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15"/>
  <workbookPr defaultThemeVersion="166925"/>
  <mc:AlternateContent xmlns:mc="http://schemas.openxmlformats.org/markup-compatibility/2006">
    <mc:Choice Requires="x15">
      <x15ac:absPath xmlns:x15ac="http://schemas.microsoft.com/office/spreadsheetml/2010/11/ac" url="C:\Users\Thiago Quilice\OneDrive\Planilha Orçamento\"/>
    </mc:Choice>
  </mc:AlternateContent>
  <xr:revisionPtr revIDLastSave="86" documentId="8_{1189763F-96B1-477F-B6E7-B3186AC44725}" xr6:coauthVersionLast="40" xr6:coauthVersionMax="40" xr10:uidLastSave="{2719703A-8FCA-43EF-9572-F347D6EB17B8}"/>
  <bookViews>
    <workbookView xWindow="0" yWindow="0" windowWidth="21600" windowHeight="9510" tabRatio="887" firstSheet="6" activeTab="2" xr2:uid="{00000000-000D-0000-FFFF-FFFF00000000}"/>
  </bookViews>
  <sheets>
    <sheet name="Instruções Gerais" sheetId="8" r:id="rId1"/>
    <sheet name="Índice" sheetId="12" r:id="rId2"/>
    <sheet name="1 - Vendas, Receita e Recebim." sheetId="3" r:id="rId3"/>
    <sheet name="2 - Custos e Pagamentos" sheetId="4" r:id="rId4"/>
    <sheet name="3 - Despesas e Pagamentos" sheetId="5" r:id="rId5"/>
    <sheet name="4 - Investimentos" sheetId="7" r:id="rId6"/>
    <sheet name="4.1 - Recursos Necessários " sheetId="20" r:id="rId7"/>
    <sheet name="5 - Financiamentos" sheetId="6" r:id="rId8"/>
    <sheet name="6 - DFC" sheetId="2" r:id="rId9"/>
    <sheet name="6.1 - DFC para o PN" sheetId="16" r:id="rId10"/>
    <sheet name="7 - DRE" sheetId="1" r:id="rId11"/>
    <sheet name="7.1 - DRE para o PN" sheetId="17" r:id="rId12"/>
    <sheet name="8 - BP" sheetId="15" r:id="rId13"/>
    <sheet name="9 - MC por produto" sheetId="19" r:id="rId14"/>
    <sheet name="10 - Análise de Viabilid - P.E." sheetId="11" r:id="rId15"/>
    <sheet name="11 - Análise Viabilid - Payback" sheetId="13" r:id="rId16"/>
    <sheet name="12 - Análise Viabilidade - VPL" sheetId="10" r:id="rId17"/>
    <sheet name="13 - Análise Viabilidade - TIR" sheetId="21" r:id="rId18"/>
  </sheets>
  <calcPr calcId="17902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7" i="3" l="1"/>
  <c r="F29" i="3"/>
  <c r="C33" i="3"/>
  <c r="C43" i="3"/>
  <c r="C75" i="3"/>
  <c r="C105" i="3"/>
  <c r="C119" i="3"/>
  <c r="D12" i="2"/>
  <c r="C27" i="3"/>
  <c r="C29" i="3"/>
  <c r="C109" i="4"/>
  <c r="D27" i="3"/>
  <c r="D28" i="3"/>
  <c r="D29" i="3"/>
  <c r="D109" i="4"/>
  <c r="C110" i="4"/>
  <c r="C112" i="4"/>
  <c r="C114" i="4"/>
  <c r="C37" i="3"/>
  <c r="C39" i="3"/>
  <c r="C118" i="4"/>
  <c r="D38" i="3"/>
  <c r="D37" i="3"/>
  <c r="D39" i="3"/>
  <c r="D118" i="4"/>
  <c r="C119" i="4"/>
  <c r="C121" i="4"/>
  <c r="C123" i="4"/>
  <c r="C154" i="4"/>
  <c r="C183" i="4"/>
  <c r="C197" i="4"/>
  <c r="D18" i="2"/>
  <c r="C52" i="5"/>
  <c r="C56" i="5"/>
  <c r="C59" i="5"/>
  <c r="C63" i="5"/>
  <c r="C87" i="5"/>
  <c r="C89" i="5"/>
  <c r="C105" i="5"/>
  <c r="D24" i="2"/>
  <c r="D26" i="2"/>
  <c r="D27" i="2"/>
  <c r="D106" i="3"/>
  <c r="D33" i="3"/>
  <c r="D43" i="3"/>
  <c r="D75" i="3"/>
  <c r="D105" i="3"/>
  <c r="D119" i="3"/>
  <c r="E12" i="2"/>
  <c r="C80" i="3"/>
  <c r="D81" i="3"/>
  <c r="E17" i="2"/>
  <c r="D184" i="4"/>
  <c r="D111" i="4"/>
  <c r="E27" i="3"/>
  <c r="E28" i="3"/>
  <c r="E29" i="3"/>
  <c r="E109" i="4"/>
  <c r="D110" i="4"/>
  <c r="D112" i="4"/>
  <c r="D114" i="4"/>
  <c r="D120" i="4"/>
  <c r="E37" i="3"/>
  <c r="E38" i="3"/>
  <c r="E39" i="3"/>
  <c r="E118" i="4"/>
  <c r="D119" i="4"/>
  <c r="D121" i="4"/>
  <c r="D123" i="4"/>
  <c r="D154" i="4"/>
  <c r="D183" i="4"/>
  <c r="D197" i="4"/>
  <c r="E18" i="2"/>
  <c r="D52" i="5"/>
  <c r="D56" i="5"/>
  <c r="D59" i="5"/>
  <c r="D63" i="5"/>
  <c r="D87" i="5"/>
  <c r="D89" i="5"/>
  <c r="D105" i="5"/>
  <c r="E24" i="2"/>
  <c r="E26" i="2"/>
  <c r="E27" i="2"/>
  <c r="E107" i="3"/>
  <c r="E106" i="3"/>
  <c r="E33" i="3"/>
  <c r="E43" i="3"/>
  <c r="E75" i="3"/>
  <c r="E105" i="3"/>
  <c r="E119" i="3"/>
  <c r="F12" i="2"/>
  <c r="E185" i="4"/>
  <c r="E111" i="4"/>
  <c r="F28" i="3"/>
  <c r="F109" i="4"/>
  <c r="E110" i="4"/>
  <c r="E112" i="4"/>
  <c r="E114" i="4"/>
  <c r="E120" i="4"/>
  <c r="F37" i="3"/>
  <c r="F38" i="3"/>
  <c r="F39" i="3"/>
  <c r="F118" i="4"/>
  <c r="E119" i="4"/>
  <c r="E121" i="4"/>
  <c r="E123" i="4"/>
  <c r="E154" i="4"/>
  <c r="E183" i="4"/>
  <c r="E184" i="4"/>
  <c r="E197" i="4"/>
  <c r="F18" i="2"/>
  <c r="D80" i="3"/>
  <c r="E81" i="3"/>
  <c r="F17" i="2"/>
  <c r="E52" i="5"/>
  <c r="E56" i="5"/>
  <c r="E59" i="5"/>
  <c r="E63" i="5"/>
  <c r="E87" i="5"/>
  <c r="E89" i="5"/>
  <c r="E105" i="5"/>
  <c r="F24" i="2"/>
  <c r="F26" i="2"/>
  <c r="F27" i="2"/>
  <c r="F108" i="3"/>
  <c r="F107" i="3"/>
  <c r="F106" i="3"/>
  <c r="F33" i="3"/>
  <c r="F43" i="3"/>
  <c r="F75" i="3"/>
  <c r="F105" i="3"/>
  <c r="F119" i="3"/>
  <c r="G12" i="2"/>
  <c r="F186" i="4"/>
  <c r="F111" i="4"/>
  <c r="G27" i="3"/>
  <c r="G28" i="3"/>
  <c r="G29" i="3"/>
  <c r="G109" i="4"/>
  <c r="F110" i="4"/>
  <c r="F112" i="4"/>
  <c r="F114" i="4"/>
  <c r="F120" i="4"/>
  <c r="G37" i="3"/>
  <c r="G38" i="3"/>
  <c r="G39" i="3"/>
  <c r="G118" i="4"/>
  <c r="F119" i="4"/>
  <c r="F121" i="4"/>
  <c r="F123" i="4"/>
  <c r="F154" i="4"/>
  <c r="F183" i="4"/>
  <c r="F184" i="4"/>
  <c r="F185" i="4"/>
  <c r="F197" i="4"/>
  <c r="G18" i="2"/>
  <c r="E80" i="3"/>
  <c r="F81" i="3"/>
  <c r="G17" i="2"/>
  <c r="F52" i="5"/>
  <c r="F56" i="5"/>
  <c r="F59" i="5"/>
  <c r="F63" i="5"/>
  <c r="F87" i="5"/>
  <c r="F89" i="5"/>
  <c r="F105" i="5"/>
  <c r="G24" i="2"/>
  <c r="G26" i="2"/>
  <c r="G27" i="2"/>
  <c r="G109" i="3"/>
  <c r="G108" i="3"/>
  <c r="G107" i="3"/>
  <c r="G106" i="3"/>
  <c r="G33" i="3"/>
  <c r="G43" i="3"/>
  <c r="G75" i="3"/>
  <c r="G105" i="3"/>
  <c r="G119" i="3"/>
  <c r="H12" i="2"/>
  <c r="G187" i="4"/>
  <c r="G111" i="4"/>
  <c r="H27" i="3"/>
  <c r="H28" i="3"/>
  <c r="H29" i="3"/>
  <c r="H109" i="4"/>
  <c r="G110" i="4"/>
  <c r="G112" i="4"/>
  <c r="G114" i="4"/>
  <c r="G120" i="4"/>
  <c r="H37" i="3"/>
  <c r="H38" i="3"/>
  <c r="H39" i="3"/>
  <c r="H118" i="4"/>
  <c r="G119" i="4"/>
  <c r="G121" i="4"/>
  <c r="G123" i="4"/>
  <c r="G154" i="4"/>
  <c r="G183" i="4"/>
  <c r="G184" i="4"/>
  <c r="G185" i="4"/>
  <c r="G186" i="4"/>
  <c r="G197" i="4"/>
  <c r="H18" i="2"/>
  <c r="F80" i="3"/>
  <c r="G81" i="3"/>
  <c r="H17" i="2"/>
  <c r="G52" i="5"/>
  <c r="G56" i="5"/>
  <c r="G59" i="5"/>
  <c r="G63" i="5"/>
  <c r="G87" i="5"/>
  <c r="G89" i="5"/>
  <c r="G105" i="5"/>
  <c r="H24" i="2"/>
  <c r="H26" i="2"/>
  <c r="H27" i="2"/>
  <c r="H110" i="3"/>
  <c r="H109" i="3"/>
  <c r="H108" i="3"/>
  <c r="H107" i="3"/>
  <c r="H106" i="3"/>
  <c r="H33" i="3"/>
  <c r="H43" i="3"/>
  <c r="H75" i="3"/>
  <c r="H105" i="3"/>
  <c r="H119" i="3"/>
  <c r="I12" i="2"/>
  <c r="H188" i="4"/>
  <c r="H111" i="4"/>
  <c r="I27" i="3"/>
  <c r="I28" i="3"/>
  <c r="I29" i="3"/>
  <c r="I109" i="4"/>
  <c r="H110" i="4"/>
  <c r="H112" i="4"/>
  <c r="H114" i="4"/>
  <c r="H120" i="4"/>
  <c r="I37" i="3"/>
  <c r="I38" i="3"/>
  <c r="I39" i="3"/>
  <c r="I118" i="4"/>
  <c r="H119" i="4"/>
  <c r="H121" i="4"/>
  <c r="H123" i="4"/>
  <c r="H154" i="4"/>
  <c r="H183" i="4"/>
  <c r="H184" i="4"/>
  <c r="H185" i="4"/>
  <c r="H186" i="4"/>
  <c r="H187" i="4"/>
  <c r="H197" i="4"/>
  <c r="I18" i="2"/>
  <c r="G80" i="3"/>
  <c r="H81" i="3"/>
  <c r="I17" i="2"/>
  <c r="H52" i="5"/>
  <c r="H56" i="5"/>
  <c r="H59" i="5"/>
  <c r="H63" i="5"/>
  <c r="H87" i="5"/>
  <c r="H89" i="5"/>
  <c r="H105" i="5"/>
  <c r="I24" i="2"/>
  <c r="I26" i="2"/>
  <c r="I27" i="2"/>
  <c r="I111" i="3"/>
  <c r="I110" i="3"/>
  <c r="I109" i="3"/>
  <c r="I108" i="3"/>
  <c r="I107" i="3"/>
  <c r="I106" i="3"/>
  <c r="I33" i="3"/>
  <c r="I43" i="3"/>
  <c r="I75" i="3"/>
  <c r="I105" i="3"/>
  <c r="I119" i="3"/>
  <c r="J12" i="2"/>
  <c r="I189" i="4"/>
  <c r="I111" i="4"/>
  <c r="J27" i="3"/>
  <c r="J28" i="3"/>
  <c r="J29" i="3"/>
  <c r="J109" i="4"/>
  <c r="I110" i="4"/>
  <c r="I112" i="4"/>
  <c r="I114" i="4"/>
  <c r="I120" i="4"/>
  <c r="J37" i="3"/>
  <c r="J38" i="3"/>
  <c r="J39" i="3"/>
  <c r="J118" i="4"/>
  <c r="I119" i="4"/>
  <c r="I121" i="4"/>
  <c r="I123" i="4"/>
  <c r="I154" i="4"/>
  <c r="I183" i="4"/>
  <c r="I184" i="4"/>
  <c r="I185" i="4"/>
  <c r="I186" i="4"/>
  <c r="I187" i="4"/>
  <c r="I188" i="4"/>
  <c r="I197" i="4"/>
  <c r="J18" i="2"/>
  <c r="H80" i="3"/>
  <c r="I81" i="3"/>
  <c r="J17" i="2"/>
  <c r="I52" i="5"/>
  <c r="I56" i="5"/>
  <c r="I59" i="5"/>
  <c r="I63" i="5"/>
  <c r="I87" i="5"/>
  <c r="I89" i="5"/>
  <c r="I105" i="5"/>
  <c r="J24" i="2"/>
  <c r="J26" i="2"/>
  <c r="J27" i="2"/>
  <c r="J112" i="3"/>
  <c r="J111" i="3"/>
  <c r="J110" i="3"/>
  <c r="J109" i="3"/>
  <c r="J108" i="3"/>
  <c r="J107" i="3"/>
  <c r="J106" i="3"/>
  <c r="J33" i="3"/>
  <c r="J43" i="3"/>
  <c r="J75" i="3"/>
  <c r="J105" i="3"/>
  <c r="J119" i="3"/>
  <c r="K12" i="2"/>
  <c r="J190" i="4"/>
  <c r="J111" i="4"/>
  <c r="K27" i="3"/>
  <c r="K28" i="3"/>
  <c r="K29" i="3"/>
  <c r="K109" i="4"/>
  <c r="J110" i="4"/>
  <c r="J112" i="4"/>
  <c r="J114" i="4"/>
  <c r="J120" i="4"/>
  <c r="K37" i="3"/>
  <c r="K38" i="3"/>
  <c r="K39" i="3"/>
  <c r="K118" i="4"/>
  <c r="J119" i="4"/>
  <c r="J121" i="4"/>
  <c r="J123" i="4"/>
  <c r="J154" i="4"/>
  <c r="J183" i="4"/>
  <c r="J184" i="4"/>
  <c r="J185" i="4"/>
  <c r="J186" i="4"/>
  <c r="J187" i="4"/>
  <c r="J188" i="4"/>
  <c r="J189" i="4"/>
  <c r="J197" i="4"/>
  <c r="K18" i="2"/>
  <c r="I80" i="3"/>
  <c r="J81" i="3"/>
  <c r="K17" i="2"/>
  <c r="J52" i="5"/>
  <c r="J56" i="5"/>
  <c r="J59" i="5"/>
  <c r="J63" i="5"/>
  <c r="J87" i="5"/>
  <c r="J89" i="5"/>
  <c r="J105" i="5"/>
  <c r="K24" i="2"/>
  <c r="K26" i="2"/>
  <c r="K27" i="2"/>
  <c r="K113" i="3"/>
  <c r="K112" i="3"/>
  <c r="K111" i="3"/>
  <c r="K110" i="3"/>
  <c r="K109" i="3"/>
  <c r="K108" i="3"/>
  <c r="K107" i="3"/>
  <c r="K106" i="3"/>
  <c r="K33" i="3"/>
  <c r="K75" i="3"/>
  <c r="K105" i="3"/>
  <c r="K119" i="3"/>
  <c r="L12" i="2"/>
  <c r="K191" i="4"/>
  <c r="K111" i="4"/>
  <c r="L27" i="3"/>
  <c r="L28" i="3"/>
  <c r="L29" i="3"/>
  <c r="L109" i="4"/>
  <c r="K110" i="4"/>
  <c r="K112" i="4"/>
  <c r="K114" i="4"/>
  <c r="K120" i="4"/>
  <c r="L37" i="3"/>
  <c r="L38" i="3"/>
  <c r="L39" i="3"/>
  <c r="L118" i="4"/>
  <c r="K119" i="4"/>
  <c r="K121" i="4"/>
  <c r="K123" i="4"/>
  <c r="K154" i="4"/>
  <c r="K183" i="4"/>
  <c r="K184" i="4"/>
  <c r="K185" i="4"/>
  <c r="K186" i="4"/>
  <c r="K187" i="4"/>
  <c r="K188" i="4"/>
  <c r="K189" i="4"/>
  <c r="K190" i="4"/>
  <c r="K197" i="4"/>
  <c r="L18" i="2"/>
  <c r="J80" i="3"/>
  <c r="K81" i="3"/>
  <c r="L17" i="2"/>
  <c r="K52" i="5"/>
  <c r="K56" i="5"/>
  <c r="K87" i="5"/>
  <c r="K89" i="5"/>
  <c r="K105" i="5"/>
  <c r="L24" i="2"/>
  <c r="L26" i="2"/>
  <c r="L27" i="2"/>
  <c r="L114" i="3"/>
  <c r="L113" i="3"/>
  <c r="L112" i="3"/>
  <c r="L111" i="3"/>
  <c r="L110" i="3"/>
  <c r="L109" i="3"/>
  <c r="L108" i="3"/>
  <c r="L107" i="3"/>
  <c r="L106" i="3"/>
  <c r="L33" i="3"/>
  <c r="L75" i="3"/>
  <c r="L105" i="3"/>
  <c r="L119" i="3"/>
  <c r="M12" i="2"/>
  <c r="L192" i="4"/>
  <c r="L111" i="4"/>
  <c r="M27" i="3"/>
  <c r="M28" i="3"/>
  <c r="M29" i="3"/>
  <c r="M109" i="4"/>
  <c r="L110" i="4"/>
  <c r="L112" i="4"/>
  <c r="L114" i="4"/>
  <c r="L120" i="4"/>
  <c r="M37" i="3"/>
  <c r="M38" i="3"/>
  <c r="M39" i="3"/>
  <c r="M118" i="4"/>
  <c r="L119" i="4"/>
  <c r="L121" i="4"/>
  <c r="L123" i="4"/>
  <c r="L154" i="4"/>
  <c r="L183" i="4"/>
  <c r="L184" i="4"/>
  <c r="L185" i="4"/>
  <c r="L186" i="4"/>
  <c r="L187" i="4"/>
  <c r="L188" i="4"/>
  <c r="L189" i="4"/>
  <c r="L190" i="4"/>
  <c r="L191" i="4"/>
  <c r="L197" i="4"/>
  <c r="M18" i="2"/>
  <c r="K80" i="3"/>
  <c r="L81" i="3"/>
  <c r="M17" i="2"/>
  <c r="L52" i="5"/>
  <c r="L56" i="5"/>
  <c r="L87" i="5"/>
  <c r="L89" i="5"/>
  <c r="L105" i="5"/>
  <c r="M24" i="2"/>
  <c r="M26" i="2"/>
  <c r="M27" i="2"/>
  <c r="M115" i="3"/>
  <c r="M114" i="3"/>
  <c r="M113" i="3"/>
  <c r="M112" i="3"/>
  <c r="M111" i="3"/>
  <c r="M110" i="3"/>
  <c r="M109" i="3"/>
  <c r="M108" i="3"/>
  <c r="M107" i="3"/>
  <c r="M106" i="3"/>
  <c r="M33" i="3"/>
  <c r="M75" i="3"/>
  <c r="M105" i="3"/>
  <c r="M119" i="3"/>
  <c r="N12" i="2"/>
  <c r="M193" i="4"/>
  <c r="M111" i="4"/>
  <c r="N27" i="3"/>
  <c r="N28" i="3"/>
  <c r="N29" i="3"/>
  <c r="N109" i="4"/>
  <c r="M110" i="4"/>
  <c r="M112" i="4"/>
  <c r="M114" i="4"/>
  <c r="M120" i="4"/>
  <c r="N37" i="3"/>
  <c r="N38" i="3"/>
  <c r="N39" i="3"/>
  <c r="N118" i="4"/>
  <c r="M119" i="4"/>
  <c r="M121" i="4"/>
  <c r="M123" i="4"/>
  <c r="M154" i="4"/>
  <c r="M183" i="4"/>
  <c r="M184" i="4"/>
  <c r="M185" i="4"/>
  <c r="M186" i="4"/>
  <c r="M187" i="4"/>
  <c r="M188" i="4"/>
  <c r="M189" i="4"/>
  <c r="M190" i="4"/>
  <c r="M191" i="4"/>
  <c r="M192" i="4"/>
  <c r="M197" i="4"/>
  <c r="N18" i="2"/>
  <c r="L80" i="3"/>
  <c r="M81" i="3"/>
  <c r="N17" i="2"/>
  <c r="M52" i="5"/>
  <c r="M56" i="5"/>
  <c r="M87" i="5"/>
  <c r="M89" i="5"/>
  <c r="M105" i="5"/>
  <c r="N24" i="2"/>
  <c r="N26" i="2"/>
  <c r="N27" i="2"/>
  <c r="N116" i="3"/>
  <c r="N115" i="3"/>
  <c r="N114" i="3"/>
  <c r="N113" i="3"/>
  <c r="N112" i="3"/>
  <c r="N111" i="3"/>
  <c r="N110" i="3"/>
  <c r="N109" i="3"/>
  <c r="N108" i="3"/>
  <c r="N107" i="3"/>
  <c r="N106" i="3"/>
  <c r="N33" i="3"/>
  <c r="N75" i="3"/>
  <c r="N105" i="3"/>
  <c r="N119" i="3"/>
  <c r="O12" i="2"/>
  <c r="N194" i="4"/>
  <c r="N111" i="4"/>
  <c r="O27" i="3"/>
  <c r="O28" i="3"/>
  <c r="O29" i="3"/>
  <c r="O109" i="4"/>
  <c r="N110" i="4"/>
  <c r="N112" i="4"/>
  <c r="N114" i="4"/>
  <c r="N120" i="4"/>
  <c r="O37" i="3"/>
  <c r="O38" i="3"/>
  <c r="O39" i="3"/>
  <c r="O118" i="4"/>
  <c r="N119" i="4"/>
  <c r="N121" i="4"/>
  <c r="N123" i="4"/>
  <c r="N154" i="4"/>
  <c r="N183" i="4"/>
  <c r="N184" i="4"/>
  <c r="N185" i="4"/>
  <c r="N186" i="4"/>
  <c r="N187" i="4"/>
  <c r="N188" i="4"/>
  <c r="N189" i="4"/>
  <c r="N190" i="4"/>
  <c r="N191" i="4"/>
  <c r="N192" i="4"/>
  <c r="N193" i="4"/>
  <c r="N197" i="4"/>
  <c r="O18" i="2"/>
  <c r="M80" i="3"/>
  <c r="N81" i="3"/>
  <c r="O17" i="2"/>
  <c r="N52" i="5"/>
  <c r="N56" i="5"/>
  <c r="N87" i="5"/>
  <c r="N89" i="5"/>
  <c r="N105" i="5"/>
  <c r="O24" i="2"/>
  <c r="O26" i="2"/>
  <c r="O27" i="2"/>
  <c r="O117" i="3"/>
  <c r="O116" i="3"/>
  <c r="O115" i="3"/>
  <c r="O114" i="3"/>
  <c r="O113" i="3"/>
  <c r="O112" i="3"/>
  <c r="O111" i="3"/>
  <c r="O110" i="3"/>
  <c r="O109" i="3"/>
  <c r="O108" i="3"/>
  <c r="O107" i="3"/>
  <c r="O106" i="3"/>
  <c r="O33" i="3"/>
  <c r="O75" i="3"/>
  <c r="O105" i="3"/>
  <c r="O119" i="3"/>
  <c r="P12" i="2"/>
  <c r="O195" i="4"/>
  <c r="O111" i="4"/>
  <c r="P27" i="3"/>
  <c r="P28" i="3"/>
  <c r="P29" i="3"/>
  <c r="P109" i="4"/>
  <c r="O110" i="4"/>
  <c r="O112" i="4"/>
  <c r="O114" i="4"/>
  <c r="O120" i="4"/>
  <c r="P37" i="3"/>
  <c r="P38" i="3"/>
  <c r="P39" i="3"/>
  <c r="P118" i="4"/>
  <c r="O119" i="4"/>
  <c r="O121" i="4"/>
  <c r="O123" i="4"/>
  <c r="O154" i="4"/>
  <c r="O183" i="4"/>
  <c r="O184" i="4"/>
  <c r="O185" i="4"/>
  <c r="O186" i="4"/>
  <c r="O187" i="4"/>
  <c r="O188" i="4"/>
  <c r="O189" i="4"/>
  <c r="O190" i="4"/>
  <c r="O191" i="4"/>
  <c r="O192" i="4"/>
  <c r="O193" i="4"/>
  <c r="O194" i="4"/>
  <c r="O197" i="4"/>
  <c r="P18" i="2"/>
  <c r="N80" i="3"/>
  <c r="O81" i="3"/>
  <c r="P17" i="2"/>
  <c r="O52" i="5"/>
  <c r="O56" i="5"/>
  <c r="O87" i="5"/>
  <c r="O89" i="5"/>
  <c r="O105" i="5"/>
  <c r="P24" i="2"/>
  <c r="P26" i="2"/>
  <c r="P27" i="2"/>
  <c r="P111" i="4"/>
  <c r="Q27" i="3"/>
  <c r="Q28" i="3"/>
  <c r="Q29" i="3"/>
  <c r="Q109" i="4"/>
  <c r="P110" i="4"/>
  <c r="P112" i="4"/>
  <c r="P114" i="4"/>
  <c r="P120" i="4"/>
  <c r="Q37" i="3"/>
  <c r="Q38" i="3"/>
  <c r="Q39" i="3"/>
  <c r="Q118" i="4"/>
  <c r="P119" i="4"/>
  <c r="P121" i="4"/>
  <c r="P123" i="4"/>
  <c r="P154" i="4"/>
  <c r="P183" i="4"/>
  <c r="P184" i="4"/>
  <c r="P185" i="4"/>
  <c r="P186" i="4"/>
  <c r="P187" i="4"/>
  <c r="P188" i="4"/>
  <c r="P189" i="4"/>
  <c r="P190" i="4"/>
  <c r="P191" i="4"/>
  <c r="P192" i="4"/>
  <c r="P193" i="4"/>
  <c r="P194" i="4"/>
  <c r="P195" i="4"/>
  <c r="P197" i="4"/>
  <c r="Q18" i="2"/>
  <c r="P117" i="3"/>
  <c r="P116" i="3"/>
  <c r="P115" i="3"/>
  <c r="P114" i="3"/>
  <c r="P113" i="3"/>
  <c r="P112" i="3"/>
  <c r="P111" i="3"/>
  <c r="P110" i="3"/>
  <c r="P109" i="3"/>
  <c r="P108" i="3"/>
  <c r="P107" i="3"/>
  <c r="P106" i="3"/>
  <c r="P33" i="3"/>
  <c r="P75" i="3"/>
  <c r="P105" i="3"/>
  <c r="P119" i="3"/>
  <c r="Q12" i="2"/>
  <c r="O80" i="3"/>
  <c r="P81" i="3"/>
  <c r="Q17" i="2"/>
  <c r="P52" i="5"/>
  <c r="P56" i="5"/>
  <c r="P87" i="5"/>
  <c r="P89" i="5"/>
  <c r="P105" i="5"/>
  <c r="Q24" i="2"/>
  <c r="Q26" i="2"/>
  <c r="Q27" i="2"/>
  <c r="Q111" i="4"/>
  <c r="R27" i="3"/>
  <c r="R28" i="3"/>
  <c r="R29" i="3"/>
  <c r="R109" i="4"/>
  <c r="Q110" i="4"/>
  <c r="Q112" i="4"/>
  <c r="Q114" i="4"/>
  <c r="Q120" i="4"/>
  <c r="R37" i="3"/>
  <c r="R38" i="3"/>
  <c r="R39" i="3"/>
  <c r="R118" i="4"/>
  <c r="Q119" i="4"/>
  <c r="Q121" i="4"/>
  <c r="Q123" i="4"/>
  <c r="Q154" i="4"/>
  <c r="Q183" i="4"/>
  <c r="Q184" i="4"/>
  <c r="Q185" i="4"/>
  <c r="Q186" i="4"/>
  <c r="Q187" i="4"/>
  <c r="Q188" i="4"/>
  <c r="Q189" i="4"/>
  <c r="Q190" i="4"/>
  <c r="Q191" i="4"/>
  <c r="Q192" i="4"/>
  <c r="Q193" i="4"/>
  <c r="Q194" i="4"/>
  <c r="Q195" i="4"/>
  <c r="Q197" i="4"/>
  <c r="R18" i="2"/>
  <c r="Q117" i="3"/>
  <c r="Q116" i="3"/>
  <c r="Q115" i="3"/>
  <c r="Q114" i="3"/>
  <c r="Q113" i="3"/>
  <c r="Q112" i="3"/>
  <c r="Q111" i="3"/>
  <c r="Q110" i="3"/>
  <c r="Q109" i="3"/>
  <c r="Q108" i="3"/>
  <c r="Q107" i="3"/>
  <c r="Q106" i="3"/>
  <c r="Q33" i="3"/>
  <c r="Q75" i="3"/>
  <c r="Q105" i="3"/>
  <c r="Q119" i="3"/>
  <c r="R12" i="2"/>
  <c r="P80" i="3"/>
  <c r="Q81" i="3"/>
  <c r="R17" i="2"/>
  <c r="Q52" i="5"/>
  <c r="Q56" i="5"/>
  <c r="Q87" i="5"/>
  <c r="Q89" i="5"/>
  <c r="Q105" i="5"/>
  <c r="R24" i="2"/>
  <c r="R26" i="2"/>
  <c r="R27" i="2"/>
  <c r="R111" i="4"/>
  <c r="S27" i="3"/>
  <c r="S28" i="3"/>
  <c r="S29" i="3"/>
  <c r="S109" i="4"/>
  <c r="R110" i="4"/>
  <c r="R112" i="4"/>
  <c r="R114" i="4"/>
  <c r="R120" i="4"/>
  <c r="S37" i="3"/>
  <c r="S38" i="3"/>
  <c r="S39" i="3"/>
  <c r="S118" i="4"/>
  <c r="R119" i="4"/>
  <c r="R121" i="4"/>
  <c r="R123" i="4"/>
  <c r="R154" i="4"/>
  <c r="R183" i="4"/>
  <c r="R184" i="4"/>
  <c r="R185" i="4"/>
  <c r="R186" i="4"/>
  <c r="R187" i="4"/>
  <c r="R188" i="4"/>
  <c r="R189" i="4"/>
  <c r="R190" i="4"/>
  <c r="R191" i="4"/>
  <c r="R192" i="4"/>
  <c r="R193" i="4"/>
  <c r="R194" i="4"/>
  <c r="R195" i="4"/>
  <c r="R197" i="4"/>
  <c r="S18" i="2"/>
  <c r="R117" i="3"/>
  <c r="R116" i="3"/>
  <c r="R115" i="3"/>
  <c r="R114" i="3"/>
  <c r="R113" i="3"/>
  <c r="R112" i="3"/>
  <c r="R111" i="3"/>
  <c r="R110" i="3"/>
  <c r="R109" i="3"/>
  <c r="R108" i="3"/>
  <c r="R107" i="3"/>
  <c r="R106" i="3"/>
  <c r="R33" i="3"/>
  <c r="R75" i="3"/>
  <c r="R105" i="3"/>
  <c r="R119" i="3"/>
  <c r="S12" i="2"/>
  <c r="Q80" i="3"/>
  <c r="R81" i="3"/>
  <c r="S17" i="2"/>
  <c r="R52" i="5"/>
  <c r="R56" i="5"/>
  <c r="R87" i="5"/>
  <c r="R89" i="5"/>
  <c r="R105" i="5"/>
  <c r="S24" i="2"/>
  <c r="S26" i="2"/>
  <c r="S27" i="2"/>
  <c r="S111" i="4"/>
  <c r="T27" i="3"/>
  <c r="T28" i="3"/>
  <c r="T29" i="3"/>
  <c r="T109" i="4"/>
  <c r="S110" i="4"/>
  <c r="S112" i="4"/>
  <c r="S114" i="4"/>
  <c r="S120" i="4"/>
  <c r="T37" i="3"/>
  <c r="T38" i="3"/>
  <c r="T39" i="3"/>
  <c r="T118" i="4"/>
  <c r="S119" i="4"/>
  <c r="S121" i="4"/>
  <c r="S123" i="4"/>
  <c r="S154" i="4"/>
  <c r="S183" i="4"/>
  <c r="S184" i="4"/>
  <c r="S185" i="4"/>
  <c r="S186" i="4"/>
  <c r="S187" i="4"/>
  <c r="S188" i="4"/>
  <c r="S189" i="4"/>
  <c r="S190" i="4"/>
  <c r="S191" i="4"/>
  <c r="S192" i="4"/>
  <c r="S193" i="4"/>
  <c r="S194" i="4"/>
  <c r="S195" i="4"/>
  <c r="S197" i="4"/>
  <c r="T18" i="2"/>
  <c r="S117" i="3"/>
  <c r="S116" i="3"/>
  <c r="S115" i="3"/>
  <c r="S114" i="3"/>
  <c r="S113" i="3"/>
  <c r="S112" i="3"/>
  <c r="S111" i="3"/>
  <c r="S110" i="3"/>
  <c r="S109" i="3"/>
  <c r="S108" i="3"/>
  <c r="S107" i="3"/>
  <c r="S106" i="3"/>
  <c r="S33" i="3"/>
  <c r="S75" i="3"/>
  <c r="S105" i="3"/>
  <c r="S119" i="3"/>
  <c r="T12" i="2"/>
  <c r="R80" i="3"/>
  <c r="S81" i="3"/>
  <c r="T17" i="2"/>
  <c r="S52" i="5"/>
  <c r="S56" i="5"/>
  <c r="S87" i="5"/>
  <c r="S89" i="5"/>
  <c r="S105" i="5"/>
  <c r="T24" i="2"/>
  <c r="T26" i="2"/>
  <c r="T27" i="2"/>
  <c r="T111" i="4"/>
  <c r="U27" i="3"/>
  <c r="U28" i="3"/>
  <c r="U29" i="3"/>
  <c r="U109" i="4"/>
  <c r="T110" i="4"/>
  <c r="T112" i="4"/>
  <c r="T114" i="4"/>
  <c r="T120" i="4"/>
  <c r="U37" i="3"/>
  <c r="U38" i="3"/>
  <c r="U39" i="3"/>
  <c r="U118" i="4"/>
  <c r="T119" i="4"/>
  <c r="T121" i="4"/>
  <c r="T123" i="4"/>
  <c r="T154" i="4"/>
  <c r="T183" i="4"/>
  <c r="T184" i="4"/>
  <c r="T185" i="4"/>
  <c r="T186" i="4"/>
  <c r="T187" i="4"/>
  <c r="T188" i="4"/>
  <c r="T189" i="4"/>
  <c r="T190" i="4"/>
  <c r="T191" i="4"/>
  <c r="T192" i="4"/>
  <c r="T193" i="4"/>
  <c r="T194" i="4"/>
  <c r="T195" i="4"/>
  <c r="T197" i="4"/>
  <c r="U18" i="2"/>
  <c r="T117" i="3"/>
  <c r="T116" i="3"/>
  <c r="T115" i="3"/>
  <c r="T114" i="3"/>
  <c r="T113" i="3"/>
  <c r="T112" i="3"/>
  <c r="T111" i="3"/>
  <c r="T110" i="3"/>
  <c r="T109" i="3"/>
  <c r="T108" i="3"/>
  <c r="T107" i="3"/>
  <c r="T106" i="3"/>
  <c r="T33" i="3"/>
  <c r="T75" i="3"/>
  <c r="T105" i="3"/>
  <c r="T119" i="3"/>
  <c r="U12" i="2"/>
  <c r="S80" i="3"/>
  <c r="T81" i="3"/>
  <c r="U17" i="2"/>
  <c r="T52" i="5"/>
  <c r="T56" i="5"/>
  <c r="T87" i="5"/>
  <c r="T89" i="5"/>
  <c r="T105" i="5"/>
  <c r="U24" i="2"/>
  <c r="U26" i="2"/>
  <c r="U27" i="2"/>
  <c r="U111" i="4"/>
  <c r="V27" i="3"/>
  <c r="V28" i="3"/>
  <c r="V29" i="3"/>
  <c r="V109" i="4"/>
  <c r="U110" i="4"/>
  <c r="U112" i="4"/>
  <c r="U114" i="4"/>
  <c r="U120" i="4"/>
  <c r="V37" i="3"/>
  <c r="V38" i="3"/>
  <c r="V39" i="3"/>
  <c r="V118" i="4"/>
  <c r="U119" i="4"/>
  <c r="U121" i="4"/>
  <c r="U123" i="4"/>
  <c r="U154" i="4"/>
  <c r="U183" i="4"/>
  <c r="U184" i="4"/>
  <c r="U185" i="4"/>
  <c r="U186" i="4"/>
  <c r="U187" i="4"/>
  <c r="U188" i="4"/>
  <c r="U189" i="4"/>
  <c r="U190" i="4"/>
  <c r="U191" i="4"/>
  <c r="U192" i="4"/>
  <c r="U193" i="4"/>
  <c r="U194" i="4"/>
  <c r="U195" i="4"/>
  <c r="U197" i="4"/>
  <c r="V18" i="2"/>
  <c r="U117" i="3"/>
  <c r="U116" i="3"/>
  <c r="U115" i="3"/>
  <c r="U114" i="3"/>
  <c r="U113" i="3"/>
  <c r="U112" i="3"/>
  <c r="U111" i="3"/>
  <c r="U110" i="3"/>
  <c r="U109" i="3"/>
  <c r="U108" i="3"/>
  <c r="U107" i="3"/>
  <c r="U106" i="3"/>
  <c r="U33" i="3"/>
  <c r="U75" i="3"/>
  <c r="U105" i="3"/>
  <c r="U119" i="3"/>
  <c r="V12" i="2"/>
  <c r="T80" i="3"/>
  <c r="U81" i="3"/>
  <c r="V17" i="2"/>
  <c r="U52" i="5"/>
  <c r="U56" i="5"/>
  <c r="U87" i="5"/>
  <c r="U89" i="5"/>
  <c r="U105" i="5"/>
  <c r="V24" i="2"/>
  <c r="V26" i="2"/>
  <c r="V27" i="2"/>
  <c r="V111" i="4"/>
  <c r="W27" i="3"/>
  <c r="W28" i="3"/>
  <c r="W29" i="3"/>
  <c r="W109" i="4"/>
  <c r="V110" i="4"/>
  <c r="V112" i="4"/>
  <c r="V114" i="4"/>
  <c r="V120" i="4"/>
  <c r="W37" i="3"/>
  <c r="W38" i="3"/>
  <c r="W39" i="3"/>
  <c r="W118" i="4"/>
  <c r="V119" i="4"/>
  <c r="V121" i="4"/>
  <c r="V123" i="4"/>
  <c r="V154" i="4"/>
  <c r="V183" i="4"/>
  <c r="V184" i="4"/>
  <c r="V185" i="4"/>
  <c r="V186" i="4"/>
  <c r="V187" i="4"/>
  <c r="V188" i="4"/>
  <c r="V189" i="4"/>
  <c r="V190" i="4"/>
  <c r="V191" i="4"/>
  <c r="V192" i="4"/>
  <c r="V193" i="4"/>
  <c r="V194" i="4"/>
  <c r="V195" i="4"/>
  <c r="V197" i="4"/>
  <c r="W18" i="2"/>
  <c r="V117" i="3"/>
  <c r="V116" i="3"/>
  <c r="V115" i="3"/>
  <c r="V114" i="3"/>
  <c r="V113" i="3"/>
  <c r="V112" i="3"/>
  <c r="V111" i="3"/>
  <c r="V110" i="3"/>
  <c r="V109" i="3"/>
  <c r="V108" i="3"/>
  <c r="V107" i="3"/>
  <c r="V106" i="3"/>
  <c r="V33" i="3"/>
  <c r="V75" i="3"/>
  <c r="V105" i="3"/>
  <c r="V119" i="3"/>
  <c r="W12" i="2"/>
  <c r="U80" i="3"/>
  <c r="V81" i="3"/>
  <c r="W17" i="2"/>
  <c r="V52" i="5"/>
  <c r="V56" i="5"/>
  <c r="V87" i="5"/>
  <c r="V89" i="5"/>
  <c r="V105" i="5"/>
  <c r="W24" i="2"/>
  <c r="W26" i="2"/>
  <c r="W27" i="2"/>
  <c r="W111" i="4"/>
  <c r="X27" i="3"/>
  <c r="X28" i="3"/>
  <c r="X29" i="3"/>
  <c r="X109" i="4"/>
  <c r="W110" i="4"/>
  <c r="W112" i="4"/>
  <c r="W114" i="4"/>
  <c r="W120" i="4"/>
  <c r="X37" i="3"/>
  <c r="X38" i="3"/>
  <c r="X39" i="3"/>
  <c r="X118" i="4"/>
  <c r="W119" i="4"/>
  <c r="W121" i="4"/>
  <c r="W123" i="4"/>
  <c r="W154" i="4"/>
  <c r="W183" i="4"/>
  <c r="W184" i="4"/>
  <c r="W185" i="4"/>
  <c r="W186" i="4"/>
  <c r="W187" i="4"/>
  <c r="W188" i="4"/>
  <c r="W189" i="4"/>
  <c r="W190" i="4"/>
  <c r="W191" i="4"/>
  <c r="W192" i="4"/>
  <c r="W193" i="4"/>
  <c r="W194" i="4"/>
  <c r="W195" i="4"/>
  <c r="W197" i="4"/>
  <c r="X18" i="2"/>
  <c r="W117" i="3"/>
  <c r="W116" i="3"/>
  <c r="W115" i="3"/>
  <c r="W114" i="3"/>
  <c r="W113" i="3"/>
  <c r="W112" i="3"/>
  <c r="W111" i="3"/>
  <c r="W110" i="3"/>
  <c r="W109" i="3"/>
  <c r="W108" i="3"/>
  <c r="W107" i="3"/>
  <c r="W106" i="3"/>
  <c r="W33" i="3"/>
  <c r="W75" i="3"/>
  <c r="W105" i="3"/>
  <c r="W119" i="3"/>
  <c r="X12" i="2"/>
  <c r="V80" i="3"/>
  <c r="W81" i="3"/>
  <c r="X17" i="2"/>
  <c r="W52" i="5"/>
  <c r="W56" i="5"/>
  <c r="W87" i="5"/>
  <c r="W89" i="5"/>
  <c r="W105" i="5"/>
  <c r="X24" i="2"/>
  <c r="X26" i="2"/>
  <c r="X27" i="2"/>
  <c r="X111" i="4"/>
  <c r="Y27" i="3"/>
  <c r="Y28" i="3"/>
  <c r="Y29" i="3"/>
  <c r="Y109" i="4"/>
  <c r="X110" i="4"/>
  <c r="X112" i="4"/>
  <c r="X114" i="4"/>
  <c r="X120" i="4"/>
  <c r="Y37" i="3"/>
  <c r="Y38" i="3"/>
  <c r="Y39" i="3"/>
  <c r="Y118" i="4"/>
  <c r="X119" i="4"/>
  <c r="X121" i="4"/>
  <c r="X123" i="4"/>
  <c r="X154" i="4"/>
  <c r="X183" i="4"/>
  <c r="X184" i="4"/>
  <c r="X185" i="4"/>
  <c r="X186" i="4"/>
  <c r="X187" i="4"/>
  <c r="X188" i="4"/>
  <c r="X189" i="4"/>
  <c r="X190" i="4"/>
  <c r="X191" i="4"/>
  <c r="X192" i="4"/>
  <c r="X193" i="4"/>
  <c r="X194" i="4"/>
  <c r="X195" i="4"/>
  <c r="X197" i="4"/>
  <c r="Y18" i="2"/>
  <c r="X117" i="3"/>
  <c r="X116" i="3"/>
  <c r="X115" i="3"/>
  <c r="X114" i="3"/>
  <c r="X113" i="3"/>
  <c r="X112" i="3"/>
  <c r="X111" i="3"/>
  <c r="X110" i="3"/>
  <c r="X109" i="3"/>
  <c r="X108" i="3"/>
  <c r="X107" i="3"/>
  <c r="X106" i="3"/>
  <c r="X33" i="3"/>
  <c r="X75" i="3"/>
  <c r="X105" i="3"/>
  <c r="X119" i="3"/>
  <c r="Y12" i="2"/>
  <c r="W80" i="3"/>
  <c r="X81" i="3"/>
  <c r="Y17" i="2"/>
  <c r="X52" i="5"/>
  <c r="X56" i="5"/>
  <c r="X87" i="5"/>
  <c r="X89" i="5"/>
  <c r="X105" i="5"/>
  <c r="Y24" i="2"/>
  <c r="Y26" i="2"/>
  <c r="Y27" i="2"/>
  <c r="Y111" i="4"/>
  <c r="Z27" i="3"/>
  <c r="Z28" i="3"/>
  <c r="Z29" i="3"/>
  <c r="Z109" i="4"/>
  <c r="Y110" i="4"/>
  <c r="Y112" i="4"/>
  <c r="Y114" i="4"/>
  <c r="Y120" i="4"/>
  <c r="Z37" i="3"/>
  <c r="Z38" i="3"/>
  <c r="Z39" i="3"/>
  <c r="Z118" i="4"/>
  <c r="Y119" i="4"/>
  <c r="Y121" i="4"/>
  <c r="Y123" i="4"/>
  <c r="Y154" i="4"/>
  <c r="Y183" i="4"/>
  <c r="Y184" i="4"/>
  <c r="Y185" i="4"/>
  <c r="Y186" i="4"/>
  <c r="Y187" i="4"/>
  <c r="Y188" i="4"/>
  <c r="Y189" i="4"/>
  <c r="Y190" i="4"/>
  <c r="Y191" i="4"/>
  <c r="Y192" i="4"/>
  <c r="Y193" i="4"/>
  <c r="Y194" i="4"/>
  <c r="Y195" i="4"/>
  <c r="Y197" i="4"/>
  <c r="Z18" i="2"/>
  <c r="Y117" i="3"/>
  <c r="Y116" i="3"/>
  <c r="Y115" i="3"/>
  <c r="Y114" i="3"/>
  <c r="Y113" i="3"/>
  <c r="Y112" i="3"/>
  <c r="Y111" i="3"/>
  <c r="Y110" i="3"/>
  <c r="Y109" i="3"/>
  <c r="Y108" i="3"/>
  <c r="Y107" i="3"/>
  <c r="Y106" i="3"/>
  <c r="Y33" i="3"/>
  <c r="Y75" i="3"/>
  <c r="Y105" i="3"/>
  <c r="Y119" i="3"/>
  <c r="Z12" i="2"/>
  <c r="X80" i="3"/>
  <c r="Y81" i="3"/>
  <c r="Z17" i="2"/>
  <c r="Y52" i="5"/>
  <c r="Y56" i="5"/>
  <c r="Y87" i="5"/>
  <c r="Y89" i="5"/>
  <c r="Y105" i="5"/>
  <c r="Z24" i="2"/>
  <c r="Z26" i="2"/>
  <c r="Z27" i="2"/>
  <c r="Z111" i="4"/>
  <c r="Z110" i="4"/>
  <c r="Z112" i="4"/>
  <c r="Z114" i="4"/>
  <c r="Z120" i="4"/>
  <c r="Z119" i="4"/>
  <c r="Z121" i="4"/>
  <c r="Z123" i="4"/>
  <c r="Z154" i="4"/>
  <c r="Z183" i="4"/>
  <c r="Z184" i="4"/>
  <c r="Z185" i="4"/>
  <c r="Z186" i="4"/>
  <c r="Z187" i="4"/>
  <c r="Z188" i="4"/>
  <c r="Z189" i="4"/>
  <c r="Z190" i="4"/>
  <c r="Z191" i="4"/>
  <c r="Z192" i="4"/>
  <c r="Z193" i="4"/>
  <c r="Z194" i="4"/>
  <c r="Z195" i="4"/>
  <c r="Z197" i="4"/>
  <c r="AA18" i="2"/>
  <c r="Z117" i="3"/>
  <c r="Z116" i="3"/>
  <c r="Z115" i="3"/>
  <c r="Z114" i="3"/>
  <c r="Z113" i="3"/>
  <c r="Z112" i="3"/>
  <c r="Z111" i="3"/>
  <c r="Z110" i="3"/>
  <c r="Z109" i="3"/>
  <c r="Z108" i="3"/>
  <c r="Z107" i="3"/>
  <c r="Z106" i="3"/>
  <c r="Z33" i="3"/>
  <c r="Z75" i="3"/>
  <c r="Z105" i="3"/>
  <c r="Z119" i="3"/>
  <c r="AA12" i="2"/>
  <c r="Y80" i="3"/>
  <c r="Z81" i="3"/>
  <c r="AA17" i="2"/>
  <c r="Z52" i="5"/>
  <c r="Z56" i="5"/>
  <c r="Z87" i="5"/>
  <c r="Z89" i="5"/>
  <c r="Z105" i="5"/>
  <c r="AA24" i="2"/>
  <c r="AA26" i="2"/>
  <c r="AA27" i="2"/>
  <c r="D14" i="20"/>
  <c r="D20" i="21"/>
  <c r="D17" i="21"/>
  <c r="B46" i="2"/>
  <c r="B79" i="5"/>
  <c r="B72" i="5"/>
  <c r="B65" i="5"/>
  <c r="B58" i="5"/>
  <c r="B51" i="5"/>
  <c r="B144" i="4"/>
  <c r="B135" i="4"/>
  <c r="B126" i="4"/>
  <c r="B117" i="4"/>
  <c r="B108" i="4"/>
  <c r="B95" i="4"/>
  <c r="B98" i="4"/>
  <c r="B90" i="4"/>
  <c r="B93" i="4"/>
  <c r="B85" i="4"/>
  <c r="B88" i="4"/>
  <c r="B80" i="4"/>
  <c r="B83" i="4"/>
  <c r="B75" i="4"/>
  <c r="B78" i="4"/>
  <c r="B60" i="4"/>
  <c r="B67" i="4"/>
  <c r="B51" i="4"/>
  <c r="B58" i="4"/>
  <c r="B42" i="4"/>
  <c r="B49" i="4"/>
  <c r="B33" i="4"/>
  <c r="B40" i="4"/>
  <c r="B24" i="4"/>
  <c r="B31" i="4"/>
  <c r="C10" i="21"/>
  <c r="C27" i="5"/>
  <c r="Z44" i="5"/>
  <c r="Y44" i="5"/>
  <c r="X44" i="5"/>
  <c r="W44" i="5"/>
  <c r="V44" i="5"/>
  <c r="U44" i="5"/>
  <c r="T44" i="5"/>
  <c r="S44" i="5"/>
  <c r="R44" i="5"/>
  <c r="Q44" i="5"/>
  <c r="P44" i="5"/>
  <c r="O44" i="5"/>
  <c r="N44" i="5"/>
  <c r="M44" i="5"/>
  <c r="L44" i="5"/>
  <c r="K44" i="5"/>
  <c r="J44" i="5"/>
  <c r="I44" i="5"/>
  <c r="H44" i="5"/>
  <c r="G44" i="5"/>
  <c r="F44" i="5"/>
  <c r="E44" i="5"/>
  <c r="D44" i="5"/>
  <c r="C44" i="5"/>
  <c r="Z27" i="5"/>
  <c r="Y27" i="5"/>
  <c r="X27" i="5"/>
  <c r="W27" i="5"/>
  <c r="V27" i="5"/>
  <c r="U27" i="5"/>
  <c r="T27" i="5"/>
  <c r="S27" i="5"/>
  <c r="R27" i="5"/>
  <c r="Q27" i="5"/>
  <c r="P27" i="5"/>
  <c r="O27" i="5"/>
  <c r="N27" i="5"/>
  <c r="M27" i="5"/>
  <c r="L27" i="5"/>
  <c r="K27" i="5"/>
  <c r="J27" i="5"/>
  <c r="I27" i="5"/>
  <c r="H27" i="5"/>
  <c r="G27" i="5"/>
  <c r="F27" i="5"/>
  <c r="E27" i="5"/>
  <c r="D27" i="5"/>
  <c r="J17" i="19"/>
  <c r="J16" i="19"/>
  <c r="J15" i="19"/>
  <c r="J14" i="19"/>
  <c r="J13" i="19"/>
  <c r="I17" i="19"/>
  <c r="D16" i="19"/>
  <c r="I16" i="19"/>
  <c r="I15" i="19"/>
  <c r="I14" i="19"/>
  <c r="I13" i="19"/>
  <c r="E18" i="13"/>
  <c r="E16" i="13"/>
  <c r="D18" i="13"/>
  <c r="D16" i="13"/>
  <c r="F17" i="19"/>
  <c r="F16" i="19"/>
  <c r="F15" i="19"/>
  <c r="F14" i="19"/>
  <c r="F13" i="19"/>
  <c r="D17" i="19"/>
  <c r="D15" i="19"/>
  <c r="D14" i="19"/>
  <c r="D13" i="19"/>
  <c r="C17" i="19"/>
  <c r="C16" i="19"/>
  <c r="C15" i="19"/>
  <c r="C14" i="19"/>
  <c r="C13" i="19"/>
  <c r="Z67" i="3"/>
  <c r="Y67" i="3"/>
  <c r="X67" i="3"/>
  <c r="W67" i="3"/>
  <c r="V67" i="3"/>
  <c r="U67" i="3"/>
  <c r="T67" i="3"/>
  <c r="S67" i="3"/>
  <c r="R67" i="3"/>
  <c r="Q67" i="3"/>
  <c r="P67" i="3"/>
  <c r="O67" i="3"/>
  <c r="N67" i="3"/>
  <c r="M67" i="3"/>
  <c r="L67" i="3"/>
  <c r="K67" i="3"/>
  <c r="J67" i="3"/>
  <c r="I67" i="3"/>
  <c r="H67" i="3"/>
  <c r="G67" i="3"/>
  <c r="F67" i="3"/>
  <c r="E67" i="3"/>
  <c r="D67" i="3"/>
  <c r="C67" i="3"/>
  <c r="Z57" i="3"/>
  <c r="Y57" i="3"/>
  <c r="X57" i="3"/>
  <c r="W57" i="3"/>
  <c r="V57" i="3"/>
  <c r="U57" i="3"/>
  <c r="T57" i="3"/>
  <c r="S57" i="3"/>
  <c r="R57" i="3"/>
  <c r="Q57" i="3"/>
  <c r="P57" i="3"/>
  <c r="O57" i="3"/>
  <c r="N57" i="3"/>
  <c r="M57" i="3"/>
  <c r="L57" i="3"/>
  <c r="K57" i="3"/>
  <c r="J57" i="3"/>
  <c r="I57" i="3"/>
  <c r="H57" i="3"/>
  <c r="G57" i="3"/>
  <c r="F57" i="3"/>
  <c r="E57" i="3"/>
  <c r="D57" i="3"/>
  <c r="C57" i="3"/>
  <c r="Z47" i="3"/>
  <c r="Y47" i="3"/>
  <c r="X47" i="3"/>
  <c r="W47" i="3"/>
  <c r="V47" i="3"/>
  <c r="U47" i="3"/>
  <c r="T47" i="3"/>
  <c r="S47" i="3"/>
  <c r="R47" i="3"/>
  <c r="Q47" i="3"/>
  <c r="P47" i="3"/>
  <c r="O47" i="3"/>
  <c r="N47" i="3"/>
  <c r="M47" i="3"/>
  <c r="L47" i="3"/>
  <c r="K47" i="3"/>
  <c r="J47" i="3"/>
  <c r="I47" i="3"/>
  <c r="H47" i="3"/>
  <c r="G47" i="3"/>
  <c r="F47" i="3"/>
  <c r="E47" i="3"/>
  <c r="D47" i="3"/>
  <c r="C47" i="3"/>
  <c r="C33" i="10"/>
  <c r="D43" i="10"/>
  <c r="D40" i="10"/>
  <c r="E19" i="17"/>
  <c r="D19" i="17"/>
  <c r="C20" i="17"/>
  <c r="C19" i="17"/>
  <c r="C18" i="17"/>
  <c r="C17" i="17"/>
  <c r="C16" i="17"/>
  <c r="C15" i="17"/>
  <c r="C14" i="17"/>
  <c r="C13" i="17"/>
  <c r="C12" i="17"/>
  <c r="C11" i="17"/>
  <c r="C10" i="17"/>
  <c r="C9" i="17"/>
  <c r="F43" i="16"/>
  <c r="F39" i="16"/>
  <c r="F24" i="16"/>
  <c r="F14" i="16"/>
  <c r="F13" i="16"/>
  <c r="F12" i="16"/>
  <c r="D43" i="16"/>
  <c r="D39" i="16"/>
  <c r="D25" i="16"/>
  <c r="D24" i="16"/>
  <c r="D23" i="16"/>
  <c r="D22" i="16"/>
  <c r="D21" i="16"/>
  <c r="D20" i="16"/>
  <c r="D19" i="16"/>
  <c r="D18" i="16"/>
  <c r="D17" i="16"/>
  <c r="D16" i="16"/>
  <c r="D14" i="16"/>
  <c r="D13" i="16"/>
  <c r="D12" i="16"/>
  <c r="D11" i="16"/>
  <c r="E12" i="16"/>
  <c r="E13" i="16"/>
  <c r="E14" i="16"/>
  <c r="E24" i="16"/>
  <c r="E39" i="16"/>
  <c r="E43" i="16"/>
  <c r="C54" i="16"/>
  <c r="C48" i="16"/>
  <c r="C43" i="16"/>
  <c r="C42" i="16"/>
  <c r="C40" i="16"/>
  <c r="C34" i="16"/>
  <c r="C28" i="16"/>
  <c r="C27" i="16"/>
  <c r="C25" i="16"/>
  <c r="C23" i="16"/>
  <c r="C22" i="16"/>
  <c r="C21" i="16"/>
  <c r="C20" i="16"/>
  <c r="C19" i="16"/>
  <c r="C18" i="16"/>
  <c r="C17" i="16"/>
  <c r="C16" i="16"/>
  <c r="C15" i="16"/>
  <c r="C14" i="16"/>
  <c r="C13" i="16"/>
  <c r="C12" i="16"/>
  <c r="C11" i="16"/>
  <c r="C10" i="16"/>
  <c r="C9" i="16"/>
  <c r="D19" i="10"/>
  <c r="O31" i="11"/>
  <c r="B37" i="2"/>
  <c r="C35" i="16"/>
  <c r="C37" i="2"/>
  <c r="D35" i="16"/>
  <c r="D37" i="2"/>
  <c r="E37" i="2"/>
  <c r="F37" i="2"/>
  <c r="G37" i="2"/>
  <c r="H37" i="2"/>
  <c r="I37" i="2"/>
  <c r="J37" i="2"/>
  <c r="K37" i="2"/>
  <c r="L37" i="2"/>
  <c r="M37" i="2"/>
  <c r="N37" i="2"/>
  <c r="O37" i="2"/>
  <c r="P37" i="2"/>
  <c r="Q37" i="2"/>
  <c r="R37" i="2"/>
  <c r="S37" i="2"/>
  <c r="T37" i="2"/>
  <c r="U37" i="2"/>
  <c r="V37" i="2"/>
  <c r="W37" i="2"/>
  <c r="X37" i="2"/>
  <c r="Y37" i="2"/>
  <c r="Z37" i="2"/>
  <c r="AA37" i="2"/>
  <c r="B38" i="2"/>
  <c r="C36" i="16"/>
  <c r="C38" i="2"/>
  <c r="D36" i="16"/>
  <c r="D38" i="2"/>
  <c r="E38" i="2"/>
  <c r="F38" i="2"/>
  <c r="G38" i="2"/>
  <c r="H38" i="2"/>
  <c r="I38" i="2"/>
  <c r="J38" i="2"/>
  <c r="K38" i="2"/>
  <c r="L38" i="2"/>
  <c r="M38" i="2"/>
  <c r="N38" i="2"/>
  <c r="O38" i="2"/>
  <c r="P38" i="2"/>
  <c r="Q38" i="2"/>
  <c r="R38" i="2"/>
  <c r="S38" i="2"/>
  <c r="T38" i="2"/>
  <c r="U38" i="2"/>
  <c r="V38" i="2"/>
  <c r="W38" i="2"/>
  <c r="X38" i="2"/>
  <c r="Y38" i="2"/>
  <c r="Z38" i="2"/>
  <c r="AA38" i="2"/>
  <c r="B39" i="2"/>
  <c r="C37" i="16"/>
  <c r="C39" i="2"/>
  <c r="D37" i="16"/>
  <c r="D39" i="2"/>
  <c r="E39" i="2"/>
  <c r="F39" i="2"/>
  <c r="G39" i="2"/>
  <c r="H39" i="2"/>
  <c r="I39" i="2"/>
  <c r="J39" i="2"/>
  <c r="K39" i="2"/>
  <c r="L39" i="2"/>
  <c r="M39" i="2"/>
  <c r="N39" i="2"/>
  <c r="O39" i="2"/>
  <c r="P39" i="2"/>
  <c r="Q39" i="2"/>
  <c r="R39" i="2"/>
  <c r="S39" i="2"/>
  <c r="T39" i="2"/>
  <c r="U39" i="2"/>
  <c r="V39" i="2"/>
  <c r="W39" i="2"/>
  <c r="X39" i="2"/>
  <c r="Y39" i="2"/>
  <c r="Z39" i="2"/>
  <c r="AA39" i="2"/>
  <c r="B40" i="2"/>
  <c r="C38" i="16"/>
  <c r="C40" i="2"/>
  <c r="D38" i="16"/>
  <c r="D40" i="2"/>
  <c r="E40" i="2"/>
  <c r="F40" i="2"/>
  <c r="G40" i="2"/>
  <c r="H40" i="2"/>
  <c r="I40" i="2"/>
  <c r="J40" i="2"/>
  <c r="K40" i="2"/>
  <c r="L40" i="2"/>
  <c r="M40" i="2"/>
  <c r="N40" i="2"/>
  <c r="O40" i="2"/>
  <c r="P40" i="2"/>
  <c r="Q40" i="2"/>
  <c r="R40" i="2"/>
  <c r="S40" i="2"/>
  <c r="T40" i="2"/>
  <c r="U40" i="2"/>
  <c r="V40" i="2"/>
  <c r="W40" i="2"/>
  <c r="X40" i="2"/>
  <c r="Y40" i="2"/>
  <c r="Z40" i="2"/>
  <c r="AA40" i="2"/>
  <c r="C27" i="7"/>
  <c r="D18" i="20"/>
  <c r="D27" i="7"/>
  <c r="E18" i="20"/>
  <c r="E27" i="7"/>
  <c r="F27" i="7"/>
  <c r="G27" i="7"/>
  <c r="H27" i="7"/>
  <c r="I27" i="7"/>
  <c r="J27" i="7"/>
  <c r="K27" i="7"/>
  <c r="L27" i="7"/>
  <c r="M27" i="7"/>
  <c r="N27" i="7"/>
  <c r="O27" i="7"/>
  <c r="P27" i="7"/>
  <c r="Q27" i="7"/>
  <c r="R27" i="7"/>
  <c r="S27" i="7"/>
  <c r="T27" i="7"/>
  <c r="U27" i="7"/>
  <c r="V27" i="7"/>
  <c r="W27" i="7"/>
  <c r="X27" i="7"/>
  <c r="Y27" i="7"/>
  <c r="Z27" i="7"/>
  <c r="AA27" i="7"/>
  <c r="L21" i="2"/>
  <c r="D19" i="2"/>
  <c r="Z106" i="5"/>
  <c r="AA21" i="2"/>
  <c r="Y106" i="5"/>
  <c r="Z21" i="2"/>
  <c r="X106" i="5"/>
  <c r="Y21" i="2"/>
  <c r="W106" i="5"/>
  <c r="X21" i="2"/>
  <c r="V106" i="5"/>
  <c r="W21" i="2"/>
  <c r="U106" i="5"/>
  <c r="V21" i="2"/>
  <c r="T106" i="5"/>
  <c r="U21" i="2"/>
  <c r="S106" i="5"/>
  <c r="T21" i="2"/>
  <c r="R106" i="5"/>
  <c r="S21" i="2"/>
  <c r="Q106" i="5"/>
  <c r="R21" i="2"/>
  <c r="P106" i="5"/>
  <c r="Q21" i="2"/>
  <c r="O106" i="5"/>
  <c r="P21" i="2"/>
  <c r="N106" i="5"/>
  <c r="O21" i="2"/>
  <c r="M106" i="5"/>
  <c r="N21" i="2"/>
  <c r="L106" i="5"/>
  <c r="M21" i="2"/>
  <c r="K106" i="5"/>
  <c r="J106" i="5"/>
  <c r="K21" i="2"/>
  <c r="I106" i="5"/>
  <c r="J21" i="2"/>
  <c r="H106" i="5"/>
  <c r="I21" i="2"/>
  <c r="G106" i="5"/>
  <c r="H21" i="2"/>
  <c r="F106" i="5"/>
  <c r="G21" i="2"/>
  <c r="E106" i="5"/>
  <c r="F21" i="2"/>
  <c r="D106" i="5"/>
  <c r="E21" i="2"/>
  <c r="C106" i="5"/>
  <c r="D21" i="2"/>
  <c r="Z103" i="5"/>
  <c r="AA20" i="2"/>
  <c r="Y103" i="5"/>
  <c r="Z20" i="2"/>
  <c r="X103" i="5"/>
  <c r="Y20" i="2"/>
  <c r="W103" i="5"/>
  <c r="X20" i="2"/>
  <c r="V103" i="5"/>
  <c r="W20" i="2"/>
  <c r="U103" i="5"/>
  <c r="V20" i="2"/>
  <c r="T103" i="5"/>
  <c r="U20" i="2"/>
  <c r="S103" i="5"/>
  <c r="T20" i="2"/>
  <c r="R103" i="5"/>
  <c r="S20" i="2"/>
  <c r="Q103" i="5"/>
  <c r="R20" i="2"/>
  <c r="P103" i="5"/>
  <c r="Q20" i="2"/>
  <c r="O103" i="5"/>
  <c r="P20" i="2"/>
  <c r="N103" i="5"/>
  <c r="O20" i="2"/>
  <c r="M103" i="5"/>
  <c r="N20" i="2"/>
  <c r="L103" i="5"/>
  <c r="M20" i="2"/>
  <c r="K103" i="5"/>
  <c r="L20" i="2"/>
  <c r="J103" i="5"/>
  <c r="K20" i="2"/>
  <c r="I103" i="5"/>
  <c r="J20" i="2"/>
  <c r="H103" i="5"/>
  <c r="I20" i="2"/>
  <c r="G103" i="5"/>
  <c r="H20" i="2"/>
  <c r="F103" i="5"/>
  <c r="G20" i="2"/>
  <c r="E103" i="5"/>
  <c r="F20" i="2"/>
  <c r="D103" i="5"/>
  <c r="E20" i="2"/>
  <c r="C103" i="5"/>
  <c r="D20" i="2"/>
  <c r="D235" i="4"/>
  <c r="E19" i="2"/>
  <c r="Z235" i="4"/>
  <c r="AA19" i="2"/>
  <c r="Y235" i="4"/>
  <c r="Z19" i="2"/>
  <c r="X235" i="4"/>
  <c r="Y19" i="2"/>
  <c r="W235" i="4"/>
  <c r="X19" i="2"/>
  <c r="V235" i="4"/>
  <c r="W19" i="2"/>
  <c r="U235" i="4"/>
  <c r="V19" i="2"/>
  <c r="T235" i="4"/>
  <c r="U19" i="2"/>
  <c r="S235" i="4"/>
  <c r="T19" i="2"/>
  <c r="R235" i="4"/>
  <c r="S19" i="2"/>
  <c r="Q235" i="4"/>
  <c r="R19" i="2"/>
  <c r="P235" i="4"/>
  <c r="Q19" i="2"/>
  <c r="O235" i="4"/>
  <c r="P19" i="2"/>
  <c r="N235" i="4"/>
  <c r="O19" i="2"/>
  <c r="M235" i="4"/>
  <c r="N19" i="2"/>
  <c r="L235" i="4"/>
  <c r="M19" i="2"/>
  <c r="K235" i="4"/>
  <c r="L19" i="2"/>
  <c r="J235" i="4"/>
  <c r="K19" i="2"/>
  <c r="I235" i="4"/>
  <c r="J19" i="2"/>
  <c r="H235" i="4"/>
  <c r="I19" i="2"/>
  <c r="G235" i="4"/>
  <c r="H19" i="2"/>
  <c r="F235" i="4"/>
  <c r="G19" i="2"/>
  <c r="E235" i="4"/>
  <c r="F19" i="2"/>
  <c r="C49" i="10"/>
  <c r="D6" i="21"/>
  <c r="F18" i="20"/>
  <c r="F38" i="16"/>
  <c r="E38" i="16"/>
  <c r="F36" i="16"/>
  <c r="E36" i="16"/>
  <c r="F37" i="16"/>
  <c r="E37" i="16"/>
  <c r="F35" i="16"/>
  <c r="E35" i="16"/>
  <c r="E19" i="16"/>
  <c r="F19" i="16"/>
  <c r="E20" i="16"/>
  <c r="F20" i="16"/>
  <c r="E18" i="16"/>
  <c r="F18" i="16"/>
  <c r="L26" i="13"/>
  <c r="D20" i="15"/>
  <c r="D31" i="11"/>
  <c r="G18" i="15"/>
  <c r="G14" i="15"/>
  <c r="Z16" i="1"/>
  <c r="Y16" i="1"/>
  <c r="X16" i="1"/>
  <c r="W16" i="1"/>
  <c r="V16" i="1"/>
  <c r="U16" i="1"/>
  <c r="T16" i="1"/>
  <c r="S16" i="1"/>
  <c r="R16" i="1"/>
  <c r="Q16" i="1"/>
  <c r="P16" i="1"/>
  <c r="O16" i="1"/>
  <c r="N16" i="1"/>
  <c r="M16" i="1"/>
  <c r="L16" i="1"/>
  <c r="K16" i="1"/>
  <c r="J16" i="1"/>
  <c r="I16" i="1"/>
  <c r="H16" i="1"/>
  <c r="G16" i="1"/>
  <c r="F16" i="1"/>
  <c r="E16" i="1"/>
  <c r="D16" i="1"/>
  <c r="C16" i="1"/>
  <c r="Z14" i="1"/>
  <c r="Y14" i="1"/>
  <c r="X14" i="1"/>
  <c r="W14" i="1"/>
  <c r="V14" i="1"/>
  <c r="U14" i="1"/>
  <c r="T14" i="1"/>
  <c r="S14" i="1"/>
  <c r="R14" i="1"/>
  <c r="Q14" i="1"/>
  <c r="P14" i="1"/>
  <c r="O14" i="1"/>
  <c r="N14" i="1"/>
  <c r="M14" i="1"/>
  <c r="L14" i="1"/>
  <c r="K14" i="1"/>
  <c r="J14" i="1"/>
  <c r="I14" i="1"/>
  <c r="H14" i="1"/>
  <c r="G14" i="1"/>
  <c r="F14" i="1"/>
  <c r="E14" i="1"/>
  <c r="D14" i="1"/>
  <c r="C14" i="1"/>
  <c r="AA54" i="2"/>
  <c r="Z54" i="2"/>
  <c r="Y54" i="2"/>
  <c r="X54" i="2"/>
  <c r="W54" i="2"/>
  <c r="V54" i="2"/>
  <c r="U54" i="2"/>
  <c r="T54" i="2"/>
  <c r="S54" i="2"/>
  <c r="R54" i="2"/>
  <c r="Q54" i="2"/>
  <c r="P54" i="2"/>
  <c r="O54" i="2"/>
  <c r="N54" i="2"/>
  <c r="M54" i="2"/>
  <c r="L54" i="2"/>
  <c r="K54" i="2"/>
  <c r="J54" i="2"/>
  <c r="I54" i="2"/>
  <c r="H54" i="2"/>
  <c r="G54" i="2"/>
  <c r="F54" i="2"/>
  <c r="E54" i="2"/>
  <c r="D54" i="2"/>
  <c r="AA53" i="2"/>
  <c r="Z53" i="2"/>
  <c r="Y53" i="2"/>
  <c r="X53" i="2"/>
  <c r="W53" i="2"/>
  <c r="V53" i="2"/>
  <c r="U53" i="2"/>
  <c r="T53" i="2"/>
  <c r="S53" i="2"/>
  <c r="R53" i="2"/>
  <c r="Q53" i="2"/>
  <c r="P53" i="2"/>
  <c r="O53" i="2"/>
  <c r="N53" i="2"/>
  <c r="M53" i="2"/>
  <c r="L53" i="2"/>
  <c r="K53" i="2"/>
  <c r="J53" i="2"/>
  <c r="I53" i="2"/>
  <c r="H53" i="2"/>
  <c r="G53" i="2"/>
  <c r="F53" i="2"/>
  <c r="E53" i="2"/>
  <c r="D53" i="2"/>
  <c r="AA52" i="2"/>
  <c r="Z52" i="2"/>
  <c r="Y52" i="2"/>
  <c r="X52" i="2"/>
  <c r="W52" i="2"/>
  <c r="V52" i="2"/>
  <c r="U52" i="2"/>
  <c r="T52" i="2"/>
  <c r="S52" i="2"/>
  <c r="R52" i="2"/>
  <c r="Q52" i="2"/>
  <c r="P52" i="2"/>
  <c r="O52" i="2"/>
  <c r="N52" i="2"/>
  <c r="M52" i="2"/>
  <c r="L52" i="2"/>
  <c r="K52" i="2"/>
  <c r="J52" i="2"/>
  <c r="I52" i="2"/>
  <c r="H52" i="2"/>
  <c r="G52" i="2"/>
  <c r="F52" i="2"/>
  <c r="E52" i="2"/>
  <c r="D52" i="2"/>
  <c r="AA51" i="2"/>
  <c r="Z51" i="2"/>
  <c r="Y51" i="2"/>
  <c r="X51" i="2"/>
  <c r="W51" i="2"/>
  <c r="V51" i="2"/>
  <c r="U51" i="2"/>
  <c r="T51" i="2"/>
  <c r="S51" i="2"/>
  <c r="R51" i="2"/>
  <c r="Q51" i="2"/>
  <c r="P51" i="2"/>
  <c r="O51" i="2"/>
  <c r="N51" i="2"/>
  <c r="M51" i="2"/>
  <c r="L51" i="2"/>
  <c r="K51" i="2"/>
  <c r="J51" i="2"/>
  <c r="I51" i="2"/>
  <c r="H51" i="2"/>
  <c r="G51" i="2"/>
  <c r="F51" i="2"/>
  <c r="E51" i="2"/>
  <c r="D51" i="2"/>
  <c r="C54" i="2"/>
  <c r="D52" i="16"/>
  <c r="C53" i="2"/>
  <c r="D51" i="16"/>
  <c r="C52" i="2"/>
  <c r="D50" i="16"/>
  <c r="C51" i="2"/>
  <c r="D49" i="16"/>
  <c r="AA49" i="2"/>
  <c r="Z49" i="2"/>
  <c r="Y49" i="2"/>
  <c r="X49" i="2"/>
  <c r="W49" i="2"/>
  <c r="V49" i="2"/>
  <c r="U49" i="2"/>
  <c r="T49" i="2"/>
  <c r="S49" i="2"/>
  <c r="R49" i="2"/>
  <c r="Q49" i="2"/>
  <c r="P49" i="2"/>
  <c r="O49" i="2"/>
  <c r="N49" i="2"/>
  <c r="M49" i="2"/>
  <c r="L49" i="2"/>
  <c r="K49" i="2"/>
  <c r="J49" i="2"/>
  <c r="I49" i="2"/>
  <c r="H49" i="2"/>
  <c r="G49" i="2"/>
  <c r="F49" i="2"/>
  <c r="E49" i="2"/>
  <c r="D49" i="2"/>
  <c r="AA48" i="2"/>
  <c r="Z48" i="2"/>
  <c r="Y48" i="2"/>
  <c r="X48" i="2"/>
  <c r="W48" i="2"/>
  <c r="V48" i="2"/>
  <c r="U48" i="2"/>
  <c r="T48" i="2"/>
  <c r="S48" i="2"/>
  <c r="R48" i="2"/>
  <c r="Q48" i="2"/>
  <c r="P48" i="2"/>
  <c r="O48" i="2"/>
  <c r="N48" i="2"/>
  <c r="M48" i="2"/>
  <c r="L48" i="2"/>
  <c r="K48" i="2"/>
  <c r="J48" i="2"/>
  <c r="I48" i="2"/>
  <c r="H48" i="2"/>
  <c r="G48" i="2"/>
  <c r="F48" i="2"/>
  <c r="E48" i="2"/>
  <c r="D48" i="2"/>
  <c r="AA47" i="2"/>
  <c r="Z47" i="2"/>
  <c r="Y47" i="2"/>
  <c r="X47" i="2"/>
  <c r="W47" i="2"/>
  <c r="V47" i="2"/>
  <c r="U47" i="2"/>
  <c r="T47" i="2"/>
  <c r="S47" i="2"/>
  <c r="R47" i="2"/>
  <c r="Q47" i="2"/>
  <c r="P47" i="2"/>
  <c r="O47" i="2"/>
  <c r="N47" i="2"/>
  <c r="M47" i="2"/>
  <c r="L47" i="2"/>
  <c r="K47" i="2"/>
  <c r="J47" i="2"/>
  <c r="I47" i="2"/>
  <c r="H47" i="2"/>
  <c r="G47" i="2"/>
  <c r="F47" i="2"/>
  <c r="E47" i="2"/>
  <c r="D47" i="2"/>
  <c r="AA46" i="2"/>
  <c r="Z46" i="2"/>
  <c r="Y46" i="2"/>
  <c r="X46" i="2"/>
  <c r="W46" i="2"/>
  <c r="V46" i="2"/>
  <c r="U46" i="2"/>
  <c r="T46" i="2"/>
  <c r="S46" i="2"/>
  <c r="R46" i="2"/>
  <c r="Q46" i="2"/>
  <c r="P46" i="2"/>
  <c r="O46" i="2"/>
  <c r="N46" i="2"/>
  <c r="M46" i="2"/>
  <c r="L46" i="2"/>
  <c r="K46" i="2"/>
  <c r="J46" i="2"/>
  <c r="I46" i="2"/>
  <c r="H46" i="2"/>
  <c r="G46" i="2"/>
  <c r="F46" i="2"/>
  <c r="E46" i="2"/>
  <c r="D46" i="2"/>
  <c r="C49" i="2"/>
  <c r="D47" i="16"/>
  <c r="C48" i="2"/>
  <c r="D46" i="16"/>
  <c r="C47" i="2"/>
  <c r="D45" i="16"/>
  <c r="AA35" i="2"/>
  <c r="Z35" i="2"/>
  <c r="Y35" i="2"/>
  <c r="X35" i="2"/>
  <c r="W35" i="2"/>
  <c r="V35" i="2"/>
  <c r="U35" i="2"/>
  <c r="T35" i="2"/>
  <c r="S35" i="2"/>
  <c r="R35" i="2"/>
  <c r="Q35" i="2"/>
  <c r="P35" i="2"/>
  <c r="O35" i="2"/>
  <c r="N35" i="2"/>
  <c r="M35" i="2"/>
  <c r="L35" i="2"/>
  <c r="K35" i="2"/>
  <c r="J35" i="2"/>
  <c r="I35" i="2"/>
  <c r="H35" i="2"/>
  <c r="G35" i="2"/>
  <c r="F35" i="2"/>
  <c r="E35" i="2"/>
  <c r="D35" i="2"/>
  <c r="C35" i="2"/>
  <c r="D33" i="16"/>
  <c r="B35" i="2"/>
  <c r="C33" i="16"/>
  <c r="AA34" i="2"/>
  <c r="Z34" i="2"/>
  <c r="Y34" i="2"/>
  <c r="X34" i="2"/>
  <c r="W34" i="2"/>
  <c r="V34" i="2"/>
  <c r="U34" i="2"/>
  <c r="T34" i="2"/>
  <c r="S34" i="2"/>
  <c r="R34" i="2"/>
  <c r="Q34" i="2"/>
  <c r="P34" i="2"/>
  <c r="O34" i="2"/>
  <c r="N34" i="2"/>
  <c r="M34" i="2"/>
  <c r="L34" i="2"/>
  <c r="K34" i="2"/>
  <c r="J34" i="2"/>
  <c r="I34" i="2"/>
  <c r="H34" i="2"/>
  <c r="G34" i="2"/>
  <c r="F34" i="2"/>
  <c r="E34" i="2"/>
  <c r="D34" i="2"/>
  <c r="AA33" i="2"/>
  <c r="Z33" i="2"/>
  <c r="Y33" i="2"/>
  <c r="X33" i="2"/>
  <c r="W33" i="2"/>
  <c r="V33" i="2"/>
  <c r="U33" i="2"/>
  <c r="T33" i="2"/>
  <c r="S33" i="2"/>
  <c r="R33" i="2"/>
  <c r="Q33" i="2"/>
  <c r="P33" i="2"/>
  <c r="O33" i="2"/>
  <c r="N33" i="2"/>
  <c r="M33" i="2"/>
  <c r="L33" i="2"/>
  <c r="K33" i="2"/>
  <c r="J33" i="2"/>
  <c r="I33" i="2"/>
  <c r="H33" i="2"/>
  <c r="G33" i="2"/>
  <c r="F33" i="2"/>
  <c r="E33" i="2"/>
  <c r="D33" i="2"/>
  <c r="AA32" i="2"/>
  <c r="Z32" i="2"/>
  <c r="Y32" i="2"/>
  <c r="X32" i="2"/>
  <c r="W32" i="2"/>
  <c r="V32" i="2"/>
  <c r="U32" i="2"/>
  <c r="T32" i="2"/>
  <c r="S32" i="2"/>
  <c r="R32" i="2"/>
  <c r="Q32" i="2"/>
  <c r="P32" i="2"/>
  <c r="O32" i="2"/>
  <c r="N32" i="2"/>
  <c r="M32" i="2"/>
  <c r="L32" i="2"/>
  <c r="K32" i="2"/>
  <c r="J32" i="2"/>
  <c r="I32" i="2"/>
  <c r="H32" i="2"/>
  <c r="G32" i="2"/>
  <c r="F32" i="2"/>
  <c r="E32" i="2"/>
  <c r="D32" i="2"/>
  <c r="AA31" i="2"/>
  <c r="Z31" i="2"/>
  <c r="Y31" i="2"/>
  <c r="X31" i="2"/>
  <c r="W31" i="2"/>
  <c r="V31" i="2"/>
  <c r="U31" i="2"/>
  <c r="T31" i="2"/>
  <c r="S31" i="2"/>
  <c r="R31" i="2"/>
  <c r="Q31" i="2"/>
  <c r="P31" i="2"/>
  <c r="O31" i="2"/>
  <c r="N31" i="2"/>
  <c r="M31" i="2"/>
  <c r="L31" i="2"/>
  <c r="K31" i="2"/>
  <c r="J31" i="2"/>
  <c r="I31" i="2"/>
  <c r="H31" i="2"/>
  <c r="G31" i="2"/>
  <c r="F31" i="2"/>
  <c r="E31" i="2"/>
  <c r="D31" i="2"/>
  <c r="C34" i="2"/>
  <c r="D32" i="16"/>
  <c r="C33" i="2"/>
  <c r="D31" i="16"/>
  <c r="C32" i="2"/>
  <c r="D30" i="16"/>
  <c r="C31" i="2"/>
  <c r="D29" i="16"/>
  <c r="B32" i="2"/>
  <c r="C30" i="16"/>
  <c r="B33" i="2"/>
  <c r="C31" i="16"/>
  <c r="B34" i="2"/>
  <c r="C32" i="16"/>
  <c r="B31" i="2"/>
  <c r="C29" i="16"/>
  <c r="D22" i="2"/>
  <c r="D17" i="2"/>
  <c r="D16" i="17"/>
  <c r="E16" i="17"/>
  <c r="D18" i="17"/>
  <c r="E18" i="17"/>
  <c r="F42" i="2"/>
  <c r="J42" i="2"/>
  <c r="N42" i="2"/>
  <c r="R42" i="2"/>
  <c r="V42" i="2"/>
  <c r="Z42" i="2"/>
  <c r="E33" i="16"/>
  <c r="F33" i="16"/>
  <c r="F44" i="16"/>
  <c r="E45" i="16"/>
  <c r="F45" i="16"/>
  <c r="F46" i="16"/>
  <c r="F47" i="16"/>
  <c r="F49" i="16"/>
  <c r="E50" i="16"/>
  <c r="F50" i="16"/>
  <c r="F51" i="16"/>
  <c r="E52" i="16"/>
  <c r="G42" i="2"/>
  <c r="K42" i="2"/>
  <c r="O42" i="2"/>
  <c r="S42" i="2"/>
  <c r="AA42" i="2"/>
  <c r="E51" i="16"/>
  <c r="E46" i="16"/>
  <c r="W42" i="2"/>
  <c r="Q42" i="2"/>
  <c r="U42" i="2"/>
  <c r="Y42" i="2"/>
  <c r="E49" i="16"/>
  <c r="E47" i="16"/>
  <c r="E44" i="16"/>
  <c r="F52" i="16"/>
  <c r="F31" i="16"/>
  <c r="F29" i="16"/>
  <c r="F30" i="16"/>
  <c r="F32" i="16"/>
  <c r="E29" i="16"/>
  <c r="E30" i="16"/>
  <c r="E31" i="16"/>
  <c r="E32" i="16"/>
  <c r="E42" i="2"/>
  <c r="I42" i="2"/>
  <c r="M42" i="2"/>
  <c r="C42" i="2"/>
  <c r="D42" i="2"/>
  <c r="H42" i="2"/>
  <c r="L42" i="2"/>
  <c r="P42" i="2"/>
  <c r="T42" i="2"/>
  <c r="X42" i="2"/>
  <c r="Z80" i="5"/>
  <c r="Y80" i="5"/>
  <c r="X80" i="5"/>
  <c r="W80" i="5"/>
  <c r="V80" i="5"/>
  <c r="U80" i="5"/>
  <c r="T80" i="5"/>
  <c r="S80" i="5"/>
  <c r="R80" i="5"/>
  <c r="Q80" i="5"/>
  <c r="P80" i="5"/>
  <c r="O80" i="5"/>
  <c r="N80" i="5"/>
  <c r="M80" i="5"/>
  <c r="L80" i="5"/>
  <c r="K80" i="5"/>
  <c r="J80" i="5"/>
  <c r="I80" i="5"/>
  <c r="H80" i="5"/>
  <c r="G80" i="5"/>
  <c r="F80" i="5"/>
  <c r="E80" i="5"/>
  <c r="D80" i="5"/>
  <c r="C80" i="5"/>
  <c r="Z84" i="5"/>
  <c r="Y84" i="5"/>
  <c r="X84" i="5"/>
  <c r="W84" i="5"/>
  <c r="V84" i="5"/>
  <c r="U84" i="5"/>
  <c r="T84" i="5"/>
  <c r="S84" i="5"/>
  <c r="R84" i="5"/>
  <c r="Q84" i="5"/>
  <c r="P84" i="5"/>
  <c r="O84" i="5"/>
  <c r="N84" i="5"/>
  <c r="M84" i="5"/>
  <c r="L84" i="5"/>
  <c r="K84" i="5"/>
  <c r="J84" i="5"/>
  <c r="I84" i="5"/>
  <c r="H84" i="5"/>
  <c r="G84" i="5"/>
  <c r="F84" i="5"/>
  <c r="E84" i="5"/>
  <c r="D84" i="5"/>
  <c r="C84" i="5"/>
  <c r="Z73" i="5"/>
  <c r="Y73" i="5"/>
  <c r="X73" i="5"/>
  <c r="W73" i="5"/>
  <c r="W77" i="5"/>
  <c r="V73" i="5"/>
  <c r="V77" i="5"/>
  <c r="U73" i="5"/>
  <c r="T73" i="5"/>
  <c r="S73" i="5"/>
  <c r="S77" i="5"/>
  <c r="R73" i="5"/>
  <c r="R77" i="5"/>
  <c r="Q73" i="5"/>
  <c r="P73" i="5"/>
  <c r="O73" i="5"/>
  <c r="N73" i="5"/>
  <c r="N77" i="5"/>
  <c r="M73" i="5"/>
  <c r="L73" i="5"/>
  <c r="K73" i="5"/>
  <c r="K77" i="5"/>
  <c r="J73" i="5"/>
  <c r="J77" i="5"/>
  <c r="I73" i="5"/>
  <c r="H73" i="5"/>
  <c r="G73" i="5"/>
  <c r="G77" i="5"/>
  <c r="F73" i="5"/>
  <c r="F77" i="5"/>
  <c r="E73" i="5"/>
  <c r="D73" i="5"/>
  <c r="C73" i="5"/>
  <c r="C77" i="5"/>
  <c r="Z77" i="5"/>
  <c r="Y77" i="5"/>
  <c r="X77" i="5"/>
  <c r="U77" i="5"/>
  <c r="T77" i="5"/>
  <c r="Q77" i="5"/>
  <c r="P77" i="5"/>
  <c r="O77" i="5"/>
  <c r="M77" i="5"/>
  <c r="L77" i="5"/>
  <c r="I77" i="5"/>
  <c r="H77" i="5"/>
  <c r="E77" i="5"/>
  <c r="D77" i="5"/>
  <c r="D66" i="5"/>
  <c r="D70" i="5"/>
  <c r="E66" i="5"/>
  <c r="E70" i="5"/>
  <c r="F66" i="5"/>
  <c r="F70" i="5"/>
  <c r="G66" i="5"/>
  <c r="G70" i="5"/>
  <c r="H66" i="5"/>
  <c r="H70" i="5"/>
  <c r="I66" i="5"/>
  <c r="I70" i="5"/>
  <c r="J66" i="5"/>
  <c r="J70" i="5"/>
  <c r="K66" i="5"/>
  <c r="K70" i="5"/>
  <c r="L66" i="5"/>
  <c r="L70" i="5"/>
  <c r="M66" i="5"/>
  <c r="M70" i="5"/>
  <c r="N66" i="5"/>
  <c r="N70" i="5"/>
  <c r="O66" i="5"/>
  <c r="O70" i="5"/>
  <c r="P66" i="5"/>
  <c r="P70" i="5"/>
  <c r="Q66" i="5"/>
  <c r="R66" i="5"/>
  <c r="R70" i="5"/>
  <c r="S66" i="5"/>
  <c r="S70" i="5"/>
  <c r="T66" i="5"/>
  <c r="U66" i="5"/>
  <c r="U70" i="5"/>
  <c r="V66" i="5"/>
  <c r="V70" i="5"/>
  <c r="W66" i="5"/>
  <c r="W70" i="5"/>
  <c r="X66" i="5"/>
  <c r="X70" i="5"/>
  <c r="Y66" i="5"/>
  <c r="Y70" i="5"/>
  <c r="Z66" i="5"/>
  <c r="Z70" i="5"/>
  <c r="C66" i="5"/>
  <c r="C70" i="5"/>
  <c r="T70" i="5"/>
  <c r="Q70" i="5"/>
  <c r="Z59" i="5"/>
  <c r="Y59" i="5"/>
  <c r="X59" i="5"/>
  <c r="W59" i="5"/>
  <c r="V59" i="5"/>
  <c r="U59" i="5"/>
  <c r="T59" i="5"/>
  <c r="S59" i="5"/>
  <c r="R59" i="5"/>
  <c r="R63" i="5"/>
  <c r="Q59" i="5"/>
  <c r="P59" i="5"/>
  <c r="O59" i="5"/>
  <c r="O63" i="5"/>
  <c r="N59" i="5"/>
  <c r="N63" i="5"/>
  <c r="M59" i="5"/>
  <c r="L59" i="5"/>
  <c r="K59" i="5"/>
  <c r="K63" i="5"/>
  <c r="Z63" i="5"/>
  <c r="Y63" i="5"/>
  <c r="X63" i="5"/>
  <c r="W63" i="5"/>
  <c r="V63" i="5"/>
  <c r="U63" i="5"/>
  <c r="T63" i="5"/>
  <c r="S63" i="5"/>
  <c r="Q63" i="5"/>
  <c r="P63" i="5"/>
  <c r="M63" i="5"/>
  <c r="L63" i="5"/>
  <c r="Z102" i="5"/>
  <c r="Y102" i="5"/>
  <c r="X102" i="5"/>
  <c r="W102" i="5"/>
  <c r="V102" i="5"/>
  <c r="U102" i="5"/>
  <c r="T102" i="5"/>
  <c r="S102" i="5"/>
  <c r="R102" i="5"/>
  <c r="Q102" i="5"/>
  <c r="O102" i="5"/>
  <c r="N102" i="5"/>
  <c r="M102" i="5"/>
  <c r="L102" i="5"/>
  <c r="K102" i="5"/>
  <c r="J102" i="5"/>
  <c r="I102" i="5"/>
  <c r="H102" i="5"/>
  <c r="G102" i="5"/>
  <c r="F102" i="5"/>
  <c r="E102" i="5"/>
  <c r="D102" i="5"/>
  <c r="Z136" i="4"/>
  <c r="Y136" i="4"/>
  <c r="X137" i="4"/>
  <c r="X136" i="4"/>
  <c r="W136" i="4"/>
  <c r="V137" i="4"/>
  <c r="V136" i="4"/>
  <c r="U137" i="4"/>
  <c r="U136" i="4"/>
  <c r="T137" i="4"/>
  <c r="T136" i="4"/>
  <c r="S136" i="4"/>
  <c r="R136" i="4"/>
  <c r="Q137" i="4"/>
  <c r="Q136" i="4"/>
  <c r="P137" i="4"/>
  <c r="P136" i="4"/>
  <c r="O136" i="4"/>
  <c r="N136" i="4"/>
  <c r="M137" i="4"/>
  <c r="M136" i="4"/>
  <c r="L137" i="4"/>
  <c r="L136" i="4"/>
  <c r="K136" i="4"/>
  <c r="J136" i="4"/>
  <c r="I137" i="4"/>
  <c r="I136" i="4"/>
  <c r="H137" i="4"/>
  <c r="H136" i="4"/>
  <c r="G136" i="4"/>
  <c r="F136" i="4"/>
  <c r="E137" i="4"/>
  <c r="E136" i="4"/>
  <c r="D137" i="4"/>
  <c r="D136" i="4"/>
  <c r="C137" i="4"/>
  <c r="W138" i="4"/>
  <c r="Z96" i="4"/>
  <c r="Y96" i="4"/>
  <c r="X96" i="4"/>
  <c r="W96" i="4"/>
  <c r="V96" i="4"/>
  <c r="U96" i="4"/>
  <c r="T96" i="4"/>
  <c r="S96" i="4"/>
  <c r="R96" i="4"/>
  <c r="Q96" i="4"/>
  <c r="P96" i="4"/>
  <c r="O96" i="4"/>
  <c r="N96" i="4"/>
  <c r="M96" i="4"/>
  <c r="L96" i="4"/>
  <c r="K96" i="4"/>
  <c r="J96" i="4"/>
  <c r="I96" i="4"/>
  <c r="H96" i="4"/>
  <c r="G96" i="4"/>
  <c r="F96" i="4"/>
  <c r="E96" i="4"/>
  <c r="D96" i="4"/>
  <c r="C96" i="4"/>
  <c r="Z91" i="4"/>
  <c r="Y91" i="4"/>
  <c r="X91" i="4"/>
  <c r="W91" i="4"/>
  <c r="V91" i="4"/>
  <c r="U91" i="4"/>
  <c r="T91" i="4"/>
  <c r="S91" i="4"/>
  <c r="R91" i="4"/>
  <c r="Q91" i="4"/>
  <c r="P91" i="4"/>
  <c r="O91" i="4"/>
  <c r="N91" i="4"/>
  <c r="M91" i="4"/>
  <c r="L91" i="4"/>
  <c r="K91" i="4"/>
  <c r="J91" i="4"/>
  <c r="I91" i="4"/>
  <c r="H91" i="4"/>
  <c r="G91" i="4"/>
  <c r="F91" i="4"/>
  <c r="E91" i="4"/>
  <c r="D91" i="4"/>
  <c r="C91" i="4"/>
  <c r="Z86" i="4"/>
  <c r="Y86" i="4"/>
  <c r="X86" i="4"/>
  <c r="W86" i="4"/>
  <c r="V86" i="4"/>
  <c r="U86" i="4"/>
  <c r="T86" i="4"/>
  <c r="S86" i="4"/>
  <c r="R86" i="4"/>
  <c r="Q86" i="4"/>
  <c r="P86" i="4"/>
  <c r="O86" i="4"/>
  <c r="N86" i="4"/>
  <c r="M86" i="4"/>
  <c r="L86" i="4"/>
  <c r="K86" i="4"/>
  <c r="J86" i="4"/>
  <c r="I86" i="4"/>
  <c r="H86" i="4"/>
  <c r="G86" i="4"/>
  <c r="F86" i="4"/>
  <c r="E86" i="4"/>
  <c r="D86" i="4"/>
  <c r="C86" i="4"/>
  <c r="Z81" i="4"/>
  <c r="Y81" i="4"/>
  <c r="X81" i="4"/>
  <c r="W81" i="4"/>
  <c r="V81" i="4"/>
  <c r="U81" i="4"/>
  <c r="T81" i="4"/>
  <c r="S81" i="4"/>
  <c r="R81" i="4"/>
  <c r="Q81" i="4"/>
  <c r="P81" i="4"/>
  <c r="O81" i="4"/>
  <c r="N81" i="4"/>
  <c r="M81" i="4"/>
  <c r="L81" i="4"/>
  <c r="K81" i="4"/>
  <c r="J81" i="4"/>
  <c r="I81" i="4"/>
  <c r="H81" i="4"/>
  <c r="G81" i="4"/>
  <c r="F81" i="4"/>
  <c r="E81" i="4"/>
  <c r="D81" i="4"/>
  <c r="C81" i="4"/>
  <c r="E66" i="4"/>
  <c r="E65" i="4"/>
  <c r="E64" i="4"/>
  <c r="E63" i="4"/>
  <c r="E62" i="4"/>
  <c r="E57" i="4"/>
  <c r="E56" i="4"/>
  <c r="E55" i="4"/>
  <c r="E54" i="4"/>
  <c r="E53" i="4"/>
  <c r="E48" i="4"/>
  <c r="E47" i="4"/>
  <c r="E46" i="4"/>
  <c r="E45" i="4"/>
  <c r="E44" i="4"/>
  <c r="Z73" i="3"/>
  <c r="Y73" i="3"/>
  <c r="X73" i="3"/>
  <c r="W73" i="3"/>
  <c r="V73" i="3"/>
  <c r="U73" i="3"/>
  <c r="T73" i="3"/>
  <c r="S73" i="3"/>
  <c r="R73" i="3"/>
  <c r="Q73" i="3"/>
  <c r="P73" i="3"/>
  <c r="O73" i="3"/>
  <c r="N73" i="3"/>
  <c r="M73" i="3"/>
  <c r="L73" i="3"/>
  <c r="K73" i="3"/>
  <c r="J73" i="3"/>
  <c r="I73" i="3"/>
  <c r="H73" i="3"/>
  <c r="G73" i="3"/>
  <c r="F73" i="3"/>
  <c r="E73" i="3"/>
  <c r="D73" i="3"/>
  <c r="C73" i="3"/>
  <c r="Z68" i="3"/>
  <c r="Y68" i="3"/>
  <c r="X68" i="3"/>
  <c r="V68" i="3"/>
  <c r="U68" i="3"/>
  <c r="T68" i="3"/>
  <c r="R68" i="3"/>
  <c r="Q68" i="3"/>
  <c r="P68" i="3"/>
  <c r="N68" i="3"/>
  <c r="M68" i="3"/>
  <c r="L68" i="3"/>
  <c r="J68" i="3"/>
  <c r="I68" i="3"/>
  <c r="H68" i="3"/>
  <c r="F68" i="3"/>
  <c r="E68" i="3"/>
  <c r="D68" i="3"/>
  <c r="Z63" i="3"/>
  <c r="Y63" i="3"/>
  <c r="X63" i="3"/>
  <c r="W63" i="3"/>
  <c r="V63" i="3"/>
  <c r="U63" i="3"/>
  <c r="T63" i="3"/>
  <c r="S63" i="3"/>
  <c r="R63" i="3"/>
  <c r="Q63" i="3"/>
  <c r="P63" i="3"/>
  <c r="O63" i="3"/>
  <c r="N63" i="3"/>
  <c r="M63" i="3"/>
  <c r="L63" i="3"/>
  <c r="K63" i="3"/>
  <c r="J63" i="3"/>
  <c r="I63" i="3"/>
  <c r="H63" i="3"/>
  <c r="G63" i="3"/>
  <c r="F63" i="3"/>
  <c r="E63" i="3"/>
  <c r="D63" i="3"/>
  <c r="C63" i="3"/>
  <c r="Z58" i="3"/>
  <c r="Y58" i="3"/>
  <c r="X58" i="3"/>
  <c r="V58" i="3"/>
  <c r="U58" i="3"/>
  <c r="T58" i="3"/>
  <c r="R58" i="3"/>
  <c r="Q58" i="3"/>
  <c r="P58" i="3"/>
  <c r="N58" i="3"/>
  <c r="M58" i="3"/>
  <c r="L58" i="3"/>
  <c r="J58" i="3"/>
  <c r="I58" i="3"/>
  <c r="H58" i="3"/>
  <c r="F58" i="3"/>
  <c r="E58" i="3"/>
  <c r="D58" i="3"/>
  <c r="Z53" i="3"/>
  <c r="Y53" i="3"/>
  <c r="X53" i="3"/>
  <c r="W53" i="3"/>
  <c r="V53" i="3"/>
  <c r="U53" i="3"/>
  <c r="T53" i="3"/>
  <c r="S53" i="3"/>
  <c r="R53" i="3"/>
  <c r="Q53" i="3"/>
  <c r="P53" i="3"/>
  <c r="O53" i="3"/>
  <c r="N53" i="3"/>
  <c r="M53" i="3"/>
  <c r="L53" i="3"/>
  <c r="K53" i="3"/>
  <c r="J53" i="3"/>
  <c r="I53" i="3"/>
  <c r="H53" i="3"/>
  <c r="G53" i="3"/>
  <c r="F53" i="3"/>
  <c r="E53" i="3"/>
  <c r="D53" i="3"/>
  <c r="C53" i="3"/>
  <c r="Z48" i="3"/>
  <c r="Y48" i="3"/>
  <c r="X48" i="3"/>
  <c r="V48" i="3"/>
  <c r="U48" i="3"/>
  <c r="T48" i="3"/>
  <c r="R48" i="3"/>
  <c r="Q48" i="3"/>
  <c r="P48" i="3"/>
  <c r="N48" i="3"/>
  <c r="M48" i="3"/>
  <c r="L48" i="3"/>
  <c r="J48" i="3"/>
  <c r="I48" i="3"/>
  <c r="H48" i="3"/>
  <c r="F48" i="3"/>
  <c r="E48" i="3"/>
  <c r="D48" i="3"/>
  <c r="Z43" i="3"/>
  <c r="Y43" i="3"/>
  <c r="X43" i="3"/>
  <c r="W43" i="3"/>
  <c r="V43" i="3"/>
  <c r="U43" i="3"/>
  <c r="T43" i="3"/>
  <c r="S43" i="3"/>
  <c r="R43" i="3"/>
  <c r="Q43" i="3"/>
  <c r="P43" i="3"/>
  <c r="O43" i="3"/>
  <c r="N43" i="3"/>
  <c r="M43" i="3"/>
  <c r="L43" i="3"/>
  <c r="K43" i="3"/>
  <c r="F137" i="4"/>
  <c r="G138" i="4"/>
  <c r="J137" i="4"/>
  <c r="K138" i="4"/>
  <c r="N137" i="4"/>
  <c r="O138" i="4"/>
  <c r="R137" i="4"/>
  <c r="S138" i="4"/>
  <c r="S139" i="4"/>
  <c r="Z137" i="4"/>
  <c r="Y137" i="4"/>
  <c r="G137" i="4"/>
  <c r="H138" i="4"/>
  <c r="K137" i="4"/>
  <c r="L138" i="4"/>
  <c r="O137" i="4"/>
  <c r="P138" i="4"/>
  <c r="S137" i="4"/>
  <c r="T138" i="4"/>
  <c r="W137" i="4"/>
  <c r="W139" i="4"/>
  <c r="D40" i="16"/>
  <c r="C63" i="2"/>
  <c r="F40" i="16"/>
  <c r="D24" i="10"/>
  <c r="F36" i="10"/>
  <c r="F13" i="21"/>
  <c r="E40" i="16"/>
  <c r="O29" i="11"/>
  <c r="P102" i="5"/>
  <c r="Z12" i="1"/>
  <c r="G15" i="15"/>
  <c r="H23" i="2"/>
  <c r="F12" i="1"/>
  <c r="P23" i="2"/>
  <c r="N12" i="1"/>
  <c r="X23" i="2"/>
  <c r="V12" i="1"/>
  <c r="I23" i="2"/>
  <c r="G12" i="1"/>
  <c r="M23" i="2"/>
  <c r="K12" i="1"/>
  <c r="Q23" i="2"/>
  <c r="O12" i="1"/>
  <c r="U23" i="2"/>
  <c r="S12" i="1"/>
  <c r="Y23" i="2"/>
  <c r="W12" i="1"/>
  <c r="L23" i="2"/>
  <c r="J12" i="1"/>
  <c r="T23" i="2"/>
  <c r="R12" i="1"/>
  <c r="F23" i="2"/>
  <c r="D12" i="1"/>
  <c r="J23" i="2"/>
  <c r="H12" i="1"/>
  <c r="N23" i="2"/>
  <c r="L12" i="1"/>
  <c r="R23" i="2"/>
  <c r="P12" i="1"/>
  <c r="V23" i="2"/>
  <c r="T12" i="1"/>
  <c r="Z23" i="2"/>
  <c r="X12" i="1"/>
  <c r="E12" i="1"/>
  <c r="G23" i="2"/>
  <c r="K23" i="2"/>
  <c r="I12" i="1"/>
  <c r="M12" i="1"/>
  <c r="O23" i="2"/>
  <c r="S23" i="2"/>
  <c r="Q12" i="1"/>
  <c r="W23" i="2"/>
  <c r="U12" i="1"/>
  <c r="AA23" i="2"/>
  <c r="Y12" i="1"/>
  <c r="E23" i="2"/>
  <c r="D29" i="11"/>
  <c r="C12" i="1"/>
  <c r="H49" i="3"/>
  <c r="H127" i="4"/>
  <c r="L49" i="3"/>
  <c r="L127" i="4"/>
  <c r="P49" i="3"/>
  <c r="P127" i="4"/>
  <c r="T49" i="3"/>
  <c r="T127" i="4"/>
  <c r="X49" i="3"/>
  <c r="X127" i="4"/>
  <c r="H69" i="3"/>
  <c r="H145" i="4"/>
  <c r="L69" i="3"/>
  <c r="L145" i="4"/>
  <c r="P69" i="3"/>
  <c r="P145" i="4"/>
  <c r="T69" i="3"/>
  <c r="T145" i="4"/>
  <c r="X69" i="3"/>
  <c r="X145" i="4"/>
  <c r="D138" i="4"/>
  <c r="F138" i="4"/>
  <c r="J138" i="4"/>
  <c r="J139" i="4"/>
  <c r="N138" i="4"/>
  <c r="R138" i="4"/>
  <c r="V138" i="4"/>
  <c r="V139" i="4"/>
  <c r="Z138" i="4"/>
  <c r="Z139" i="4"/>
  <c r="E138" i="4"/>
  <c r="I138" i="4"/>
  <c r="M138" i="4"/>
  <c r="Q138" i="4"/>
  <c r="U138" i="4"/>
  <c r="Y138" i="4"/>
  <c r="D69" i="3"/>
  <c r="D145" i="4"/>
  <c r="C146" i="4"/>
  <c r="D49" i="3"/>
  <c r="D127" i="4"/>
  <c r="C128" i="4"/>
  <c r="E67" i="4"/>
  <c r="E17" i="19"/>
  <c r="G17" i="19"/>
  <c r="E58" i="4"/>
  <c r="E49" i="4"/>
  <c r="E15" i="19"/>
  <c r="G15" i="19"/>
  <c r="E59" i="3"/>
  <c r="I59" i="3"/>
  <c r="M59" i="3"/>
  <c r="Q59" i="3"/>
  <c r="U59" i="3"/>
  <c r="Y59" i="3"/>
  <c r="C69" i="3"/>
  <c r="C145" i="4"/>
  <c r="C49" i="3"/>
  <c r="C127" i="4"/>
  <c r="C59" i="3"/>
  <c r="C136" i="4"/>
  <c r="C139" i="4"/>
  <c r="F69" i="3"/>
  <c r="F145" i="4"/>
  <c r="J69" i="3"/>
  <c r="J145" i="4"/>
  <c r="N69" i="3"/>
  <c r="N145" i="4"/>
  <c r="R69" i="3"/>
  <c r="R145" i="4"/>
  <c r="V69" i="3"/>
  <c r="V145" i="4"/>
  <c r="Z69" i="3"/>
  <c r="Z145" i="4"/>
  <c r="G68" i="3"/>
  <c r="G69" i="3"/>
  <c r="G145" i="4"/>
  <c r="O68" i="3"/>
  <c r="O69" i="3"/>
  <c r="O145" i="4"/>
  <c r="S68" i="3"/>
  <c r="S69" i="3"/>
  <c r="S145" i="4"/>
  <c r="W68" i="3"/>
  <c r="W69" i="3"/>
  <c r="W145" i="4"/>
  <c r="E69" i="3"/>
  <c r="E145" i="4"/>
  <c r="I69" i="3"/>
  <c r="I145" i="4"/>
  <c r="M69" i="3"/>
  <c r="M145" i="4"/>
  <c r="Q69" i="3"/>
  <c r="Q145" i="4"/>
  <c r="U69" i="3"/>
  <c r="U145" i="4"/>
  <c r="Y69" i="3"/>
  <c r="Y145" i="4"/>
  <c r="K68" i="3"/>
  <c r="K69" i="3"/>
  <c r="K145" i="4"/>
  <c r="F59" i="3"/>
  <c r="J59" i="3"/>
  <c r="N59" i="3"/>
  <c r="R59" i="3"/>
  <c r="V59" i="3"/>
  <c r="Z59" i="3"/>
  <c r="G58" i="3"/>
  <c r="G59" i="3"/>
  <c r="K58" i="3"/>
  <c r="K59" i="3"/>
  <c r="O58" i="3"/>
  <c r="O59" i="3"/>
  <c r="S58" i="3"/>
  <c r="S59" i="3"/>
  <c r="W58" i="3"/>
  <c r="W59" i="3"/>
  <c r="D59" i="3"/>
  <c r="H59" i="3"/>
  <c r="L59" i="3"/>
  <c r="P59" i="3"/>
  <c r="T59" i="3"/>
  <c r="X59" i="3"/>
  <c r="F49" i="3"/>
  <c r="F127" i="4"/>
  <c r="J49" i="3"/>
  <c r="J127" i="4"/>
  <c r="N49" i="3"/>
  <c r="N127" i="4"/>
  <c r="R49" i="3"/>
  <c r="R127" i="4"/>
  <c r="V49" i="3"/>
  <c r="V127" i="4"/>
  <c r="Z49" i="3"/>
  <c r="Z127" i="4"/>
  <c r="G48" i="3"/>
  <c r="G49" i="3"/>
  <c r="G127" i="4"/>
  <c r="O48" i="3"/>
  <c r="O49" i="3"/>
  <c r="O127" i="4"/>
  <c r="E49" i="3"/>
  <c r="E127" i="4"/>
  <c r="D128" i="4"/>
  <c r="I49" i="3"/>
  <c r="I127" i="4"/>
  <c r="M49" i="3"/>
  <c r="M127" i="4"/>
  <c r="Q49" i="3"/>
  <c r="Q127" i="4"/>
  <c r="U49" i="3"/>
  <c r="U127" i="4"/>
  <c r="Y49" i="3"/>
  <c r="Y127" i="4"/>
  <c r="K48" i="3"/>
  <c r="K49" i="3"/>
  <c r="K127" i="4"/>
  <c r="S48" i="3"/>
  <c r="S49" i="3"/>
  <c r="S127" i="4"/>
  <c r="W48" i="3"/>
  <c r="W49" i="3"/>
  <c r="W127" i="4"/>
  <c r="D23" i="11"/>
  <c r="R139" i="4"/>
  <c r="O139" i="4"/>
  <c r="K139" i="4"/>
  <c r="G139" i="4"/>
  <c r="U146" i="4"/>
  <c r="V147" i="4"/>
  <c r="F139" i="4"/>
  <c r="S146" i="4"/>
  <c r="T147" i="4"/>
  <c r="X138" i="4"/>
  <c r="X139" i="4"/>
  <c r="J146" i="4"/>
  <c r="K147" i="4"/>
  <c r="L146" i="4"/>
  <c r="M147" i="4"/>
  <c r="E146" i="4"/>
  <c r="F147" i="4"/>
  <c r="F148" i="4"/>
  <c r="G146" i="4"/>
  <c r="H147" i="4"/>
  <c r="H146" i="4"/>
  <c r="I147" i="4"/>
  <c r="Q146" i="4"/>
  <c r="R147" i="4"/>
  <c r="T146" i="4"/>
  <c r="U147" i="4"/>
  <c r="U148" i="4"/>
  <c r="D146" i="4"/>
  <c r="E147" i="4"/>
  <c r="F146" i="4"/>
  <c r="G147" i="4"/>
  <c r="M146" i="4"/>
  <c r="N147" i="4"/>
  <c r="O146" i="4"/>
  <c r="P147" i="4"/>
  <c r="P148" i="4"/>
  <c r="R146" i="4"/>
  <c r="S147" i="4"/>
  <c r="W146" i="4"/>
  <c r="X147" i="4"/>
  <c r="E14" i="17"/>
  <c r="X146" i="4"/>
  <c r="Y147" i="4"/>
  <c r="N146" i="4"/>
  <c r="O147" i="4"/>
  <c r="P146" i="4"/>
  <c r="Q147" i="4"/>
  <c r="Q148" i="4"/>
  <c r="V146" i="4"/>
  <c r="W147" i="4"/>
  <c r="Z146" i="4"/>
  <c r="AA146" i="4"/>
  <c r="Y146" i="4"/>
  <c r="Z147" i="4"/>
  <c r="I146" i="4"/>
  <c r="J147" i="4"/>
  <c r="J148" i="4"/>
  <c r="N139" i="4"/>
  <c r="K146" i="4"/>
  <c r="L147" i="4"/>
  <c r="L148" i="4"/>
  <c r="D14" i="17"/>
  <c r="F22" i="16"/>
  <c r="R128" i="4"/>
  <c r="S129" i="4"/>
  <c r="Q128" i="4"/>
  <c r="R129" i="4"/>
  <c r="O128" i="4"/>
  <c r="P129" i="4"/>
  <c r="L128" i="4"/>
  <c r="M129" i="4"/>
  <c r="F128" i="4"/>
  <c r="G129" i="4"/>
  <c r="M128" i="4"/>
  <c r="N129" i="4"/>
  <c r="K128" i="4"/>
  <c r="L129" i="4"/>
  <c r="P128" i="4"/>
  <c r="Q129" i="4"/>
  <c r="J128" i="4"/>
  <c r="K129" i="4"/>
  <c r="X128" i="4"/>
  <c r="Y129" i="4"/>
  <c r="H128" i="4"/>
  <c r="I129" i="4"/>
  <c r="Z128" i="4"/>
  <c r="AA128" i="4"/>
  <c r="Y128" i="4"/>
  <c r="Z129" i="4"/>
  <c r="I128" i="4"/>
  <c r="J129" i="4"/>
  <c r="W128" i="4"/>
  <c r="X129" i="4"/>
  <c r="G128" i="4"/>
  <c r="H129" i="4"/>
  <c r="N128" i="4"/>
  <c r="O129" i="4"/>
  <c r="V128" i="4"/>
  <c r="W129" i="4"/>
  <c r="T128" i="4"/>
  <c r="U129" i="4"/>
  <c r="U128" i="4"/>
  <c r="V129" i="4"/>
  <c r="E128" i="4"/>
  <c r="F129" i="4"/>
  <c r="F130" i="4"/>
  <c r="S128" i="4"/>
  <c r="T129" i="4"/>
  <c r="E129" i="4"/>
  <c r="AA137" i="4"/>
  <c r="E16" i="19"/>
  <c r="G16" i="19"/>
  <c r="O23" i="11"/>
  <c r="U139" i="4"/>
  <c r="E139" i="4"/>
  <c r="Q139" i="4"/>
  <c r="C148" i="4"/>
  <c r="D147" i="4"/>
  <c r="M139" i="4"/>
  <c r="T139" i="4"/>
  <c r="P139" i="4"/>
  <c r="H139" i="4"/>
  <c r="L139" i="4"/>
  <c r="Y139" i="4"/>
  <c r="I139" i="4"/>
  <c r="D139" i="4"/>
  <c r="C130" i="4"/>
  <c r="D129" i="4"/>
  <c r="D130" i="4"/>
  <c r="Y87" i="4"/>
  <c r="Y131" i="4"/>
  <c r="U87" i="4"/>
  <c r="U131" i="4"/>
  <c r="Q87" i="4"/>
  <c r="Q131" i="4"/>
  <c r="M87" i="4"/>
  <c r="M131" i="4"/>
  <c r="I87" i="4"/>
  <c r="I131" i="4"/>
  <c r="E87" i="4"/>
  <c r="E131" i="4"/>
  <c r="S87" i="4"/>
  <c r="S131" i="4"/>
  <c r="K87" i="4"/>
  <c r="K131" i="4"/>
  <c r="C87" i="4"/>
  <c r="C131" i="4"/>
  <c r="Z87" i="4"/>
  <c r="Z131" i="4"/>
  <c r="R87" i="4"/>
  <c r="R131" i="4"/>
  <c r="J87" i="4"/>
  <c r="J131" i="4"/>
  <c r="X87" i="4"/>
  <c r="X131" i="4"/>
  <c r="T87" i="4"/>
  <c r="T131" i="4"/>
  <c r="P87" i="4"/>
  <c r="P131" i="4"/>
  <c r="L87" i="4"/>
  <c r="L131" i="4"/>
  <c r="H87" i="4"/>
  <c r="H131" i="4"/>
  <c r="D87" i="4"/>
  <c r="D131" i="4"/>
  <c r="W87" i="4"/>
  <c r="W131" i="4"/>
  <c r="O87" i="4"/>
  <c r="O131" i="4"/>
  <c r="G87" i="4"/>
  <c r="G131" i="4"/>
  <c r="V87" i="4"/>
  <c r="V131" i="4"/>
  <c r="N87" i="4"/>
  <c r="N131" i="4"/>
  <c r="F87" i="4"/>
  <c r="F131" i="4"/>
  <c r="Y92" i="4"/>
  <c r="Y140" i="4"/>
  <c r="U92" i="4"/>
  <c r="U140" i="4"/>
  <c r="Q92" i="4"/>
  <c r="Q140" i="4"/>
  <c r="M92" i="4"/>
  <c r="M140" i="4"/>
  <c r="I92" i="4"/>
  <c r="I140" i="4"/>
  <c r="E92" i="4"/>
  <c r="E140" i="4"/>
  <c r="S92" i="4"/>
  <c r="S140" i="4"/>
  <c r="S141" i="4"/>
  <c r="K92" i="4"/>
  <c r="K140" i="4"/>
  <c r="C92" i="4"/>
  <c r="C140" i="4"/>
  <c r="C141" i="4"/>
  <c r="V92" i="4"/>
  <c r="V140" i="4"/>
  <c r="V141" i="4"/>
  <c r="R92" i="4"/>
  <c r="R140" i="4"/>
  <c r="R141" i="4"/>
  <c r="J92" i="4"/>
  <c r="J140" i="4"/>
  <c r="J141" i="4"/>
  <c r="X92" i="4"/>
  <c r="X140" i="4"/>
  <c r="T92" i="4"/>
  <c r="T140" i="4"/>
  <c r="P92" i="4"/>
  <c r="P140" i="4"/>
  <c r="L92" i="4"/>
  <c r="L140" i="4"/>
  <c r="H92" i="4"/>
  <c r="H140" i="4"/>
  <c r="D92" i="4"/>
  <c r="D140" i="4"/>
  <c r="W92" i="4"/>
  <c r="W140" i="4"/>
  <c r="W141" i="4"/>
  <c r="O92" i="4"/>
  <c r="O140" i="4"/>
  <c r="O141" i="4"/>
  <c r="G92" i="4"/>
  <c r="G140" i="4"/>
  <c r="Z92" i="4"/>
  <c r="Z140" i="4"/>
  <c r="Z141" i="4"/>
  <c r="N92" i="4"/>
  <c r="N140" i="4"/>
  <c r="F92" i="4"/>
  <c r="F140" i="4"/>
  <c r="F141" i="4"/>
  <c r="Y97" i="4"/>
  <c r="Y149" i="4"/>
  <c r="U97" i="4"/>
  <c r="U149" i="4"/>
  <c r="Q97" i="4"/>
  <c r="Q149" i="4"/>
  <c r="M97" i="4"/>
  <c r="M149" i="4"/>
  <c r="I97" i="4"/>
  <c r="I149" i="4"/>
  <c r="E97" i="4"/>
  <c r="E149" i="4"/>
  <c r="W97" i="4"/>
  <c r="W149" i="4"/>
  <c r="O97" i="4"/>
  <c r="O149" i="4"/>
  <c r="C97" i="4"/>
  <c r="C149" i="4"/>
  <c r="R97" i="4"/>
  <c r="R149" i="4"/>
  <c r="J97" i="4"/>
  <c r="J149" i="4"/>
  <c r="X97" i="4"/>
  <c r="X149" i="4"/>
  <c r="T97" i="4"/>
  <c r="T149" i="4"/>
  <c r="P97" i="4"/>
  <c r="P149" i="4"/>
  <c r="L97" i="4"/>
  <c r="L149" i="4"/>
  <c r="H97" i="4"/>
  <c r="H149" i="4"/>
  <c r="D97" i="4"/>
  <c r="D149" i="4"/>
  <c r="S97" i="4"/>
  <c r="S149" i="4"/>
  <c r="K97" i="4"/>
  <c r="K149" i="4"/>
  <c r="G97" i="4"/>
  <c r="G149" i="4"/>
  <c r="Z97" i="4"/>
  <c r="Z149" i="4"/>
  <c r="V97" i="4"/>
  <c r="V149" i="4"/>
  <c r="N97" i="4"/>
  <c r="N149" i="4"/>
  <c r="F97" i="4"/>
  <c r="F149" i="4"/>
  <c r="W148" i="4"/>
  <c r="K141" i="4"/>
  <c r="O148" i="4"/>
  <c r="D148" i="4"/>
  <c r="D150" i="4"/>
  <c r="V130" i="4"/>
  <c r="Q130" i="4"/>
  <c r="Q132" i="4"/>
  <c r="T148" i="4"/>
  <c r="T150" i="4"/>
  <c r="N141" i="4"/>
  <c r="X130" i="4"/>
  <c r="X132" i="4"/>
  <c r="G148" i="4"/>
  <c r="G150" i="4"/>
  <c r="G141" i="4"/>
  <c r="J130" i="4"/>
  <c r="J132" i="4"/>
  <c r="N148" i="4"/>
  <c r="R148" i="4"/>
  <c r="M148" i="4"/>
  <c r="X148" i="4"/>
  <c r="X150" i="4"/>
  <c r="I148" i="4"/>
  <c r="I150" i="4"/>
  <c r="K148" i="4"/>
  <c r="K150" i="4"/>
  <c r="H130" i="4"/>
  <c r="H132" i="4"/>
  <c r="M130" i="4"/>
  <c r="M132" i="4"/>
  <c r="S148" i="4"/>
  <c r="E148" i="4"/>
  <c r="H148" i="4"/>
  <c r="H150" i="4"/>
  <c r="V148" i="4"/>
  <c r="V150" i="4"/>
  <c r="E141" i="4"/>
  <c r="I130" i="4"/>
  <c r="I132" i="4"/>
  <c r="R130" i="4"/>
  <c r="R132" i="4"/>
  <c r="U130" i="4"/>
  <c r="U132" i="4"/>
  <c r="P130" i="4"/>
  <c r="P132" i="4"/>
  <c r="T130" i="4"/>
  <c r="T132" i="4"/>
  <c r="W130" i="4"/>
  <c r="W132" i="4"/>
  <c r="Y130" i="4"/>
  <c r="Y132" i="4"/>
  <c r="N130" i="4"/>
  <c r="N132" i="4"/>
  <c r="L130" i="4"/>
  <c r="L132" i="4"/>
  <c r="O130" i="4"/>
  <c r="O132" i="4"/>
  <c r="K130" i="4"/>
  <c r="K132" i="4"/>
  <c r="G130" i="4"/>
  <c r="G132" i="4"/>
  <c r="S130" i="4"/>
  <c r="S132" i="4"/>
  <c r="E130" i="4"/>
  <c r="E132" i="4"/>
  <c r="V132" i="4"/>
  <c r="Y148" i="4"/>
  <c r="Y150" i="4"/>
  <c r="Q141" i="4"/>
  <c r="U141" i="4"/>
  <c r="Z148" i="4"/>
  <c r="Z150" i="4"/>
  <c r="Z130" i="4"/>
  <c r="Z132" i="4"/>
  <c r="C150" i="4"/>
  <c r="F150" i="4"/>
  <c r="M150" i="4"/>
  <c r="J150" i="4"/>
  <c r="N150" i="4"/>
  <c r="R150" i="4"/>
  <c r="F132" i="4"/>
  <c r="H141" i="4"/>
  <c r="U150" i="4"/>
  <c r="S150" i="4"/>
  <c r="D141" i="4"/>
  <c r="M141" i="4"/>
  <c r="O150" i="4"/>
  <c r="W150" i="4"/>
  <c r="Q150" i="4"/>
  <c r="I141" i="4"/>
  <c r="P141" i="4"/>
  <c r="X141" i="4"/>
  <c r="L150" i="4"/>
  <c r="P150" i="4"/>
  <c r="Y141" i="4"/>
  <c r="L141" i="4"/>
  <c r="T141" i="4"/>
  <c r="E150" i="4"/>
  <c r="D132" i="4"/>
  <c r="C132" i="4"/>
  <c r="L14" i="13"/>
  <c r="L15" i="13"/>
  <c r="K30" i="13"/>
  <c r="AJ13" i="13"/>
  <c r="AJ29" i="13"/>
  <c r="AE13" i="13"/>
  <c r="AE29" i="13"/>
  <c r="AF13" i="13"/>
  <c r="AF29" i="13"/>
  <c r="AG13" i="13"/>
  <c r="AG29" i="13"/>
  <c r="AH13" i="13"/>
  <c r="AH29" i="13"/>
  <c r="AI13" i="13"/>
  <c r="AI29" i="13"/>
  <c r="M13" i="13"/>
  <c r="M29" i="13"/>
  <c r="N13" i="13"/>
  <c r="N29" i="13"/>
  <c r="O13" i="13"/>
  <c r="O29" i="13"/>
  <c r="P13" i="13"/>
  <c r="P29" i="13"/>
  <c r="Q13" i="13"/>
  <c r="Q29" i="13"/>
  <c r="R13" i="13"/>
  <c r="R29" i="13"/>
  <c r="S13" i="13"/>
  <c r="S29" i="13"/>
  <c r="T13" i="13"/>
  <c r="T29" i="13"/>
  <c r="U13" i="13"/>
  <c r="U29" i="13"/>
  <c r="V13" i="13"/>
  <c r="V29" i="13"/>
  <c r="W13" i="13"/>
  <c r="W29" i="13"/>
  <c r="X13" i="13"/>
  <c r="X29" i="13"/>
  <c r="Y13" i="13"/>
  <c r="Y29" i="13"/>
  <c r="Z13" i="13"/>
  <c r="Z29" i="13"/>
  <c r="AA13" i="13"/>
  <c r="AA29" i="13"/>
  <c r="AB13" i="13"/>
  <c r="AB29" i="13"/>
  <c r="AC13" i="13"/>
  <c r="AC29" i="13"/>
  <c r="AD13" i="13"/>
  <c r="AD29" i="13"/>
  <c r="L13" i="13"/>
  <c r="L29" i="13"/>
  <c r="Z23" i="10"/>
  <c r="AA23" i="10"/>
  <c r="AB23" i="10"/>
  <c r="AC23" i="10"/>
  <c r="E23" i="10"/>
  <c r="F23" i="10"/>
  <c r="G23" i="10"/>
  <c r="I23" i="10"/>
  <c r="J23" i="10"/>
  <c r="K23" i="10"/>
  <c r="L23" i="10"/>
  <c r="M23" i="10"/>
  <c r="N23" i="10"/>
  <c r="O23" i="10"/>
  <c r="P23" i="10"/>
  <c r="Q23" i="10"/>
  <c r="R23" i="10"/>
  <c r="S23" i="10"/>
  <c r="T23" i="10"/>
  <c r="U23" i="10"/>
  <c r="V23" i="10"/>
  <c r="W23" i="10"/>
  <c r="X23" i="10"/>
  <c r="Y23" i="10"/>
  <c r="D23" i="10"/>
  <c r="D51" i="10"/>
  <c r="B52" i="2"/>
  <c r="C50" i="16"/>
  <c r="B53" i="2"/>
  <c r="C51" i="16"/>
  <c r="B54" i="2"/>
  <c r="C52" i="16"/>
  <c r="B51" i="2"/>
  <c r="C49" i="16"/>
  <c r="B47" i="2"/>
  <c r="C45" i="16"/>
  <c r="B48" i="2"/>
  <c r="C46" i="16"/>
  <c r="B49" i="2"/>
  <c r="C47" i="16"/>
  <c r="E56" i="2"/>
  <c r="I56" i="2"/>
  <c r="M56" i="2"/>
  <c r="Q56" i="2"/>
  <c r="U56" i="2"/>
  <c r="Y56" i="2"/>
  <c r="C44" i="16"/>
  <c r="T56" i="2"/>
  <c r="L56" i="2"/>
  <c r="H56" i="2"/>
  <c r="AA56" i="2"/>
  <c r="W56" i="2"/>
  <c r="S56" i="2"/>
  <c r="O56" i="2"/>
  <c r="K56" i="2"/>
  <c r="G56" i="2"/>
  <c r="X56" i="2"/>
  <c r="P56" i="2"/>
  <c r="D56" i="2"/>
  <c r="Z56" i="2"/>
  <c r="V56" i="2"/>
  <c r="R56" i="2"/>
  <c r="N56" i="2"/>
  <c r="J56" i="2"/>
  <c r="F56" i="2"/>
  <c r="C102" i="5"/>
  <c r="D23" i="2"/>
  <c r="E22" i="16"/>
  <c r="Z76" i="4"/>
  <c r="Y76" i="4"/>
  <c r="X76" i="4"/>
  <c r="W76" i="4"/>
  <c r="V76" i="4"/>
  <c r="U76" i="4"/>
  <c r="T76" i="4"/>
  <c r="S76" i="4"/>
  <c r="R76" i="4"/>
  <c r="Q76" i="4"/>
  <c r="P76" i="4"/>
  <c r="O76" i="4"/>
  <c r="N76" i="4"/>
  <c r="M76" i="4"/>
  <c r="L76" i="4"/>
  <c r="K76" i="4"/>
  <c r="J76" i="4"/>
  <c r="I76" i="4"/>
  <c r="H76" i="4"/>
  <c r="G76" i="4"/>
  <c r="F76" i="4"/>
  <c r="E76" i="4"/>
  <c r="D76" i="4"/>
  <c r="C76" i="4"/>
  <c r="E54" i="16"/>
  <c r="F54" i="16"/>
  <c r="L30" i="13"/>
  <c r="L31" i="13"/>
  <c r="L32" i="13"/>
  <c r="E23" i="13"/>
  <c r="AA29" i="6"/>
  <c r="Z29" i="6"/>
  <c r="Y29" i="6"/>
  <c r="X29" i="6"/>
  <c r="W29" i="6"/>
  <c r="V29" i="6"/>
  <c r="U29" i="6"/>
  <c r="T29" i="6"/>
  <c r="S29" i="6"/>
  <c r="R29" i="6"/>
  <c r="Q29" i="6"/>
  <c r="P29" i="6"/>
  <c r="O29" i="6"/>
  <c r="N29" i="6"/>
  <c r="M29" i="6"/>
  <c r="L29" i="6"/>
  <c r="K29" i="6"/>
  <c r="J29" i="6"/>
  <c r="I29" i="6"/>
  <c r="H29" i="6"/>
  <c r="G29" i="6"/>
  <c r="F29" i="6"/>
  <c r="E29" i="6"/>
  <c r="D29" i="6"/>
  <c r="Z220" i="4"/>
  <c r="Y220" i="4"/>
  <c r="Z236" i="4"/>
  <c r="AA22" i="2"/>
  <c r="X220" i="4"/>
  <c r="Y236" i="4"/>
  <c r="Z22" i="2"/>
  <c r="W220" i="4"/>
  <c r="X236" i="4"/>
  <c r="Y22" i="2"/>
  <c r="V220" i="4"/>
  <c r="W236" i="4"/>
  <c r="X22" i="2"/>
  <c r="U220" i="4"/>
  <c r="V236" i="4"/>
  <c r="W22" i="2"/>
  <c r="T220" i="4"/>
  <c r="U236" i="4"/>
  <c r="V22" i="2"/>
  <c r="S220" i="4"/>
  <c r="T236" i="4"/>
  <c r="U22" i="2"/>
  <c r="R220" i="4"/>
  <c r="S236" i="4"/>
  <c r="T22" i="2"/>
  <c r="Q220" i="4"/>
  <c r="R236" i="4"/>
  <c r="S22" i="2"/>
  <c r="P220" i="4"/>
  <c r="Q236" i="4"/>
  <c r="R22" i="2"/>
  <c r="O220" i="4"/>
  <c r="N220" i="4"/>
  <c r="O236" i="4"/>
  <c r="P22" i="2"/>
  <c r="M220" i="4"/>
  <c r="N236" i="4"/>
  <c r="O22" i="2"/>
  <c r="L220" i="4"/>
  <c r="M236" i="4"/>
  <c r="N22" i="2"/>
  <c r="K220" i="4"/>
  <c r="L236" i="4"/>
  <c r="M22" i="2"/>
  <c r="J220" i="4"/>
  <c r="K236" i="4"/>
  <c r="L22" i="2"/>
  <c r="I220" i="4"/>
  <c r="J236" i="4"/>
  <c r="K22" i="2"/>
  <c r="H220" i="4"/>
  <c r="I236" i="4"/>
  <c r="J22" i="2"/>
  <c r="G220" i="4"/>
  <c r="H236" i="4"/>
  <c r="I22" i="2"/>
  <c r="F220" i="4"/>
  <c r="G236" i="4"/>
  <c r="H22" i="2"/>
  <c r="E220" i="4"/>
  <c r="F236" i="4"/>
  <c r="G22" i="2"/>
  <c r="D220" i="4"/>
  <c r="E236" i="4"/>
  <c r="F22" i="2"/>
  <c r="C220" i="4"/>
  <c r="E39" i="4"/>
  <c r="E38" i="4"/>
  <c r="E37" i="4"/>
  <c r="E36" i="4"/>
  <c r="E35" i="4"/>
  <c r="E30" i="4"/>
  <c r="E29" i="4"/>
  <c r="E28" i="4"/>
  <c r="E27" i="4"/>
  <c r="E26" i="4"/>
  <c r="O30" i="11"/>
  <c r="P236" i="4"/>
  <c r="Q22" i="2"/>
  <c r="F21" i="16"/>
  <c r="O28" i="11"/>
  <c r="D28" i="11"/>
  <c r="D236" i="4"/>
  <c r="E22" i="2"/>
  <c r="E21" i="16"/>
  <c r="D30" i="11"/>
  <c r="E31" i="4"/>
  <c r="E13" i="19"/>
  <c r="G13" i="19"/>
  <c r="E40" i="4"/>
  <c r="Z7" i="1"/>
  <c r="Y7" i="1"/>
  <c r="X7" i="1"/>
  <c r="W7" i="1"/>
  <c r="V7" i="1"/>
  <c r="U7" i="1"/>
  <c r="T7" i="1"/>
  <c r="S7" i="1"/>
  <c r="R7" i="1"/>
  <c r="Q7" i="1"/>
  <c r="P7" i="1"/>
  <c r="M7" i="1"/>
  <c r="L7" i="1"/>
  <c r="K7" i="1"/>
  <c r="J7" i="1"/>
  <c r="I7" i="1"/>
  <c r="H7" i="1"/>
  <c r="G7" i="1"/>
  <c r="F7" i="1"/>
  <c r="E7" i="1"/>
  <c r="D7" i="1"/>
  <c r="N7" i="1"/>
  <c r="AA119" i="4"/>
  <c r="E14" i="19"/>
  <c r="G14" i="19"/>
  <c r="AA110" i="4"/>
  <c r="D14" i="15"/>
  <c r="C13" i="1"/>
  <c r="Y82" i="4"/>
  <c r="Y122" i="4"/>
  <c r="U82" i="4"/>
  <c r="U122" i="4"/>
  <c r="Q82" i="4"/>
  <c r="M82" i="4"/>
  <c r="I82" i="4"/>
  <c r="I122" i="4"/>
  <c r="E82" i="4"/>
  <c r="S82" i="4"/>
  <c r="K82" i="4"/>
  <c r="Z82" i="4"/>
  <c r="Z122" i="4"/>
  <c r="N82" i="4"/>
  <c r="F82" i="4"/>
  <c r="X82" i="4"/>
  <c r="T82" i="4"/>
  <c r="T122" i="4"/>
  <c r="P82" i="4"/>
  <c r="L82" i="4"/>
  <c r="H82" i="4"/>
  <c r="D82" i="4"/>
  <c r="D122" i="4"/>
  <c r="W82" i="4"/>
  <c r="O82" i="4"/>
  <c r="G82" i="4"/>
  <c r="V82" i="4"/>
  <c r="V122" i="4"/>
  <c r="R82" i="4"/>
  <c r="J82" i="4"/>
  <c r="X77" i="4"/>
  <c r="T77" i="4"/>
  <c r="P77" i="4"/>
  <c r="L77" i="4"/>
  <c r="H77" i="4"/>
  <c r="D77" i="4"/>
  <c r="D78" i="4"/>
  <c r="Z77" i="4"/>
  <c r="N77" i="4"/>
  <c r="F77" i="4"/>
  <c r="U77" i="4"/>
  <c r="M77" i="4"/>
  <c r="E77" i="4"/>
  <c r="W77" i="4"/>
  <c r="S77" i="4"/>
  <c r="O77" i="4"/>
  <c r="K77" i="4"/>
  <c r="G77" i="4"/>
  <c r="V77" i="4"/>
  <c r="R77" i="4"/>
  <c r="J77" i="4"/>
  <c r="Y77" i="4"/>
  <c r="Q77" i="4"/>
  <c r="I77" i="4"/>
  <c r="Y98" i="4"/>
  <c r="U98" i="4"/>
  <c r="Q98" i="4"/>
  <c r="M98" i="4"/>
  <c r="I98" i="4"/>
  <c r="E98" i="4"/>
  <c r="W98" i="4"/>
  <c r="S98" i="4"/>
  <c r="K98" i="4"/>
  <c r="C98" i="4"/>
  <c r="X98" i="4"/>
  <c r="T98" i="4"/>
  <c r="P98" i="4"/>
  <c r="L98" i="4"/>
  <c r="H98" i="4"/>
  <c r="D98" i="4"/>
  <c r="O98" i="4"/>
  <c r="G98" i="4"/>
  <c r="Z98" i="4"/>
  <c r="V98" i="4"/>
  <c r="R98" i="4"/>
  <c r="N98" i="4"/>
  <c r="J98" i="4"/>
  <c r="F98" i="4"/>
  <c r="Y93" i="4"/>
  <c r="U93" i="4"/>
  <c r="Q93" i="4"/>
  <c r="M93" i="4"/>
  <c r="I93" i="4"/>
  <c r="E93" i="4"/>
  <c r="X93" i="4"/>
  <c r="T93" i="4"/>
  <c r="P93" i="4"/>
  <c r="L93" i="4"/>
  <c r="H93" i="4"/>
  <c r="D93" i="4"/>
  <c r="W93" i="4"/>
  <c r="S93" i="4"/>
  <c r="O93" i="4"/>
  <c r="K93" i="4"/>
  <c r="G93" i="4"/>
  <c r="C93" i="4"/>
  <c r="Z93" i="4"/>
  <c r="V93" i="4"/>
  <c r="R93" i="4"/>
  <c r="N93" i="4"/>
  <c r="J93" i="4"/>
  <c r="F93" i="4"/>
  <c r="C82" i="4"/>
  <c r="X8" i="1"/>
  <c r="X9" i="1"/>
  <c r="E8" i="1"/>
  <c r="E9" i="1"/>
  <c r="H8" i="1"/>
  <c r="H9" i="1"/>
  <c r="T8" i="1"/>
  <c r="T9" i="1"/>
  <c r="L8" i="1"/>
  <c r="L9" i="1"/>
  <c r="I8" i="1"/>
  <c r="I9" i="1"/>
  <c r="V8" i="1"/>
  <c r="V9" i="1"/>
  <c r="Z80" i="3"/>
  <c r="R8" i="1"/>
  <c r="R9" i="1"/>
  <c r="W8" i="1"/>
  <c r="W9" i="1"/>
  <c r="M8" i="1"/>
  <c r="M9" i="1"/>
  <c r="Q8" i="1"/>
  <c r="Q9" i="1"/>
  <c r="U8" i="1"/>
  <c r="U9" i="1"/>
  <c r="Y8" i="1"/>
  <c r="Y9" i="1"/>
  <c r="S8" i="1"/>
  <c r="S9" i="1"/>
  <c r="N8" i="1"/>
  <c r="N9" i="1"/>
  <c r="C77" i="4"/>
  <c r="C78" i="4"/>
  <c r="D8" i="1"/>
  <c r="D9" i="1"/>
  <c r="G22" i="11"/>
  <c r="G21" i="11"/>
  <c r="G23" i="11"/>
  <c r="G24" i="11"/>
  <c r="R24" i="11"/>
  <c r="R22" i="11"/>
  <c r="R21" i="11"/>
  <c r="R23" i="11"/>
  <c r="R20" i="11"/>
  <c r="G20" i="11"/>
  <c r="D83" i="4"/>
  <c r="Y83" i="4"/>
  <c r="U83" i="4"/>
  <c r="T83" i="4"/>
  <c r="V83" i="4"/>
  <c r="I83" i="4"/>
  <c r="Z83" i="4"/>
  <c r="O7" i="1"/>
  <c r="W13" i="1"/>
  <c r="P13" i="1"/>
  <c r="Y13" i="1"/>
  <c r="F13" i="1"/>
  <c r="S13" i="1"/>
  <c r="K13" i="1"/>
  <c r="J13" i="1"/>
  <c r="M13" i="1"/>
  <c r="T13" i="1"/>
  <c r="V13" i="1"/>
  <c r="U13" i="1"/>
  <c r="Q13" i="1"/>
  <c r="L13" i="1"/>
  <c r="Z13" i="1"/>
  <c r="Z8" i="1"/>
  <c r="Z9" i="1"/>
  <c r="G13" i="15"/>
  <c r="N13" i="1"/>
  <c r="R13" i="1"/>
  <c r="X13" i="1"/>
  <c r="O13" i="1"/>
  <c r="H13" i="1"/>
  <c r="G13" i="1"/>
  <c r="I13" i="1"/>
  <c r="E13" i="1"/>
  <c r="D13" i="1"/>
  <c r="C7" i="1"/>
  <c r="D9" i="17"/>
  <c r="G83" i="4"/>
  <c r="G122" i="4"/>
  <c r="H83" i="4"/>
  <c r="H122" i="4"/>
  <c r="M83" i="4"/>
  <c r="M122" i="4"/>
  <c r="J83" i="4"/>
  <c r="J122" i="4"/>
  <c r="O83" i="4"/>
  <c r="O122" i="4"/>
  <c r="L83" i="4"/>
  <c r="L122" i="4"/>
  <c r="F83" i="4"/>
  <c r="F122" i="4"/>
  <c r="S83" i="4"/>
  <c r="S122" i="4"/>
  <c r="Q83" i="4"/>
  <c r="Q122" i="4"/>
  <c r="X83" i="4"/>
  <c r="X122" i="4"/>
  <c r="C83" i="4"/>
  <c r="C122" i="4"/>
  <c r="R83" i="4"/>
  <c r="R122" i="4"/>
  <c r="W83" i="4"/>
  <c r="W122" i="4"/>
  <c r="P83" i="4"/>
  <c r="P122" i="4"/>
  <c r="N83" i="4"/>
  <c r="N122" i="4"/>
  <c r="E83" i="4"/>
  <c r="E122" i="4"/>
  <c r="K83" i="4"/>
  <c r="K122" i="4"/>
  <c r="P8" i="1"/>
  <c r="P9" i="1"/>
  <c r="K8" i="1"/>
  <c r="K9" i="1"/>
  <c r="F8" i="1"/>
  <c r="F9" i="1"/>
  <c r="G8" i="1"/>
  <c r="G9" i="1"/>
  <c r="J8" i="1"/>
  <c r="J9" i="1"/>
  <c r="L88" i="4"/>
  <c r="E88" i="4"/>
  <c r="U88" i="4"/>
  <c r="N88" i="4"/>
  <c r="C88" i="4"/>
  <c r="S88" i="4"/>
  <c r="P88" i="4"/>
  <c r="I88" i="4"/>
  <c r="Y88" i="4"/>
  <c r="R88" i="4"/>
  <c r="G88" i="4"/>
  <c r="W88" i="4"/>
  <c r="D88" i="4"/>
  <c r="T88" i="4"/>
  <c r="M88" i="4"/>
  <c r="F88" i="4"/>
  <c r="V88" i="4"/>
  <c r="K88" i="4"/>
  <c r="H88" i="4"/>
  <c r="X88" i="4"/>
  <c r="Q88" i="4"/>
  <c r="J88" i="4"/>
  <c r="Z88" i="4"/>
  <c r="O88" i="4"/>
  <c r="E113" i="4"/>
  <c r="E78" i="4"/>
  <c r="U113" i="4"/>
  <c r="U78" i="4"/>
  <c r="N113" i="4"/>
  <c r="N78" i="4"/>
  <c r="C113" i="4"/>
  <c r="S113" i="4"/>
  <c r="S78" i="4"/>
  <c r="L113" i="4"/>
  <c r="L78" i="4"/>
  <c r="I113" i="4"/>
  <c r="I78" i="4"/>
  <c r="Y113" i="4"/>
  <c r="Y78" i="4"/>
  <c r="R113" i="4"/>
  <c r="R78" i="4"/>
  <c r="G113" i="4"/>
  <c r="G78" i="4"/>
  <c r="W113" i="4"/>
  <c r="W78" i="4"/>
  <c r="P113" i="4"/>
  <c r="P78" i="4"/>
  <c r="M113" i="4"/>
  <c r="M78" i="4"/>
  <c r="F113" i="4"/>
  <c r="F78" i="4"/>
  <c r="V113" i="4"/>
  <c r="V78" i="4"/>
  <c r="K113" i="4"/>
  <c r="K78" i="4"/>
  <c r="D113" i="4"/>
  <c r="T113" i="4"/>
  <c r="T78" i="4"/>
  <c r="Q113" i="4"/>
  <c r="Q78" i="4"/>
  <c r="J113" i="4"/>
  <c r="J78" i="4"/>
  <c r="Z113" i="4"/>
  <c r="Z78" i="4"/>
  <c r="O113" i="4"/>
  <c r="O78" i="4"/>
  <c r="H113" i="4"/>
  <c r="H78" i="4"/>
  <c r="X113" i="4"/>
  <c r="X78" i="4"/>
  <c r="C8" i="1"/>
  <c r="D100" i="4"/>
  <c r="D10" i="17"/>
  <c r="E15" i="17"/>
  <c r="F23" i="16"/>
  <c r="O8" i="1"/>
  <c r="O9" i="1"/>
  <c r="E11" i="17"/>
  <c r="D15" i="17"/>
  <c r="O19" i="11"/>
  <c r="E9" i="17"/>
  <c r="E23" i="16"/>
  <c r="Y100" i="4"/>
  <c r="Y244" i="4"/>
  <c r="Y10" i="1"/>
  <c r="Y11" i="1"/>
  <c r="Y15" i="1"/>
  <c r="Y18" i="1"/>
  <c r="D21" i="11"/>
  <c r="M100" i="4"/>
  <c r="M244" i="4"/>
  <c r="M10" i="1"/>
  <c r="M11" i="1"/>
  <c r="M15" i="1"/>
  <c r="M18" i="1"/>
  <c r="C9" i="1"/>
  <c r="D11" i="17"/>
  <c r="D19" i="11"/>
  <c r="O100" i="4"/>
  <c r="O244" i="4"/>
  <c r="O10" i="1"/>
  <c r="X100" i="4"/>
  <c r="X244" i="4"/>
  <c r="X10" i="1"/>
  <c r="X11" i="1"/>
  <c r="X15" i="1"/>
  <c r="X18" i="1"/>
  <c r="V100" i="4"/>
  <c r="V244" i="4"/>
  <c r="V10" i="1"/>
  <c r="V11" i="1"/>
  <c r="V15" i="1"/>
  <c r="V18" i="1"/>
  <c r="Q100" i="4"/>
  <c r="Q244" i="4"/>
  <c r="Q10" i="1"/>
  <c r="Q11" i="1"/>
  <c r="Q15" i="1"/>
  <c r="Q18" i="1"/>
  <c r="R100" i="4"/>
  <c r="R244" i="4"/>
  <c r="R10" i="1"/>
  <c r="R11" i="1"/>
  <c r="R15" i="1"/>
  <c r="R18" i="1"/>
  <c r="Z100" i="4"/>
  <c r="Z244" i="4"/>
  <c r="Z10" i="1"/>
  <c r="Z11" i="1"/>
  <c r="Z15" i="1"/>
  <c r="Z18" i="1"/>
  <c r="W100" i="4"/>
  <c r="W244" i="4"/>
  <c r="W10" i="1"/>
  <c r="W11" i="1"/>
  <c r="W15" i="1"/>
  <c r="W18" i="1"/>
  <c r="I100" i="4"/>
  <c r="I244" i="4"/>
  <c r="I10" i="1"/>
  <c r="I11" i="1"/>
  <c r="I15" i="1"/>
  <c r="I18" i="1"/>
  <c r="H100" i="4"/>
  <c r="H244" i="4"/>
  <c r="H10" i="1"/>
  <c r="H11" i="1"/>
  <c r="H15" i="1"/>
  <c r="H18" i="1"/>
  <c r="J100" i="4"/>
  <c r="J244" i="4"/>
  <c r="J10" i="1"/>
  <c r="J11" i="1"/>
  <c r="J15" i="1"/>
  <c r="J18" i="1"/>
  <c r="P100" i="4"/>
  <c r="P244" i="4"/>
  <c r="P10" i="1"/>
  <c r="P11" i="1"/>
  <c r="P15" i="1"/>
  <c r="P18" i="1"/>
  <c r="G100" i="4"/>
  <c r="G244" i="4"/>
  <c r="G10" i="1"/>
  <c r="G11" i="1"/>
  <c r="G15" i="1"/>
  <c r="G18" i="1"/>
  <c r="C100" i="4"/>
  <c r="S100" i="4"/>
  <c r="S244" i="4"/>
  <c r="S10" i="1"/>
  <c r="S11" i="1"/>
  <c r="S15" i="1"/>
  <c r="S18" i="1"/>
  <c r="N100" i="4"/>
  <c r="N244" i="4"/>
  <c r="N10" i="1"/>
  <c r="N11" i="1"/>
  <c r="N15" i="1"/>
  <c r="N18" i="1"/>
  <c r="E100" i="4"/>
  <c r="E244" i="4"/>
  <c r="E10" i="1"/>
  <c r="E11" i="1"/>
  <c r="E15" i="1"/>
  <c r="E18" i="1"/>
  <c r="K100" i="4"/>
  <c r="K244" i="4"/>
  <c r="K10" i="1"/>
  <c r="K11" i="1"/>
  <c r="K15" i="1"/>
  <c r="K18" i="1"/>
  <c r="T100" i="4"/>
  <c r="T244" i="4"/>
  <c r="T10" i="1"/>
  <c r="T11" i="1"/>
  <c r="T15" i="1"/>
  <c r="T18" i="1"/>
  <c r="F100" i="4"/>
  <c r="F244" i="4"/>
  <c r="F10" i="1"/>
  <c r="F11" i="1"/>
  <c r="F15" i="1"/>
  <c r="F18" i="1"/>
  <c r="L100" i="4"/>
  <c r="L244" i="4"/>
  <c r="L10" i="1"/>
  <c r="L11" i="1"/>
  <c r="L15" i="1"/>
  <c r="L18" i="1"/>
  <c r="U100" i="4"/>
  <c r="U244" i="4"/>
  <c r="U10" i="1"/>
  <c r="U11" i="1"/>
  <c r="U15" i="1"/>
  <c r="U18" i="1"/>
  <c r="D244" i="4"/>
  <c r="D10" i="1"/>
  <c r="D11" i="1"/>
  <c r="D15" i="1"/>
  <c r="D18" i="1"/>
  <c r="O21" i="11"/>
  <c r="E10" i="17"/>
  <c r="F16" i="16"/>
  <c r="E16" i="16"/>
  <c r="O11" i="1"/>
  <c r="E12" i="17"/>
  <c r="E11" i="16"/>
  <c r="F11" i="16"/>
  <c r="O22" i="11"/>
  <c r="O25" i="11"/>
  <c r="O36" i="11"/>
  <c r="D22" i="11"/>
  <c r="D25" i="11"/>
  <c r="D13" i="15"/>
  <c r="C244" i="4"/>
  <c r="C10" i="1"/>
  <c r="D12" i="17"/>
  <c r="O15" i="1"/>
  <c r="E13" i="17"/>
  <c r="O33" i="11"/>
  <c r="S21" i="11"/>
  <c r="T21" i="11"/>
  <c r="U21" i="11"/>
  <c r="S20" i="11"/>
  <c r="T20" i="11"/>
  <c r="U20" i="11"/>
  <c r="S24" i="11"/>
  <c r="T24" i="11"/>
  <c r="U24" i="11"/>
  <c r="S22" i="11"/>
  <c r="T22" i="11"/>
  <c r="U22" i="11"/>
  <c r="S23" i="11"/>
  <c r="T23" i="11"/>
  <c r="U23" i="11"/>
  <c r="C11" i="1"/>
  <c r="D33" i="11"/>
  <c r="D36" i="11"/>
  <c r="L58" i="2"/>
  <c r="L63" i="2"/>
  <c r="Q58" i="2"/>
  <c r="Q63" i="2"/>
  <c r="S58" i="2"/>
  <c r="S63" i="2"/>
  <c r="X58" i="2"/>
  <c r="X63" i="2"/>
  <c r="G58" i="2"/>
  <c r="G63" i="2"/>
  <c r="R58" i="2"/>
  <c r="R63" i="2"/>
  <c r="I58" i="2"/>
  <c r="I63" i="2"/>
  <c r="J58" i="2"/>
  <c r="J63" i="2"/>
  <c r="M58" i="2"/>
  <c r="M63" i="2"/>
  <c r="T58" i="2"/>
  <c r="T63" i="2"/>
  <c r="N58" i="2"/>
  <c r="N63" i="2"/>
  <c r="F58" i="2"/>
  <c r="F63" i="2"/>
  <c r="O18" i="1"/>
  <c r="E20" i="17"/>
  <c r="E17" i="17"/>
  <c r="C15" i="1"/>
  <c r="D13" i="17"/>
  <c r="R24" i="10"/>
  <c r="G12" i="15"/>
  <c r="H20" i="11"/>
  <c r="I20" i="11"/>
  <c r="J20" i="11"/>
  <c r="H23" i="11"/>
  <c r="I23" i="11"/>
  <c r="J23" i="11"/>
  <c r="H24" i="11"/>
  <c r="I24" i="11"/>
  <c r="J24" i="11"/>
  <c r="H21" i="11"/>
  <c r="I21" i="11"/>
  <c r="J21" i="11"/>
  <c r="H22" i="11"/>
  <c r="I22" i="11"/>
  <c r="J22" i="11"/>
  <c r="U24" i="10"/>
  <c r="AB14" i="13"/>
  <c r="AB30" i="13"/>
  <c r="AB31" i="13"/>
  <c r="S24" i="10"/>
  <c r="Z14" i="13"/>
  <c r="Z30" i="13"/>
  <c r="Z31" i="13"/>
  <c r="I24" i="10"/>
  <c r="P14" i="13"/>
  <c r="P30" i="13"/>
  <c r="P31" i="13"/>
  <c r="P24" i="10"/>
  <c r="W14" i="13"/>
  <c r="W30" i="13"/>
  <c r="W31" i="13"/>
  <c r="G24" i="10"/>
  <c r="O14" i="13"/>
  <c r="O30" i="13"/>
  <c r="O31" i="13"/>
  <c r="N24" i="10"/>
  <c r="U14" i="13"/>
  <c r="U30" i="13"/>
  <c r="U31" i="13"/>
  <c r="K24" i="10"/>
  <c r="R14" i="13"/>
  <c r="R30" i="13"/>
  <c r="R31" i="13"/>
  <c r="Z24" i="10"/>
  <c r="AG14" i="13"/>
  <c r="AG30" i="13"/>
  <c r="AG31" i="13"/>
  <c r="V24" i="10"/>
  <c r="AC14" i="13"/>
  <c r="AC30" i="13"/>
  <c r="AC31" i="13"/>
  <c r="L24" i="10"/>
  <c r="S14" i="13"/>
  <c r="S30" i="13"/>
  <c r="S31" i="13"/>
  <c r="O24" i="10"/>
  <c r="V14" i="13"/>
  <c r="V30" i="13"/>
  <c r="V31" i="13"/>
  <c r="T24" i="10"/>
  <c r="AA14" i="13"/>
  <c r="AA30" i="13"/>
  <c r="AA31" i="13"/>
  <c r="U63" i="2"/>
  <c r="K63" i="2"/>
  <c r="P63" i="2"/>
  <c r="E24" i="10"/>
  <c r="D63" i="2"/>
  <c r="E58" i="2"/>
  <c r="E63" i="2"/>
  <c r="O58" i="2"/>
  <c r="O63" i="2"/>
  <c r="Z58" i="2"/>
  <c r="Z63" i="2"/>
  <c r="H58" i="2"/>
  <c r="H63" i="2"/>
  <c r="K58" i="2"/>
  <c r="W58" i="2"/>
  <c r="W63" i="2"/>
  <c r="Y58" i="2"/>
  <c r="Y63" i="2"/>
  <c r="V58" i="2"/>
  <c r="V63" i="2"/>
  <c r="U58" i="2"/>
  <c r="C18" i="1"/>
  <c r="D17" i="17"/>
  <c r="F17" i="16"/>
  <c r="P58" i="2"/>
  <c r="E17" i="16"/>
  <c r="D58" i="2"/>
  <c r="E25" i="16"/>
  <c r="Y14" i="13"/>
  <c r="Y30" i="13"/>
  <c r="Y31" i="13"/>
  <c r="M14" i="13"/>
  <c r="M15" i="13"/>
  <c r="Y24" i="10"/>
  <c r="AF14" i="13"/>
  <c r="AF30" i="13"/>
  <c r="AF31" i="13"/>
  <c r="F24" i="10"/>
  <c r="N14" i="13"/>
  <c r="X24" i="10"/>
  <c r="AE14" i="13"/>
  <c r="AE30" i="13"/>
  <c r="AE31" i="13"/>
  <c r="AA24" i="10"/>
  <c r="AH14" i="13"/>
  <c r="AH30" i="13"/>
  <c r="AH31" i="13"/>
  <c r="AB24" i="10"/>
  <c r="AI14" i="13"/>
  <c r="AI30" i="13"/>
  <c r="AI31" i="13"/>
  <c r="J24" i="10"/>
  <c r="Q14" i="13"/>
  <c r="Q30" i="13"/>
  <c r="Q31" i="13"/>
  <c r="Q24" i="10"/>
  <c r="X14" i="13"/>
  <c r="X30" i="13"/>
  <c r="X31" i="13"/>
  <c r="M24" i="10"/>
  <c r="T14" i="13"/>
  <c r="T30" i="13"/>
  <c r="T31" i="13"/>
  <c r="F37" i="10"/>
  <c r="F14" i="21"/>
  <c r="W24" i="10"/>
  <c r="AA58" i="2"/>
  <c r="F56" i="16"/>
  <c r="AA63" i="2"/>
  <c r="F25" i="16"/>
  <c r="G23" i="15"/>
  <c r="D20" i="17"/>
  <c r="E56" i="16"/>
  <c r="M30" i="13"/>
  <c r="M31" i="13"/>
  <c r="M32" i="13"/>
  <c r="E24" i="13"/>
  <c r="AC24" i="10"/>
  <c r="AJ14" i="13"/>
  <c r="AJ30" i="13"/>
  <c r="AJ31" i="13"/>
  <c r="N30" i="13"/>
  <c r="N31" i="13"/>
  <c r="N15" i="13"/>
  <c r="O15" i="13"/>
  <c r="P15" i="13"/>
  <c r="Q15" i="13"/>
  <c r="R15" i="13"/>
  <c r="S15" i="13"/>
  <c r="T15" i="13"/>
  <c r="U15" i="13"/>
  <c r="V15" i="13"/>
  <c r="W15" i="13"/>
  <c r="X15" i="13"/>
  <c r="Y15" i="13"/>
  <c r="Z15" i="13"/>
  <c r="AA15" i="13"/>
  <c r="AB15" i="13"/>
  <c r="AC15" i="13"/>
  <c r="AD14" i="13"/>
  <c r="AD30" i="13"/>
  <c r="AD31" i="13"/>
  <c r="F38" i="10"/>
  <c r="N32" i="13"/>
  <c r="F15" i="21"/>
  <c r="F39" i="10"/>
  <c r="AD15" i="13"/>
  <c r="AE15" i="13"/>
  <c r="AF15" i="13"/>
  <c r="AG15" i="13"/>
  <c r="AH15" i="13"/>
  <c r="AI15" i="13"/>
  <c r="AJ15" i="13"/>
  <c r="O32" i="13"/>
  <c r="E25" i="13"/>
  <c r="F16" i="21"/>
  <c r="F40" i="10"/>
  <c r="P32" i="13"/>
  <c r="E26" i="13"/>
  <c r="F17" i="21"/>
  <c r="F41" i="10"/>
  <c r="Q32" i="13"/>
  <c r="E27" i="13"/>
  <c r="F42" i="10"/>
  <c r="F18" i="21"/>
  <c r="R32" i="13"/>
  <c r="E28" i="13"/>
  <c r="F43" i="10"/>
  <c r="F19" i="21"/>
  <c r="S32" i="13"/>
  <c r="E29" i="13"/>
  <c r="F20" i="21"/>
  <c r="F44" i="10"/>
  <c r="T32" i="13"/>
  <c r="E30" i="13"/>
  <c r="F21" i="21"/>
  <c r="F45" i="10"/>
  <c r="D52" i="10"/>
  <c r="U32" i="13"/>
  <c r="E31" i="13"/>
  <c r="F22" i="21"/>
  <c r="D25" i="21"/>
  <c r="D53" i="10"/>
  <c r="D55" i="10"/>
  <c r="V32" i="13"/>
  <c r="E32" i="13"/>
  <c r="W32" i="13"/>
  <c r="E33" i="13"/>
  <c r="X32" i="13"/>
  <c r="E34" i="13"/>
  <c r="Y32" i="13"/>
  <c r="E35" i="13"/>
  <c r="Z32" i="13"/>
  <c r="H23" i="13"/>
  <c r="AA32" i="13"/>
  <c r="H24" i="13"/>
  <c r="AB32" i="13"/>
  <c r="H25" i="13"/>
  <c r="AC32" i="13"/>
  <c r="H26" i="13"/>
  <c r="AD32" i="13"/>
  <c r="H27" i="13"/>
  <c r="AE32" i="13"/>
  <c r="H28" i="13"/>
  <c r="AF32" i="13"/>
  <c r="H29" i="13"/>
  <c r="AG32" i="13"/>
  <c r="H30" i="13"/>
  <c r="AH32" i="13"/>
  <c r="H31" i="13"/>
  <c r="AI32" i="13"/>
  <c r="H32" i="13"/>
  <c r="AJ32" i="13"/>
  <c r="H34" i="13"/>
  <c r="H33" i="13"/>
  <c r="C64" i="2"/>
  <c r="D64" i="2"/>
  <c r="E64" i="2"/>
  <c r="F64" i="2"/>
  <c r="G64" i="2"/>
  <c r="H64" i="2"/>
  <c r="I64" i="2"/>
  <c r="J64" i="2"/>
  <c r="K64" i="2"/>
  <c r="L64" i="2"/>
  <c r="M64" i="2"/>
  <c r="N64" i="2"/>
  <c r="O64" i="2"/>
  <c r="P64" i="2"/>
  <c r="Q64" i="2"/>
  <c r="R64" i="2"/>
  <c r="S64" i="2"/>
  <c r="T64" i="2"/>
  <c r="U64" i="2"/>
  <c r="V64" i="2"/>
  <c r="W64" i="2"/>
  <c r="X64" i="2"/>
  <c r="Y64" i="2"/>
  <c r="Z64" i="2"/>
  <c r="AA64" i="2"/>
  <c r="D22" i="20"/>
  <c r="C18" i="6"/>
  <c r="C29" i="6"/>
  <c r="C46" i="2"/>
  <c r="G22" i="15"/>
  <c r="G25" i="15"/>
  <c r="C56" i="2"/>
  <c r="D44" i="16"/>
  <c r="D54" i="16"/>
  <c r="C58" i="2"/>
  <c r="C59" i="2"/>
  <c r="D59" i="2"/>
  <c r="E59" i="2"/>
  <c r="F59" i="2"/>
  <c r="G59" i="2"/>
  <c r="H59" i="2"/>
  <c r="I59" i="2"/>
  <c r="J59" i="2"/>
  <c r="K59" i="2"/>
  <c r="L59" i="2"/>
  <c r="M59" i="2"/>
  <c r="N59" i="2"/>
  <c r="O59" i="2"/>
  <c r="P59" i="2"/>
  <c r="Q59" i="2"/>
  <c r="R59" i="2"/>
  <c r="S59" i="2"/>
  <c r="T59" i="2"/>
  <c r="U59" i="2"/>
  <c r="V59" i="2"/>
  <c r="W59" i="2"/>
  <c r="X59" i="2"/>
  <c r="Y59" i="2"/>
  <c r="Z59" i="2"/>
  <c r="AA59" i="2"/>
  <c r="D12" i="15"/>
  <c r="D25" i="15"/>
  <c r="D56" i="16"/>
  <c r="D58" i="16"/>
  <c r="E58" i="16"/>
  <c r="F58" i="16"/>
  <c r="B2" i="11"/>
  <c r="B2" i="13"/>
  <c r="B2" i="7"/>
  <c r="B2" i="15"/>
  <c r="B2" i="2"/>
  <c r="B2" i="16"/>
  <c r="B2" i="4"/>
  <c r="B2" i="5"/>
  <c r="B2" i="6"/>
  <c r="B2" i="1"/>
  <c r="B2" i="17"/>
  <c r="B2" i="19"/>
  <c r="B2" i="10"/>
  <c r="B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Thiago Ferreira Quilice</author>
  </authors>
  <commentList>
    <comment ref="B2" authorId="0" shapeId="0" xr:uid="{AD5DCE38-1B6A-4D95-8251-1531418CC2B5}">
      <text>
        <r>
          <rPr>
            <b/>
            <sz val="9"/>
            <color indexed="81"/>
            <rFont val="Segoe UI"/>
            <family val="2"/>
          </rPr>
          <t>Thiago Ferreira Quilice:</t>
        </r>
        <r>
          <rPr>
            <sz val="9"/>
            <color indexed="81"/>
            <rFont val="Segoe UI"/>
            <family val="2"/>
          </rPr>
          <t xml:space="preserve">
Insira aqui o nome da empresa; todas as demais planilhas passarão a exibir o mesmo nome.</t>
        </r>
      </text>
    </comment>
    <comment ref="C30" authorId="0" shapeId="0" xr:uid="{181F598D-1616-4862-B153-EE9927876BF2}">
      <text>
        <r>
          <rPr>
            <b/>
            <sz val="9"/>
            <color indexed="81"/>
            <rFont val="Segoe UI"/>
            <family val="2"/>
          </rPr>
          <t>Thiago Ferreira Quilice:</t>
        </r>
        <r>
          <rPr>
            <sz val="9"/>
            <color indexed="81"/>
            <rFont val="Segoe UI"/>
            <family val="2"/>
          </rPr>
          <t xml:space="preserve">
Inserir o percentual de vendas do próximo mês que o estoque final deve representar.</t>
        </r>
      </text>
    </comment>
    <comment ref="C40" authorId="0" shapeId="0" xr:uid="{5412025D-F389-4D5D-906A-C3A9CDD1899E}">
      <text>
        <r>
          <rPr>
            <b/>
            <sz val="9"/>
            <color indexed="81"/>
            <rFont val="Segoe UI"/>
            <family val="2"/>
          </rPr>
          <t>Thiago Ferreira Quilice:</t>
        </r>
        <r>
          <rPr>
            <sz val="9"/>
            <color indexed="81"/>
            <rFont val="Segoe UI"/>
            <family val="2"/>
          </rPr>
          <t xml:space="preserve">
Inserir o percentual de vendas do próximo mês que o estoque final deve representar.</t>
        </r>
      </text>
    </comment>
    <comment ref="C50" authorId="0" shapeId="0" xr:uid="{58CF26F7-486F-4EE6-85C4-EAFC4227EFC8}">
      <text>
        <r>
          <rPr>
            <b/>
            <sz val="9"/>
            <color indexed="81"/>
            <rFont val="Segoe UI"/>
            <family val="2"/>
          </rPr>
          <t>Thiago Ferreira Quilice:</t>
        </r>
        <r>
          <rPr>
            <sz val="9"/>
            <color indexed="81"/>
            <rFont val="Segoe UI"/>
            <family val="2"/>
          </rPr>
          <t xml:space="preserve">
Inserir o percentual de vendas do próximo mês que o estoque final deve representar.</t>
        </r>
      </text>
    </comment>
    <comment ref="C60" authorId="0" shapeId="0" xr:uid="{EF5DDA57-77CE-4532-8823-886F3BCA7EE2}">
      <text>
        <r>
          <rPr>
            <b/>
            <sz val="9"/>
            <color indexed="81"/>
            <rFont val="Segoe UI"/>
            <family val="2"/>
          </rPr>
          <t>Thiago Ferreira Quilice:</t>
        </r>
        <r>
          <rPr>
            <sz val="9"/>
            <color indexed="81"/>
            <rFont val="Segoe UI"/>
            <family val="2"/>
          </rPr>
          <t xml:space="preserve">
Inserir o percentual de vendas do próximo mês que o estoque final deve representar.</t>
        </r>
      </text>
    </comment>
    <comment ref="C70" authorId="0" shapeId="0" xr:uid="{37BBDE63-2020-460C-BDC2-AB13F93ABCA8}">
      <text>
        <r>
          <rPr>
            <b/>
            <sz val="9"/>
            <color indexed="81"/>
            <rFont val="Segoe UI"/>
            <family val="2"/>
          </rPr>
          <t>Thiago Ferreira Quilice:</t>
        </r>
        <r>
          <rPr>
            <sz val="9"/>
            <color indexed="81"/>
            <rFont val="Segoe UI"/>
            <family val="2"/>
          </rPr>
          <t xml:space="preserve">
Inserir o percentual de vendas do próximo mês que o estoque final deve representar.</t>
        </r>
      </text>
    </comment>
    <comment ref="B75" authorId="0" shapeId="0" xr:uid="{00000000-0006-0000-0300-000002000000}">
      <text>
        <r>
          <rPr>
            <b/>
            <sz val="9"/>
            <color indexed="81"/>
            <rFont val="Segoe UI"/>
            <family val="2"/>
          </rPr>
          <t>Thiago Ferreira Quilice:</t>
        </r>
        <r>
          <rPr>
            <sz val="9"/>
            <color indexed="81"/>
            <rFont val="Segoe UI"/>
            <family val="2"/>
          </rPr>
          <t xml:space="preserve">
Os valores nesta linha correspondem ao Regime de Competência e constarão na DRE.</t>
        </r>
      </text>
    </comment>
    <comment ref="B78" authorId="0" shapeId="0" xr:uid="{00000000-0006-0000-0300-000003000000}">
      <text>
        <r>
          <rPr>
            <b/>
            <sz val="9"/>
            <color indexed="81"/>
            <rFont val="Segoe UI"/>
            <family val="2"/>
          </rPr>
          <t>Thiago Ferreira Quilice:</t>
        </r>
        <r>
          <rPr>
            <sz val="9"/>
            <color indexed="81"/>
            <rFont val="Segoe UI"/>
            <family val="2"/>
          </rPr>
          <t xml:space="preserve">
Para detalhes sobre a forma de tributação, consultar a legislação sobre o SIMPLES Nacional.</t>
        </r>
      </text>
    </comment>
    <comment ref="B80" authorId="0" shapeId="0" xr:uid="{00000000-0006-0000-0300-000004000000}">
      <text>
        <r>
          <rPr>
            <b/>
            <sz val="9"/>
            <color indexed="81"/>
            <rFont val="Segoe UI"/>
            <family val="2"/>
          </rPr>
          <t>Thiago Ferreira Quilice:</t>
        </r>
        <r>
          <rPr>
            <sz val="9"/>
            <color indexed="81"/>
            <rFont val="Segoe UI"/>
            <family val="2"/>
          </rPr>
          <t xml:space="preserve">
Os valores nesta linha correspondem ao Regime de Competência e constarão na DRE.</t>
        </r>
      </text>
    </comment>
    <comment ref="B81" authorId="0" shapeId="0" xr:uid="{00000000-0006-0000-0300-000005000000}">
      <text>
        <r>
          <rPr>
            <b/>
            <sz val="9"/>
            <color indexed="81"/>
            <rFont val="Segoe UI"/>
            <family val="2"/>
          </rPr>
          <t>Thiago Ferreira Quilice:</t>
        </r>
        <r>
          <rPr>
            <sz val="9"/>
            <color indexed="81"/>
            <rFont val="Segoe UI"/>
            <family val="2"/>
          </rPr>
          <t xml:space="preserve">
Os valores nesta linha correspondem ao Regime de Caixa e constarão na DFC.</t>
        </r>
      </text>
    </comment>
    <comment ref="B87" authorId="0" shapeId="0" xr:uid="{302AE44B-E24D-470F-A913-42CE70AB4CCC}">
      <text>
        <r>
          <rPr>
            <b/>
            <sz val="9"/>
            <color indexed="81"/>
            <rFont val="Segoe UI"/>
            <family val="2"/>
          </rPr>
          <t>Thiago Ferreira Quilice:</t>
        </r>
        <r>
          <rPr>
            <sz val="9"/>
            <color indexed="81"/>
            <rFont val="Segoe UI"/>
            <family val="2"/>
          </rPr>
          <t xml:space="preserve">
O somatório dos percentuais lançados deve totalizar 100%.</t>
        </r>
      </text>
    </comment>
    <comment ref="B105" authorId="0" shapeId="0" xr:uid="{00000000-0006-0000-0300-000006000000}">
      <text>
        <r>
          <rPr>
            <b/>
            <sz val="9"/>
            <color indexed="81"/>
            <rFont val="Segoe UI"/>
            <family val="2"/>
          </rPr>
          <t>Thiago Ferreira Quilice:</t>
        </r>
        <r>
          <rPr>
            <sz val="9"/>
            <color indexed="81"/>
            <rFont val="Segoe UI"/>
            <family val="2"/>
          </rPr>
          <t xml:space="preserve">
Este modelo contempla vendas com prazo de até 12 meses, mas esse prazo pode aumentar ou dominuir conforme necessário.</t>
        </r>
      </text>
    </comment>
    <comment ref="B119" authorId="0" shapeId="0" xr:uid="{00000000-0006-0000-0300-000007000000}">
      <text>
        <r>
          <rPr>
            <b/>
            <sz val="9"/>
            <color indexed="81"/>
            <rFont val="Segoe UI"/>
            <family val="2"/>
          </rPr>
          <t>Thiago Ferreira Quilice:</t>
        </r>
        <r>
          <rPr>
            <sz val="9"/>
            <color indexed="81"/>
            <rFont val="Segoe UI"/>
            <family val="2"/>
          </rPr>
          <t xml:space="preserve">
Os valores nesta linha correspondem ao Regime de Caixa e constarão na DFC.</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Thiago Ferreira Quilice</author>
  </authors>
  <commentList>
    <comment ref="C19" authorId="0" shapeId="0" xr:uid="{00000000-0006-0000-0900-000001000000}">
      <text>
        <r>
          <rPr>
            <b/>
            <sz val="9"/>
            <color indexed="81"/>
            <rFont val="Segoe UI"/>
            <family val="2"/>
          </rPr>
          <t>Thiago Ferreira Quilice:</t>
        </r>
        <r>
          <rPr>
            <sz val="9"/>
            <color indexed="81"/>
            <rFont val="Segoe UI"/>
            <family val="2"/>
          </rPr>
          <t xml:space="preserve">
Refere-se ao retorno percentual mínimo exgido sobre os investimentos realizados. Também chamado de Custo Médio Ponderado de Capital (ou WACC), representa a média ponderada entre retorno mínimo exigido pelos proprietários da empresa e pelos credores (fornecedores do 
capital de terceiros.
</t>
        </r>
      </text>
    </comment>
    <comment ref="D24" authorId="0" shapeId="0" xr:uid="{00000000-0006-0000-0900-000002000000}">
      <text>
        <r>
          <rPr>
            <b/>
            <sz val="9"/>
            <color indexed="81"/>
            <rFont val="Segoe UI"/>
            <family val="2"/>
          </rPr>
          <t>Thiago Ferreira Quilice:</t>
        </r>
        <r>
          <rPr>
            <sz val="9"/>
            <color indexed="81"/>
            <rFont val="Segoe UI"/>
            <family val="2"/>
          </rPr>
          <t xml:space="preserve">
Soma do FC Operacional e FC de Investimento.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Thiago Ferreira Quilice</author>
  </authors>
  <commentList>
    <comment ref="B100" authorId="0" shapeId="0" xr:uid="{00000000-0006-0000-0400-000003000000}">
      <text>
        <r>
          <rPr>
            <b/>
            <sz val="9"/>
            <color indexed="81"/>
            <rFont val="Segoe UI"/>
            <family val="2"/>
          </rPr>
          <t>Thiago Ferreira Quilice:</t>
        </r>
        <r>
          <rPr>
            <sz val="9"/>
            <color indexed="81"/>
            <rFont val="Segoe UI"/>
            <family val="2"/>
          </rPr>
          <t xml:space="preserve">
Os valores nesta linha correspondem ao Regime de Competência e deverão constar na DRE, somados ao Custo Fixo. 
</t>
        </r>
      </text>
    </comment>
    <comment ref="C115" authorId="0" shapeId="0" xr:uid="{34AD74EA-AA85-4394-B338-AE0C0E34C164}">
      <text>
        <r>
          <rPr>
            <b/>
            <sz val="9"/>
            <color indexed="81"/>
            <rFont val="Segoe UI"/>
            <family val="2"/>
          </rPr>
          <t>Thiago Ferreira Quilice:</t>
        </r>
        <r>
          <rPr>
            <sz val="9"/>
            <color indexed="81"/>
            <rFont val="Segoe UI"/>
            <family val="2"/>
          </rPr>
          <t xml:space="preserve">
Inserir o percentual de estoque do próximo mês que o estoque final deve representar.</t>
        </r>
      </text>
    </comment>
    <comment ref="C124" authorId="0" shapeId="0" xr:uid="{5D405E13-9B9F-488B-AD23-6F3BB18D2813}">
      <text>
        <r>
          <rPr>
            <b/>
            <sz val="9"/>
            <color indexed="81"/>
            <rFont val="Segoe UI"/>
            <family val="2"/>
          </rPr>
          <t>Thiago Ferreira Quilice:</t>
        </r>
        <r>
          <rPr>
            <sz val="9"/>
            <color indexed="81"/>
            <rFont val="Segoe UI"/>
            <family val="2"/>
          </rPr>
          <t xml:space="preserve">
Inserir o percentual de estoque do próximo mês que o estoque final deve representar.</t>
        </r>
      </text>
    </comment>
    <comment ref="C133" authorId="0" shapeId="0" xr:uid="{CC71A490-9BF1-44CB-8F54-444618F63915}">
      <text>
        <r>
          <rPr>
            <b/>
            <sz val="9"/>
            <color indexed="81"/>
            <rFont val="Segoe UI"/>
            <family val="2"/>
          </rPr>
          <t>Thiago Ferreira Quilice:</t>
        </r>
        <r>
          <rPr>
            <sz val="9"/>
            <color indexed="81"/>
            <rFont val="Segoe UI"/>
            <family val="2"/>
          </rPr>
          <t xml:space="preserve">
Inserir o percentual de estoque do próximo mês que o estoque final deve representar.</t>
        </r>
      </text>
    </comment>
    <comment ref="C142" authorId="0" shapeId="0" xr:uid="{52C21EE8-5C78-47C1-96BA-FD7C6FFAD390}">
      <text>
        <r>
          <rPr>
            <b/>
            <sz val="9"/>
            <color indexed="81"/>
            <rFont val="Segoe UI"/>
            <family val="2"/>
          </rPr>
          <t>Thiago Ferreira Quilice:</t>
        </r>
        <r>
          <rPr>
            <sz val="9"/>
            <color indexed="81"/>
            <rFont val="Segoe UI"/>
            <family val="2"/>
          </rPr>
          <t xml:space="preserve">
Inserir o percentual de estoque do próximo mês que o estoque final deve representar.</t>
        </r>
      </text>
    </comment>
    <comment ref="C151" authorId="0" shapeId="0" xr:uid="{D53D4AFB-1F0E-4EEF-90FF-6C869EEEAF06}">
      <text>
        <r>
          <rPr>
            <b/>
            <sz val="9"/>
            <color indexed="81"/>
            <rFont val="Segoe UI"/>
            <family val="2"/>
          </rPr>
          <t>Thiago Ferreira Quilice:</t>
        </r>
        <r>
          <rPr>
            <sz val="9"/>
            <color indexed="81"/>
            <rFont val="Segoe UI"/>
            <family val="2"/>
          </rPr>
          <t xml:space="preserve">
Inserir o percentual de estoque do próximo mês que o estoque final deve representar.</t>
        </r>
      </text>
    </comment>
    <comment ref="B156" authorId="0" shapeId="0" xr:uid="{00000000-0006-0000-0400-000006000000}">
      <text>
        <r>
          <rPr>
            <b/>
            <sz val="9"/>
            <color indexed="81"/>
            <rFont val="Segoe UI"/>
            <family val="2"/>
          </rPr>
          <t>Thiago Ferreira Quilice:</t>
        </r>
        <r>
          <rPr>
            <sz val="9"/>
            <color indexed="81"/>
            <rFont val="Segoe UI"/>
            <family val="2"/>
          </rPr>
          <t xml:space="preserve">
Descrever aqui a política de estocagem de materiais.</t>
        </r>
      </text>
    </comment>
    <comment ref="B157" authorId="0" shapeId="0" xr:uid="{00000000-0006-0000-0400-000008000000}">
      <text>
        <r>
          <rPr>
            <b/>
            <sz val="9"/>
            <color indexed="81"/>
            <rFont val="Segoe UI"/>
            <family val="2"/>
          </rPr>
          <t>Thiago Ferreira Quilice:</t>
        </r>
        <r>
          <rPr>
            <sz val="9"/>
            <color indexed="81"/>
            <rFont val="Segoe UI"/>
            <family val="2"/>
          </rPr>
          <t xml:space="preserve">
Adicionar ou excluir Produto ou Serviço conforme for necessário.</t>
        </r>
      </text>
    </comment>
    <comment ref="B183" authorId="0" shapeId="0" xr:uid="{00000000-0006-0000-0400-000009000000}">
      <text>
        <r>
          <rPr>
            <b/>
            <sz val="9"/>
            <color indexed="81"/>
            <rFont val="Segoe UI"/>
            <family val="2"/>
          </rPr>
          <t>Thiago Ferreira Quilice:</t>
        </r>
        <r>
          <rPr>
            <sz val="9"/>
            <color indexed="81"/>
            <rFont val="Segoe UI"/>
            <family val="2"/>
          </rPr>
          <t xml:space="preserve">
Este modelo contempla compras com prazo de até 12 meses, mas esse prazo pode aumentar ou dominuir conforme necessário.</t>
        </r>
      </text>
    </comment>
    <comment ref="B197" authorId="0" shapeId="0" xr:uid="{00000000-0006-0000-0400-00000A000000}">
      <text>
        <r>
          <rPr>
            <b/>
            <sz val="9"/>
            <color indexed="81"/>
            <rFont val="Segoe UI"/>
            <family val="2"/>
          </rPr>
          <t>Thiago Ferreira Quilice:</t>
        </r>
        <r>
          <rPr>
            <sz val="9"/>
            <color indexed="81"/>
            <rFont val="Segoe UI"/>
            <family val="2"/>
          </rPr>
          <t xml:space="preserve">
Os valores nesta linha correspondem ao Regime de Caixa e deverão constar na DFC.</t>
        </r>
      </text>
    </comment>
    <comment ref="B205" authorId="0" shapeId="0" xr:uid="{00000000-0006-0000-0400-00000B000000}">
      <text>
        <r>
          <rPr>
            <b/>
            <sz val="9"/>
            <color indexed="81"/>
            <rFont val="Segoe UI"/>
            <family val="2"/>
          </rPr>
          <t>Thiago Ferreira Quilice:</t>
        </r>
        <r>
          <rPr>
            <sz val="9"/>
            <color indexed="81"/>
            <rFont val="Segoe UI"/>
            <family val="2"/>
          </rPr>
          <t xml:space="preserve">
Caso seja necessário, a composição dos valores dos itens deve ser preparada em nova planilha.
É o caso, por exemplo, de salários; sugere-se a inclusão de uma planilha com a composição dos salários (salários, encargos, benefícios, cargos, número de funcionários etc.) e apenas o resultado final ser inserido nesta planilha, por meio de fórmulas, preferêncialmente.</t>
        </r>
      </text>
    </comment>
    <comment ref="B220" authorId="0" shapeId="0" xr:uid="{00000000-0006-0000-0400-00000C000000}">
      <text>
        <r>
          <rPr>
            <b/>
            <sz val="9"/>
            <color indexed="81"/>
            <rFont val="Segoe UI"/>
            <family val="2"/>
          </rPr>
          <t>Thiago Ferreira Quilice:</t>
        </r>
        <r>
          <rPr>
            <sz val="9"/>
            <color indexed="81"/>
            <rFont val="Segoe UI"/>
            <family val="2"/>
          </rPr>
          <t xml:space="preserve">
Os valores nesta linha correspondem ao Regime de Competência e deverão constar na DRE, somado ao Custo Variável.
</t>
        </r>
      </text>
    </comment>
    <comment ref="B235" authorId="0" shapeId="0" xr:uid="{00000000-0006-0000-0400-00000E000000}">
      <text>
        <r>
          <rPr>
            <b/>
            <sz val="9"/>
            <color indexed="81"/>
            <rFont val="Segoe UI"/>
            <family val="2"/>
          </rPr>
          <t>Thiago Ferreira Quilice:</t>
        </r>
        <r>
          <rPr>
            <sz val="9"/>
            <color indexed="81"/>
            <rFont val="Segoe UI"/>
            <family val="2"/>
          </rPr>
          <t xml:space="preserve">
Conforme política descrita acima.</t>
        </r>
      </text>
    </comment>
    <comment ref="B236" authorId="0" shapeId="0" xr:uid="{426541D6-AD2A-4BE0-816F-3E52242E4EF1}">
      <text>
        <r>
          <rPr>
            <b/>
            <sz val="9"/>
            <color indexed="81"/>
            <rFont val="Segoe UI"/>
            <family val="2"/>
          </rPr>
          <t>Thiago Ferreira Quilice:</t>
        </r>
        <r>
          <rPr>
            <sz val="9"/>
            <color indexed="81"/>
            <rFont val="Segoe UI"/>
            <family val="2"/>
          </rPr>
          <t xml:space="preserve">
Conforme política descrita acima.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Thiago Ferreira Quilice</author>
  </authors>
  <commentList>
    <comment ref="B9" authorId="0" shapeId="0" xr:uid="{CB6B7D92-85BF-4D2A-96A1-44447814AC4F}">
      <text>
        <r>
          <rPr>
            <b/>
            <sz val="9"/>
            <color indexed="81"/>
            <rFont val="Segoe UI"/>
            <family val="2"/>
          </rPr>
          <t>Thiago Ferreira Quilice:</t>
        </r>
        <r>
          <rPr>
            <sz val="9"/>
            <color indexed="81"/>
            <rFont val="Segoe UI"/>
            <family val="2"/>
          </rPr>
          <t xml:space="preserve">
Caso seja necessário, a composição dos valores dos itens deve ser preparada em nova planilha.
É o caso, por exemplo, de salários; sugere-se a inclusão de uma planilha com a composição dos salários (salários, encargos, benefícios, cargos, número de funcionários etc.) e apenas o resultado final ser inserido nesta planilha, por meio de fórmulas, preferêncialmente.</t>
        </r>
      </text>
    </comment>
    <comment ref="B27" authorId="0" shapeId="0" xr:uid="{00000000-0006-0000-0500-000002000000}">
      <text>
        <r>
          <rPr>
            <b/>
            <sz val="9"/>
            <color indexed="81"/>
            <rFont val="Segoe UI"/>
            <family val="2"/>
          </rPr>
          <t>Thiago Ferreira Quilice:</t>
        </r>
        <r>
          <rPr>
            <sz val="9"/>
            <color indexed="81"/>
            <rFont val="Segoe UI"/>
            <family val="2"/>
          </rPr>
          <t xml:space="preserve">
Os valores nesta linha correspondem ao Regime de Competência e deverão constar na DRE.</t>
        </r>
      </text>
    </comment>
    <comment ref="B89" authorId="0" shapeId="0" xr:uid="{00000000-0006-0000-0500-000004000000}">
      <text>
        <r>
          <rPr>
            <b/>
            <sz val="9"/>
            <color indexed="81"/>
            <rFont val="Segoe UI"/>
            <family val="2"/>
          </rPr>
          <t>Thiago Ferreira Quilice:</t>
        </r>
        <r>
          <rPr>
            <sz val="9"/>
            <color indexed="81"/>
            <rFont val="Segoe UI"/>
            <family val="2"/>
          </rPr>
          <t xml:space="preserve">
Os valores nesta linha correspondem ao Regime de Competência e devem constar na DRE.</t>
        </r>
      </text>
    </comment>
    <comment ref="B102" authorId="0" shapeId="0" xr:uid="{00000000-0006-0000-0500-000006000000}">
      <text>
        <r>
          <rPr>
            <b/>
            <sz val="9"/>
            <color indexed="81"/>
            <rFont val="Segoe UI"/>
            <family val="2"/>
          </rPr>
          <t>Thiago Ferreira Quilice:</t>
        </r>
        <r>
          <rPr>
            <sz val="9"/>
            <color indexed="81"/>
            <rFont val="Segoe UI"/>
            <family val="2"/>
          </rPr>
          <t xml:space="preserve">
Conforme política descrita acima.
Como refere-se ao pagamento, é subtratído o valor da Depreciação.</t>
        </r>
      </text>
    </comment>
    <comment ref="B105" authorId="0" shapeId="0" xr:uid="{3461E873-4731-457B-ABCF-5CD1D9355D57}">
      <text>
        <r>
          <rPr>
            <b/>
            <sz val="9"/>
            <color indexed="81"/>
            <rFont val="Segoe UI"/>
            <family val="2"/>
          </rPr>
          <t>Thiago Ferreira Quilice:</t>
        </r>
        <r>
          <rPr>
            <sz val="9"/>
            <color indexed="81"/>
            <rFont val="Segoe UI"/>
            <family val="2"/>
          </rPr>
          <t xml:space="preserve">
Conforme política descrita acima.
Como refere-se ao pagamento, é subtratído o valor da Depreciação.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Thiago Ferreira Quilice</author>
  </authors>
  <commentList>
    <comment ref="B14" authorId="0" shapeId="0" xr:uid="{00000000-0006-0000-0200-000001000000}">
      <text>
        <r>
          <rPr>
            <b/>
            <sz val="9"/>
            <color indexed="81"/>
            <rFont val="Segoe UI"/>
            <family val="2"/>
          </rPr>
          <t>Thiago Ferreira Quilice:</t>
        </r>
        <r>
          <rPr>
            <sz val="9"/>
            <color indexed="81"/>
            <rFont val="Segoe UI"/>
            <family val="2"/>
          </rPr>
          <t xml:space="preserve">
Aquisição de Imobilizado, Investimentos e Intangíveis.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Thiago Ferreira Quilice</author>
  </authors>
  <commentList>
    <comment ref="B17" authorId="0" shapeId="0" xr:uid="{00000000-0006-0000-0600-000001000000}">
      <text>
        <r>
          <rPr>
            <b/>
            <sz val="9"/>
            <color indexed="81"/>
            <rFont val="Segoe UI"/>
            <family val="2"/>
          </rPr>
          <t>Thiago Ferreira Quilice:</t>
        </r>
        <r>
          <rPr>
            <sz val="9"/>
            <color indexed="81"/>
            <rFont val="Segoe UI"/>
            <family val="2"/>
          </rPr>
          <t xml:space="preserve">
Inclui Capital Próprio e Capital de Terceiros</t>
        </r>
      </text>
    </comment>
    <comment ref="B23" authorId="0" shapeId="0" xr:uid="{00000000-0006-0000-0600-000002000000}">
      <text>
        <r>
          <rPr>
            <b/>
            <sz val="9"/>
            <color indexed="81"/>
            <rFont val="Segoe UI"/>
            <family val="2"/>
          </rPr>
          <t>Thiago Ferreira Quilice:</t>
        </r>
        <r>
          <rPr>
            <sz val="9"/>
            <color indexed="81"/>
            <rFont val="Segoe UI"/>
            <family val="2"/>
          </rPr>
          <t xml:space="preserve">
Inclui pagamento de empréstimos e financiamentos e distribuição de lucros para remunerar o capital próprio.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Thiago Ferreira Quilice</author>
  </authors>
  <commentList>
    <comment ref="B19" authorId="0" shapeId="0" xr:uid="{EB3F9686-ACEC-4F66-84C8-B78F42B72B6E}">
      <text>
        <r>
          <rPr>
            <b/>
            <sz val="9"/>
            <color indexed="81"/>
            <rFont val="Segoe UI"/>
            <family val="2"/>
          </rPr>
          <t>Thiago Ferreira Quilice:</t>
        </r>
        <r>
          <rPr>
            <sz val="9"/>
            <color indexed="81"/>
            <rFont val="Segoe UI"/>
            <family val="2"/>
          </rPr>
          <t xml:space="preserve">
Inclui os salários e encargos classificados como custos fixos, despesas administrativas e despesas de vendas.</t>
        </r>
      </text>
    </comment>
    <comment ref="B20" authorId="0" shapeId="0" xr:uid="{2794BE59-3F2E-4752-8BAD-4E63B96A690C}">
      <text>
        <r>
          <rPr>
            <b/>
            <sz val="9"/>
            <color indexed="81"/>
            <rFont val="Segoe UI"/>
            <family val="2"/>
          </rPr>
          <t>Thiago Ferreira Quilice:</t>
        </r>
        <r>
          <rPr>
            <sz val="9"/>
            <color indexed="81"/>
            <rFont val="Segoe UI"/>
            <family val="2"/>
          </rPr>
          <t xml:space="preserve">
Inclui os salários e encargos classificados como custos fixos, despesas administrativas e despesas de vendas.</t>
        </r>
      </text>
    </comment>
    <comment ref="B21" authorId="0" shapeId="0" xr:uid="{8282503E-5C33-432C-8CAC-C5EC9DFDB29E}">
      <text>
        <r>
          <rPr>
            <b/>
            <sz val="9"/>
            <color indexed="81"/>
            <rFont val="Segoe UI"/>
            <family val="2"/>
          </rPr>
          <t>Thiago Ferreira Quilice:</t>
        </r>
        <r>
          <rPr>
            <sz val="9"/>
            <color indexed="81"/>
            <rFont val="Segoe UI"/>
            <family val="2"/>
          </rPr>
          <t xml:space="preserve">
Inclui os salários e encargos classificados como custos fixos, despesas administrativas e despesas de vendas.</t>
        </r>
      </text>
    </comment>
    <comment ref="B23" authorId="0" shapeId="0" xr:uid="{03771A84-1CAF-4F19-99EC-E695E9550DB8}">
      <text>
        <r>
          <rPr>
            <b/>
            <sz val="9"/>
            <color indexed="81"/>
            <rFont val="Segoe UI"/>
            <family val="2"/>
          </rPr>
          <t>Thiago Ferreira Quilice:</t>
        </r>
        <r>
          <rPr>
            <sz val="9"/>
            <color indexed="81"/>
            <rFont val="Segoe UI"/>
            <family val="2"/>
          </rPr>
          <t xml:space="preserve">
Não inclui:
- Salários e encargos
- Depreciação</t>
        </r>
      </text>
    </comment>
    <comment ref="B24" authorId="0" shapeId="0" xr:uid="{322C5DBC-629B-472C-AB73-AA40F44F420A}">
      <text>
        <r>
          <rPr>
            <b/>
            <sz val="9"/>
            <color indexed="81"/>
            <rFont val="Segoe UI"/>
            <family val="2"/>
          </rPr>
          <t>Thiago Ferreira Quilice:</t>
        </r>
        <r>
          <rPr>
            <sz val="9"/>
            <color indexed="81"/>
            <rFont val="Segoe UI"/>
            <family val="2"/>
          </rPr>
          <t xml:space="preserve">
Não inclui:
- Salários e encargos
- Depreciação</t>
        </r>
      </text>
    </comment>
    <comment ref="B30" authorId="0" shapeId="0" xr:uid="{00000000-0006-0000-0700-000001000000}">
      <text>
        <r>
          <rPr>
            <b/>
            <sz val="9"/>
            <color indexed="81"/>
            <rFont val="Segoe UI"/>
            <family val="2"/>
          </rPr>
          <t>Thiago Ferreira Quilice:</t>
        </r>
        <r>
          <rPr>
            <sz val="9"/>
            <color indexed="81"/>
            <rFont val="Segoe UI"/>
            <family val="2"/>
          </rPr>
          <t xml:space="preserve">
Pagamento de Investimentos adquiridos.
Estes dados vêm da planilha 4 - Investimentos.
Se forem inclusos outros itens, inserir mais linhas aqui e conferir a fórmula de soma.</t>
        </r>
      </text>
    </comment>
    <comment ref="B36" authorId="0" shapeId="0" xr:uid="{00000000-0006-0000-0700-000002000000}">
      <text>
        <r>
          <rPr>
            <b/>
            <sz val="9"/>
            <color indexed="81"/>
            <rFont val="Segoe UI"/>
            <family val="2"/>
          </rPr>
          <t>Thiago Ferreira Quilice:</t>
        </r>
        <r>
          <rPr>
            <sz val="9"/>
            <color indexed="81"/>
            <rFont val="Segoe UI"/>
            <family val="2"/>
          </rPr>
          <t xml:space="preserve">
Recebimentos pela venda de Investimentos.
Estes dados vêm da planilha 4 - Investimentos.
Se forem inclusos outros itens, inserir mais linhas aqui e conferir a fórmula de soma.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Thiago Ferreira Quilice</author>
  </authors>
  <commentList>
    <comment ref="B8" authorId="0" shapeId="0" xr:uid="{00000000-0006-0000-0800-000001000000}">
      <text>
        <r>
          <rPr>
            <b/>
            <sz val="9"/>
            <color indexed="81"/>
            <rFont val="Segoe UI"/>
            <family val="2"/>
          </rPr>
          <t>Thiago Ferreira Quilice:</t>
        </r>
        <r>
          <rPr>
            <sz val="9"/>
            <color indexed="81"/>
            <rFont val="Segoe UI"/>
            <family val="2"/>
          </rPr>
          <t xml:space="preserve">
Impostos que incidem sobre a receita (neste caso, apenas o valor do SIMPLES). Poderia incluir também devoluções e descontos, mas nesta previsão não é necessário.</t>
        </r>
      </text>
    </comment>
    <comment ref="B10" authorId="0" shapeId="0" xr:uid="{00000000-0006-0000-0800-000002000000}">
      <text>
        <r>
          <rPr>
            <b/>
            <sz val="9"/>
            <color indexed="81"/>
            <rFont val="Segoe UI"/>
            <family val="2"/>
          </rPr>
          <t>Thiago Ferreira Quilice:</t>
        </r>
        <r>
          <rPr>
            <sz val="9"/>
            <color indexed="81"/>
            <rFont val="Segoe UI"/>
            <family val="2"/>
          </rPr>
          <t xml:space="preserve">
CPV - Custo do Produto Vendido (Indústria)
CMV - Custo da Mercadoria Vendida (Comércio)
CSP - Custo do Serviço Prestado (Prestação de Serviços)</t>
        </r>
      </text>
    </comment>
    <comment ref="B16" authorId="0" shapeId="0" xr:uid="{7BE8201E-53FF-49A5-9D81-E1639B277126}">
      <text>
        <r>
          <rPr>
            <b/>
            <sz val="9"/>
            <color indexed="81"/>
            <rFont val="Segoe UI"/>
            <family val="2"/>
          </rPr>
          <t>Thiago Ferreira Quilice:</t>
        </r>
        <r>
          <rPr>
            <sz val="9"/>
            <color indexed="81"/>
            <rFont val="Segoe UI"/>
            <family val="2"/>
          </rPr>
          <t xml:space="preserve">
Receitas não operacionais são as provenientes da venda de imobilizado, entre outras.
</t>
        </r>
      </text>
    </comment>
    <comment ref="B17" authorId="0" shapeId="0" xr:uid="{5DF83252-6891-478D-A1DC-BEEB1C3C8848}">
      <text>
        <r>
          <rPr>
            <b/>
            <sz val="9"/>
            <color indexed="81"/>
            <rFont val="Segoe UI"/>
            <family val="2"/>
          </rPr>
          <t>Thiago Ferreira Quilice:</t>
        </r>
        <r>
          <rPr>
            <sz val="9"/>
            <color indexed="81"/>
            <rFont val="Segoe UI"/>
            <family val="2"/>
          </rPr>
          <t xml:space="preserve">
Despesas não operacionais são a soma do valor contábil dos itens de imobilizados vendidos, entre outras.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Thiago Ferreira Quilice</author>
  </authors>
  <commentList>
    <comment ref="F15" authorId="0" shapeId="0" xr:uid="{67CDDE8D-55E8-4AFB-A538-A9462144F722}">
      <text>
        <r>
          <rPr>
            <b/>
            <sz val="9"/>
            <color indexed="81"/>
            <rFont val="Segoe UI"/>
            <family val="2"/>
          </rPr>
          <t>Thiago Ferreira Quilice:</t>
        </r>
        <r>
          <rPr>
            <sz val="9"/>
            <color indexed="81"/>
            <rFont val="Segoe UI"/>
            <family val="2"/>
          </rPr>
          <t xml:space="preserve">
Todas as demais contas a pagar: custos, despesas etc</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Thiago Ferreira Quilice</author>
  </authors>
  <commentList>
    <comment ref="K26" authorId="0" shapeId="0" xr:uid="{00000000-0006-0000-0B00-000001000000}">
      <text>
        <r>
          <rPr>
            <b/>
            <sz val="9"/>
            <color indexed="81"/>
            <rFont val="Segoe UI"/>
            <family val="2"/>
          </rPr>
          <t>Thiago Ferreira Quilice:</t>
        </r>
        <r>
          <rPr>
            <sz val="9"/>
            <color indexed="81"/>
            <rFont val="Segoe UI"/>
            <family val="2"/>
          </rPr>
          <t xml:space="preserve">
Conforme composição demonstrada na análise do VPL.</t>
        </r>
      </text>
    </comment>
  </commentList>
</comments>
</file>

<file path=xl/sharedStrings.xml><?xml version="1.0" encoding="utf-8"?>
<sst xmlns="http://schemas.openxmlformats.org/spreadsheetml/2006/main" count="1013" uniqueCount="446">
  <si>
    <t>Planilha para desenvolvimento da etapa financeira de um Plano e/ou Modelo de Negócios</t>
  </si>
  <si>
    <t>Instruções gerais</t>
  </si>
  <si>
    <t>Estas planilhas foram desenvolvidas para facilitar o planejamento e a análise da etapa financeira de um plano ou modelo de negócios.</t>
  </si>
  <si>
    <t>Este modelo foi preparado considerando que a empresa será tributada pelo regime de tributação SIMPLES Nacional (empresas com fatumento anual máximo de R$ 4,8 milhões).</t>
  </si>
  <si>
    <t>O preenchimento das planilhas pode seguir qualquer ordem, mas recomenda-se a ordem em que as planilhas estão dispostas.</t>
  </si>
  <si>
    <t>As planilhas DRE, DFC, BP e as de Análises apenas recebem dados das demais, logo nenhuma informação deve ser digitada (apenas os links, se houver necessidade em decorrência de alterações feitas na estrutura das planilhas anteriores).</t>
  </si>
  <si>
    <t>As células a serem preenchidas estão destacadas em amarelo.</t>
  </si>
  <si>
    <t>Qualquer customização é permitida, já que não há células bloqueadas ou senha. Logo, deve-se atentar para não alterar fórmulas por engano. Sugere-se que os campos não utilizados sejam mantidos, de forma a evitar-se problemas nas fórmulas.</t>
  </si>
  <si>
    <t>Esta é a segunda versão da planilha; foi desenvolvida para ser aplicado a diversos tipos de empresa, o que pode ter implicado em simplificações.</t>
  </si>
  <si>
    <t>Qualquer alteração pode ser sugerida por meio do endereço eletrônico thiago.quilice@ifmg.edu.br ou thiagoquilice@hotmail.com.</t>
  </si>
  <si>
    <r>
      <t xml:space="preserve">O objetivo da planilha é obter a projeção da DRE (para verificar Lucro) e da DFC (para verificar saldos em caixa) para dois anos de operação e do BP ao término destes dois anos; assim como análises de viabilidade econômico-financeira (Margem de contribuição, Ponto de equilíbrio, </t>
    </r>
    <r>
      <rPr>
        <i/>
        <sz val="11"/>
        <color theme="1"/>
        <rFont val="Calibri"/>
        <family val="2"/>
        <scheme val="minor"/>
      </rPr>
      <t>payback</t>
    </r>
    <r>
      <rPr>
        <sz val="11"/>
        <color theme="1"/>
        <rFont val="Calibri"/>
        <family val="2"/>
        <scheme val="minor"/>
      </rPr>
      <t>, Valor presente líquido e Taxa interna de Retorno).</t>
    </r>
  </si>
  <si>
    <t>Nas planilhas com as demonstrações financeiras e análises, há espaços delimitados com borda e com o texto "Para o Plano de Negócios" no canto inferior direito; recomenda-se a inclusão destas informações no Plano de Negócios.</t>
  </si>
  <si>
    <t>Índice</t>
  </si>
  <si>
    <t>Entrada dos Dados</t>
  </si>
  <si>
    <t>1 - Vendas, Receita e Recebim.</t>
  </si>
  <si>
    <t>2 - Custos e Pagamentos</t>
  </si>
  <si>
    <t>3 - Despesas e Pagamentos</t>
  </si>
  <si>
    <t>4 - Investimentos</t>
  </si>
  <si>
    <t>4.1 - Recursos Necessários</t>
  </si>
  <si>
    <t>5 - Financiamentos</t>
  </si>
  <si>
    <t>Demonstrações Financeiras</t>
  </si>
  <si>
    <t>6 - Demonstração do Fluxo de Caixa</t>
  </si>
  <si>
    <t>6.1 - DFC para o PN</t>
  </si>
  <si>
    <t>7 - Demonstração do Resultado do Exercício</t>
  </si>
  <si>
    <t>7.1 - DRE para o PN</t>
  </si>
  <si>
    <t>8 - Balanço Patrimonial</t>
  </si>
  <si>
    <t>Análise de Viabilidade</t>
  </si>
  <si>
    <t>9 - Margem de Contribuição por Produto</t>
  </si>
  <si>
    <t>10 - Ponto de Equilíbrio (PE)</t>
  </si>
  <si>
    <t>11 - Payback</t>
  </si>
  <si>
    <t>12 - Valor Presente Líquido (VPL)</t>
  </si>
  <si>
    <t>13 - Taxa Interna de Retorno (TIR)</t>
  </si>
  <si>
    <t>Nome da Empresa</t>
  </si>
  <si>
    <t>Instruções</t>
  </si>
  <si>
    <t>Demonstração das Vendas com Reconhecimento das Receitas, Previsão dos Recebimentos e Cálculo da tributação pelo SIMPLES</t>
  </si>
  <si>
    <t>Esta planilha contempla a previsão das receitas (por produto ou serviço); caso a ideia de negócio contemplar mais do que cinco grupos de produtos e/ou serviços, mais blocos terão que ser inseridos, observando-se as ligações com as planilhas seguintes (porém, isso não é recomendado).</t>
  </si>
  <si>
    <t>Apenas as células detacadas em amarelo devem ser preenchidas, o restante será calculado por meio de fórmulas.</t>
  </si>
  <si>
    <t>As demais células não estão bloqueadas, logo todas as relações devem ser entendidas e verificadas.</t>
  </si>
  <si>
    <t>Qualquer alteração ou customização é permitida.</t>
  </si>
  <si>
    <t>O raciocínio inicial é que a receita de uma empresa corresponde ao preço de venda unitário de seus produtos, multiplicado pela quantidade vendida. A receita refere-se a tudo que a empresa vendeu em determinado período (neste caso, em cada mês).</t>
  </si>
  <si>
    <t>A receitas correspondem ao regime contábil de Competência, ou seja, devem ser registradas no mês em que ocorreram as vendas, independentemente do recebimento ou não no próprio mês. Este regime serve para avaliar o desempenho da empresa no mês, sem considerar que parte das vendas pode ter sido realizada a prazo.</t>
  </si>
  <si>
    <t>O regime de competência é registrado na DRE - Demonstração do Resultado do Exercício, uma das principais demonstrações financeiras das empresas, que mostra a formação do lucro ou prejuízo em determinado período.</t>
  </si>
  <si>
    <t>Após a previsão das receitas, são calculados os tributos incidentes sobre a receita. Esta planilha considera que a empresa terá um faturamento anual de até R$ 4,8 milhões por ano, podendo ser enquadrada no regime de tributação do SIMPLES Nacional.</t>
  </si>
  <si>
    <t>Neste regime de tributação, a empresa calcula a maior parte dos tributos (exceto os trabalhistas e os sobre propriedades, por exemplo) por meio de apenas uma alíquota incidente sobre a receita, independentemente de haver lucro ou prejuízo no período.</t>
  </si>
  <si>
    <t>No SIMPLES Nacional, os tributos são calculados no mês em que as vendas ocorrem (Regime de Competência) e são pago no mês seguinte (o efetivo pagamento corresponde ao Regime de Caixa, que será contemplado na DFC - Demonstração do Fluxo de Caixa, que demonstra a formação do saldo de caixa da empresa).</t>
  </si>
  <si>
    <t>Por fim, esta planilha deve ser utilizada para calcular os efetivos recebimentos das Receitas. Receitas e Recebimentos são diferentes a partir do momento em que as vendas são realizadas a prazo.</t>
  </si>
  <si>
    <t>Para a Demonstração dos Recebimentos, basta o preenchimento do percentual da receita de cada mês que espera-se receber no próprio mês, no mês seguintes, em 2 meses etc.</t>
  </si>
  <si>
    <t>Por exemplo, se é esperado que metade das receitas serão recebidas à vista e a outra metado no mês seguinte, deve-se colocar 50% em "Percentual a ser recebido à vista" e 50% em "Percentual a ser recebido em 1 mês", no quadro na parte inferior desta planilha.</t>
  </si>
  <si>
    <t>DEMONSTRAÇÃO DE VENDAS, PRODUÇÃO E RECEITA</t>
  </si>
  <si>
    <t>Mês 1</t>
  </si>
  <si>
    <t>Mês 2</t>
  </si>
  <si>
    <t>Mês 3</t>
  </si>
  <si>
    <t>Mês 4</t>
  </si>
  <si>
    <t>Mês 5</t>
  </si>
  <si>
    <t>Mês 6</t>
  </si>
  <si>
    <t>Mês 7</t>
  </si>
  <si>
    <t>Mês 8</t>
  </si>
  <si>
    <t>Mês 9</t>
  </si>
  <si>
    <t>Mês 10</t>
  </si>
  <si>
    <t>Mês 11</t>
  </si>
  <si>
    <t>Mês 12</t>
  </si>
  <si>
    <t>Mês 13</t>
  </si>
  <si>
    <t>Mês 14</t>
  </si>
  <si>
    <t>Mês 15</t>
  </si>
  <si>
    <t>Mês 16</t>
  </si>
  <si>
    <t>Mês 17</t>
  </si>
  <si>
    <t>Mês 18</t>
  </si>
  <si>
    <t>Mês 19</t>
  </si>
  <si>
    <t>Mês 20</t>
  </si>
  <si>
    <t>Mês 21</t>
  </si>
  <si>
    <t>Mês 22</t>
  </si>
  <si>
    <t>Mês 23</t>
  </si>
  <si>
    <t>Mês 24</t>
  </si>
  <si>
    <t>Contas PRO</t>
  </si>
  <si>
    <t>Previsão da quantidade vendida (em unidades)</t>
  </si>
  <si>
    <t>(+) Estoque final desejado* (em unidades)</t>
  </si>
  <si>
    <t>(-) Estoque inicial (em unidades)</t>
  </si>
  <si>
    <t>(=) Produção (em unidades)</t>
  </si>
  <si>
    <t>O estoque final desejado em cada mês é de</t>
  </si>
  <si>
    <t>das vendas do próximo mês.*</t>
  </si>
  <si>
    <t>Preço unitário</t>
  </si>
  <si>
    <t>Receita do Produto ou Serviço 1 (em R$)</t>
  </si>
  <si>
    <t>Prestação de Serviço Simples</t>
  </si>
  <si>
    <t>Receita do Produto ou Serviço 2 (em R$)</t>
  </si>
  <si>
    <t>Prestação de Serviço Elaborado</t>
  </si>
  <si>
    <t>Receita do Produto ou Serviço 3 (em R$)</t>
  </si>
  <si>
    <t>Produto ou Serviço 4</t>
  </si>
  <si>
    <t>Receita do Produto ou Serviço 4 (em R$)</t>
  </si>
  <si>
    <t>Produto ou Serviço 5</t>
  </si>
  <si>
    <t>Receita do Produto ou Serviço 5 (em R$)</t>
  </si>
  <si>
    <t>TOTAL RECEITA (Receita Bruta)</t>
  </si>
  <si>
    <t>Tributos incidentes sobre a receita (SIMPLES)</t>
  </si>
  <si>
    <t>Alíquota do SIMPLES (%)</t>
  </si>
  <si>
    <t>Valor dos tributos calculados no mês</t>
  </si>
  <si>
    <t>Valor dos tributos pagos no mês</t>
  </si>
  <si>
    <t>DEMONSTRAÇÃO DOS RECEBIMENTOS</t>
  </si>
  <si>
    <t>Previsão de vendas à vista e a prazo</t>
  </si>
  <si>
    <t>Percentual a ser recebido à vista</t>
  </si>
  <si>
    <t>Descrição da forma de parcelamento das vendas</t>
  </si>
  <si>
    <t>Percentual a ser recebido em 1 mês</t>
  </si>
  <si>
    <r>
      <rPr>
        <b/>
        <sz val="11"/>
        <color theme="1"/>
        <rFont val="Calibri"/>
        <family val="2"/>
        <scheme val="minor"/>
      </rPr>
      <t>Exemplo</t>
    </r>
    <r>
      <rPr>
        <sz val="11"/>
        <color theme="1"/>
        <rFont val="Calibri"/>
        <family val="2"/>
        <scheme val="minor"/>
      </rPr>
      <t>: Todas as vendas são recebidas após 30 dias.</t>
    </r>
  </si>
  <si>
    <t>Percentual a ser recebido em 2 meses</t>
  </si>
  <si>
    <t>Percentual a ser recebido em 3 meses</t>
  </si>
  <si>
    <t>Percentual a ser recebido em 4 meses</t>
  </si>
  <si>
    <t>Percentual a ser recebido em 5 meses</t>
  </si>
  <si>
    <t>Percentual a ser recebido em 6 meses</t>
  </si>
  <si>
    <t>Percentual a ser recebido em 7 meses</t>
  </si>
  <si>
    <t>Percentual a ser recebido em 8 meses</t>
  </si>
  <si>
    <t>Percentual a ser recebido em 9 meses</t>
  </si>
  <si>
    <t>Percentual a ser recebido em 10 meses</t>
  </si>
  <si>
    <t>Percentual a ser recebido em 11 meses</t>
  </si>
  <si>
    <t>Percentual a ser recebido em 12 meses</t>
  </si>
  <si>
    <t>Recebimentos de vendas realizadas no mês</t>
  </si>
  <si>
    <t>Recebimento de vendas realizadas há 1 mês</t>
  </si>
  <si>
    <t>Recebimento de vendas realizadas há 2 meses</t>
  </si>
  <si>
    <t>Recebimento de vendas realizadas há 3 meses</t>
  </si>
  <si>
    <t>Recebimento de vendas realizadas há 4 meses</t>
  </si>
  <si>
    <t>Recebimento de vendas realizadas há 5 meses</t>
  </si>
  <si>
    <t>Recebimento de vendas realizadas há 6 meses</t>
  </si>
  <si>
    <t>Recebimento de vendas realizadas há 7 meses</t>
  </si>
  <si>
    <t>Recebimento de vendas realizadas há 8 meses</t>
  </si>
  <si>
    <t>Recebimento de vendas realizadas há 9 meses</t>
  </si>
  <si>
    <t>Recebimento de vendas realizadas há 10 meses</t>
  </si>
  <si>
    <t>Recebimento de vendas realizadas há 11 meses</t>
  </si>
  <si>
    <t>Recebimento de vendas realizadas há 12 meses</t>
  </si>
  <si>
    <t>TOTAL RECEBIMENTO</t>
  </si>
  <si>
    <t>Custos Variáveis, Pagamentos a Fornecedores, Custos Fixos e Pagamento dos Custos Fixos</t>
  </si>
  <si>
    <t xml:space="preserve">Custos são os gastos nos quais a empresa precisa incorrer para fabricar produtos vendidos (no caso de uma indústria), comprar mercadorias vendidas (no caso de uma comércio) e prestar serviços (no caso de uma prestadora de serviços). </t>
  </si>
  <si>
    <t>Exemplo 1: Todo valor empregado para fabricar uma mesa (matéria-prima, mão-de-obra, depreciação de equipamentos) será o custo deste produto no momento em que ele for vendido.</t>
  </si>
  <si>
    <t>Exemplo 2: No caso de um comércio, os custos a serem lançados na DRE no momento da venda serão referentes apenas aos gastos com aquisição de mercadorias.</t>
  </si>
  <si>
    <t>Exemplo 3: Em uma prestadora de serviços, os custos serão os valores empregados na prestação do serviço (mão-de-obra, materiais etc.)</t>
  </si>
  <si>
    <t xml:space="preserve">Os custos podem ser fixos ou variáveis. Os fixos são aqueles que não variam em função da quantidade produzida (ex.: salários do pessoal da produção) e os variáveis são os que ocorrem apenas quando há produção (ex.: matérias-primas ou valor pago pelas mercadorias). </t>
  </si>
  <si>
    <t>Utiliza-se essa segregação apenas para análises como a do Ponto de Equilíbrio, que será vista na planilha 10.</t>
  </si>
  <si>
    <t>Os custos são contabilizados pelo Regime de Competência (DRE) e correspondem ao esforço (gastos) da empresa para conseguir gerar a receita de determinado mês. Logo, o custo é utilizado para calcular o Lucro.</t>
  </si>
  <si>
    <r>
      <t xml:space="preserve">Assim, se uma empresa compra R$ 200.000 em matéria-prima e utiliza essa quantidade toda na produção, porém vende apenas metade, o custo com matéria-prima será de apenas R$ 100.000 (por isso os termos Custo do Produto </t>
    </r>
    <r>
      <rPr>
        <b/>
        <sz val="11"/>
        <color theme="1"/>
        <rFont val="Calibri"/>
        <family val="2"/>
        <scheme val="minor"/>
      </rPr>
      <t xml:space="preserve">Vendido, </t>
    </r>
    <r>
      <rPr>
        <sz val="11"/>
        <color theme="1"/>
        <rFont val="Calibri"/>
        <family val="2"/>
        <scheme val="minor"/>
      </rPr>
      <t xml:space="preserve">Custo da Mercadoria </t>
    </r>
    <r>
      <rPr>
        <b/>
        <sz val="11"/>
        <color theme="1"/>
        <rFont val="Calibri"/>
        <family val="2"/>
        <scheme val="minor"/>
      </rPr>
      <t>Vendida</t>
    </r>
    <r>
      <rPr>
        <sz val="11"/>
        <color theme="1"/>
        <rFont val="Calibri"/>
        <family val="2"/>
        <scheme val="minor"/>
      </rPr>
      <t xml:space="preserve">, e Custo do Serviço </t>
    </r>
    <r>
      <rPr>
        <b/>
        <sz val="11"/>
        <color theme="1"/>
        <rFont val="Calibri"/>
        <family val="2"/>
        <scheme val="minor"/>
      </rPr>
      <t>Prestado)</t>
    </r>
    <r>
      <rPr>
        <sz val="11"/>
        <color theme="1"/>
        <rFont val="Calibri"/>
        <family val="2"/>
        <scheme val="minor"/>
      </rPr>
      <t>.</t>
    </r>
  </si>
  <si>
    <t>Os valores referentes aos custos normalmente não são iguais aos desembolsos de caixa. Por exemplo, se um comércio compra, com prazo de 90 dias, mercadorias para revenda e vende tudo no mesmo mês, essas mercadorias serão custo neste mês, mas saírão do caixa apenas daqui a três meses.</t>
  </si>
  <si>
    <t>Para isso, esta planilha contém, além dos custos variáveis e fixos, o cálculo dos desembolsos previstos, ou seja, as saídas efetivas de caixa.</t>
  </si>
  <si>
    <t>Dado o porte da empresa, consideramos todos os custos variáveis como referentes a fornecedores. E, no método adotado aqui, consideramos o valor adquirido dos fornecedores como sendo igual à 'quantidade a ser vendida no mês', menos o 'estoque existente no início do período', somado ao 'valor de estoque  final desejado'.</t>
  </si>
  <si>
    <t>CUSTOS VARIÁVEIS</t>
  </si>
  <si>
    <t>Itens que compõem o custo variável</t>
  </si>
  <si>
    <t>Quant. Unit.</t>
  </si>
  <si>
    <t>Preço Unit.</t>
  </si>
  <si>
    <t>Total</t>
  </si>
  <si>
    <t>Item 1A</t>
  </si>
  <si>
    <t>Item 2A</t>
  </si>
  <si>
    <t>Item 3A</t>
  </si>
  <si>
    <t>Item 4A</t>
  </si>
  <si>
    <t>Item 5A</t>
  </si>
  <si>
    <t>Item 1B</t>
  </si>
  <si>
    <t>Item 2B</t>
  </si>
  <si>
    <t>Item 3B</t>
  </si>
  <si>
    <t>Item 4B</t>
  </si>
  <si>
    <t>Item 5B</t>
  </si>
  <si>
    <t>CÁLCULO DO CUSTO VARIÁVEL TOTAL</t>
  </si>
  <si>
    <t>Quantidade vendida</t>
  </si>
  <si>
    <t>Custo variável unitário</t>
  </si>
  <si>
    <t>TOTAL DO CUSTO VARIÁVEL</t>
  </si>
  <si>
    <t>GASTOS COM FORNECEDORES</t>
  </si>
  <si>
    <t>(referentes aos itens que compõem os Custos Variáveis)</t>
  </si>
  <si>
    <t>Quantidade de kits de M-P para a produção</t>
  </si>
  <si>
    <t>Estoque de kits de M-P desejados no final do mês*</t>
  </si>
  <si>
    <t>Estoque de kits de M-P no início do mês</t>
  </si>
  <si>
    <t>Quantidade de kits comprados no mês</t>
  </si>
  <si>
    <t>Custo Unitário do Kit (R$)</t>
  </si>
  <si>
    <t>Valor Comprado</t>
  </si>
  <si>
    <t>*O estoque final de M-P desejado em cada mês é de</t>
  </si>
  <si>
    <t>da quantidade necessária para a produção do próximo mês.</t>
  </si>
  <si>
    <t>Política de estocagem de materiais</t>
  </si>
  <si>
    <t>Exemplo: O estoque final de cada mês deverá ser igual a X% da quantidade a ser vendida no mês seguinte.</t>
  </si>
  <si>
    <t>DEMONSTRAÇÃO DOS PAGAMENTOS AOS FORNECEDORES</t>
  </si>
  <si>
    <t>Todas as compras são pagas em 4 parcelas, sem entrada.</t>
  </si>
  <si>
    <t>Pagamento de compras realizadas no mês</t>
  </si>
  <si>
    <t>Pagamento de compras realizadas há 1 mês</t>
  </si>
  <si>
    <t>Pagamento de compras realizadas há 2 meses</t>
  </si>
  <si>
    <t>Pagamento de compras realizadas há 3 meses</t>
  </si>
  <si>
    <t>Pagamento de compras realizadas há 4 meses</t>
  </si>
  <si>
    <t>Pagamento de compras realizadas há 5 meses</t>
  </si>
  <si>
    <t>Pagamento de compras realizadas há 6 meses</t>
  </si>
  <si>
    <t>Pagamento de compras realizadas há 7 meses</t>
  </si>
  <si>
    <t>Pagamento de compras realizadas há 8 meses</t>
  </si>
  <si>
    <t>Pagamento de compras realizadas há 9 meses</t>
  </si>
  <si>
    <t>Pagamento de compras realizadas há 10 meses</t>
  </si>
  <si>
    <t>Pagamento de compras realizadas há 11 meses</t>
  </si>
  <si>
    <t>Pagamento de compras realizadas há 12 meses</t>
  </si>
  <si>
    <t>TOTAL DE PAGAMENTO A FORNECEDORES</t>
  </si>
  <si>
    <t>CUSTOS FIXOS</t>
  </si>
  <si>
    <t>CÁLCULO DO CUSTO FIXO TOTAL</t>
  </si>
  <si>
    <t>Item</t>
  </si>
  <si>
    <r>
      <t>Salários e Encargos</t>
    </r>
    <r>
      <rPr>
        <vertAlign val="superscript"/>
        <sz val="11"/>
        <color theme="1"/>
        <rFont val="Calibri"/>
        <family val="2"/>
        <scheme val="minor"/>
      </rPr>
      <t>(1)</t>
    </r>
  </si>
  <si>
    <r>
      <t>Depreciação</t>
    </r>
    <r>
      <rPr>
        <vertAlign val="superscript"/>
        <sz val="11"/>
        <color theme="1"/>
        <rFont val="Calibri"/>
        <family val="2"/>
        <scheme val="minor"/>
      </rPr>
      <t>(1) (2)</t>
    </r>
  </si>
  <si>
    <t>Diversos</t>
  </si>
  <si>
    <t>Aluguel</t>
  </si>
  <si>
    <t>Energia elétrica</t>
  </si>
  <si>
    <t>Água</t>
  </si>
  <si>
    <t>Servidor de Hospedagem</t>
  </si>
  <si>
    <t>Internet</t>
  </si>
  <si>
    <t>Combustível</t>
  </si>
  <si>
    <t>Item 7</t>
  </si>
  <si>
    <t>Item 8</t>
  </si>
  <si>
    <t>TOTAL DO CUSTO FIXO</t>
  </si>
  <si>
    <t>(1) Estas linhas não podem ser trocadas por outros tipos de custos.</t>
  </si>
  <si>
    <t>(2) O valor de depreciação não é retirado do caixa (é contabilizado apenas no Regime de Competência).</t>
  </si>
  <si>
    <t>PAGAMENTO DOS CUSTOS FIXOS</t>
  </si>
  <si>
    <t>Política de Pagamento de Custos Fixos</t>
  </si>
  <si>
    <t>Os pagamentos dos custos fixos ocorrem sempre no mês seguinte ao período de ocorrência.</t>
  </si>
  <si>
    <t>Pagamento de salários e encargos</t>
  </si>
  <si>
    <t>Pagamento de outros custos fixos</t>
  </si>
  <si>
    <t>TOTAL CUSTOS VARIÁVEIS E FIXOS</t>
  </si>
  <si>
    <t>CPV / CMV / CSP</t>
  </si>
  <si>
    <t>Despesas Administrativas e de Vendas</t>
  </si>
  <si>
    <t>DESPESAS</t>
  </si>
  <si>
    <t>DESPESAS ADMINISTRATIVAS</t>
  </si>
  <si>
    <t>Fixas</t>
  </si>
  <si>
    <r>
      <t xml:space="preserve">Salários e Encargos </t>
    </r>
    <r>
      <rPr>
        <vertAlign val="superscript"/>
        <sz val="11"/>
        <color theme="1"/>
        <rFont val="Calibri"/>
        <family val="2"/>
        <scheme val="minor"/>
      </rPr>
      <t>(1)</t>
    </r>
  </si>
  <si>
    <r>
      <t xml:space="preserve">Depreciação </t>
    </r>
    <r>
      <rPr>
        <vertAlign val="superscript"/>
        <sz val="11"/>
        <color theme="1"/>
        <rFont val="Calibri"/>
        <family val="2"/>
        <scheme val="minor"/>
      </rPr>
      <t>(1) (2)</t>
    </r>
  </si>
  <si>
    <t>Demais despesas administrativas fixas</t>
  </si>
  <si>
    <t>Contador</t>
  </si>
  <si>
    <t>Item 9</t>
  </si>
  <si>
    <t>Item 10</t>
  </si>
  <si>
    <t>TOTAL DAS DESPESAS ADMINISTRATIVAS</t>
  </si>
  <si>
    <t>(1) Estas linhas não podem ser trocadas por outros tipos de despesas.</t>
  </si>
  <si>
    <t>DESPESAS DE VENDAS</t>
  </si>
  <si>
    <r>
      <t xml:space="preserve">Equipe de vendas (salário e encargos) </t>
    </r>
    <r>
      <rPr>
        <vertAlign val="superscript"/>
        <sz val="11"/>
        <color theme="1"/>
        <rFont val="Calibri"/>
        <family val="2"/>
        <scheme val="minor"/>
      </rPr>
      <t>(1)</t>
    </r>
  </si>
  <si>
    <t>Demais despesas de vendas fixas</t>
  </si>
  <si>
    <t>Publicidade e propaganda</t>
  </si>
  <si>
    <t>Item 2</t>
  </si>
  <si>
    <t>Item 3</t>
  </si>
  <si>
    <t>Total das Despesas Fixas de Vendas</t>
  </si>
  <si>
    <t>(2) O valor de depreciação não é retirado do caixa (Regime de Competência).</t>
  </si>
  <si>
    <t>Variáveis</t>
  </si>
  <si>
    <t>Gasto unitário da despesa variável 1</t>
  </si>
  <si>
    <t>Gasto unitário da despesa variável 2</t>
  </si>
  <si>
    <t>Gasto unitário da despesa variável 3</t>
  </si>
  <si>
    <t>Total despesa variável do produto 1</t>
  </si>
  <si>
    <t>Total despesa variável do produto 2</t>
  </si>
  <si>
    <t>Total despesa variável do produto 3</t>
  </si>
  <si>
    <t>Total despesa variável do produto 4</t>
  </si>
  <si>
    <t>Total despesa variável do produto 5</t>
  </si>
  <si>
    <t>Total das Despesas Variáveis de Vendas</t>
  </si>
  <si>
    <t>TOTAL DAS DESPESAS DE VENDAS</t>
  </si>
  <si>
    <t>PAGAMENTO DAS DESPESAS</t>
  </si>
  <si>
    <t>O pagamento das despesas administrativas ocorre sempre no mês seguinte ao mês de ocorrência dos gastos.                        O pagamento das despesas de venda ocorre no mesmo mês de ocorrência dos gastos.</t>
  </si>
  <si>
    <t>Pagamentos das Despesas Administrativas (exceto salários e encargos)</t>
  </si>
  <si>
    <t>Pagamentos dos Salários classificados como Despesas Administrativas</t>
  </si>
  <si>
    <t>Pagamentos das Despesas de Vendas          (exceto salários e encargos)</t>
  </si>
  <si>
    <t>Pagamentos dos Salários classificados como Despesas de Vendas</t>
  </si>
  <si>
    <t>Investimentos (feitos pela empresa)</t>
  </si>
  <si>
    <t>Inserir nesta planilha todos os investimentos em Ativo Não Circulante dos grupos Imobilizado, Investimento e Intangível.</t>
  </si>
  <si>
    <t>Os valores desta planilha estarão contemplados na DFC - Demonstração do Fluxo de Caixa.</t>
  </si>
  <si>
    <t>Recomenda-se que os valores de investimentos sejam lançados agrupados por tipo. Ex.: mesas, cadeiras, estantese e sofás podem ser lançados agrupados como móveis. Uma planilha com essa composição deve ser adicionada e apenas o total trazido para essa planilha.</t>
  </si>
  <si>
    <t>Mês 0</t>
  </si>
  <si>
    <t>INVESTIMENTOS</t>
  </si>
  <si>
    <t>Aquisição de Investimentos</t>
  </si>
  <si>
    <t>(não inserir valores negativos, mesmo para as saídas de caixa - a fórmula fará isso)</t>
  </si>
  <si>
    <t>Equipamentos</t>
  </si>
  <si>
    <t>Móveis</t>
  </si>
  <si>
    <t>Venda de Investimentos</t>
  </si>
  <si>
    <t>(ocorrerá apenas se parte dos investimentos tiver que ser vendida no futuro)</t>
  </si>
  <si>
    <t>-</t>
  </si>
  <si>
    <t>SALDO DAS ATIVIDADES DE INVESTIMENTO</t>
  </si>
  <si>
    <t>Recursos Necessários</t>
  </si>
  <si>
    <t>Esta planilha calcula, com base na projeção dos fluxos de caixa (Planilha 6), os investimentos que deverão ser feitos na empresa pelos sócios ou por meio de outras fontes de recursos.</t>
  </si>
  <si>
    <t>O pressuposto deste cálculo é que são necessários recursos para que o saldo acumulado em caixa não fique negativo.</t>
  </si>
  <si>
    <t>Dessa forma, o ponto em que o caixa acumulado fica mais negativo representa a necessidade de recursos na empresa, que deverão ser fornecidos pelas fontes de financiamento.</t>
  </si>
  <si>
    <r>
      <t xml:space="preserve">Investimento necessário em capital de giro </t>
    </r>
    <r>
      <rPr>
        <vertAlign val="superscript"/>
        <sz val="11"/>
        <color theme="1"/>
        <rFont val="Calibri"/>
        <family val="2"/>
        <scheme val="minor"/>
      </rPr>
      <t>(1)</t>
    </r>
  </si>
  <si>
    <t>Ano 1</t>
  </si>
  <si>
    <t>Ano 2</t>
  </si>
  <si>
    <r>
      <t xml:space="preserve">Investimento no Ativo Não Circulante </t>
    </r>
    <r>
      <rPr>
        <vertAlign val="superscript"/>
        <sz val="11"/>
        <color theme="1"/>
        <rFont val="Calibri"/>
        <family val="2"/>
        <scheme val="minor"/>
      </rPr>
      <t>(2)</t>
    </r>
  </si>
  <si>
    <r>
      <t xml:space="preserve">Investimento total necessário no período 0 </t>
    </r>
    <r>
      <rPr>
        <vertAlign val="superscript"/>
        <sz val="11"/>
        <color theme="1"/>
        <rFont val="Calibri"/>
        <family val="2"/>
        <scheme val="minor"/>
      </rPr>
      <t>(3)</t>
    </r>
  </si>
  <si>
    <t>(1) Ponto em que a previsão do Fluxo de Caixa Operacional Acumulado  atinje seu ponto mais negativo.</t>
  </si>
  <si>
    <t>(2) Somatório dos investimentos em ativo não circulantes previstos em cada período.</t>
  </si>
  <si>
    <t>(3) Ponto em que a previsão do Fluxo de Caixa Acumulado (sem considerar os valores lançados em financiamento) atinje seu ponto mais negativo. Pode não corresponder à soma dos investimentos em capital de giro e em ativos não circuantes caso haja geração de caixa que financie parte dos investimentos.</t>
  </si>
  <si>
    <t>Para o Plano de Negócios</t>
  </si>
  <si>
    <t>Fontes de Financiamento</t>
  </si>
  <si>
    <t>Fontes de recursos da empresa</t>
  </si>
  <si>
    <t>Nesta planilha são descritas as fontes de recursos previstas para a empresa.</t>
  </si>
  <si>
    <t>Caso o objetivo seja buscar recursos junto a investidores, recomenda-se essa preferência e a não utilização de capital de terceiros, por ser mais arriscado.</t>
  </si>
  <si>
    <t>A planilha já está preparada para isso; na linha de Investimento de capital proprio é trazido o valor de recursos necessários calculado na Planilha 4.1.</t>
  </si>
  <si>
    <r>
      <t xml:space="preserve">Caso deseje-se lançar empréstimos e financiamentos, não problema algum. Porém, são muito arriscados nos casos de </t>
    </r>
    <r>
      <rPr>
        <i/>
        <sz val="11"/>
        <color theme="1"/>
        <rFont val="Calibri"/>
        <family val="2"/>
        <scheme val="minor"/>
      </rPr>
      <t>startups.</t>
    </r>
  </si>
  <si>
    <t>FINANCIAMENTOS</t>
  </si>
  <si>
    <t>Aquisição de Financiamentos</t>
  </si>
  <si>
    <r>
      <t xml:space="preserve">Investimento de Capital Próprio </t>
    </r>
    <r>
      <rPr>
        <vertAlign val="superscript"/>
        <sz val="11"/>
        <color theme="1"/>
        <rFont val="Calibri"/>
        <family val="2"/>
        <scheme val="minor"/>
      </rPr>
      <t>(1)</t>
    </r>
  </si>
  <si>
    <t>Empréstimos / Financiamentos</t>
  </si>
  <si>
    <t>Remuneração/Pgto de Financiamentos</t>
  </si>
  <si>
    <t>Despesas Financeiras (Juros)</t>
  </si>
  <si>
    <t>Amortizações (pagamento do principal)</t>
  </si>
  <si>
    <t>Distribuição de Lucro aos Sócios</t>
  </si>
  <si>
    <t>SALDO DAS ATIVIDADES DE FINANCIAMENTO</t>
  </si>
  <si>
    <t xml:space="preserve">(1) Para fins de simulação, são lançados no mês 0 desta linha os recursos necessários apresentados na planilha 4.1.  </t>
  </si>
  <si>
    <t>Demonstração do Fluxo de Caixa</t>
  </si>
  <si>
    <t>Esta DFC é destinada à análise mais detalhada da viabilidade financeira da empresa; nos cálculos de Análise (planilhas 9 a 12) serão desconsiderados os valores referentes às atividades de financiamento, por demandarem apenas os dados referentes à operação e ao investimento necessário.</t>
  </si>
  <si>
    <t>ATIVIDADES OPERACIONAIS</t>
  </si>
  <si>
    <t>Entradas</t>
  </si>
  <si>
    <t>Recebimentos de Vendas</t>
  </si>
  <si>
    <t>Saídas</t>
  </si>
  <si>
    <t>Pagamento de Tributos</t>
  </si>
  <si>
    <t>Pagamento de Fornecedores</t>
  </si>
  <si>
    <t>Pagamento de Salários e Encargos - Custos</t>
  </si>
  <si>
    <t>Pagamento de Salários e Encargos - Desp Adm.</t>
  </si>
  <si>
    <t>Pagamento de Salários e Encargos - Desp. Ven.</t>
  </si>
  <si>
    <t>Pagamento das Despesas Administrativas</t>
  </si>
  <si>
    <t>Pagamento das Despesas de Vendas</t>
  </si>
  <si>
    <t>SALDO DAS ATIVIDADES OPERACIONAIS</t>
  </si>
  <si>
    <t>SALDO DAS ATIVIDADES OPERACIONAIS ACUMULADO (2)</t>
  </si>
  <si>
    <t>ATIVIDADES DE INVESTIMENTO</t>
  </si>
  <si>
    <t>ATIVIDADES DE FINANCIAMENTO</t>
  </si>
  <si>
    <t>FLUXO DE CAIXA NO MÊS</t>
  </si>
  <si>
    <t>FLUXO DE CAIXA ACUMULADO</t>
  </si>
  <si>
    <t>Fluxo de Caixa sem considerar o Fluxo de Caixa de Financiamento</t>
  </si>
  <si>
    <t>(1) Valor no período zero refere-se ao ponto em que a previsão do fluxo de caixa fica mais negativa, representando a necessidade de investimento.</t>
  </si>
  <si>
    <t>(2) Linha adicionada apenas para o cálculo do Investimento em giro, que é o ponto em que o Fluxo de Caixa Operacional Acumulado atinje seu ponto mais negativo.</t>
  </si>
  <si>
    <t>Demonstração do Fluxo de Caixa - DFC (Ano)</t>
  </si>
  <si>
    <t>FLUXO DE CAIXA NO ANO</t>
  </si>
  <si>
    <t>Demonstração do Resultado do Exercício</t>
  </si>
  <si>
    <t>Receita Bruta</t>
  </si>
  <si>
    <t>(-) Deduções</t>
  </si>
  <si>
    <t>(=) Receita Líquida</t>
  </si>
  <si>
    <t>(-) CPV / CMV / CSP</t>
  </si>
  <si>
    <t>(=) Lucro Bruto</t>
  </si>
  <si>
    <t>(-) Despesas Administrativas</t>
  </si>
  <si>
    <t>(-) Despesas de Vendas</t>
  </si>
  <si>
    <t>(-) Despesas Financeiras</t>
  </si>
  <si>
    <t>(=) Lucro Operacional</t>
  </si>
  <si>
    <t>(+) Receitas não operacionais</t>
  </si>
  <si>
    <t>(-) Despesas não operacionais</t>
  </si>
  <si>
    <t>(=) Lucro Líquido</t>
  </si>
  <si>
    <t>Demonstração do Resultado do Exercício - DRE (Ano)</t>
  </si>
  <si>
    <t>Balanço Patrimonial</t>
  </si>
  <si>
    <t>Final do ano 2</t>
  </si>
  <si>
    <t>Ativo</t>
  </si>
  <si>
    <t>Passivo</t>
  </si>
  <si>
    <t>Circulante</t>
  </si>
  <si>
    <t>Disponível</t>
  </si>
  <si>
    <t>Fornecedores a pagar</t>
  </si>
  <si>
    <t>Contas a receber</t>
  </si>
  <si>
    <t>Tributos a pagar</t>
  </si>
  <si>
    <r>
      <t>Estoques</t>
    </r>
    <r>
      <rPr>
        <vertAlign val="superscript"/>
        <sz val="11"/>
        <color theme="1"/>
        <rFont val="Calibri"/>
        <family val="2"/>
        <scheme val="minor"/>
      </rPr>
      <t>(1)</t>
    </r>
  </si>
  <si>
    <t>Salários e encargos a pagar</t>
  </si>
  <si>
    <t>Outras contas a pagar</t>
  </si>
  <si>
    <t>Não Circulante</t>
  </si>
  <si>
    <t>Realizável a longo prazo</t>
  </si>
  <si>
    <t>Empréstimos e Fin. de LP</t>
  </si>
  <si>
    <t>Investimentos</t>
  </si>
  <si>
    <t>Imobilizado</t>
  </si>
  <si>
    <t>Intangível</t>
  </si>
  <si>
    <t>Capital Próprio</t>
  </si>
  <si>
    <t>Lucro</t>
  </si>
  <si>
    <t>TOTAL ATIVO</t>
  </si>
  <si>
    <t>TOTAL PASSIVO</t>
  </si>
  <si>
    <t>(1) Considera os estoques de matéria-prima e de produtos acabados; porém, por razões de simplificação, para os estoques de produtos acabados, não inclui os custos fixos utilizados em sua produção, apesar de ser o procedimento correto.</t>
  </si>
  <si>
    <t>Margem de Contribuição (MC) por produto</t>
  </si>
  <si>
    <t>A margem de contribuição corresponde à diferença entre preço e custo variável; é o que 'contribuirá' para o pagamento dos custos e despesas fixos.</t>
  </si>
  <si>
    <t>Esta planilha também contém as quantidades de vendas previstas em cada. É um bom resumo para apresentações a investidores.</t>
  </si>
  <si>
    <t>Análise da Margem de Contribuição por Produto*</t>
  </si>
  <si>
    <t>Produto</t>
  </si>
  <si>
    <t>Preço</t>
  </si>
  <si>
    <t>Custo Variável</t>
  </si>
  <si>
    <t>Despesa Variável</t>
  </si>
  <si>
    <t>Margem de Contribuição</t>
  </si>
  <si>
    <t>Quantidade vendida  Ano 1</t>
  </si>
  <si>
    <t>Quantidade vendida  Ano 2</t>
  </si>
  <si>
    <t>* Considerando os preços do mês 1.</t>
  </si>
  <si>
    <t>Análise do Ponto de Equilíbrio (P.E)</t>
  </si>
  <si>
    <t>Esta análise verifica a receita de venda que deve ser obtida para que o lucro da empresa sejá igual a zero; ou seja, o mínimo a ser vendido para que não haja prejuízo (nem lucro).</t>
  </si>
  <si>
    <t>Para isso, considera-se a margem de contribuição de cada produto (Preço - Custo Variável), que é o que "sobra" para pagamento dos custos fixos.</t>
  </si>
  <si>
    <t>Os valores que constam no lado direito da planilha, referem-se ao ponto de equilíbrio de cada produto, considerando a proporção estabelecida de vendas para cada um.</t>
  </si>
  <si>
    <t>Considernado que as estruturas de custos e despesas fixos podem mudar bastante de um ano para o outro, são calculados dois pontos de equilíbrio, uma para cada ano, considerando o somatórios dos gastos em cada ano.</t>
  </si>
  <si>
    <t>PE = CF / MC%</t>
  </si>
  <si>
    <t>Ponto de equilíbrio é igual ao Custo Fixo dividido pela margem de contribuição percentual</t>
  </si>
  <si>
    <t>ANO 1*</t>
  </si>
  <si>
    <t>ANO 2*</t>
  </si>
  <si>
    <t>Participação % na receita total</t>
  </si>
  <si>
    <t>PE  ano         Receita</t>
  </si>
  <si>
    <t>PE  ano Quantidade</t>
  </si>
  <si>
    <t>PE  mês Quantidade</t>
  </si>
  <si>
    <t>PE                    Receita</t>
  </si>
  <si>
    <t>PE   ano   Quantidade</t>
  </si>
  <si>
    <t>Receita</t>
  </si>
  <si>
    <t>Custos e Despesas Variáveis</t>
  </si>
  <si>
    <t>PE produto 1</t>
  </si>
  <si>
    <t>Tributos</t>
  </si>
  <si>
    <t>PE produto 2</t>
  </si>
  <si>
    <t>PE produto 3</t>
  </si>
  <si>
    <t>PE produto 4</t>
  </si>
  <si>
    <t>PE produto 5</t>
  </si>
  <si>
    <t>Custos e Despesas Fixos</t>
  </si>
  <si>
    <t>Custo Fixo</t>
  </si>
  <si>
    <t>Despesa Fixa (Administrativa)</t>
  </si>
  <si>
    <t>Despesa Fixa (Vendas)</t>
  </si>
  <si>
    <t>Despesa Financeira</t>
  </si>
  <si>
    <t>Resultado</t>
  </si>
  <si>
    <t>Ponto de Equilíbrio</t>
  </si>
  <si>
    <t>*Soma dos valores dos 12 primeiros meses.</t>
  </si>
  <si>
    <t>*Soma dos valores dos meses 13 a 24.</t>
  </si>
  <si>
    <r>
      <t xml:space="preserve">Análise do </t>
    </r>
    <r>
      <rPr>
        <b/>
        <i/>
        <sz val="11"/>
        <color theme="1"/>
        <rFont val="Calibri"/>
        <family val="2"/>
        <scheme val="minor"/>
      </rPr>
      <t>Payback</t>
    </r>
  </si>
  <si>
    <t>Payback refere-se à quantidade de tempo para que o investimento se pague; ou seja, o tempo que leva para o fluxo de caixa acumulado, incluindo o investimento inicial, fique positivo.</t>
  </si>
  <si>
    <t>Pode ser calculado de duas formas:</t>
  </si>
  <si>
    <r>
      <t xml:space="preserve">a) </t>
    </r>
    <r>
      <rPr>
        <i/>
        <sz val="11"/>
        <color theme="1"/>
        <rFont val="Calibri"/>
        <family val="2"/>
        <scheme val="minor"/>
      </rPr>
      <t>Payback</t>
    </r>
    <r>
      <rPr>
        <sz val="11"/>
        <color theme="1"/>
        <rFont val="Calibri"/>
        <family val="2"/>
        <scheme val="minor"/>
      </rPr>
      <t xml:space="preserve"> normal: não considera o valor do dinheiro no tempo;</t>
    </r>
  </si>
  <si>
    <r>
      <t xml:space="preserve">b) </t>
    </r>
    <r>
      <rPr>
        <i/>
        <sz val="11"/>
        <color theme="1"/>
        <rFont val="Calibri"/>
        <family val="2"/>
        <scheme val="minor"/>
      </rPr>
      <t>Payback</t>
    </r>
    <r>
      <rPr>
        <sz val="11"/>
        <color theme="1"/>
        <rFont val="Calibri"/>
        <family val="2"/>
        <scheme val="minor"/>
      </rPr>
      <t xml:space="preserve"> descontado: considera o valor do dinheiro no tempo; assim, é preciso trazer cada fluxo de caixa a valor presente antes de proceder a acumulação e verificar em que período ele se torna positivo.</t>
    </r>
  </si>
  <si>
    <r>
      <t xml:space="preserve">Por o </t>
    </r>
    <r>
      <rPr>
        <i/>
        <sz val="11"/>
        <color theme="1"/>
        <rFont val="Calibri"/>
        <family val="2"/>
        <scheme val="minor"/>
      </rPr>
      <t>payback</t>
    </r>
    <r>
      <rPr>
        <sz val="11"/>
        <color theme="1"/>
        <rFont val="Calibri"/>
        <family val="2"/>
        <scheme val="minor"/>
      </rPr>
      <t xml:space="preserve"> descontado ser mais interessante, separou-se apenas a composição detalhada dele para ser levada ao Plano de Negócios, mas os dois podem ser levados.</t>
    </r>
  </si>
  <si>
    <r>
      <t xml:space="preserve">Análise do período de </t>
    </r>
    <r>
      <rPr>
        <b/>
        <i/>
        <sz val="11"/>
        <color theme="1"/>
        <rFont val="Calibri"/>
        <family val="2"/>
        <scheme val="minor"/>
      </rPr>
      <t>Payback</t>
    </r>
  </si>
  <si>
    <t>Previsão do Fluxo de Caixa Livre</t>
  </si>
  <si>
    <t>Fluxo Descontado Acumulado</t>
  </si>
  <si>
    <t>meses</t>
  </si>
  <si>
    <r>
      <rPr>
        <b/>
        <i/>
        <sz val="11"/>
        <color theme="1"/>
        <rFont val="Calibri"/>
        <family val="2"/>
        <scheme val="minor"/>
      </rPr>
      <t>Payback</t>
    </r>
    <r>
      <rPr>
        <b/>
        <sz val="11"/>
        <color theme="1"/>
        <rFont val="Calibri"/>
        <family val="2"/>
        <scheme val="minor"/>
      </rPr>
      <t xml:space="preserve"> Normal</t>
    </r>
  </si>
  <si>
    <t>Quanto tempo leva para o Fluxo de Caixa ficar positivo?</t>
  </si>
  <si>
    <r>
      <t xml:space="preserve">Composição do cálculo do </t>
    </r>
    <r>
      <rPr>
        <b/>
        <i/>
        <sz val="11"/>
        <color theme="1"/>
        <rFont val="Calibri"/>
        <family val="2"/>
        <scheme val="minor"/>
      </rPr>
      <t>Payback</t>
    </r>
    <r>
      <rPr>
        <b/>
        <sz val="11"/>
        <color theme="1"/>
        <rFont val="Calibri"/>
        <family val="2"/>
        <scheme val="minor"/>
      </rPr>
      <t xml:space="preserve"> descontado</t>
    </r>
  </si>
  <si>
    <t>Caso o fluxo de caixa não fique positivo no 24 primeiros meses, projete mais fluxos de caixa repetindo o último mês ou acrescentando a ele uma taxa de crescimento mensal.</t>
  </si>
  <si>
    <t>Mês</t>
  </si>
  <si>
    <t>FC Acumulado</t>
  </si>
  <si>
    <r>
      <rPr>
        <b/>
        <i/>
        <sz val="11"/>
        <color theme="1"/>
        <rFont val="Calibri"/>
        <family val="2"/>
        <scheme val="minor"/>
      </rPr>
      <t>Payback</t>
    </r>
    <r>
      <rPr>
        <b/>
        <sz val="11"/>
        <color theme="1"/>
        <rFont val="Calibri"/>
        <family val="2"/>
        <scheme val="minor"/>
      </rPr>
      <t xml:space="preserve"> Descontado</t>
    </r>
  </si>
  <si>
    <t>Taxa Mensal de Desconto</t>
  </si>
  <si>
    <t>a.m.</t>
  </si>
  <si>
    <t>Fluxos Mensais Descontados</t>
  </si>
  <si>
    <t>Análise do Valor Presente Líquido (VPL)</t>
  </si>
  <si>
    <t>O cálculo do Valor Presente Líquido (VPL) consiste em trazer todos os fluxos de caixa para o período atual (valor presente) para se ter uma noção que quanto o negócio vale hoje.</t>
  </si>
  <si>
    <t>Parte-se do pressuposto de que um ativo vale o valor presente dos fluxos de caixa futuros.</t>
  </si>
  <si>
    <t>Assim, um negócio poderia ser vendido pelo seu respectivo VPL.</t>
  </si>
  <si>
    <t>Há diversos pressupostos que devem ser adotados; logo, apesar de se utilizar um método matemático, não é uma ciência exata.</t>
  </si>
  <si>
    <t>Em um processo de negociação, as partes interessadas realizarão seus próprios calculos do VPL (processo conhecido como Valuation) e depois negociarão até chegar em um valor em comum.</t>
  </si>
  <si>
    <t>Apesar de não ser a forma mais precisa de cálculo, os fluxos de caixa mensais dos anos 1 e 2 foram somados para o cálculo do VPL.</t>
  </si>
  <si>
    <t>%</t>
  </si>
  <si>
    <t>Custo a.a</t>
  </si>
  <si>
    <t>Capital de Terceiros</t>
  </si>
  <si>
    <t>Taxa de Desconto – TMA do Projeto</t>
  </si>
  <si>
    <t>a.a.</t>
  </si>
  <si>
    <t>Previsão do Fluxo de Caixa Livre mensal</t>
  </si>
  <si>
    <t>Projeção de crescimento para o Fluxo de Caixa</t>
  </si>
  <si>
    <t>Crescimento anual esperado entre os anos 3 e 5</t>
  </si>
  <si>
    <t>Crescimento anual esperado entre os anos 6 e 8</t>
  </si>
  <si>
    <t>Projeção</t>
  </si>
  <si>
    <t>Ano</t>
  </si>
  <si>
    <t>Previsão do Fluxo de Caixa Livre anual</t>
  </si>
  <si>
    <t>Projeção detalhada para os dois primeiros anos</t>
  </si>
  <si>
    <t>Projeção com crescimento anual de</t>
  </si>
  <si>
    <t>Perpetuidade (valor que se repetirá para sempre)</t>
  </si>
  <si>
    <t>Considerando perpetuidade sem crescimento a partir do ano 9.</t>
  </si>
  <si>
    <t>Investimento Inicial</t>
  </si>
  <si>
    <t>VPL dos 8 primeiros anos</t>
  </si>
  <si>
    <t>VPL da perpetuidade sem crescimento a partir do ano 9</t>
  </si>
  <si>
    <t>Valor Presente Líquido</t>
  </si>
  <si>
    <t>Sugere-se tirar o destaque em amarelo antes de levar para o Plano de Negócios.</t>
  </si>
  <si>
    <t>Análise da Taxa Interna de Retorno (TIR)</t>
  </si>
  <si>
    <t>TMA do projeto</t>
  </si>
  <si>
    <t>Perpetuidade (já calculado o valor presente no ano 9)</t>
  </si>
  <si>
    <t>Taxa Interna de Retorno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</si>
</sst>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quot;R$&quot;\ #,##0.00;[Red]\-&quot;R$&quot;\ #,##0.00"/>
    <numFmt numFmtId="165" formatCode="_-&quot;R$&quot;\ * #,##0.00_-;\-&quot;R$&quot;\ * #,##0.00_-;_-&quot;R$&quot;\ * &quot;-&quot;??_-;_-@_-"/>
    <numFmt numFmtId="166" formatCode="[$R$-416]\ #,##0.00;[Red]\-[$R$-416]\ #,##0.00"/>
    <numFmt numFmtId="167" formatCode="#,##0.00_ ;[Red]\-#,##0.00\ "/>
  </numFmts>
  <fonts count="16">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1"/>
      <name val="Calibri"/>
      <family val="2"/>
      <scheme val="minor"/>
    </font>
    <font>
      <b/>
      <sz val="20"/>
      <color theme="1"/>
      <name val="Calibri"/>
      <family val="2"/>
      <scheme val="minor"/>
    </font>
    <font>
      <b/>
      <sz val="12"/>
      <color theme="0"/>
      <name val="Calibri"/>
      <family val="2"/>
      <scheme val="minor"/>
    </font>
    <font>
      <sz val="12"/>
      <color theme="1"/>
      <name val="Calibri"/>
      <family val="2"/>
      <scheme val="minor"/>
    </font>
    <font>
      <u/>
      <sz val="11"/>
      <color theme="10"/>
      <name val="Calibri"/>
      <family val="2"/>
      <scheme val="minor"/>
    </font>
    <font>
      <b/>
      <sz val="11"/>
      <name val="Calibri"/>
      <family val="2"/>
      <scheme val="minor"/>
    </font>
    <font>
      <b/>
      <i/>
      <sz val="11"/>
      <color theme="1"/>
      <name val="Calibri"/>
      <family val="2"/>
      <scheme val="minor"/>
    </font>
    <font>
      <vertAlign val="superscript"/>
      <sz val="11"/>
      <color theme="1"/>
      <name val="Calibri"/>
      <family val="2"/>
      <scheme val="minor"/>
    </font>
    <font>
      <i/>
      <sz val="11"/>
      <color theme="1"/>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2" tint="-0.499984740745262"/>
        <bgColor indexed="64"/>
      </patternFill>
    </fill>
    <fill>
      <patternFill patternType="solid">
        <fgColor theme="0"/>
        <bgColor indexed="64"/>
      </patternFill>
    </fill>
    <fill>
      <patternFill patternType="solid">
        <fgColor theme="4" tint="-0.249977111117893"/>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theme="1"/>
      </bottom>
      <diagonal/>
    </border>
    <border>
      <left/>
      <right/>
      <top style="thin">
        <color theme="1"/>
      </top>
      <bottom style="medium">
        <color theme="1"/>
      </bottom>
      <diagonal/>
    </border>
    <border>
      <left/>
      <right/>
      <top style="thin">
        <color theme="1"/>
      </top>
      <bottom/>
      <diagonal/>
    </border>
    <border>
      <left/>
      <right/>
      <top style="medium">
        <color theme="1"/>
      </top>
      <bottom/>
      <diagonal/>
    </border>
    <border>
      <left/>
      <right/>
      <top/>
      <bottom style="thin">
        <color theme="1"/>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medium">
        <color indexed="64"/>
      </bottom>
      <diagonal/>
    </border>
  </borders>
  <cellStyleXfs count="6">
    <xf numFmtId="0" fontId="0" fillId="0" borderId="0"/>
    <xf numFmtId="9" fontId="1" fillId="0" borderId="0" applyFont="0" applyFill="0" applyBorder="0" applyAlignment="0" applyProtection="0"/>
    <xf numFmtId="0" fontId="11" fillId="0" borderId="0" applyNumberFormat="0" applyFill="0" applyBorder="0" applyAlignment="0" applyProtection="0"/>
    <xf numFmtId="165" fontId="1" fillId="0" borderId="0" applyFont="0" applyFill="0" applyBorder="0" applyAlignment="0" applyProtection="0"/>
    <xf numFmtId="0" fontId="1" fillId="0" borderId="0"/>
    <xf numFmtId="43" fontId="1" fillId="0" borderId="0" applyFont="0" applyFill="0" applyBorder="0" applyAlignment="0" applyProtection="0"/>
  </cellStyleXfs>
  <cellXfs count="244">
    <xf numFmtId="0" fontId="0" fillId="0" borderId="0" xfId="0"/>
    <xf numFmtId="0" fontId="3" fillId="0" borderId="0" xfId="0" applyFont="1"/>
    <xf numFmtId="0" fontId="0" fillId="0" borderId="1" xfId="0" applyBorder="1"/>
    <xf numFmtId="0" fontId="0" fillId="0" borderId="1" xfId="0" applyBorder="1" applyAlignment="1">
      <alignment horizontal="center"/>
    </xf>
    <xf numFmtId="0" fontId="0" fillId="2" borderId="1" xfId="0" applyFill="1" applyBorder="1"/>
    <xf numFmtId="0" fontId="3" fillId="0" borderId="1" xfId="0" applyFont="1" applyBorder="1"/>
    <xf numFmtId="0" fontId="3" fillId="4" borderId="0" xfId="0" applyFont="1" applyFill="1"/>
    <xf numFmtId="0" fontId="0" fillId="4" borderId="0" xfId="0" applyFill="1"/>
    <xf numFmtId="0" fontId="3" fillId="6" borderId="1" xfId="0" applyFont="1" applyFill="1" applyBorder="1"/>
    <xf numFmtId="0" fontId="0" fillId="6" borderId="0" xfId="0" applyFill="1"/>
    <xf numFmtId="0" fontId="3" fillId="6" borderId="0" xfId="0" applyFont="1" applyFill="1"/>
    <xf numFmtId="0" fontId="2" fillId="5" borderId="0" xfId="0" applyFont="1" applyFill="1"/>
    <xf numFmtId="0" fontId="4" fillId="5" borderId="0" xfId="0" applyFont="1" applyFill="1"/>
    <xf numFmtId="0" fontId="0" fillId="3" borderId="1" xfId="0" applyFill="1" applyBorder="1"/>
    <xf numFmtId="0" fontId="2" fillId="5" borderId="1" xfId="0" applyFont="1" applyFill="1" applyBorder="1"/>
    <xf numFmtId="0" fontId="3" fillId="2" borderId="0" xfId="0" applyFont="1" applyFill="1"/>
    <xf numFmtId="0" fontId="0" fillId="2" borderId="0" xfId="0" applyFill="1"/>
    <xf numFmtId="0" fontId="3" fillId="8" borderId="0" xfId="0" applyFont="1" applyFill="1"/>
    <xf numFmtId="0" fontId="0" fillId="8" borderId="0" xfId="0" applyFill="1"/>
    <xf numFmtId="0" fontId="7" fillId="0" borderId="0" xfId="0" applyFont="1"/>
    <xf numFmtId="0" fontId="0" fillId="0" borderId="0" xfId="0"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8" fillId="0" borderId="0" xfId="0" applyFont="1"/>
    <xf numFmtId="0" fontId="0" fillId="0" borderId="0" xfId="0" applyBorder="1"/>
    <xf numFmtId="0" fontId="0" fillId="0" borderId="1" xfId="0" applyFill="1" applyBorder="1"/>
    <xf numFmtId="0" fontId="3" fillId="0" borderId="1" xfId="0" applyFont="1" applyBorder="1" applyAlignment="1">
      <alignment horizontal="center"/>
    </xf>
    <xf numFmtId="0" fontId="10" fillId="0" borderId="0" xfId="0" applyFont="1"/>
    <xf numFmtId="0" fontId="9" fillId="9" borderId="1" xfId="0" applyFont="1" applyFill="1" applyBorder="1"/>
    <xf numFmtId="0" fontId="3" fillId="3" borderId="1" xfId="0" applyFont="1" applyFill="1" applyBorder="1"/>
    <xf numFmtId="0" fontId="10" fillId="0" borderId="1" xfId="0" applyFont="1" applyBorder="1"/>
    <xf numFmtId="0" fontId="9" fillId="5" borderId="2" xfId="0" applyFont="1" applyFill="1" applyBorder="1"/>
    <xf numFmtId="0" fontId="4" fillId="5" borderId="3" xfId="0" applyFont="1" applyFill="1" applyBorder="1"/>
    <xf numFmtId="0" fontId="4" fillId="5" borderId="4" xfId="0" applyFont="1" applyFill="1" applyBorder="1"/>
    <xf numFmtId="0" fontId="2" fillId="9" borderId="1" xfId="0" applyFont="1" applyFill="1" applyBorder="1"/>
    <xf numFmtId="0" fontId="10" fillId="3" borderId="1" xfId="0" applyFont="1" applyFill="1" applyBorder="1"/>
    <xf numFmtId="0" fontId="2" fillId="9" borderId="2" xfId="0" applyFont="1" applyFill="1" applyBorder="1"/>
    <xf numFmtId="0" fontId="4" fillId="9" borderId="3" xfId="0" applyFont="1" applyFill="1" applyBorder="1"/>
    <xf numFmtId="0" fontId="4" fillId="9" borderId="4" xfId="0" applyFont="1" applyFill="1" applyBorder="1"/>
    <xf numFmtId="0" fontId="0" fillId="0" borderId="0" xfId="0" applyFont="1"/>
    <xf numFmtId="0" fontId="0" fillId="10" borderId="1" xfId="0" applyFill="1" applyBorder="1"/>
    <xf numFmtId="9" fontId="0" fillId="10" borderId="1" xfId="1" applyFont="1" applyFill="1" applyBorder="1"/>
    <xf numFmtId="10" fontId="0" fillId="10" borderId="1" xfId="1" applyNumberFormat="1" applyFont="1" applyFill="1" applyBorder="1"/>
    <xf numFmtId="0" fontId="0" fillId="8" borderId="1" xfId="0" applyFill="1" applyBorder="1"/>
    <xf numFmtId="0" fontId="3" fillId="3" borderId="1" xfId="0" applyFont="1" applyFill="1" applyBorder="1" applyAlignment="1">
      <alignment vertical="center" wrapText="1"/>
    </xf>
    <xf numFmtId="0" fontId="0" fillId="0" borderId="0" xfId="0" applyAlignment="1">
      <alignment vertical="center"/>
    </xf>
    <xf numFmtId="0" fontId="0" fillId="0" borderId="1" xfId="0" applyFont="1" applyBorder="1" applyAlignment="1">
      <alignment horizontal="center" wrapText="1"/>
    </xf>
    <xf numFmtId="9" fontId="0" fillId="10" borderId="1" xfId="0" applyNumberFormat="1" applyFill="1" applyBorder="1" applyAlignment="1">
      <alignment horizontal="center"/>
    </xf>
    <xf numFmtId="10" fontId="0" fillId="0" borderId="1" xfId="0" applyNumberFormat="1" applyBorder="1"/>
    <xf numFmtId="9" fontId="0" fillId="0" borderId="0" xfId="0" applyNumberFormat="1"/>
    <xf numFmtId="9" fontId="0" fillId="10" borderId="1" xfId="0" applyNumberFormat="1" applyFill="1" applyBorder="1"/>
    <xf numFmtId="0" fontId="0" fillId="0" borderId="1" xfId="0" applyFont="1" applyBorder="1"/>
    <xf numFmtId="0" fontId="3" fillId="0" borderId="0" xfId="0" applyFont="1" applyAlignment="1">
      <alignment horizontal="left"/>
    </xf>
    <xf numFmtId="0" fontId="0" fillId="0" borderId="0" xfId="0" applyAlignment="1">
      <alignment horizontal="left"/>
    </xf>
    <xf numFmtId="0" fontId="11" fillId="0" borderId="0" xfId="2"/>
    <xf numFmtId="0" fontId="4" fillId="0" borderId="0" xfId="0" applyFont="1"/>
    <xf numFmtId="0" fontId="12" fillId="4" borderId="1" xfId="0" applyFont="1" applyFill="1" applyBorder="1"/>
    <xf numFmtId="165" fontId="0" fillId="0" borderId="1" xfId="3" applyFont="1" applyBorder="1"/>
    <xf numFmtId="165" fontId="3" fillId="0" borderId="1" xfId="3" applyFont="1" applyBorder="1"/>
    <xf numFmtId="0" fontId="1" fillId="0" borderId="0" xfId="4"/>
    <xf numFmtId="0" fontId="3" fillId="0" borderId="5" xfId="0" applyFont="1" applyBorder="1"/>
    <xf numFmtId="0" fontId="0" fillId="8" borderId="3" xfId="0" applyFill="1" applyBorder="1"/>
    <xf numFmtId="165" fontId="0" fillId="0" borderId="5" xfId="3" applyFont="1" applyBorder="1"/>
    <xf numFmtId="165" fontId="0" fillId="2" borderId="1" xfId="3" applyFont="1" applyFill="1" applyBorder="1"/>
    <xf numFmtId="165" fontId="3" fillId="7" borderId="1" xfId="3" applyFont="1" applyFill="1" applyBorder="1"/>
    <xf numFmtId="165" fontId="0" fillId="7" borderId="1" xfId="3" applyFont="1" applyFill="1" applyBorder="1"/>
    <xf numFmtId="165" fontId="0" fillId="3" borderId="1" xfId="3" applyFont="1" applyFill="1" applyBorder="1"/>
    <xf numFmtId="0" fontId="0" fillId="12" borderId="0" xfId="0" applyFont="1" applyFill="1"/>
    <xf numFmtId="0" fontId="0" fillId="12" borderId="0" xfId="0" applyFill="1"/>
    <xf numFmtId="165" fontId="0" fillId="10" borderId="1" xfId="3" applyFont="1" applyFill="1" applyBorder="1"/>
    <xf numFmtId="165" fontId="3" fillId="3" borderId="1" xfId="3" applyFont="1" applyFill="1" applyBorder="1"/>
    <xf numFmtId="165" fontId="9" fillId="9" borderId="1" xfId="3" applyFont="1" applyFill="1" applyBorder="1"/>
    <xf numFmtId="165" fontId="0" fillId="8" borderId="1" xfId="3" applyFont="1" applyFill="1" applyBorder="1"/>
    <xf numFmtId="165" fontId="12" fillId="4" borderId="1" xfId="3" applyFont="1" applyFill="1" applyBorder="1"/>
    <xf numFmtId="165" fontId="2" fillId="9" borderId="1" xfId="3" applyFont="1" applyFill="1" applyBorder="1"/>
    <xf numFmtId="0" fontId="7" fillId="6" borderId="1" xfId="0" applyFont="1" applyFill="1" applyBorder="1"/>
    <xf numFmtId="165" fontId="3" fillId="6" borderId="1" xfId="3" applyFont="1" applyFill="1" applyBorder="1"/>
    <xf numFmtId="165" fontId="0" fillId="3" borderId="1" xfId="0" applyNumberFormat="1" applyFill="1" applyBorder="1"/>
    <xf numFmtId="165" fontId="3" fillId="3" borderId="1" xfId="0" applyNumberFormat="1" applyFont="1" applyFill="1" applyBorder="1" applyAlignment="1">
      <alignment vertical="center"/>
    </xf>
    <xf numFmtId="165" fontId="3" fillId="3" borderId="1" xfId="3" applyFont="1" applyFill="1" applyBorder="1" applyAlignment="1">
      <alignment vertical="center"/>
    </xf>
    <xf numFmtId="0" fontId="0" fillId="0" borderId="0" xfId="3" applyNumberFormat="1" applyFont="1"/>
    <xf numFmtId="165" fontId="0" fillId="0" borderId="1" xfId="0" applyNumberFormat="1" applyBorder="1"/>
    <xf numFmtId="165" fontId="0" fillId="0" borderId="2" xfId="0" applyNumberFormat="1" applyBorder="1"/>
    <xf numFmtId="165" fontId="0" fillId="0" borderId="0" xfId="0" applyNumberFormat="1"/>
    <xf numFmtId="165" fontId="4" fillId="0" borderId="0" xfId="0" applyNumberFormat="1" applyFont="1"/>
    <xf numFmtId="0" fontId="0" fillId="0" borderId="6" xfId="0" applyBorder="1"/>
    <xf numFmtId="0" fontId="0" fillId="0" borderId="0" xfId="4" applyFont="1"/>
    <xf numFmtId="0" fontId="0" fillId="0" borderId="8" xfId="0" applyBorder="1"/>
    <xf numFmtId="165" fontId="0" fillId="0" borderId="0" xfId="3" applyFont="1" applyBorder="1"/>
    <xf numFmtId="9" fontId="0" fillId="0" borderId="8" xfId="1" applyFont="1" applyBorder="1" applyAlignment="1">
      <alignment horizontal="center"/>
    </xf>
    <xf numFmtId="9" fontId="0" fillId="0" borderId="0" xfId="1" applyFont="1" applyBorder="1" applyAlignment="1">
      <alignment horizontal="center"/>
    </xf>
    <xf numFmtId="9" fontId="0" fillId="0" borderId="6" xfId="1" applyFont="1" applyBorder="1" applyAlignment="1">
      <alignment horizontal="center"/>
    </xf>
    <xf numFmtId="0" fontId="0" fillId="0" borderId="13" xfId="0" applyBorder="1" applyAlignment="1">
      <alignment horizontal="left" vertical="center"/>
    </xf>
    <xf numFmtId="9" fontId="0" fillId="0" borderId="15" xfId="0" applyNumberFormat="1" applyBorder="1" applyAlignment="1">
      <alignment horizontal="left" vertical="center"/>
    </xf>
    <xf numFmtId="0" fontId="0" fillId="0" borderId="17" xfId="0" applyBorder="1" applyAlignment="1">
      <alignment horizontal="left" vertical="center"/>
    </xf>
    <xf numFmtId="0" fontId="0" fillId="0" borderId="15" xfId="0" applyBorder="1" applyAlignment="1">
      <alignment horizontal="left" vertical="center"/>
    </xf>
    <xf numFmtId="0" fontId="0" fillId="0" borderId="0" xfId="0" applyBorder="1" applyAlignment="1">
      <alignment horizontal="left"/>
    </xf>
    <xf numFmtId="0" fontId="0" fillId="0" borderId="4" xfId="0" applyBorder="1" applyAlignment="1">
      <alignment horizontal="left"/>
    </xf>
    <xf numFmtId="0" fontId="0" fillId="0" borderId="18" xfId="0" applyBorder="1"/>
    <xf numFmtId="0" fontId="0" fillId="0" borderId="13" xfId="0" applyBorder="1"/>
    <xf numFmtId="0" fontId="0" fillId="0" borderId="14" xfId="0" applyBorder="1"/>
    <xf numFmtId="0" fontId="0" fillId="0" borderId="15" xfId="0" applyBorder="1"/>
    <xf numFmtId="9" fontId="0" fillId="0" borderId="0" xfId="0" applyNumberFormat="1" applyBorder="1"/>
    <xf numFmtId="0" fontId="0" fillId="0" borderId="17" xfId="0" applyBorder="1"/>
    <xf numFmtId="0" fontId="0" fillId="0" borderId="0" xfId="0" applyAlignment="1">
      <alignment horizontal="right"/>
    </xf>
    <xf numFmtId="165" fontId="0" fillId="0" borderId="0" xfId="0" applyNumberFormat="1" applyBorder="1"/>
    <xf numFmtId="165" fontId="0" fillId="0" borderId="15" xfId="3" applyFont="1" applyBorder="1"/>
    <xf numFmtId="0" fontId="0" fillId="0" borderId="11" xfId="0" applyBorder="1"/>
    <xf numFmtId="0" fontId="3" fillId="0" borderId="18" xfId="0" applyFont="1" applyBorder="1"/>
    <xf numFmtId="0" fontId="3" fillId="0" borderId="13" xfId="0" applyFont="1" applyBorder="1"/>
    <xf numFmtId="0" fontId="0" fillId="0" borderId="0" xfId="0" applyFont="1" applyBorder="1"/>
    <xf numFmtId="0" fontId="0" fillId="0" borderId="15" xfId="0" applyFont="1" applyBorder="1"/>
    <xf numFmtId="0" fontId="3" fillId="0" borderId="0" xfId="0" applyFont="1" applyBorder="1" applyAlignment="1">
      <alignment horizontal="center"/>
    </xf>
    <xf numFmtId="0" fontId="0" fillId="0" borderId="12" xfId="0" applyBorder="1"/>
    <xf numFmtId="0" fontId="3" fillId="0" borderId="0" xfId="0" applyFont="1" applyBorder="1"/>
    <xf numFmtId="0" fontId="3" fillId="8" borderId="0" xfId="0" applyFont="1" applyFill="1" applyBorder="1"/>
    <xf numFmtId="0" fontId="3" fillId="8" borderId="0" xfId="0" applyFont="1" applyFill="1" applyBorder="1" applyAlignment="1">
      <alignment horizontal="center"/>
    </xf>
    <xf numFmtId="0" fontId="3" fillId="2" borderId="0" xfId="0" applyFont="1" applyFill="1" applyBorder="1"/>
    <xf numFmtId="0" fontId="0" fillId="0" borderId="16" xfId="0" applyBorder="1"/>
    <xf numFmtId="0" fontId="3" fillId="0" borderId="15" xfId="0" applyFont="1" applyBorder="1"/>
    <xf numFmtId="0" fontId="0" fillId="0" borderId="11" xfId="0" applyBorder="1" applyAlignment="1">
      <alignment horizontal="right"/>
    </xf>
    <xf numFmtId="0" fontId="11" fillId="0" borderId="0" xfId="2" applyAlignment="1">
      <alignment horizontal="right"/>
    </xf>
    <xf numFmtId="0" fontId="0" fillId="12" borderId="1" xfId="0" applyFont="1" applyFill="1" applyBorder="1"/>
    <xf numFmtId="0" fontId="0" fillId="12" borderId="3" xfId="0" applyFill="1" applyBorder="1"/>
    <xf numFmtId="0" fontId="0" fillId="12" borderId="4" xfId="0" applyFill="1" applyBorder="1"/>
    <xf numFmtId="0" fontId="0" fillId="8" borderId="11" xfId="0" applyFill="1" applyBorder="1"/>
    <xf numFmtId="0" fontId="0" fillId="12" borderId="2" xfId="0" applyFont="1" applyFill="1" applyBorder="1"/>
    <xf numFmtId="0" fontId="0" fillId="0" borderId="14" xfId="0" applyBorder="1" applyAlignment="1">
      <alignment horizontal="center" vertical="center" wrapText="1"/>
    </xf>
    <xf numFmtId="0" fontId="3" fillId="0" borderId="0" xfId="0" applyFont="1" applyBorder="1" applyAlignment="1">
      <alignment horizontal="center" vertical="center" wrapText="1"/>
    </xf>
    <xf numFmtId="0" fontId="0" fillId="0" borderId="15" xfId="0" applyBorder="1" applyAlignment="1">
      <alignment horizontal="center" vertical="center" wrapText="1"/>
    </xf>
    <xf numFmtId="0" fontId="3" fillId="0" borderId="6" xfId="0" applyFont="1" applyBorder="1"/>
    <xf numFmtId="0" fontId="3" fillId="0" borderId="7" xfId="0" applyFont="1" applyBorder="1"/>
    <xf numFmtId="0" fontId="0" fillId="0" borderId="0" xfId="4" applyFont="1" applyBorder="1"/>
    <xf numFmtId="0" fontId="0" fillId="0" borderId="0" xfId="0" applyBorder="1" applyAlignment="1">
      <alignment horizontal="center"/>
    </xf>
    <xf numFmtId="0" fontId="0" fillId="0" borderId="0" xfId="0" applyBorder="1" applyAlignment="1">
      <alignment horizontal="center" vertical="center" wrapText="1"/>
    </xf>
    <xf numFmtId="0" fontId="0" fillId="0" borderId="0" xfId="5" applyNumberFormat="1" applyFont="1" applyBorder="1" applyAlignment="1">
      <alignment horizontal="center"/>
    </xf>
    <xf numFmtId="0" fontId="0" fillId="0" borderId="15" xfId="0" applyBorder="1" applyAlignment="1">
      <alignment horizontal="center"/>
    </xf>
    <xf numFmtId="0" fontId="0" fillId="0" borderId="15" xfId="5" applyNumberFormat="1" applyFont="1" applyBorder="1" applyAlignment="1">
      <alignment horizontal="center"/>
    </xf>
    <xf numFmtId="0" fontId="0" fillId="0" borderId="17" xfId="0" applyBorder="1" applyAlignment="1">
      <alignment horizontal="right"/>
    </xf>
    <xf numFmtId="0" fontId="0" fillId="0" borderId="0" xfId="0" applyBorder="1" applyAlignment="1">
      <alignment horizontal="right"/>
    </xf>
    <xf numFmtId="0" fontId="0" fillId="0" borderId="3" xfId="0" applyBorder="1" applyAlignment="1">
      <alignment horizontal="left"/>
    </xf>
    <xf numFmtId="0" fontId="0" fillId="0" borderId="4" xfId="0" applyBorder="1"/>
    <xf numFmtId="0" fontId="3" fillId="2" borderId="4" xfId="0" applyFont="1" applyFill="1" applyBorder="1"/>
    <xf numFmtId="164" fontId="0" fillId="0" borderId="0" xfId="0" applyNumberFormat="1" applyBorder="1"/>
    <xf numFmtId="0" fontId="0" fillId="0" borderId="17" xfId="0" applyBorder="1" applyAlignment="1">
      <alignment horizontal="center"/>
    </xf>
    <xf numFmtId="164" fontId="0" fillId="0" borderId="2" xfId="0" applyNumberFormat="1" applyBorder="1"/>
    <xf numFmtId="164" fontId="3" fillId="2" borderId="2" xfId="0" applyNumberFormat="1" applyFont="1" applyFill="1" applyBorder="1"/>
    <xf numFmtId="0" fontId="3" fillId="0" borderId="19" xfId="0" applyFont="1" applyBorder="1" applyAlignment="1">
      <alignment horizontal="center" vertical="center" wrapText="1"/>
    </xf>
    <xf numFmtId="0" fontId="3" fillId="0" borderId="19" xfId="0" applyFont="1" applyBorder="1" applyAlignment="1">
      <alignment horizontal="center"/>
    </xf>
    <xf numFmtId="0" fontId="0" fillId="2" borderId="3" xfId="0" applyFill="1" applyBorder="1"/>
    <xf numFmtId="165" fontId="0" fillId="0" borderId="2" xfId="3" applyFont="1" applyBorder="1"/>
    <xf numFmtId="0" fontId="0" fillId="2" borderId="4" xfId="0" applyFill="1" applyBorder="1"/>
    <xf numFmtId="0" fontId="2" fillId="5" borderId="4" xfId="0" applyFont="1" applyFill="1" applyBorder="1"/>
    <xf numFmtId="9" fontId="0" fillId="10" borderId="3" xfId="0" applyNumberFormat="1" applyFill="1" applyBorder="1"/>
    <xf numFmtId="0" fontId="3" fillId="8" borderId="0" xfId="0" applyFont="1" applyFill="1" applyBorder="1" applyAlignment="1">
      <alignment horizontal="center" vertical="center" wrapText="1"/>
    </xf>
    <xf numFmtId="165" fontId="0" fillId="8" borderId="0" xfId="0" applyNumberFormat="1" applyFill="1" applyBorder="1"/>
    <xf numFmtId="0" fontId="0" fillId="8" borderId="4" xfId="5" applyNumberFormat="1" applyFont="1" applyFill="1" applyBorder="1" applyAlignment="1">
      <alignment horizontal="center"/>
    </xf>
    <xf numFmtId="0" fontId="0" fillId="8" borderId="2" xfId="5" applyNumberFormat="1" applyFont="1" applyFill="1" applyBorder="1" applyAlignment="1">
      <alignment horizontal="center"/>
    </xf>
    <xf numFmtId="0" fontId="0" fillId="0" borderId="8" xfId="5" applyNumberFormat="1" applyFont="1" applyBorder="1" applyAlignment="1">
      <alignment horizontal="center"/>
    </xf>
    <xf numFmtId="0" fontId="0" fillId="0" borderId="0" xfId="3" applyNumberFormat="1" applyFont="1" applyBorder="1" applyAlignment="1">
      <alignment horizontal="center"/>
    </xf>
    <xf numFmtId="0" fontId="0" fillId="0" borderId="6" xfId="3" applyNumberFormat="1" applyFont="1" applyBorder="1" applyAlignment="1">
      <alignment horizontal="center"/>
    </xf>
    <xf numFmtId="9" fontId="0" fillId="8" borderId="8" xfId="1" applyFont="1" applyFill="1" applyBorder="1" applyAlignment="1">
      <alignment horizontal="center"/>
    </xf>
    <xf numFmtId="9" fontId="0" fillId="8" borderId="0" xfId="1" applyFont="1" applyFill="1" applyBorder="1" applyAlignment="1">
      <alignment horizontal="center"/>
    </xf>
    <xf numFmtId="165" fontId="0" fillId="8" borderId="0" xfId="3" applyFont="1" applyFill="1" applyBorder="1"/>
    <xf numFmtId="9" fontId="0" fillId="8" borderId="6" xfId="1" applyFont="1" applyFill="1" applyBorder="1" applyAlignment="1">
      <alignment horizontal="center"/>
    </xf>
    <xf numFmtId="0" fontId="0" fillId="8" borderId="8" xfId="5" applyNumberFormat="1" applyFont="1" applyFill="1" applyBorder="1" applyAlignment="1">
      <alignment horizontal="center"/>
    </xf>
    <xf numFmtId="0" fontId="0" fillId="8" borderId="0" xfId="5" applyNumberFormat="1" applyFont="1" applyFill="1" applyBorder="1" applyAlignment="1">
      <alignment horizontal="center"/>
    </xf>
    <xf numFmtId="0" fontId="0" fillId="8" borderId="6" xfId="5" applyNumberFormat="1" applyFont="1" applyFill="1" applyBorder="1" applyAlignment="1">
      <alignment horizontal="center"/>
    </xf>
    <xf numFmtId="0" fontId="0" fillId="0" borderId="6" xfId="5" applyNumberFormat="1" applyFont="1" applyBorder="1" applyAlignment="1">
      <alignment horizontal="center"/>
    </xf>
    <xf numFmtId="0" fontId="0" fillId="8" borderId="0" xfId="0" applyFill="1" applyBorder="1"/>
    <xf numFmtId="164" fontId="0" fillId="0" borderId="16" xfId="0" applyNumberFormat="1" applyBorder="1"/>
    <xf numFmtId="164" fontId="0" fillId="0" borderId="16" xfId="3" applyNumberFormat="1" applyFont="1" applyBorder="1"/>
    <xf numFmtId="164" fontId="0" fillId="0" borderId="2" xfId="3" applyNumberFormat="1" applyFont="1" applyBorder="1"/>
    <xf numFmtId="164" fontId="0" fillId="7" borderId="1" xfId="0" applyNumberFormat="1" applyFill="1" applyBorder="1"/>
    <xf numFmtId="164" fontId="0" fillId="0" borderId="1" xfId="0" applyNumberFormat="1" applyBorder="1"/>
    <xf numFmtId="164" fontId="0" fillId="0" borderId="0" xfId="0" applyNumberFormat="1"/>
    <xf numFmtId="164" fontId="0" fillId="2" borderId="0" xfId="0" applyNumberFormat="1" applyFill="1"/>
    <xf numFmtId="164" fontId="2" fillId="5" borderId="1" xfId="0" applyNumberFormat="1" applyFont="1" applyFill="1" applyBorder="1"/>
    <xf numFmtId="40" fontId="0" fillId="0" borderId="1" xfId="3" applyNumberFormat="1" applyFont="1" applyBorder="1"/>
    <xf numFmtId="40" fontId="0" fillId="0" borderId="2" xfId="3" applyNumberFormat="1" applyFont="1" applyBorder="1"/>
    <xf numFmtId="40" fontId="3" fillId="0" borderId="0" xfId="3" applyNumberFormat="1" applyFont="1" applyBorder="1"/>
    <xf numFmtId="40" fontId="0" fillId="0" borderId="0" xfId="3" applyNumberFormat="1" applyFont="1" applyBorder="1"/>
    <xf numFmtId="40" fontId="3" fillId="2" borderId="0" xfId="3" applyNumberFormat="1" applyFont="1" applyFill="1" applyBorder="1"/>
    <xf numFmtId="40" fontId="2" fillId="5" borderId="1" xfId="3" applyNumberFormat="1" applyFont="1" applyFill="1" applyBorder="1"/>
    <xf numFmtId="40" fontId="2" fillId="5" borderId="2" xfId="3" applyNumberFormat="1" applyFont="1" applyFill="1" applyBorder="1"/>
    <xf numFmtId="40" fontId="0" fillId="0" borderId="0" xfId="0" applyNumberFormat="1" applyBorder="1"/>
    <xf numFmtId="40" fontId="2" fillId="5" borderId="1" xfId="3" quotePrefix="1" applyNumberFormat="1" applyFont="1" applyFill="1" applyBorder="1"/>
    <xf numFmtId="40" fontId="0" fillId="0" borderId="1" xfId="0" applyNumberFormat="1" applyBorder="1"/>
    <xf numFmtId="40" fontId="0" fillId="2" borderId="1" xfId="0" applyNumberFormat="1" applyFill="1" applyBorder="1"/>
    <xf numFmtId="40" fontId="0" fillId="11" borderId="1" xfId="0" applyNumberFormat="1" applyFill="1" applyBorder="1"/>
    <xf numFmtId="164" fontId="0" fillId="0" borderId="1" xfId="3" applyNumberFormat="1" applyFont="1" applyBorder="1"/>
    <xf numFmtId="164" fontId="0" fillId="2" borderId="1" xfId="3" applyNumberFormat="1" applyFont="1" applyFill="1" applyBorder="1"/>
    <xf numFmtId="164" fontId="0" fillId="2" borderId="2" xfId="3" applyNumberFormat="1" applyFont="1" applyFill="1" applyBorder="1"/>
    <xf numFmtId="164" fontId="0" fillId="13" borderId="2" xfId="0" applyNumberFormat="1" applyFill="1" applyBorder="1"/>
    <xf numFmtId="164" fontId="0" fillId="2" borderId="3" xfId="0" applyNumberFormat="1" applyFill="1" applyBorder="1"/>
    <xf numFmtId="40" fontId="3" fillId="0" borderId="7" xfId="3" applyNumberFormat="1" applyFont="1" applyBorder="1"/>
    <xf numFmtId="40" fontId="0" fillId="0" borderId="8" xfId="3" applyNumberFormat="1" applyFont="1" applyBorder="1"/>
    <xf numFmtId="40" fontId="0" fillId="0" borderId="6" xfId="3" applyNumberFormat="1" applyFont="1" applyBorder="1"/>
    <xf numFmtId="40" fontId="0" fillId="8" borderId="8" xfId="3" applyNumberFormat="1" applyFont="1" applyFill="1" applyBorder="1"/>
    <xf numFmtId="40" fontId="0" fillId="8" borderId="0" xfId="3" applyNumberFormat="1" applyFont="1" applyFill="1" applyBorder="1"/>
    <xf numFmtId="40" fontId="0" fillId="8" borderId="6" xfId="3" applyNumberFormat="1" applyFont="1" applyFill="1" applyBorder="1"/>
    <xf numFmtId="164" fontId="3" fillId="0" borderId="1" xfId="3" applyNumberFormat="1" applyFont="1" applyBorder="1"/>
    <xf numFmtId="166" fontId="0" fillId="0" borderId="1" xfId="0" applyNumberFormat="1" applyBorder="1"/>
    <xf numFmtId="166" fontId="3" fillId="0" borderId="1" xfId="0" applyNumberFormat="1" applyFont="1" applyBorder="1"/>
    <xf numFmtId="40" fontId="0" fillId="0" borderId="0" xfId="0" applyNumberFormat="1"/>
    <xf numFmtId="167" fontId="0" fillId="0" borderId="0" xfId="0" applyNumberFormat="1"/>
    <xf numFmtId="0" fontId="11" fillId="0" borderId="1" xfId="2" applyBorder="1" applyAlignment="1">
      <alignment horizontal="left"/>
    </xf>
    <xf numFmtId="0" fontId="11" fillId="0" borderId="1" xfId="2" applyFill="1" applyBorder="1"/>
    <xf numFmtId="0" fontId="0" fillId="0" borderId="0" xfId="0" applyAlignment="1">
      <alignment wrapText="1"/>
    </xf>
    <xf numFmtId="0" fontId="0" fillId="0" borderId="1" xfId="0" applyBorder="1" applyAlignment="1">
      <alignment horizontal="center" vertical="center" wrapText="1"/>
    </xf>
    <xf numFmtId="0" fontId="10" fillId="10" borderId="1" xfId="0" applyFont="1" applyFill="1" applyBorder="1"/>
    <xf numFmtId="0" fontId="3" fillId="14" borderId="1" xfId="0" applyFont="1" applyFill="1" applyBorder="1"/>
    <xf numFmtId="10" fontId="3" fillId="14" borderId="1" xfId="0" applyNumberFormat="1" applyFont="1" applyFill="1" applyBorder="1"/>
    <xf numFmtId="9" fontId="0" fillId="10" borderId="15" xfId="0" applyNumberFormat="1" applyFill="1" applyBorder="1" applyAlignment="1">
      <alignment horizontal="left" vertical="center"/>
    </xf>
    <xf numFmtId="9" fontId="3" fillId="2" borderId="2" xfId="0" applyNumberFormat="1" applyFont="1" applyFill="1" applyBorder="1"/>
    <xf numFmtId="0" fontId="0" fillId="15" borderId="1" xfId="0" applyFill="1" applyBorder="1"/>
    <xf numFmtId="164" fontId="0" fillId="15" borderId="1" xfId="0" applyNumberFormat="1" applyFill="1" applyBorder="1"/>
    <xf numFmtId="0" fontId="0" fillId="0" borderId="0" xfId="0" applyBorder="1" applyAlignment="1">
      <alignment horizontal="left" vertical="center" wrapText="1"/>
    </xf>
    <xf numFmtId="0" fontId="3" fillId="0" borderId="19" xfId="0" applyFont="1" applyBorder="1" applyAlignment="1">
      <alignment horizontal="center" vertical="center"/>
    </xf>
    <xf numFmtId="0" fontId="0" fillId="0" borderId="4" xfId="0" applyBorder="1" applyAlignment="1">
      <alignment horizontal="center"/>
    </xf>
    <xf numFmtId="0" fontId="0" fillId="0" borderId="1" xfId="0" applyBorder="1" applyAlignment="1">
      <alignment horizontal="left" vertical="center" wrapText="1"/>
    </xf>
    <xf numFmtId="0" fontId="0" fillId="10" borderId="1" xfId="0" applyFill="1" applyBorder="1" applyAlignment="1">
      <alignment horizontal="left" vertical="top" wrapText="1"/>
    </xf>
    <xf numFmtId="0" fontId="0" fillId="10" borderId="1" xfId="0" applyFill="1" applyBorder="1" applyAlignment="1">
      <alignment horizontal="left" vertical="top"/>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Border="1" applyAlignment="1">
      <alignment horizontal="left" vertical="center" wrapText="1"/>
    </xf>
    <xf numFmtId="0" fontId="3" fillId="0" borderId="0" xfId="0" applyFont="1" applyBorder="1" applyAlignment="1">
      <alignment horizontal="left"/>
    </xf>
    <xf numFmtId="0" fontId="3" fillId="0" borderId="11" xfId="0" applyFont="1" applyBorder="1" applyAlignment="1">
      <alignment horizontal="center"/>
    </xf>
    <xf numFmtId="0" fontId="0" fillId="0" borderId="11" xfId="0" applyBorder="1" applyAlignment="1">
      <alignment horizontal="left"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6" xfId="0" applyBorder="1" applyAlignment="1">
      <alignment horizontal="center"/>
    </xf>
    <xf numFmtId="0" fontId="0" fillId="10" borderId="1" xfId="0" applyFill="1" applyBorder="1" applyAlignment="1">
      <alignment horizontal="center"/>
    </xf>
    <xf numFmtId="0" fontId="0" fillId="0" borderId="0" xfId="0" applyBorder="1" applyAlignment="1">
      <alignment horizontal="left" vertical="center"/>
    </xf>
    <xf numFmtId="0" fontId="0" fillId="0" borderId="11" xfId="0" applyBorder="1" applyAlignment="1">
      <alignment horizontal="left" vertical="center"/>
    </xf>
    <xf numFmtId="0" fontId="0" fillId="0" borderId="18" xfId="0" applyBorder="1" applyAlignment="1">
      <alignment horizontal="left" vertical="center"/>
    </xf>
    <xf numFmtId="0" fontId="3" fillId="0" borderId="19" xfId="0" applyFont="1" applyBorder="1" applyAlignment="1">
      <alignment horizontal="center" vertical="center"/>
    </xf>
    <xf numFmtId="0" fontId="0" fillId="0" borderId="2" xfId="0" applyBorder="1" applyAlignment="1">
      <alignment horizontal="center"/>
    </xf>
    <xf numFmtId="0" fontId="0" fillId="0" borderId="4" xfId="0" applyBorder="1" applyAlignment="1">
      <alignment horizontal="center"/>
    </xf>
    <xf numFmtId="164" fontId="0" fillId="0" borderId="2" xfId="3" applyNumberFormat="1" applyFont="1" applyBorder="1" applyAlignment="1">
      <alignment horizontal="center"/>
    </xf>
    <xf numFmtId="164" fontId="0" fillId="0" borderId="4" xfId="3" applyNumberFormat="1" applyFont="1" applyBorder="1" applyAlignment="1">
      <alignment horizontal="center"/>
    </xf>
  </cellXfs>
  <cellStyles count="6">
    <cellStyle name="Hiperlink" xfId="2" builtinId="8"/>
    <cellStyle name="Moeda" xfId="3" builtinId="4"/>
    <cellStyle name="Normal" xfId="0" builtinId="0"/>
    <cellStyle name="Normal 2" xfId="4" xr:uid="{83FAAAF6-F497-4586-B494-9E8E0A97E366}"/>
    <cellStyle name="Porcentagem" xfId="1" builtinId="5"/>
    <cellStyle name="Vírgula" xfId="5"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15"/>
  <sheetViews>
    <sheetView showGridLines="0" zoomScaleNormal="100" workbookViewId="0" xr3:uid="{AEA406A1-0E4B-5B11-9CD5-51D6E497D94C}"/>
  </sheetViews>
  <sheetFormatPr defaultRowHeight="15"/>
  <cols>
    <col min="1" max="1" width="5" customWidth="1"/>
  </cols>
  <sheetData>
    <row r="2" spans="2:15">
      <c r="B2" s="1" t="s">
        <v>0</v>
      </c>
    </row>
    <row r="3" spans="2:15">
      <c r="B3" s="1"/>
    </row>
    <row r="4" spans="2:15">
      <c r="B4" s="39" t="s">
        <v>1</v>
      </c>
    </row>
    <row r="6" spans="2:15" s="208" customFormat="1" ht="33.75" customHeight="1">
      <c r="B6" s="209">
        <v>1</v>
      </c>
      <c r="C6" s="220" t="s">
        <v>2</v>
      </c>
      <c r="D6" s="220"/>
      <c r="E6" s="220"/>
      <c r="F6" s="220"/>
      <c r="G6" s="220"/>
      <c r="H6" s="220"/>
      <c r="I6" s="220"/>
      <c r="J6" s="220"/>
      <c r="K6" s="220"/>
      <c r="L6" s="220"/>
      <c r="M6" s="220"/>
      <c r="N6" s="220"/>
      <c r="O6" s="220"/>
    </row>
    <row r="7" spans="2:15" s="208" customFormat="1" ht="33.75" customHeight="1">
      <c r="B7" s="209">
        <v>2</v>
      </c>
      <c r="C7" s="220" t="s">
        <v>3</v>
      </c>
      <c r="D7" s="220"/>
      <c r="E7" s="220"/>
      <c r="F7" s="220"/>
      <c r="G7" s="220"/>
      <c r="H7" s="220"/>
      <c r="I7" s="220"/>
      <c r="J7" s="220"/>
      <c r="K7" s="220"/>
      <c r="L7" s="220"/>
      <c r="M7" s="220"/>
      <c r="N7" s="220"/>
      <c r="O7" s="220"/>
    </row>
    <row r="8" spans="2:15" s="208" customFormat="1" ht="33.75" customHeight="1">
      <c r="B8" s="209">
        <v>3</v>
      </c>
      <c r="C8" s="220" t="s">
        <v>4</v>
      </c>
      <c r="D8" s="220"/>
      <c r="E8" s="220"/>
      <c r="F8" s="220"/>
      <c r="G8" s="220"/>
      <c r="H8" s="220"/>
      <c r="I8" s="220"/>
      <c r="J8" s="220"/>
      <c r="K8" s="220"/>
      <c r="L8" s="220"/>
      <c r="M8" s="220"/>
      <c r="N8" s="220"/>
      <c r="O8" s="220"/>
    </row>
    <row r="9" spans="2:15" s="208" customFormat="1" ht="33.75" customHeight="1">
      <c r="B9" s="209">
        <v>4</v>
      </c>
      <c r="C9" s="220" t="s">
        <v>5</v>
      </c>
      <c r="D9" s="220"/>
      <c r="E9" s="220"/>
      <c r="F9" s="220"/>
      <c r="G9" s="220"/>
      <c r="H9" s="220"/>
      <c r="I9" s="220"/>
      <c r="J9" s="220"/>
      <c r="K9" s="220"/>
      <c r="L9" s="220"/>
      <c r="M9" s="220"/>
      <c r="N9" s="220"/>
      <c r="O9" s="220"/>
    </row>
    <row r="10" spans="2:15" s="208" customFormat="1" ht="33.75" customHeight="1">
      <c r="B10" s="209">
        <v>5</v>
      </c>
      <c r="C10" s="220" t="s">
        <v>6</v>
      </c>
      <c r="D10" s="220"/>
      <c r="E10" s="220"/>
      <c r="F10" s="220"/>
      <c r="G10" s="220"/>
      <c r="H10" s="220"/>
      <c r="I10" s="220"/>
      <c r="J10" s="220"/>
      <c r="K10" s="220"/>
      <c r="L10" s="220"/>
      <c r="M10" s="220"/>
      <c r="N10" s="220"/>
      <c r="O10" s="220"/>
    </row>
    <row r="11" spans="2:15" s="208" customFormat="1" ht="33.75" customHeight="1">
      <c r="B11" s="209">
        <v>6</v>
      </c>
      <c r="C11" s="220" t="s">
        <v>7</v>
      </c>
      <c r="D11" s="220"/>
      <c r="E11" s="220"/>
      <c r="F11" s="220"/>
      <c r="G11" s="220"/>
      <c r="H11" s="220"/>
      <c r="I11" s="220"/>
      <c r="J11" s="220"/>
      <c r="K11" s="220"/>
      <c r="L11" s="220"/>
      <c r="M11" s="220"/>
      <c r="N11" s="220"/>
      <c r="O11" s="220"/>
    </row>
    <row r="12" spans="2:15" s="208" customFormat="1" ht="33.75" customHeight="1">
      <c r="B12" s="209">
        <v>7</v>
      </c>
      <c r="C12" s="220" t="s">
        <v>8</v>
      </c>
      <c r="D12" s="220"/>
      <c r="E12" s="220"/>
      <c r="F12" s="220"/>
      <c r="G12" s="220"/>
      <c r="H12" s="220"/>
      <c r="I12" s="220"/>
      <c r="J12" s="220"/>
      <c r="K12" s="220"/>
      <c r="L12" s="220"/>
      <c r="M12" s="220"/>
      <c r="N12" s="220"/>
      <c r="O12" s="220"/>
    </row>
    <row r="13" spans="2:15" s="208" customFormat="1" ht="33.75" customHeight="1">
      <c r="B13" s="209">
        <v>8</v>
      </c>
      <c r="C13" s="220" t="s">
        <v>9</v>
      </c>
      <c r="D13" s="220"/>
      <c r="E13" s="220"/>
      <c r="F13" s="220"/>
      <c r="G13" s="220"/>
      <c r="H13" s="220"/>
      <c r="I13" s="220"/>
      <c r="J13" s="220"/>
      <c r="K13" s="220"/>
      <c r="L13" s="220"/>
      <c r="M13" s="220"/>
      <c r="N13" s="220"/>
      <c r="O13" s="220"/>
    </row>
    <row r="14" spans="2:15" s="208" customFormat="1" ht="49.5" customHeight="1">
      <c r="B14" s="209">
        <v>9</v>
      </c>
      <c r="C14" s="220" t="s">
        <v>10</v>
      </c>
      <c r="D14" s="220"/>
      <c r="E14" s="220"/>
      <c r="F14" s="220"/>
      <c r="G14" s="220"/>
      <c r="H14" s="220"/>
      <c r="I14" s="220"/>
      <c r="J14" s="220"/>
      <c r="K14" s="220"/>
      <c r="L14" s="220"/>
      <c r="M14" s="220"/>
      <c r="N14" s="220"/>
      <c r="O14" s="220"/>
    </row>
    <row r="15" spans="2:15" s="208" customFormat="1" ht="49.5" customHeight="1">
      <c r="B15" s="209">
        <v>10</v>
      </c>
      <c r="C15" s="220" t="s">
        <v>11</v>
      </c>
      <c r="D15" s="220"/>
      <c r="E15" s="220"/>
      <c r="F15" s="220"/>
      <c r="G15" s="220"/>
      <c r="H15" s="220"/>
      <c r="I15" s="220"/>
      <c r="J15" s="220"/>
      <c r="K15" s="220"/>
      <c r="L15" s="220"/>
      <c r="M15" s="220"/>
      <c r="N15" s="220"/>
      <c r="O15" s="220"/>
    </row>
  </sheetData>
  <mergeCells count="10">
    <mergeCell ref="C8:O8"/>
    <mergeCell ref="C7:O7"/>
    <mergeCell ref="C6:O6"/>
    <mergeCell ref="C15:O15"/>
    <mergeCell ref="C14:O14"/>
    <mergeCell ref="C13:O13"/>
    <mergeCell ref="C12:O12"/>
    <mergeCell ref="C11:O11"/>
    <mergeCell ref="C10:O10"/>
    <mergeCell ref="C9:O9"/>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07125-5ADB-40CF-80A7-460C0BD4C501}">
  <dimension ref="B2:G60"/>
  <sheetViews>
    <sheetView showGridLines="0" zoomScaleNormal="100" workbookViewId="0" xr3:uid="{E3B9436D-2012-5033-80F1-ADE75AC8D6EA}"/>
  </sheetViews>
  <sheetFormatPr defaultRowHeight="15"/>
  <cols>
    <col min="1" max="1" width="5" customWidth="1"/>
    <col min="2" max="2" width="3.42578125" customWidth="1"/>
    <col min="3" max="3" width="41.7109375" customWidth="1"/>
    <col min="4" max="6" width="16.28515625" customWidth="1"/>
    <col min="7" max="7" width="3.42578125" customWidth="1"/>
  </cols>
  <sheetData>
    <row r="2" spans="2:7">
      <c r="B2" s="1" t="str">
        <f>'6 - DFC'!B2</f>
        <v>Nome da Empresa</v>
      </c>
      <c r="D2" s="1"/>
      <c r="E2" s="54" t="s">
        <v>12</v>
      </c>
      <c r="G2" s="54" t="s">
        <v>33</v>
      </c>
    </row>
    <row r="3" spans="2:7">
      <c r="B3" s="114" t="s">
        <v>311</v>
      </c>
      <c r="D3" s="1"/>
      <c r="E3" s="1"/>
      <c r="F3" s="1"/>
    </row>
    <row r="4" spans="2:7">
      <c r="C4" s="1"/>
      <c r="D4" s="1"/>
      <c r="E4" s="1"/>
      <c r="F4" s="1"/>
    </row>
    <row r="5" spans="2:7" ht="15.6" customHeight="1">
      <c r="B5" s="113"/>
      <c r="C5" s="108"/>
      <c r="D5" s="108"/>
      <c r="E5" s="108"/>
      <c r="F5" s="108"/>
      <c r="G5" s="99"/>
    </row>
    <row r="6" spans="2:7">
      <c r="B6" s="100"/>
      <c r="C6" s="114" t="s">
        <v>311</v>
      </c>
      <c r="D6" s="114"/>
      <c r="E6" s="114"/>
      <c r="F6" s="114"/>
      <c r="G6" s="101"/>
    </row>
    <row r="7" spans="2:7">
      <c r="B7" s="100"/>
      <c r="C7" s="114"/>
      <c r="D7" s="114"/>
      <c r="E7" s="114"/>
      <c r="F7" s="114"/>
      <c r="G7" s="101"/>
    </row>
    <row r="8" spans="2:7">
      <c r="B8" s="100"/>
      <c r="C8" s="115"/>
      <c r="D8" s="116">
        <v>0</v>
      </c>
      <c r="E8" s="116" t="s">
        <v>265</v>
      </c>
      <c r="F8" s="116" t="s">
        <v>266</v>
      </c>
      <c r="G8" s="101"/>
    </row>
    <row r="9" spans="2:7">
      <c r="B9" s="100"/>
      <c r="C9" s="117" t="str">
        <f>'6 - DFC'!B10</f>
        <v>ATIVIDADES OPERACIONAIS</v>
      </c>
      <c r="D9" s="117"/>
      <c r="E9" s="117"/>
      <c r="F9" s="117"/>
      <c r="G9" s="101"/>
    </row>
    <row r="10" spans="2:7">
      <c r="B10" s="100"/>
      <c r="C10" s="114" t="str">
        <f>'6 - DFC'!B11</f>
        <v>Entradas</v>
      </c>
      <c r="D10" s="114"/>
      <c r="E10" s="114"/>
      <c r="F10" s="114"/>
      <c r="G10" s="101"/>
    </row>
    <row r="11" spans="2:7">
      <c r="B11" s="100"/>
      <c r="C11" s="141" t="str">
        <f>'6 - DFC'!B12</f>
        <v>Recebimentos de Vendas</v>
      </c>
      <c r="D11" s="178">
        <f>'6 - DFC'!C12</f>
        <v>0</v>
      </c>
      <c r="E11" s="178">
        <f>SUM('6 - DFC'!D12:O12)</f>
        <v>2248.5</v>
      </c>
      <c r="F11" s="179">
        <f>SUM('6 - DFC'!P12:AA12)</f>
        <v>5096.5999999999985</v>
      </c>
      <c r="G11" s="101"/>
    </row>
    <row r="12" spans="2:7">
      <c r="B12" s="100"/>
      <c r="C12" s="141">
        <f>'6 - DFC'!B13</f>
        <v>0</v>
      </c>
      <c r="D12" s="178">
        <f>'6 - DFC'!C13</f>
        <v>0</v>
      </c>
      <c r="E12" s="178">
        <f>SUM('6 - DFC'!D13:O13)</f>
        <v>0</v>
      </c>
      <c r="F12" s="179">
        <f>SUM('6 - DFC'!P13:AA13)</f>
        <v>0</v>
      </c>
      <c r="G12" s="101"/>
    </row>
    <row r="13" spans="2:7">
      <c r="B13" s="100"/>
      <c r="C13" s="141">
        <f>'6 - DFC'!B14</f>
        <v>0</v>
      </c>
      <c r="D13" s="178">
        <f>'6 - DFC'!C14</f>
        <v>0</v>
      </c>
      <c r="E13" s="178">
        <f>SUM('6 - DFC'!D14:O14)</f>
        <v>0</v>
      </c>
      <c r="F13" s="179">
        <f>SUM('6 - DFC'!P14:AA14)</f>
        <v>0</v>
      </c>
      <c r="G13" s="101"/>
    </row>
    <row r="14" spans="2:7">
      <c r="B14" s="100"/>
      <c r="C14" s="141">
        <f>'6 - DFC'!B15</f>
        <v>0</v>
      </c>
      <c r="D14" s="178">
        <f>'6 - DFC'!C15</f>
        <v>0</v>
      </c>
      <c r="E14" s="178">
        <f>SUM('6 - DFC'!D15:O15)</f>
        <v>0</v>
      </c>
      <c r="F14" s="179">
        <f>SUM('6 - DFC'!P15:AA15)</f>
        <v>0</v>
      </c>
      <c r="G14" s="101"/>
    </row>
    <row r="15" spans="2:7">
      <c r="B15" s="100"/>
      <c r="C15" s="114" t="str">
        <f>'6 - DFC'!B16</f>
        <v>Saídas</v>
      </c>
      <c r="D15" s="180"/>
      <c r="E15" s="180"/>
      <c r="F15" s="180"/>
      <c r="G15" s="101"/>
    </row>
    <row r="16" spans="2:7">
      <c r="B16" s="100"/>
      <c r="C16" s="141" t="str">
        <f>'6 - DFC'!B17</f>
        <v>Pagamento de Tributos</v>
      </c>
      <c r="D16" s="178">
        <f>'6 - DFC'!C17</f>
        <v>0</v>
      </c>
      <c r="E16" s="178">
        <f>SUM('6 - DFC'!D17:O17)</f>
        <v>0</v>
      </c>
      <c r="F16" s="179">
        <f>SUM('6 - DFC'!P17:AA17)</f>
        <v>0</v>
      </c>
      <c r="G16" s="101"/>
    </row>
    <row r="17" spans="2:7">
      <c r="B17" s="100"/>
      <c r="C17" s="141" t="str">
        <f>'6 - DFC'!B18</f>
        <v>Pagamento de Fornecedores</v>
      </c>
      <c r="D17" s="178">
        <f>'6 - DFC'!C18</f>
        <v>0</v>
      </c>
      <c r="E17" s="178">
        <f>SUM('6 - DFC'!D18:O18)</f>
        <v>0</v>
      </c>
      <c r="F17" s="179">
        <f>SUM('6 - DFC'!P18:AA18)</f>
        <v>0</v>
      </c>
      <c r="G17" s="101"/>
    </row>
    <row r="18" spans="2:7">
      <c r="B18" s="100"/>
      <c r="C18" s="141" t="str">
        <f>'6 - DFC'!B19</f>
        <v>Pagamento de Salários e Encargos - Custos</v>
      </c>
      <c r="D18" s="178">
        <f>'6 - DFC'!C19</f>
        <v>0</v>
      </c>
      <c r="E18" s="178">
        <f>SUM('6 - DFC'!D19:O19)</f>
        <v>0</v>
      </c>
      <c r="F18" s="179">
        <f>SUM('6 - DFC'!P19:AA19)</f>
        <v>0</v>
      </c>
      <c r="G18" s="101"/>
    </row>
    <row r="19" spans="2:7">
      <c r="B19" s="100"/>
      <c r="C19" s="141" t="str">
        <f>'6 - DFC'!B20</f>
        <v>Pagamento de Salários e Encargos - Desp Adm.</v>
      </c>
      <c r="D19" s="178">
        <f>'6 - DFC'!C20</f>
        <v>0</v>
      </c>
      <c r="E19" s="178">
        <f>SUM('6 - DFC'!D20:O20)</f>
        <v>0</v>
      </c>
      <c r="F19" s="179">
        <f>SUM('6 - DFC'!P20:AA20)</f>
        <v>0</v>
      </c>
      <c r="G19" s="101"/>
    </row>
    <row r="20" spans="2:7">
      <c r="B20" s="100"/>
      <c r="C20" s="141" t="str">
        <f>'6 - DFC'!B21</f>
        <v>Pagamento de Salários e Encargos - Desp. Ven.</v>
      </c>
      <c r="D20" s="178">
        <f>'6 - DFC'!C21</f>
        <v>0</v>
      </c>
      <c r="E20" s="178">
        <f>SUM('6 - DFC'!D21:O21)</f>
        <v>0</v>
      </c>
      <c r="F20" s="179">
        <f>SUM('6 - DFC'!P21:AA21)</f>
        <v>0</v>
      </c>
      <c r="G20" s="101"/>
    </row>
    <row r="21" spans="2:7">
      <c r="B21" s="100"/>
      <c r="C21" s="141" t="str">
        <f>'6 - DFC'!B22</f>
        <v>Pagamento de outros custos fixos</v>
      </c>
      <c r="D21" s="178">
        <f>'6 - DFC'!C22</f>
        <v>0</v>
      </c>
      <c r="E21" s="178">
        <f>SUM('6 - DFC'!D22:O22)</f>
        <v>0</v>
      </c>
      <c r="F21" s="179">
        <f>SUM('6 - DFC'!P22:AA22)</f>
        <v>0</v>
      </c>
      <c r="G21" s="101"/>
    </row>
    <row r="22" spans="2:7">
      <c r="B22" s="100"/>
      <c r="C22" s="141" t="str">
        <f>'6 - DFC'!B23</f>
        <v>Pagamento das Despesas Administrativas</v>
      </c>
      <c r="D22" s="178">
        <f>'6 - DFC'!C23</f>
        <v>0</v>
      </c>
      <c r="E22" s="178">
        <f>SUM('6 - DFC'!D23:O23)</f>
        <v>0</v>
      </c>
      <c r="F22" s="179">
        <f>SUM('6 - DFC'!P23:AA23)</f>
        <v>0</v>
      </c>
      <c r="G22" s="101"/>
    </row>
    <row r="23" spans="2:7">
      <c r="B23" s="100"/>
      <c r="C23" s="141" t="str">
        <f>'6 - DFC'!B24</f>
        <v>Pagamento das Despesas de Vendas</v>
      </c>
      <c r="D23" s="178">
        <f>'6 - DFC'!C24</f>
        <v>0</v>
      </c>
      <c r="E23" s="178">
        <f>SUM('6 - DFC'!D24:O24)</f>
        <v>0</v>
      </c>
      <c r="F23" s="179">
        <f>SUM('6 - DFC'!P24:AA24)</f>
        <v>0</v>
      </c>
      <c r="G23" s="101"/>
    </row>
    <row r="24" spans="2:7">
      <c r="B24" s="100"/>
      <c r="C24" s="24"/>
      <c r="D24" s="181">
        <f>'6 - DFC'!C25</f>
        <v>0</v>
      </c>
      <c r="E24" s="181">
        <f>SUM('6 - DFC'!D25:O25)</f>
        <v>0</v>
      </c>
      <c r="F24" s="181">
        <f>SUM('6 - DFC'!P25:AA25)</f>
        <v>0</v>
      </c>
      <c r="G24" s="101"/>
    </row>
    <row r="25" spans="2:7">
      <c r="B25" s="100"/>
      <c r="C25" s="141" t="str">
        <f>'6 - DFC'!B26</f>
        <v>SALDO DAS ATIVIDADES OPERACIONAIS</v>
      </c>
      <c r="D25" s="178">
        <f>'6 - DFC'!C26</f>
        <v>0</v>
      </c>
      <c r="E25" s="178">
        <f>SUM('6 - DFC'!D26:O26)</f>
        <v>2248.5</v>
      </c>
      <c r="F25" s="179">
        <f>SUM('6 - DFC'!P26:AA26)</f>
        <v>5096.5999999999985</v>
      </c>
      <c r="G25" s="101"/>
    </row>
    <row r="26" spans="2:7">
      <c r="B26" s="100"/>
      <c r="C26" s="24"/>
      <c r="D26" s="181"/>
      <c r="E26" s="181"/>
      <c r="F26" s="181"/>
      <c r="G26" s="101"/>
    </row>
    <row r="27" spans="2:7">
      <c r="B27" s="100"/>
      <c r="C27" s="117" t="str">
        <f>'6 - DFC'!B29</f>
        <v>ATIVIDADES DE INVESTIMENTO</v>
      </c>
      <c r="D27" s="182"/>
      <c r="E27" s="182"/>
      <c r="F27" s="182"/>
      <c r="G27" s="101"/>
    </row>
    <row r="28" spans="2:7">
      <c r="B28" s="100"/>
      <c r="C28" s="114" t="str">
        <f>'6 - DFC'!B30</f>
        <v>Saídas</v>
      </c>
      <c r="D28" s="180"/>
      <c r="E28" s="180"/>
      <c r="F28" s="180"/>
      <c r="G28" s="101"/>
    </row>
    <row r="29" spans="2:7">
      <c r="B29" s="100"/>
      <c r="C29" s="141" t="str">
        <f>'6 - DFC'!B31</f>
        <v>Equipamentos</v>
      </c>
      <c r="D29" s="178">
        <f>'6 - DFC'!C31</f>
        <v>0</v>
      </c>
      <c r="E29" s="178">
        <f>SUM('6 - DFC'!D31:O31)</f>
        <v>0</v>
      </c>
      <c r="F29" s="179">
        <f>SUM('6 - DFC'!P31:AA31)</f>
        <v>0</v>
      </c>
      <c r="G29" s="101"/>
    </row>
    <row r="30" spans="2:7">
      <c r="B30" s="100"/>
      <c r="C30" s="141" t="str">
        <f>'6 - DFC'!B32</f>
        <v>Móveis</v>
      </c>
      <c r="D30" s="178">
        <f>'6 - DFC'!C32</f>
        <v>0</v>
      </c>
      <c r="E30" s="178">
        <f>SUM('6 - DFC'!D32:O32)</f>
        <v>0</v>
      </c>
      <c r="F30" s="179">
        <f>SUM('6 - DFC'!P32:AA32)</f>
        <v>0</v>
      </c>
      <c r="G30" s="101"/>
    </row>
    <row r="31" spans="2:7">
      <c r="B31" s="100"/>
      <c r="C31" s="141">
        <f>'6 - DFC'!B33</f>
        <v>0</v>
      </c>
      <c r="D31" s="178">
        <f>'6 - DFC'!C33</f>
        <v>0</v>
      </c>
      <c r="E31" s="178">
        <f>SUM('6 - DFC'!D33:O33)</f>
        <v>0</v>
      </c>
      <c r="F31" s="179">
        <f>SUM('6 - DFC'!P33:AA33)</f>
        <v>0</v>
      </c>
      <c r="G31" s="101"/>
    </row>
    <row r="32" spans="2:7">
      <c r="B32" s="100"/>
      <c r="C32" s="141">
        <f>'6 - DFC'!B34</f>
        <v>0</v>
      </c>
      <c r="D32" s="178">
        <f>'6 - DFC'!C34</f>
        <v>0</v>
      </c>
      <c r="E32" s="178">
        <f>SUM('6 - DFC'!D34:O34)</f>
        <v>0</v>
      </c>
      <c r="F32" s="179">
        <f>SUM('6 - DFC'!P34:AA34)</f>
        <v>0</v>
      </c>
      <c r="G32" s="101"/>
    </row>
    <row r="33" spans="2:7">
      <c r="B33" s="100"/>
      <c r="C33" s="141">
        <f>'6 - DFC'!B35</f>
        <v>0</v>
      </c>
      <c r="D33" s="178">
        <f>'6 - DFC'!C35</f>
        <v>0</v>
      </c>
      <c r="E33" s="178">
        <f>SUM('6 - DFC'!D35:O35)</f>
        <v>0</v>
      </c>
      <c r="F33" s="179">
        <f>SUM('6 - DFC'!P35:AA35)</f>
        <v>0</v>
      </c>
      <c r="G33" s="101"/>
    </row>
    <row r="34" spans="2:7">
      <c r="B34" s="100"/>
      <c r="C34" s="114" t="str">
        <f>'6 - DFC'!B36</f>
        <v>Entradas</v>
      </c>
      <c r="D34" s="180"/>
      <c r="E34" s="180"/>
      <c r="F34" s="180"/>
      <c r="G34" s="101"/>
    </row>
    <row r="35" spans="2:7">
      <c r="B35" s="100"/>
      <c r="C35" s="141" t="str">
        <f>'6 - DFC'!B37</f>
        <v>-</v>
      </c>
      <c r="D35" s="178">
        <f>'6 - DFC'!C37</f>
        <v>0</v>
      </c>
      <c r="E35" s="178">
        <f>SUM('6 - DFC'!D37:O37)</f>
        <v>0</v>
      </c>
      <c r="F35" s="179">
        <f>SUM('6 - DFC'!P37:AA37)</f>
        <v>0</v>
      </c>
      <c r="G35" s="101"/>
    </row>
    <row r="36" spans="2:7">
      <c r="B36" s="100"/>
      <c r="C36" s="141" t="str">
        <f>'6 - DFC'!B38</f>
        <v>-</v>
      </c>
      <c r="D36" s="178">
        <f>'6 - DFC'!C38</f>
        <v>0</v>
      </c>
      <c r="E36" s="178">
        <f>SUM('6 - DFC'!D38:O38)</f>
        <v>0</v>
      </c>
      <c r="F36" s="179">
        <f>SUM('6 - DFC'!P38:AA38)</f>
        <v>0</v>
      </c>
      <c r="G36" s="101"/>
    </row>
    <row r="37" spans="2:7">
      <c r="B37" s="100"/>
      <c r="C37" s="141" t="str">
        <f>'6 - DFC'!B39</f>
        <v>-</v>
      </c>
      <c r="D37" s="178">
        <f>'6 - DFC'!C39</f>
        <v>0</v>
      </c>
      <c r="E37" s="178">
        <f>SUM('6 - DFC'!D39:O39)</f>
        <v>0</v>
      </c>
      <c r="F37" s="179">
        <f>SUM('6 - DFC'!P39:AA39)</f>
        <v>0</v>
      </c>
      <c r="G37" s="101"/>
    </row>
    <row r="38" spans="2:7">
      <c r="B38" s="100"/>
      <c r="C38" s="141" t="str">
        <f>'6 - DFC'!B40</f>
        <v>-</v>
      </c>
      <c r="D38" s="178">
        <f>'6 - DFC'!C40</f>
        <v>0</v>
      </c>
      <c r="E38" s="178">
        <f>SUM('6 - DFC'!D40:O40)</f>
        <v>0</v>
      </c>
      <c r="F38" s="179">
        <f>SUM('6 - DFC'!P40:AA40)</f>
        <v>0</v>
      </c>
      <c r="G38" s="101"/>
    </row>
    <row r="39" spans="2:7">
      <c r="B39" s="100"/>
      <c r="C39" s="24"/>
      <c r="D39" s="181">
        <f>'6 - DFC'!C41</f>
        <v>0</v>
      </c>
      <c r="E39" s="181">
        <f>SUM('6 - DFC'!D41:O41)</f>
        <v>0</v>
      </c>
      <c r="F39" s="181">
        <f>SUM('6 - DFC'!P41:AA41)</f>
        <v>0</v>
      </c>
      <c r="G39" s="101"/>
    </row>
    <row r="40" spans="2:7">
      <c r="B40" s="100"/>
      <c r="C40" s="141" t="str">
        <f>'6 - DFC'!B42</f>
        <v>SALDO DAS ATIVIDADES DE INVESTIMENTO</v>
      </c>
      <c r="D40" s="178">
        <f>'6 - DFC'!C42</f>
        <v>0</v>
      </c>
      <c r="E40" s="178">
        <f>SUM('6 - DFC'!D42:O42)</f>
        <v>0</v>
      </c>
      <c r="F40" s="179">
        <f>SUM('6 - DFC'!P42:AA42)</f>
        <v>0</v>
      </c>
      <c r="G40" s="101"/>
    </row>
    <row r="41" spans="2:7">
      <c r="B41" s="100"/>
      <c r="C41" s="24"/>
      <c r="D41" s="181"/>
      <c r="E41" s="181"/>
      <c r="F41" s="181"/>
      <c r="G41" s="101"/>
    </row>
    <row r="42" spans="2:7">
      <c r="B42" s="100"/>
      <c r="C42" s="117" t="str">
        <f>'6 - DFC'!B44</f>
        <v>ATIVIDADES DE FINANCIAMENTO</v>
      </c>
      <c r="D42" s="182"/>
      <c r="E42" s="182"/>
      <c r="F42" s="182"/>
      <c r="G42" s="101"/>
    </row>
    <row r="43" spans="2:7">
      <c r="B43" s="100"/>
      <c r="C43" s="114" t="str">
        <f>'6 - DFC'!B45</f>
        <v>Entradas</v>
      </c>
      <c r="D43" s="180">
        <f>'6 - DFC'!C45</f>
        <v>0</v>
      </c>
      <c r="E43" s="180">
        <f>SUM('6 - DFC'!D45:O45)</f>
        <v>0</v>
      </c>
      <c r="F43" s="180">
        <f>SUM('6 - DFC'!P45:AA45)</f>
        <v>0</v>
      </c>
      <c r="G43" s="101"/>
    </row>
    <row r="44" spans="2:7">
      <c r="B44" s="100"/>
      <c r="C44" s="141" t="str">
        <f>'6 - DFC'!B46</f>
        <v>Investimento de Capital Próprio (1)</v>
      </c>
      <c r="D44" s="178">
        <f>'6 - DFC'!C46</f>
        <v>0</v>
      </c>
      <c r="E44" s="178">
        <f>SUM('6 - DFC'!D46:O46)</f>
        <v>0</v>
      </c>
      <c r="F44" s="179">
        <f>SUM('6 - DFC'!P46:AA46)</f>
        <v>0</v>
      </c>
      <c r="G44" s="101"/>
    </row>
    <row r="45" spans="2:7">
      <c r="B45" s="100"/>
      <c r="C45" s="141" t="str">
        <f>'6 - DFC'!B47</f>
        <v>Empréstimos / Financiamentos</v>
      </c>
      <c r="D45" s="178">
        <f>'6 - DFC'!C47</f>
        <v>0</v>
      </c>
      <c r="E45" s="178">
        <f>SUM('6 - DFC'!D47:O47)</f>
        <v>0</v>
      </c>
      <c r="F45" s="179">
        <f>SUM('6 - DFC'!P47:AA47)</f>
        <v>0</v>
      </c>
      <c r="G45" s="101"/>
    </row>
    <row r="46" spans="2:7">
      <c r="B46" s="100"/>
      <c r="C46" s="141" t="str">
        <f>'6 - DFC'!B48</f>
        <v>-</v>
      </c>
      <c r="D46" s="178">
        <f>'6 - DFC'!C48</f>
        <v>0</v>
      </c>
      <c r="E46" s="178">
        <f>SUM('6 - DFC'!D48:O48)</f>
        <v>0</v>
      </c>
      <c r="F46" s="179">
        <f>SUM('6 - DFC'!P48:AA48)</f>
        <v>0</v>
      </c>
      <c r="G46" s="101"/>
    </row>
    <row r="47" spans="2:7">
      <c r="B47" s="100"/>
      <c r="C47" s="141" t="str">
        <f>'6 - DFC'!B49</f>
        <v>-</v>
      </c>
      <c r="D47" s="178">
        <f>'6 - DFC'!C49</f>
        <v>0</v>
      </c>
      <c r="E47" s="178">
        <f>SUM('6 - DFC'!D49:O49)</f>
        <v>0</v>
      </c>
      <c r="F47" s="179">
        <f>SUM('6 - DFC'!P49:AA49)</f>
        <v>0</v>
      </c>
      <c r="G47" s="101"/>
    </row>
    <row r="48" spans="2:7">
      <c r="B48" s="100"/>
      <c r="C48" s="114" t="str">
        <f>'6 - DFC'!B50</f>
        <v>Saídas</v>
      </c>
      <c r="D48" s="180"/>
      <c r="E48" s="180"/>
      <c r="F48" s="180"/>
      <c r="G48" s="101"/>
    </row>
    <row r="49" spans="2:7">
      <c r="B49" s="100"/>
      <c r="C49" s="141" t="str">
        <f>'6 - DFC'!B51</f>
        <v>Despesas Financeiras (Juros)</v>
      </c>
      <c r="D49" s="178">
        <f>'6 - DFC'!C51</f>
        <v>0</v>
      </c>
      <c r="E49" s="178">
        <f>SUM('6 - DFC'!D51:O51)</f>
        <v>0</v>
      </c>
      <c r="F49" s="179">
        <f>SUM('6 - DFC'!P51:AA51)</f>
        <v>0</v>
      </c>
      <c r="G49" s="101"/>
    </row>
    <row r="50" spans="2:7">
      <c r="B50" s="100"/>
      <c r="C50" s="141" t="str">
        <f>'6 - DFC'!B52</f>
        <v>Amortizações (pagamento do principal)</v>
      </c>
      <c r="D50" s="178">
        <f>'6 - DFC'!C52</f>
        <v>0</v>
      </c>
      <c r="E50" s="178">
        <f>SUM('6 - DFC'!D52:O52)</f>
        <v>0</v>
      </c>
      <c r="F50" s="179">
        <f>SUM('6 - DFC'!P52:AA52)</f>
        <v>0</v>
      </c>
      <c r="G50" s="101"/>
    </row>
    <row r="51" spans="2:7">
      <c r="B51" s="100"/>
      <c r="C51" s="141" t="str">
        <f>'6 - DFC'!B53</f>
        <v>Distribuição de Lucro aos Sócios</v>
      </c>
      <c r="D51" s="178">
        <f>'6 - DFC'!C53</f>
        <v>0</v>
      </c>
      <c r="E51" s="178">
        <f>SUM('6 - DFC'!D53:O53)</f>
        <v>0</v>
      </c>
      <c r="F51" s="179">
        <f>SUM('6 - DFC'!P53:AA53)</f>
        <v>0</v>
      </c>
      <c r="G51" s="101"/>
    </row>
    <row r="52" spans="2:7">
      <c r="B52" s="100"/>
      <c r="C52" s="141" t="str">
        <f>'6 - DFC'!B54</f>
        <v>-</v>
      </c>
      <c r="D52" s="178">
        <f>'6 - DFC'!C54</f>
        <v>0</v>
      </c>
      <c r="E52" s="178">
        <f>SUM('6 - DFC'!D54:O54)</f>
        <v>0</v>
      </c>
      <c r="F52" s="179">
        <f>SUM('6 - DFC'!P54:AA54)</f>
        <v>0</v>
      </c>
      <c r="G52" s="101"/>
    </row>
    <row r="53" spans="2:7">
      <c r="B53" s="100"/>
      <c r="C53" s="24"/>
      <c r="D53" s="181"/>
      <c r="E53" s="181"/>
      <c r="F53" s="181"/>
      <c r="G53" s="101"/>
    </row>
    <row r="54" spans="2:7">
      <c r="B54" s="100"/>
      <c r="C54" s="141" t="str">
        <f>'6 - DFC'!B56</f>
        <v>SALDO DAS ATIVIDADES DE FINANCIAMENTO</v>
      </c>
      <c r="D54" s="178">
        <f>'6 - DFC'!C56</f>
        <v>0</v>
      </c>
      <c r="E54" s="178">
        <f>SUM('6 - DFC'!D56:O56)</f>
        <v>0</v>
      </c>
      <c r="F54" s="179">
        <f>SUM('6 - DFC'!P56:AA56)</f>
        <v>0</v>
      </c>
      <c r="G54" s="101"/>
    </row>
    <row r="55" spans="2:7">
      <c r="B55" s="100"/>
      <c r="C55" s="24"/>
      <c r="D55" s="181"/>
      <c r="E55" s="181"/>
      <c r="F55" s="181"/>
      <c r="G55" s="101"/>
    </row>
    <row r="56" spans="2:7">
      <c r="B56" s="100"/>
      <c r="C56" s="152" t="s">
        <v>312</v>
      </c>
      <c r="D56" s="183">
        <f>'6 - DFC'!C58</f>
        <v>0</v>
      </c>
      <c r="E56" s="183">
        <f>SUM('6 - DFC'!D58:O58)</f>
        <v>2248.5</v>
      </c>
      <c r="F56" s="184">
        <f>SUM('6 - DFC'!P58:AA58)</f>
        <v>5096.5999999999985</v>
      </c>
      <c r="G56" s="101"/>
    </row>
    <row r="57" spans="2:7">
      <c r="B57" s="100"/>
      <c r="C57" s="24"/>
      <c r="D57" s="185"/>
      <c r="E57" s="185"/>
      <c r="F57" s="185"/>
      <c r="G57" s="101"/>
    </row>
    <row r="58" spans="2:7">
      <c r="B58" s="100"/>
      <c r="C58" s="152" t="s">
        <v>307</v>
      </c>
      <c r="D58" s="186">
        <f>D56</f>
        <v>0</v>
      </c>
      <c r="E58" s="183">
        <f>D58+E56</f>
        <v>2248.5</v>
      </c>
      <c r="F58" s="184">
        <f>E58+F56</f>
        <v>7345.0999999999985</v>
      </c>
      <c r="G58" s="101"/>
    </row>
    <row r="59" spans="2:7">
      <c r="B59" s="118"/>
      <c r="C59" s="107"/>
      <c r="D59" s="107"/>
      <c r="E59" s="107"/>
      <c r="F59" s="107"/>
      <c r="G59" s="103"/>
    </row>
    <row r="60" spans="2:7">
      <c r="G60" s="104" t="s">
        <v>272</v>
      </c>
    </row>
  </sheetData>
  <hyperlinks>
    <hyperlink ref="E2" location="Índice!A1" display="Índice" xr:uid="{F3CA606F-DB0F-41EA-BA49-2286C4B6E156}"/>
    <hyperlink ref="G2" location="Instruções!A1" display="Instruções" xr:uid="{3B1BFA6F-6902-4D77-951B-A3DE73E22405}"/>
  </hyperlink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Z18"/>
  <sheetViews>
    <sheetView showGridLines="0" zoomScaleNormal="100" workbookViewId="0" xr3:uid="{44B22561-5205-5C8A-B808-2C70100D228F}">
      <pane xSplit="2" ySplit="6" topLeftCell="C7" activePane="bottomRight" state="frozen"/>
      <selection pane="bottomRight" activeCell="C7" sqref="C7"/>
      <selection pane="bottomLeft" activeCell="A6" sqref="A6"/>
      <selection pane="topRight" activeCell="C1" sqref="C1"/>
    </sheetView>
  </sheetViews>
  <sheetFormatPr defaultRowHeight="15"/>
  <cols>
    <col min="1" max="1" width="5" customWidth="1"/>
    <col min="2" max="2" width="28.7109375" customWidth="1"/>
    <col min="3" max="26" width="15.5703125" customWidth="1"/>
  </cols>
  <sheetData>
    <row r="2" spans="2:26">
      <c r="B2" s="1" t="str">
        <f>'4 - Investimentos'!B2</f>
        <v>Nome da Empresa</v>
      </c>
      <c r="D2" s="54" t="s">
        <v>12</v>
      </c>
      <c r="F2" s="54" t="s">
        <v>33</v>
      </c>
    </row>
    <row r="3" spans="2:26">
      <c r="B3" s="1" t="s">
        <v>313</v>
      </c>
    </row>
    <row r="6" spans="2:26">
      <c r="C6" s="3" t="s">
        <v>49</v>
      </c>
      <c r="D6" s="3" t="s">
        <v>50</v>
      </c>
      <c r="E6" s="3" t="s">
        <v>51</v>
      </c>
      <c r="F6" s="3" t="s">
        <v>52</v>
      </c>
      <c r="G6" s="3" t="s">
        <v>53</v>
      </c>
      <c r="H6" s="3" t="s">
        <v>54</v>
      </c>
      <c r="I6" s="3" t="s">
        <v>55</v>
      </c>
      <c r="J6" s="3" t="s">
        <v>56</v>
      </c>
      <c r="K6" s="3" t="s">
        <v>57</v>
      </c>
      <c r="L6" s="3" t="s">
        <v>58</v>
      </c>
      <c r="M6" s="3" t="s">
        <v>59</v>
      </c>
      <c r="N6" s="3" t="s">
        <v>60</v>
      </c>
      <c r="O6" s="3" t="s">
        <v>61</v>
      </c>
      <c r="P6" s="3" t="s">
        <v>62</v>
      </c>
      <c r="Q6" s="3" t="s">
        <v>63</v>
      </c>
      <c r="R6" s="3" t="s">
        <v>64</v>
      </c>
      <c r="S6" s="3" t="s">
        <v>65</v>
      </c>
      <c r="T6" s="3" t="s">
        <v>66</v>
      </c>
      <c r="U6" s="3" t="s">
        <v>67</v>
      </c>
      <c r="V6" s="3" t="s">
        <v>68</v>
      </c>
      <c r="W6" s="3" t="s">
        <v>69</v>
      </c>
      <c r="X6" s="3" t="s">
        <v>70</v>
      </c>
      <c r="Y6" s="3" t="s">
        <v>71</v>
      </c>
      <c r="Z6" s="3" t="s">
        <v>72</v>
      </c>
    </row>
    <row r="7" spans="2:26">
      <c r="B7" s="2" t="s">
        <v>314</v>
      </c>
      <c r="C7" s="187">
        <f>'1 - Vendas, Receita e Recebim.'!C75</f>
        <v>0</v>
      </c>
      <c r="D7" s="187">
        <f>'1 - Vendas, Receita e Recebim.'!D75</f>
        <v>74.95</v>
      </c>
      <c r="E7" s="187">
        <f>'1 - Vendas, Receita e Recebim.'!E75</f>
        <v>149.9</v>
      </c>
      <c r="F7" s="187">
        <f>'1 - Vendas, Receita e Recebim.'!F75</f>
        <v>149.9</v>
      </c>
      <c r="G7" s="187">
        <f>'1 - Vendas, Receita e Recebim.'!G75</f>
        <v>224.85</v>
      </c>
      <c r="H7" s="187">
        <f>'1 - Vendas, Receita e Recebim.'!H75</f>
        <v>224.85</v>
      </c>
      <c r="I7" s="187">
        <f>'1 - Vendas, Receita e Recebim.'!I75</f>
        <v>224.85</v>
      </c>
      <c r="J7" s="187">
        <f>'1 - Vendas, Receita e Recebim.'!J75</f>
        <v>299.8</v>
      </c>
      <c r="K7" s="187">
        <f>'1 - Vendas, Receita e Recebim.'!K75</f>
        <v>299.8</v>
      </c>
      <c r="L7" s="187">
        <f>'1 - Vendas, Receita e Recebim.'!L75</f>
        <v>299.8</v>
      </c>
      <c r="M7" s="187">
        <f>'1 - Vendas, Receita e Recebim.'!M75</f>
        <v>299.8</v>
      </c>
      <c r="N7" s="187">
        <f>'1 - Vendas, Receita e Recebim.'!N75</f>
        <v>374.75</v>
      </c>
      <c r="O7" s="187">
        <f>'1 - Vendas, Receita e Recebim.'!O75</f>
        <v>374.75</v>
      </c>
      <c r="P7" s="187">
        <f>'1 - Vendas, Receita e Recebim.'!P75</f>
        <v>374.75</v>
      </c>
      <c r="Q7" s="187">
        <f>'1 - Vendas, Receita e Recebim.'!Q75</f>
        <v>374.75</v>
      </c>
      <c r="R7" s="187">
        <f>'1 - Vendas, Receita e Recebim.'!R75</f>
        <v>374.75</v>
      </c>
      <c r="S7" s="187">
        <f>'1 - Vendas, Receita e Recebim.'!S75</f>
        <v>449.7</v>
      </c>
      <c r="T7" s="187">
        <f>'1 - Vendas, Receita e Recebim.'!T75</f>
        <v>449.7</v>
      </c>
      <c r="U7" s="187">
        <f>'1 - Vendas, Receita e Recebim.'!U75</f>
        <v>449.7</v>
      </c>
      <c r="V7" s="187">
        <f>'1 - Vendas, Receita e Recebim.'!V75</f>
        <v>449.7</v>
      </c>
      <c r="W7" s="187">
        <f>'1 - Vendas, Receita e Recebim.'!W75</f>
        <v>449.7</v>
      </c>
      <c r="X7" s="187">
        <f>'1 - Vendas, Receita e Recebim.'!X75</f>
        <v>449.7</v>
      </c>
      <c r="Y7" s="187">
        <f>'1 - Vendas, Receita e Recebim.'!Y75</f>
        <v>524.65</v>
      </c>
      <c r="Z7" s="187">
        <f>'1 - Vendas, Receita e Recebim.'!Z75</f>
        <v>524.65</v>
      </c>
    </row>
    <row r="8" spans="2:26">
      <c r="B8" s="2" t="s">
        <v>315</v>
      </c>
      <c r="C8" s="187">
        <f>-'1 - Vendas, Receita e Recebim.'!C80</f>
        <v>0</v>
      </c>
      <c r="D8" s="187">
        <f>-'1 - Vendas, Receita e Recebim.'!D80</f>
        <v>0</v>
      </c>
      <c r="E8" s="187">
        <f>-'1 - Vendas, Receita e Recebim.'!E80</f>
        <v>0</v>
      </c>
      <c r="F8" s="187">
        <f>-'1 - Vendas, Receita e Recebim.'!F80</f>
        <v>0</v>
      </c>
      <c r="G8" s="187">
        <f>-'1 - Vendas, Receita e Recebim.'!G80</f>
        <v>0</v>
      </c>
      <c r="H8" s="187">
        <f>-'1 - Vendas, Receita e Recebim.'!H80</f>
        <v>0</v>
      </c>
      <c r="I8" s="187">
        <f>-'1 - Vendas, Receita e Recebim.'!I80</f>
        <v>0</v>
      </c>
      <c r="J8" s="187">
        <f>-'1 - Vendas, Receita e Recebim.'!J80</f>
        <v>0</v>
      </c>
      <c r="K8" s="187">
        <f>-'1 - Vendas, Receita e Recebim.'!K80</f>
        <v>0</v>
      </c>
      <c r="L8" s="187">
        <f>-'1 - Vendas, Receita e Recebim.'!L80</f>
        <v>0</v>
      </c>
      <c r="M8" s="187">
        <f>-'1 - Vendas, Receita e Recebim.'!M80</f>
        <v>0</v>
      </c>
      <c r="N8" s="187">
        <f>-'1 - Vendas, Receita e Recebim.'!N80</f>
        <v>0</v>
      </c>
      <c r="O8" s="187">
        <f>-'1 - Vendas, Receita e Recebim.'!O80</f>
        <v>0</v>
      </c>
      <c r="P8" s="187">
        <f>-'1 - Vendas, Receita e Recebim.'!P80</f>
        <v>0</v>
      </c>
      <c r="Q8" s="187">
        <f>-'1 - Vendas, Receita e Recebim.'!Q80</f>
        <v>0</v>
      </c>
      <c r="R8" s="187">
        <f>-'1 - Vendas, Receita e Recebim.'!R80</f>
        <v>0</v>
      </c>
      <c r="S8" s="187">
        <f>-'1 - Vendas, Receita e Recebim.'!S80</f>
        <v>0</v>
      </c>
      <c r="T8" s="187">
        <f>-'1 - Vendas, Receita e Recebim.'!T80</f>
        <v>0</v>
      </c>
      <c r="U8" s="187">
        <f>-'1 - Vendas, Receita e Recebim.'!U80</f>
        <v>0</v>
      </c>
      <c r="V8" s="187">
        <f>-'1 - Vendas, Receita e Recebim.'!V80</f>
        <v>0</v>
      </c>
      <c r="W8" s="187">
        <f>-'1 - Vendas, Receita e Recebim.'!W80</f>
        <v>0</v>
      </c>
      <c r="X8" s="187">
        <f>-'1 - Vendas, Receita e Recebim.'!X80</f>
        <v>0</v>
      </c>
      <c r="Y8" s="187">
        <f>-'1 - Vendas, Receita e Recebim.'!Y80</f>
        <v>0</v>
      </c>
      <c r="Z8" s="187">
        <f>-'1 - Vendas, Receita e Recebim.'!Z80</f>
        <v>0</v>
      </c>
    </row>
    <row r="9" spans="2:26">
      <c r="B9" s="4" t="s">
        <v>316</v>
      </c>
      <c r="C9" s="188">
        <f>C7+C8</f>
        <v>0</v>
      </c>
      <c r="D9" s="188">
        <f t="shared" ref="D9:Z9" si="0">D7+D8</f>
        <v>74.95</v>
      </c>
      <c r="E9" s="188">
        <f t="shared" si="0"/>
        <v>149.9</v>
      </c>
      <c r="F9" s="188">
        <f t="shared" si="0"/>
        <v>149.9</v>
      </c>
      <c r="G9" s="188">
        <f t="shared" si="0"/>
        <v>224.85</v>
      </c>
      <c r="H9" s="188">
        <f t="shared" si="0"/>
        <v>224.85</v>
      </c>
      <c r="I9" s="188">
        <f t="shared" si="0"/>
        <v>224.85</v>
      </c>
      <c r="J9" s="188">
        <f t="shared" si="0"/>
        <v>299.8</v>
      </c>
      <c r="K9" s="188">
        <f t="shared" si="0"/>
        <v>299.8</v>
      </c>
      <c r="L9" s="188">
        <f t="shared" si="0"/>
        <v>299.8</v>
      </c>
      <c r="M9" s="188">
        <f t="shared" si="0"/>
        <v>299.8</v>
      </c>
      <c r="N9" s="188">
        <f t="shared" si="0"/>
        <v>374.75</v>
      </c>
      <c r="O9" s="188">
        <f t="shared" si="0"/>
        <v>374.75</v>
      </c>
      <c r="P9" s="188">
        <f t="shared" si="0"/>
        <v>374.75</v>
      </c>
      <c r="Q9" s="188">
        <f t="shared" si="0"/>
        <v>374.75</v>
      </c>
      <c r="R9" s="188">
        <f t="shared" si="0"/>
        <v>374.75</v>
      </c>
      <c r="S9" s="188">
        <f t="shared" si="0"/>
        <v>449.7</v>
      </c>
      <c r="T9" s="188">
        <f t="shared" si="0"/>
        <v>449.7</v>
      </c>
      <c r="U9" s="188">
        <f t="shared" si="0"/>
        <v>449.7</v>
      </c>
      <c r="V9" s="188">
        <f t="shared" si="0"/>
        <v>449.7</v>
      </c>
      <c r="W9" s="188">
        <f t="shared" si="0"/>
        <v>449.7</v>
      </c>
      <c r="X9" s="188">
        <f t="shared" si="0"/>
        <v>449.7</v>
      </c>
      <c r="Y9" s="188">
        <f t="shared" si="0"/>
        <v>524.65</v>
      </c>
      <c r="Z9" s="188">
        <f t="shared" si="0"/>
        <v>524.65</v>
      </c>
    </row>
    <row r="10" spans="2:26">
      <c r="B10" s="2" t="s">
        <v>317</v>
      </c>
      <c r="C10" s="187">
        <f>-'2 - Custos e Pagamentos'!C244</f>
        <v>0</v>
      </c>
      <c r="D10" s="187">
        <f>-'2 - Custos e Pagamentos'!D244</f>
        <v>0</v>
      </c>
      <c r="E10" s="187">
        <f>-'2 - Custos e Pagamentos'!E244</f>
        <v>0</v>
      </c>
      <c r="F10" s="187">
        <f>-'2 - Custos e Pagamentos'!F244</f>
        <v>0</v>
      </c>
      <c r="G10" s="187">
        <f>-'2 - Custos e Pagamentos'!G244</f>
        <v>0</v>
      </c>
      <c r="H10" s="187">
        <f>-'2 - Custos e Pagamentos'!H244</f>
        <v>0</v>
      </c>
      <c r="I10" s="187">
        <f>-'2 - Custos e Pagamentos'!I244</f>
        <v>0</v>
      </c>
      <c r="J10" s="187">
        <f>-'2 - Custos e Pagamentos'!J244</f>
        <v>0</v>
      </c>
      <c r="K10" s="187">
        <f>-'2 - Custos e Pagamentos'!K244</f>
        <v>0</v>
      </c>
      <c r="L10" s="187">
        <f>-'2 - Custos e Pagamentos'!L244</f>
        <v>0</v>
      </c>
      <c r="M10" s="187">
        <f>-'2 - Custos e Pagamentos'!M244</f>
        <v>0</v>
      </c>
      <c r="N10" s="187">
        <f>-'2 - Custos e Pagamentos'!N244</f>
        <v>0</v>
      </c>
      <c r="O10" s="187">
        <f>-'2 - Custos e Pagamentos'!O244</f>
        <v>0</v>
      </c>
      <c r="P10" s="187">
        <f>-'2 - Custos e Pagamentos'!P244</f>
        <v>0</v>
      </c>
      <c r="Q10" s="187">
        <f>-'2 - Custos e Pagamentos'!Q244</f>
        <v>0</v>
      </c>
      <c r="R10" s="187">
        <f>-'2 - Custos e Pagamentos'!R244</f>
        <v>0</v>
      </c>
      <c r="S10" s="187">
        <f>-'2 - Custos e Pagamentos'!S244</f>
        <v>0</v>
      </c>
      <c r="T10" s="187">
        <f>-'2 - Custos e Pagamentos'!T244</f>
        <v>0</v>
      </c>
      <c r="U10" s="187">
        <f>-'2 - Custos e Pagamentos'!U244</f>
        <v>0</v>
      </c>
      <c r="V10" s="187">
        <f>-'2 - Custos e Pagamentos'!V244</f>
        <v>0</v>
      </c>
      <c r="W10" s="187">
        <f>-'2 - Custos e Pagamentos'!W244</f>
        <v>0</v>
      </c>
      <c r="X10" s="187">
        <f>-'2 - Custos e Pagamentos'!X244</f>
        <v>0</v>
      </c>
      <c r="Y10" s="187">
        <f>-'2 - Custos e Pagamentos'!Y244</f>
        <v>0</v>
      </c>
      <c r="Z10" s="187">
        <f>-'2 - Custos e Pagamentos'!Z244</f>
        <v>0</v>
      </c>
    </row>
    <row r="11" spans="2:26">
      <c r="B11" s="4" t="s">
        <v>318</v>
      </c>
      <c r="C11" s="188">
        <f>C9+C10</f>
        <v>0</v>
      </c>
      <c r="D11" s="188">
        <f t="shared" ref="D11:Z11" si="1">D9+D10</f>
        <v>74.95</v>
      </c>
      <c r="E11" s="188">
        <f t="shared" si="1"/>
        <v>149.9</v>
      </c>
      <c r="F11" s="188">
        <f t="shared" si="1"/>
        <v>149.9</v>
      </c>
      <c r="G11" s="188">
        <f t="shared" si="1"/>
        <v>224.85</v>
      </c>
      <c r="H11" s="188">
        <f t="shared" si="1"/>
        <v>224.85</v>
      </c>
      <c r="I11" s="188">
        <f t="shared" si="1"/>
        <v>224.85</v>
      </c>
      <c r="J11" s="188">
        <f t="shared" si="1"/>
        <v>299.8</v>
      </c>
      <c r="K11" s="188">
        <f t="shared" si="1"/>
        <v>299.8</v>
      </c>
      <c r="L11" s="188">
        <f t="shared" si="1"/>
        <v>299.8</v>
      </c>
      <c r="M11" s="188">
        <f t="shared" si="1"/>
        <v>299.8</v>
      </c>
      <c r="N11" s="188">
        <f t="shared" si="1"/>
        <v>374.75</v>
      </c>
      <c r="O11" s="188">
        <f t="shared" si="1"/>
        <v>374.75</v>
      </c>
      <c r="P11" s="188">
        <f t="shared" si="1"/>
        <v>374.75</v>
      </c>
      <c r="Q11" s="188">
        <f t="shared" si="1"/>
        <v>374.75</v>
      </c>
      <c r="R11" s="188">
        <f t="shared" si="1"/>
        <v>374.75</v>
      </c>
      <c r="S11" s="188">
        <f t="shared" si="1"/>
        <v>449.7</v>
      </c>
      <c r="T11" s="188">
        <f t="shared" si="1"/>
        <v>449.7</v>
      </c>
      <c r="U11" s="188">
        <f t="shared" si="1"/>
        <v>449.7</v>
      </c>
      <c r="V11" s="188">
        <f t="shared" si="1"/>
        <v>449.7</v>
      </c>
      <c r="W11" s="188">
        <f t="shared" si="1"/>
        <v>449.7</v>
      </c>
      <c r="X11" s="188">
        <f t="shared" si="1"/>
        <v>449.7</v>
      </c>
      <c r="Y11" s="188">
        <f t="shared" si="1"/>
        <v>524.65</v>
      </c>
      <c r="Z11" s="188">
        <f t="shared" si="1"/>
        <v>524.65</v>
      </c>
    </row>
    <row r="12" spans="2:26">
      <c r="B12" s="2" t="s">
        <v>319</v>
      </c>
      <c r="C12" s="187">
        <f>-'3 - Despesas e Pagamentos'!C27</f>
        <v>0</v>
      </c>
      <c r="D12" s="187">
        <f>-'3 - Despesas e Pagamentos'!D27</f>
        <v>0</v>
      </c>
      <c r="E12" s="187">
        <f>-'3 - Despesas e Pagamentos'!E27</f>
        <v>0</v>
      </c>
      <c r="F12" s="187">
        <f>-'3 - Despesas e Pagamentos'!F27</f>
        <v>0</v>
      </c>
      <c r="G12" s="187">
        <f>-'3 - Despesas e Pagamentos'!G27</f>
        <v>0</v>
      </c>
      <c r="H12" s="187">
        <f>-'3 - Despesas e Pagamentos'!H27</f>
        <v>0</v>
      </c>
      <c r="I12" s="187">
        <f>-'3 - Despesas e Pagamentos'!I27</f>
        <v>0</v>
      </c>
      <c r="J12" s="187">
        <f>-'3 - Despesas e Pagamentos'!J27</f>
        <v>0</v>
      </c>
      <c r="K12" s="187">
        <f>-'3 - Despesas e Pagamentos'!K27</f>
        <v>0</v>
      </c>
      <c r="L12" s="187">
        <f>-'3 - Despesas e Pagamentos'!L27</f>
        <v>0</v>
      </c>
      <c r="M12" s="187">
        <f>-'3 - Despesas e Pagamentos'!M27</f>
        <v>0</v>
      </c>
      <c r="N12" s="187">
        <f>-'3 - Despesas e Pagamentos'!N27</f>
        <v>0</v>
      </c>
      <c r="O12" s="187">
        <f>-'3 - Despesas e Pagamentos'!O27</f>
        <v>0</v>
      </c>
      <c r="P12" s="187">
        <f>-'3 - Despesas e Pagamentos'!P27</f>
        <v>0</v>
      </c>
      <c r="Q12" s="187">
        <f>-'3 - Despesas e Pagamentos'!Q27</f>
        <v>0</v>
      </c>
      <c r="R12" s="187">
        <f>-'3 - Despesas e Pagamentos'!R27</f>
        <v>0</v>
      </c>
      <c r="S12" s="187">
        <f>-'3 - Despesas e Pagamentos'!S27</f>
        <v>0</v>
      </c>
      <c r="T12" s="187">
        <f>-'3 - Despesas e Pagamentos'!T27</f>
        <v>0</v>
      </c>
      <c r="U12" s="187">
        <f>-'3 - Despesas e Pagamentos'!U27</f>
        <v>0</v>
      </c>
      <c r="V12" s="187">
        <f>-'3 - Despesas e Pagamentos'!V27</f>
        <v>0</v>
      </c>
      <c r="W12" s="187">
        <f>-'3 - Despesas e Pagamentos'!W27</f>
        <v>0</v>
      </c>
      <c r="X12" s="187">
        <f>-'3 - Despesas e Pagamentos'!X27</f>
        <v>0</v>
      </c>
      <c r="Y12" s="187">
        <f>-'3 - Despesas e Pagamentos'!Y27</f>
        <v>0</v>
      </c>
      <c r="Z12" s="187">
        <f>-'3 - Despesas e Pagamentos'!Z27</f>
        <v>0</v>
      </c>
    </row>
    <row r="13" spans="2:26">
      <c r="B13" s="2" t="s">
        <v>320</v>
      </c>
      <c r="C13" s="187">
        <f>-'3 - Despesas e Pagamentos'!C89</f>
        <v>0</v>
      </c>
      <c r="D13" s="187">
        <f>-'3 - Despesas e Pagamentos'!D89</f>
        <v>0</v>
      </c>
      <c r="E13" s="187">
        <f>-'3 - Despesas e Pagamentos'!E89</f>
        <v>0</v>
      </c>
      <c r="F13" s="187">
        <f>-'3 - Despesas e Pagamentos'!F89</f>
        <v>0</v>
      </c>
      <c r="G13" s="187">
        <f>-'3 - Despesas e Pagamentos'!G89</f>
        <v>0</v>
      </c>
      <c r="H13" s="187">
        <f>-'3 - Despesas e Pagamentos'!H89</f>
        <v>0</v>
      </c>
      <c r="I13" s="187">
        <f>-'3 - Despesas e Pagamentos'!I89</f>
        <v>0</v>
      </c>
      <c r="J13" s="187">
        <f>-'3 - Despesas e Pagamentos'!J89</f>
        <v>0</v>
      </c>
      <c r="K13" s="187">
        <f>-'3 - Despesas e Pagamentos'!K89</f>
        <v>0</v>
      </c>
      <c r="L13" s="187">
        <f>-'3 - Despesas e Pagamentos'!L89</f>
        <v>0</v>
      </c>
      <c r="M13" s="187">
        <f>-'3 - Despesas e Pagamentos'!M89</f>
        <v>0</v>
      </c>
      <c r="N13" s="187">
        <f>-'3 - Despesas e Pagamentos'!N89</f>
        <v>0</v>
      </c>
      <c r="O13" s="187">
        <f>-'3 - Despesas e Pagamentos'!O89</f>
        <v>0</v>
      </c>
      <c r="P13" s="187">
        <f>-'3 - Despesas e Pagamentos'!P89</f>
        <v>0</v>
      </c>
      <c r="Q13" s="187">
        <f>-'3 - Despesas e Pagamentos'!Q89</f>
        <v>0</v>
      </c>
      <c r="R13" s="187">
        <f>-'3 - Despesas e Pagamentos'!R89</f>
        <v>0</v>
      </c>
      <c r="S13" s="187">
        <f>-'3 - Despesas e Pagamentos'!S89</f>
        <v>0</v>
      </c>
      <c r="T13" s="187">
        <f>-'3 - Despesas e Pagamentos'!T89</f>
        <v>0</v>
      </c>
      <c r="U13" s="187">
        <f>-'3 - Despesas e Pagamentos'!U89</f>
        <v>0</v>
      </c>
      <c r="V13" s="187">
        <f>-'3 - Despesas e Pagamentos'!V89</f>
        <v>0</v>
      </c>
      <c r="W13" s="187">
        <f>-'3 - Despesas e Pagamentos'!W89</f>
        <v>0</v>
      </c>
      <c r="X13" s="187">
        <f>-'3 - Despesas e Pagamentos'!X89</f>
        <v>0</v>
      </c>
      <c r="Y13" s="187">
        <f>-'3 - Despesas e Pagamentos'!Y89</f>
        <v>0</v>
      </c>
      <c r="Z13" s="187">
        <f>-'3 - Despesas e Pagamentos'!Z89</f>
        <v>0</v>
      </c>
    </row>
    <row r="14" spans="2:26">
      <c r="B14" s="2" t="s">
        <v>321</v>
      </c>
      <c r="C14" s="187">
        <f>-'5 - Financiamentos'!D24</f>
        <v>0</v>
      </c>
      <c r="D14" s="187">
        <f>-'5 - Financiamentos'!E24</f>
        <v>0</v>
      </c>
      <c r="E14" s="187">
        <f>-'5 - Financiamentos'!F24</f>
        <v>0</v>
      </c>
      <c r="F14" s="187">
        <f>-'5 - Financiamentos'!G24</f>
        <v>0</v>
      </c>
      <c r="G14" s="187">
        <f>-'5 - Financiamentos'!H24</f>
        <v>0</v>
      </c>
      <c r="H14" s="187">
        <f>-'5 - Financiamentos'!I24</f>
        <v>0</v>
      </c>
      <c r="I14" s="187">
        <f>-'5 - Financiamentos'!J24</f>
        <v>0</v>
      </c>
      <c r="J14" s="187">
        <f>-'5 - Financiamentos'!K24</f>
        <v>0</v>
      </c>
      <c r="K14" s="187">
        <f>-'5 - Financiamentos'!L24</f>
        <v>0</v>
      </c>
      <c r="L14" s="187">
        <f>-'5 - Financiamentos'!M24</f>
        <v>0</v>
      </c>
      <c r="M14" s="187">
        <f>-'5 - Financiamentos'!N24</f>
        <v>0</v>
      </c>
      <c r="N14" s="187">
        <f>-'5 - Financiamentos'!O24</f>
        <v>0</v>
      </c>
      <c r="O14" s="187">
        <f>-'5 - Financiamentos'!P24</f>
        <v>0</v>
      </c>
      <c r="P14" s="187">
        <f>-'5 - Financiamentos'!Q24</f>
        <v>0</v>
      </c>
      <c r="Q14" s="187">
        <f>-'5 - Financiamentos'!R24</f>
        <v>0</v>
      </c>
      <c r="R14" s="187">
        <f>-'5 - Financiamentos'!S24</f>
        <v>0</v>
      </c>
      <c r="S14" s="187">
        <f>-'5 - Financiamentos'!T24</f>
        <v>0</v>
      </c>
      <c r="T14" s="187">
        <f>-'5 - Financiamentos'!U24</f>
        <v>0</v>
      </c>
      <c r="U14" s="187">
        <f>-'5 - Financiamentos'!V24</f>
        <v>0</v>
      </c>
      <c r="V14" s="187">
        <f>-'5 - Financiamentos'!W24</f>
        <v>0</v>
      </c>
      <c r="W14" s="187">
        <f>-'5 - Financiamentos'!X24</f>
        <v>0</v>
      </c>
      <c r="X14" s="187">
        <f>-'5 - Financiamentos'!Y24</f>
        <v>0</v>
      </c>
      <c r="Y14" s="187">
        <f>-'5 - Financiamentos'!Z24</f>
        <v>0</v>
      </c>
      <c r="Z14" s="187">
        <f>-'5 - Financiamentos'!AA24</f>
        <v>0</v>
      </c>
    </row>
    <row r="15" spans="2:26">
      <c r="B15" s="4" t="s">
        <v>322</v>
      </c>
      <c r="C15" s="188">
        <f>SUM(C11:C14)</f>
        <v>0</v>
      </c>
      <c r="D15" s="188">
        <f t="shared" ref="D15:Z15" si="2">SUM(D11:D14)</f>
        <v>74.95</v>
      </c>
      <c r="E15" s="188">
        <f t="shared" si="2"/>
        <v>149.9</v>
      </c>
      <c r="F15" s="188">
        <f t="shared" si="2"/>
        <v>149.9</v>
      </c>
      <c r="G15" s="188">
        <f t="shared" si="2"/>
        <v>224.85</v>
      </c>
      <c r="H15" s="188">
        <f t="shared" si="2"/>
        <v>224.85</v>
      </c>
      <c r="I15" s="188">
        <f t="shared" si="2"/>
        <v>224.85</v>
      </c>
      <c r="J15" s="188">
        <f t="shared" si="2"/>
        <v>299.8</v>
      </c>
      <c r="K15" s="188">
        <f t="shared" si="2"/>
        <v>299.8</v>
      </c>
      <c r="L15" s="188">
        <f t="shared" si="2"/>
        <v>299.8</v>
      </c>
      <c r="M15" s="188">
        <f t="shared" si="2"/>
        <v>299.8</v>
      </c>
      <c r="N15" s="188">
        <f t="shared" si="2"/>
        <v>374.75</v>
      </c>
      <c r="O15" s="188">
        <f t="shared" si="2"/>
        <v>374.75</v>
      </c>
      <c r="P15" s="188">
        <f t="shared" si="2"/>
        <v>374.75</v>
      </c>
      <c r="Q15" s="188">
        <f t="shared" si="2"/>
        <v>374.75</v>
      </c>
      <c r="R15" s="188">
        <f t="shared" si="2"/>
        <v>374.75</v>
      </c>
      <c r="S15" s="188">
        <f t="shared" si="2"/>
        <v>449.7</v>
      </c>
      <c r="T15" s="188">
        <f t="shared" si="2"/>
        <v>449.7</v>
      </c>
      <c r="U15" s="188">
        <f t="shared" si="2"/>
        <v>449.7</v>
      </c>
      <c r="V15" s="188">
        <f t="shared" si="2"/>
        <v>449.7</v>
      </c>
      <c r="W15" s="188">
        <f t="shared" si="2"/>
        <v>449.7</v>
      </c>
      <c r="X15" s="188">
        <f t="shared" si="2"/>
        <v>449.7</v>
      </c>
      <c r="Y15" s="188">
        <f t="shared" si="2"/>
        <v>524.65</v>
      </c>
      <c r="Z15" s="188">
        <f t="shared" si="2"/>
        <v>524.65</v>
      </c>
    </row>
    <row r="16" spans="2:26">
      <c r="B16" s="2" t="s">
        <v>323</v>
      </c>
      <c r="C16" s="189">
        <f>SUM('4 - Investimentos'!D22:D25)</f>
        <v>0</v>
      </c>
      <c r="D16" s="189">
        <f>SUM('4 - Investimentos'!E22:E25)</f>
        <v>0</v>
      </c>
      <c r="E16" s="189">
        <f>SUM('4 - Investimentos'!F22:F25)</f>
        <v>0</v>
      </c>
      <c r="F16" s="189">
        <f>SUM('4 - Investimentos'!G22:G25)</f>
        <v>0</v>
      </c>
      <c r="G16" s="189">
        <f>SUM('4 - Investimentos'!H22:H25)</f>
        <v>0</v>
      </c>
      <c r="H16" s="189">
        <f>SUM('4 - Investimentos'!I22:I25)</f>
        <v>0</v>
      </c>
      <c r="I16" s="189">
        <f>SUM('4 - Investimentos'!J22:J25)</f>
        <v>0</v>
      </c>
      <c r="J16" s="189">
        <f>SUM('4 - Investimentos'!K22:K25)</f>
        <v>0</v>
      </c>
      <c r="K16" s="189">
        <f>SUM('4 - Investimentos'!L22:L25)</f>
        <v>0</v>
      </c>
      <c r="L16" s="189">
        <f>SUM('4 - Investimentos'!M22:M25)</f>
        <v>0</v>
      </c>
      <c r="M16" s="189">
        <f>SUM('4 - Investimentos'!N22:N25)</f>
        <v>0</v>
      </c>
      <c r="N16" s="189">
        <f>SUM('4 - Investimentos'!O22:O25)</f>
        <v>0</v>
      </c>
      <c r="O16" s="189">
        <f>SUM('4 - Investimentos'!P22:P25)</f>
        <v>0</v>
      </c>
      <c r="P16" s="189">
        <f>SUM('4 - Investimentos'!Q22:Q25)</f>
        <v>0</v>
      </c>
      <c r="Q16" s="189">
        <f>SUM('4 - Investimentos'!R22:R25)</f>
        <v>0</v>
      </c>
      <c r="R16" s="189">
        <f>SUM('4 - Investimentos'!S22:S25)</f>
        <v>0</v>
      </c>
      <c r="S16" s="189">
        <f>SUM('4 - Investimentos'!T22:T25)</f>
        <v>0</v>
      </c>
      <c r="T16" s="189">
        <f>SUM('4 - Investimentos'!U22:U25)</f>
        <v>0</v>
      </c>
      <c r="U16" s="189">
        <f>SUM('4 - Investimentos'!V22:V25)</f>
        <v>0</v>
      </c>
      <c r="V16" s="189">
        <f>SUM('4 - Investimentos'!W22:W25)</f>
        <v>0</v>
      </c>
      <c r="W16" s="189">
        <f>SUM('4 - Investimentos'!X22:X25)</f>
        <v>0</v>
      </c>
      <c r="X16" s="189">
        <f>SUM('4 - Investimentos'!Y22:Y25)</f>
        <v>0</v>
      </c>
      <c r="Y16" s="189">
        <f>SUM('4 - Investimentos'!Z22:Z25)</f>
        <v>0</v>
      </c>
      <c r="Z16" s="189">
        <f>SUM('4 - Investimentos'!AA22:AA25)</f>
        <v>0</v>
      </c>
    </row>
    <row r="17" spans="2:26">
      <c r="B17" s="2" t="s">
        <v>324</v>
      </c>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89"/>
    </row>
    <row r="18" spans="2:26">
      <c r="B18" s="4" t="s">
        <v>325</v>
      </c>
      <c r="C18" s="188">
        <f>SUM(C15:C17)</f>
        <v>0</v>
      </c>
      <c r="D18" s="188">
        <f t="shared" ref="D18:Z18" si="3">SUM(D15:D17)</f>
        <v>74.95</v>
      </c>
      <c r="E18" s="188">
        <f t="shared" si="3"/>
        <v>149.9</v>
      </c>
      <c r="F18" s="188">
        <f t="shared" si="3"/>
        <v>149.9</v>
      </c>
      <c r="G18" s="188">
        <f t="shared" si="3"/>
        <v>224.85</v>
      </c>
      <c r="H18" s="188">
        <f t="shared" si="3"/>
        <v>224.85</v>
      </c>
      <c r="I18" s="188">
        <f t="shared" si="3"/>
        <v>224.85</v>
      </c>
      <c r="J18" s="188">
        <f t="shared" si="3"/>
        <v>299.8</v>
      </c>
      <c r="K18" s="188">
        <f t="shared" si="3"/>
        <v>299.8</v>
      </c>
      <c r="L18" s="188">
        <f t="shared" si="3"/>
        <v>299.8</v>
      </c>
      <c r="M18" s="188">
        <f t="shared" si="3"/>
        <v>299.8</v>
      </c>
      <c r="N18" s="188">
        <f t="shared" si="3"/>
        <v>374.75</v>
      </c>
      <c r="O18" s="188">
        <f t="shared" si="3"/>
        <v>374.75</v>
      </c>
      <c r="P18" s="188">
        <f t="shared" si="3"/>
        <v>374.75</v>
      </c>
      <c r="Q18" s="188">
        <f t="shared" si="3"/>
        <v>374.75</v>
      </c>
      <c r="R18" s="188">
        <f t="shared" si="3"/>
        <v>374.75</v>
      </c>
      <c r="S18" s="188">
        <f t="shared" si="3"/>
        <v>449.7</v>
      </c>
      <c r="T18" s="188">
        <f t="shared" si="3"/>
        <v>449.7</v>
      </c>
      <c r="U18" s="188">
        <f t="shared" si="3"/>
        <v>449.7</v>
      </c>
      <c r="V18" s="188">
        <f t="shared" si="3"/>
        <v>449.7</v>
      </c>
      <c r="W18" s="188">
        <f t="shared" si="3"/>
        <v>449.7</v>
      </c>
      <c r="X18" s="188">
        <f t="shared" si="3"/>
        <v>449.7</v>
      </c>
      <c r="Y18" s="188">
        <f t="shared" si="3"/>
        <v>524.65</v>
      </c>
      <c r="Z18" s="188">
        <f t="shared" si="3"/>
        <v>524.65</v>
      </c>
    </row>
  </sheetData>
  <hyperlinks>
    <hyperlink ref="D2" location="Índice!A1" display="Índice" xr:uid="{00000000-0004-0000-0800-000000000000}"/>
    <hyperlink ref="F2" location="Instruções!A1" display="Instruções" xr:uid="{00000000-0004-0000-0800-000001000000}"/>
  </hyperlinks>
  <pageMargins left="0.511811024" right="0.511811024" top="0.78740157499999996" bottom="0.78740157499999996" header="0.31496062000000002" footer="0.31496062000000002"/>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EA4F-8AC7-4F14-B129-BC63879A9726}">
  <dimension ref="A2:F22"/>
  <sheetViews>
    <sheetView showGridLines="0" zoomScaleNormal="100" workbookViewId="0" xr3:uid="{C637E69A-28AC-51CD-B5F2-A19F105360EB}"/>
  </sheetViews>
  <sheetFormatPr defaultRowHeight="15"/>
  <cols>
    <col min="1" max="1" width="5.140625" customWidth="1"/>
    <col min="2" max="2" width="2.5703125" customWidth="1"/>
    <col min="3" max="3" width="41.7109375" customWidth="1"/>
    <col min="4" max="5" width="16.28515625" customWidth="1"/>
    <col min="6" max="6" width="3.140625" customWidth="1"/>
  </cols>
  <sheetData>
    <row r="2" spans="1:6">
      <c r="B2" s="1" t="str">
        <f>'7 - DRE'!B2</f>
        <v>Nome da Empresa</v>
      </c>
      <c r="D2" s="1"/>
      <c r="E2" s="1"/>
      <c r="F2" s="1"/>
    </row>
    <row r="3" spans="1:6">
      <c r="B3" s="114" t="s">
        <v>326</v>
      </c>
      <c r="D3" s="1"/>
      <c r="E3" s="1"/>
      <c r="F3" s="1"/>
    </row>
    <row r="4" spans="1:6">
      <c r="C4" s="114"/>
      <c r="D4" s="1"/>
      <c r="E4" s="1"/>
      <c r="F4" s="1"/>
    </row>
    <row r="5" spans="1:6" ht="12.75" customHeight="1">
      <c r="A5" s="24"/>
      <c r="B5" s="113"/>
      <c r="C5" s="108"/>
      <c r="D5" s="108"/>
      <c r="E5" s="108"/>
      <c r="F5" s="109"/>
    </row>
    <row r="6" spans="1:6">
      <c r="A6" s="24"/>
      <c r="B6" s="100"/>
      <c r="C6" s="114" t="s">
        <v>326</v>
      </c>
      <c r="D6" s="114"/>
      <c r="E6" s="114"/>
      <c r="F6" s="119"/>
    </row>
    <row r="7" spans="1:6">
      <c r="A7" s="24"/>
      <c r="B7" s="100"/>
      <c r="C7" s="110"/>
      <c r="D7" s="110"/>
      <c r="E7" s="110"/>
      <c r="F7" s="111"/>
    </row>
    <row r="8" spans="1:6">
      <c r="A8" s="24"/>
      <c r="B8" s="100"/>
      <c r="C8" s="24"/>
      <c r="D8" s="112" t="s">
        <v>265</v>
      </c>
      <c r="E8" s="112" t="s">
        <v>266</v>
      </c>
      <c r="F8" s="101"/>
    </row>
    <row r="9" spans="1:6">
      <c r="A9" s="24"/>
      <c r="B9" s="100"/>
      <c r="C9" s="141" t="str">
        <f>'7 - DRE'!B7</f>
        <v>Receita Bruta</v>
      </c>
      <c r="D9" s="190">
        <f>SUM('7 - DRE'!C7:N7)</f>
        <v>2623.25</v>
      </c>
      <c r="E9" s="145">
        <f>SUM('7 - DRE'!O7:Z7)</f>
        <v>5246.4999999999991</v>
      </c>
      <c r="F9" s="101"/>
    </row>
    <row r="10" spans="1:6">
      <c r="A10" s="24"/>
      <c r="B10" s="100"/>
      <c r="C10" s="141" t="str">
        <f>'7 - DRE'!B8</f>
        <v>(-) Deduções</v>
      </c>
      <c r="D10" s="190">
        <f>SUM('7 - DRE'!C8:N8)</f>
        <v>0</v>
      </c>
      <c r="E10" s="172">
        <f>SUM('7 - DRE'!O8:Z8)</f>
        <v>0</v>
      </c>
      <c r="F10" s="101"/>
    </row>
    <row r="11" spans="1:6">
      <c r="A11" s="24"/>
      <c r="B11" s="100"/>
      <c r="C11" s="151" t="str">
        <f>'7 - DRE'!B9</f>
        <v>(=) Receita Líquida</v>
      </c>
      <c r="D11" s="191">
        <f>SUM('7 - DRE'!C9:N9)</f>
        <v>2623.25</v>
      </c>
      <c r="E11" s="192">
        <f>SUM('7 - DRE'!O9:Z9)</f>
        <v>5246.4999999999991</v>
      </c>
      <c r="F11" s="101"/>
    </row>
    <row r="12" spans="1:6">
      <c r="A12" s="24"/>
      <c r="B12" s="100"/>
      <c r="C12" s="141" t="str">
        <f>'7 - DRE'!B10</f>
        <v>(-) CPV / CMV / CSP</v>
      </c>
      <c r="D12" s="190">
        <f>SUM('7 - DRE'!C10:N10)</f>
        <v>0</v>
      </c>
      <c r="E12" s="172">
        <f>SUM('7 - DRE'!O10:Z10)</f>
        <v>0</v>
      </c>
      <c r="F12" s="101"/>
    </row>
    <row r="13" spans="1:6">
      <c r="A13" s="24"/>
      <c r="B13" s="100"/>
      <c r="C13" s="151" t="str">
        <f>'7 - DRE'!B11</f>
        <v>(=) Lucro Bruto</v>
      </c>
      <c r="D13" s="191">
        <f>SUM('7 - DRE'!C11:N11)</f>
        <v>2623.25</v>
      </c>
      <c r="E13" s="192">
        <f>SUM('7 - DRE'!O11:Z11)</f>
        <v>5246.4999999999991</v>
      </c>
      <c r="F13" s="101"/>
    </row>
    <row r="14" spans="1:6">
      <c r="A14" s="24"/>
      <c r="B14" s="100"/>
      <c r="C14" s="141" t="str">
        <f>'7 - DRE'!B12</f>
        <v>(-) Despesas Administrativas</v>
      </c>
      <c r="D14" s="190">
        <f>SUM('7 - DRE'!C12:N12)</f>
        <v>0</v>
      </c>
      <c r="E14" s="172">
        <f>SUM('7 - DRE'!O12:Z12)</f>
        <v>0</v>
      </c>
      <c r="F14" s="101"/>
    </row>
    <row r="15" spans="1:6">
      <c r="A15" s="24"/>
      <c r="B15" s="100"/>
      <c r="C15" s="141" t="str">
        <f>'7 - DRE'!B13</f>
        <v>(-) Despesas de Vendas</v>
      </c>
      <c r="D15" s="190">
        <f>SUM('7 - DRE'!C13:N13)</f>
        <v>0</v>
      </c>
      <c r="E15" s="172">
        <f>SUM('7 - DRE'!O13:Z13)</f>
        <v>0</v>
      </c>
      <c r="F15" s="101"/>
    </row>
    <row r="16" spans="1:6">
      <c r="A16" s="24"/>
      <c r="B16" s="100"/>
      <c r="C16" s="141" t="str">
        <f>'7 - DRE'!B14</f>
        <v>(-) Despesas Financeiras</v>
      </c>
      <c r="D16" s="190">
        <f>SUM('7 - DRE'!C14:N14)</f>
        <v>0</v>
      </c>
      <c r="E16" s="172">
        <f>SUM('7 - DRE'!O14:Z14)</f>
        <v>0</v>
      </c>
      <c r="F16" s="101"/>
    </row>
    <row r="17" spans="1:6">
      <c r="A17" s="24"/>
      <c r="B17" s="100"/>
      <c r="C17" s="151" t="str">
        <f>'7 - DRE'!B15</f>
        <v>(=) Lucro Operacional</v>
      </c>
      <c r="D17" s="191">
        <f>SUM('7 - DRE'!C15:N15)</f>
        <v>2623.25</v>
      </c>
      <c r="E17" s="192">
        <f>SUM('7 - DRE'!O15:Z15)</f>
        <v>5246.4999999999991</v>
      </c>
      <c r="F17" s="101"/>
    </row>
    <row r="18" spans="1:6">
      <c r="A18" s="24"/>
      <c r="B18" s="100"/>
      <c r="C18" s="141" t="str">
        <f>'7 - DRE'!B16</f>
        <v>(+) Receitas não operacionais</v>
      </c>
      <c r="D18" s="190">
        <f>SUM('7 - DRE'!C16:N16)</f>
        <v>0</v>
      </c>
      <c r="E18" s="172">
        <f>SUM('7 - DRE'!O16:Z16)</f>
        <v>0</v>
      </c>
      <c r="F18" s="101"/>
    </row>
    <row r="19" spans="1:6">
      <c r="A19" s="24"/>
      <c r="B19" s="100"/>
      <c r="C19" s="141" t="str">
        <f>'7 - DRE'!B17</f>
        <v>(-) Despesas não operacionais</v>
      </c>
      <c r="D19" s="190">
        <f>SUM('7 - DRE'!C17:N17)</f>
        <v>0</v>
      </c>
      <c r="E19" s="172">
        <f>SUM('7 - DRE'!O17:Z17)</f>
        <v>0</v>
      </c>
      <c r="F19" s="101"/>
    </row>
    <row r="20" spans="1:6">
      <c r="A20" s="24"/>
      <c r="B20" s="100"/>
      <c r="C20" s="151" t="str">
        <f>'7 - DRE'!B18</f>
        <v>(=) Lucro Líquido</v>
      </c>
      <c r="D20" s="191">
        <f>SUM('7 - DRE'!C18:N18)</f>
        <v>2623.25</v>
      </c>
      <c r="E20" s="192">
        <f>SUM('7 - DRE'!O18:Z18)</f>
        <v>5246.4999999999991</v>
      </c>
      <c r="F20" s="101"/>
    </row>
    <row r="21" spans="1:6" ht="13.5" customHeight="1">
      <c r="A21" s="24"/>
      <c r="B21" s="118"/>
      <c r="C21" s="107"/>
      <c r="D21" s="107"/>
      <c r="E21" s="120"/>
      <c r="F21" s="103"/>
    </row>
    <row r="22" spans="1:6">
      <c r="A22" s="24"/>
      <c r="B22" s="24"/>
      <c r="E22" s="104"/>
      <c r="F22" s="104" t="s">
        <v>272</v>
      </c>
    </row>
  </sheetData>
  <pageMargins left="0.511811024" right="0.511811024" top="0.78740157499999996" bottom="0.78740157499999996" header="0.31496062000000002" footer="0.31496062000000002"/>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C3C08-A74F-41DA-A367-BA2E5C43914E}">
  <dimension ref="B2:H32"/>
  <sheetViews>
    <sheetView showGridLines="0" zoomScale="110" zoomScaleNormal="110" workbookViewId="0" xr3:uid="{97E0096C-FE74-5F3A-B497-243AB5F37AF9}"/>
  </sheetViews>
  <sheetFormatPr defaultRowHeight="15"/>
  <cols>
    <col min="1" max="1" width="5" customWidth="1"/>
    <col min="2" max="2" width="3.28515625" customWidth="1"/>
    <col min="3" max="3" width="29.7109375" customWidth="1"/>
    <col min="4" max="4" width="18.5703125" customWidth="1"/>
    <col min="5" max="5" width="5" customWidth="1"/>
    <col min="6" max="6" width="29.7109375" customWidth="1"/>
    <col min="7" max="7" width="18.5703125" customWidth="1"/>
    <col min="8" max="8" width="3.140625" customWidth="1"/>
  </cols>
  <sheetData>
    <row r="2" spans="2:8">
      <c r="B2" s="1" t="str">
        <f>'4 - Investimentos'!B2</f>
        <v>Nome da Empresa</v>
      </c>
      <c r="D2" s="121" t="s">
        <v>12</v>
      </c>
      <c r="E2" s="121"/>
      <c r="G2" s="54" t="s">
        <v>33</v>
      </c>
    </row>
    <row r="3" spans="2:8">
      <c r="B3" s="1" t="s">
        <v>327</v>
      </c>
    </row>
    <row r="6" spans="2:8" ht="13.5" customHeight="1">
      <c r="B6" s="113"/>
      <c r="C6" s="98"/>
      <c r="D6" s="98"/>
      <c r="E6" s="98"/>
      <c r="F6" s="98"/>
      <c r="G6" s="98"/>
      <c r="H6" s="99"/>
    </row>
    <row r="7" spans="2:8">
      <c r="B7" s="100"/>
      <c r="C7" s="229" t="s">
        <v>327</v>
      </c>
      <c r="D7" s="229"/>
      <c r="E7" s="229"/>
      <c r="F7" s="229"/>
      <c r="G7" s="229"/>
      <c r="H7" s="101"/>
    </row>
    <row r="8" spans="2:8">
      <c r="B8" s="100"/>
      <c r="C8" s="96" t="s">
        <v>328</v>
      </c>
      <c r="D8" s="96"/>
      <c r="E8" s="96"/>
      <c r="F8" s="96"/>
      <c r="G8" s="96"/>
      <c r="H8" s="101"/>
    </row>
    <row r="9" spans="2:8">
      <c r="B9" s="100"/>
      <c r="C9" s="230" t="s">
        <v>329</v>
      </c>
      <c r="D9" s="230"/>
      <c r="E9" s="112"/>
      <c r="F9" s="230" t="s">
        <v>330</v>
      </c>
      <c r="G9" s="230"/>
      <c r="H9" s="101"/>
    </row>
    <row r="10" spans="2:8">
      <c r="B10" s="100"/>
      <c r="C10" s="112"/>
      <c r="D10" s="112"/>
      <c r="E10" s="112"/>
      <c r="F10" s="112"/>
      <c r="G10" s="112"/>
      <c r="H10" s="101"/>
    </row>
    <row r="11" spans="2:8">
      <c r="B11" s="100"/>
      <c r="C11" s="114" t="s">
        <v>331</v>
      </c>
      <c r="D11" s="24"/>
      <c r="E11" s="24"/>
      <c r="F11" s="114" t="s">
        <v>331</v>
      </c>
      <c r="G11" s="24"/>
      <c r="H11" s="101"/>
    </row>
    <row r="12" spans="2:8">
      <c r="B12" s="100"/>
      <c r="C12" s="141" t="s">
        <v>332</v>
      </c>
      <c r="D12" s="145">
        <f>'6 - DFC'!AA59</f>
        <v>7345.0999999999985</v>
      </c>
      <c r="E12" s="105"/>
      <c r="F12" s="141" t="s">
        <v>333</v>
      </c>
      <c r="G12" s="145">
        <f>SUM('2 - Custos e Pagamentos'!C154:Z154)-SUM('2 - Custos e Pagamentos'!C197:Z197)</f>
        <v>0</v>
      </c>
      <c r="H12" s="101"/>
    </row>
    <row r="13" spans="2:8">
      <c r="B13" s="100"/>
      <c r="C13" s="141" t="s">
        <v>334</v>
      </c>
      <c r="D13" s="145">
        <f>SUM('1 - Vendas, Receita e Recebim.'!C75:Z75)-SUM('1 - Vendas, Receita e Recebim.'!C119:Z119)</f>
        <v>524.64999999999964</v>
      </c>
      <c r="E13" s="105"/>
      <c r="F13" s="141" t="s">
        <v>335</v>
      </c>
      <c r="G13" s="145">
        <f>'1 - Vendas, Receita e Recebim.'!Z80</f>
        <v>0</v>
      </c>
      <c r="H13" s="101"/>
    </row>
    <row r="14" spans="2:8" ht="17.25">
      <c r="B14" s="100"/>
      <c r="C14" s="141" t="s">
        <v>336</v>
      </c>
      <c r="D14" s="145">
        <f>SUM('2 - Custos e Pagamentos'!AA110,'2 - Custos e Pagamentos'!AA119,'2 - Custos e Pagamentos'!AA128,'2 - Custos e Pagamentos'!AA137,'2 - Custos e Pagamentos'!AA146)</f>
        <v>0</v>
      </c>
      <c r="E14" s="105"/>
      <c r="F14" s="141" t="s">
        <v>337</v>
      </c>
      <c r="G14" s="145">
        <f>'2 - Custos e Pagamentos'!Z207+'3 - Despesas e Pagamentos'!Z14</f>
        <v>0</v>
      </c>
      <c r="H14" s="101"/>
    </row>
    <row r="15" spans="2:8">
      <c r="B15" s="100"/>
      <c r="C15" s="24"/>
      <c r="D15" s="143"/>
      <c r="E15" s="24"/>
      <c r="F15" s="141" t="s">
        <v>338</v>
      </c>
      <c r="G15" s="145">
        <f>SUM('2 - Custos e Pagamentos'!Z211:Z214,'2 - Custos e Pagamentos'!Z215:Z218)+('3 - Despesas e Pagamentos'!Z27-'3 - Despesas e Pagamentos'!Z15-'3 - Despesas e Pagamentos'!Z14)</f>
        <v>0</v>
      </c>
      <c r="H15" s="101"/>
    </row>
    <row r="16" spans="2:8">
      <c r="B16" s="100"/>
      <c r="C16" s="24"/>
      <c r="D16" s="143"/>
      <c r="E16" s="24"/>
      <c r="F16" s="24"/>
      <c r="G16" s="143"/>
      <c r="H16" s="101"/>
    </row>
    <row r="17" spans="2:8">
      <c r="B17" s="100"/>
      <c r="C17" s="114" t="s">
        <v>339</v>
      </c>
      <c r="D17" s="143"/>
      <c r="E17" s="24"/>
      <c r="F17" s="114" t="s">
        <v>339</v>
      </c>
      <c r="G17" s="143"/>
      <c r="H17" s="101"/>
    </row>
    <row r="18" spans="2:8">
      <c r="B18" s="100"/>
      <c r="C18" s="141" t="s">
        <v>340</v>
      </c>
      <c r="D18" s="193" t="s">
        <v>258</v>
      </c>
      <c r="E18" s="24"/>
      <c r="F18" s="141" t="s">
        <v>341</v>
      </c>
      <c r="G18" s="145">
        <f>SUM('5 - Financiamentos'!C19:AA19)-SUM('5 - Financiamentos'!C25:AA25)</f>
        <v>0</v>
      </c>
      <c r="H18" s="101"/>
    </row>
    <row r="19" spans="2:8">
      <c r="B19" s="100"/>
      <c r="C19" s="141" t="s">
        <v>342</v>
      </c>
      <c r="D19" s="193" t="s">
        <v>258</v>
      </c>
      <c r="E19" s="24"/>
      <c r="F19" s="141" t="s">
        <v>258</v>
      </c>
      <c r="G19" s="145" t="s">
        <v>258</v>
      </c>
      <c r="H19" s="101"/>
    </row>
    <row r="20" spans="2:8">
      <c r="B20" s="100"/>
      <c r="C20" s="141" t="s">
        <v>343</v>
      </c>
      <c r="D20" s="145">
        <f>-SUM('4 - Investimentos'!C27:AA27)-SUM('2 - Custos e Pagamentos'!C208:Z208)-SUM('3 - Despesas e Pagamentos'!C15:Z15)-SUM('3 - Despesas e Pagamentos'!C37:Z37)</f>
        <v>0</v>
      </c>
      <c r="E20" s="24"/>
      <c r="F20" s="24"/>
      <c r="G20" s="143"/>
      <c r="H20" s="101"/>
    </row>
    <row r="21" spans="2:8">
      <c r="B21" s="100"/>
      <c r="C21" s="141" t="s">
        <v>344</v>
      </c>
      <c r="D21" s="193" t="s">
        <v>258</v>
      </c>
      <c r="E21" s="24"/>
      <c r="F21" s="114" t="s">
        <v>339</v>
      </c>
      <c r="G21" s="143"/>
      <c r="H21" s="101"/>
    </row>
    <row r="22" spans="2:8">
      <c r="B22" s="100"/>
      <c r="C22" s="24"/>
      <c r="D22" s="143"/>
      <c r="E22" s="24"/>
      <c r="F22" s="141" t="s">
        <v>345</v>
      </c>
      <c r="G22" s="145">
        <f>SUM('5 - Financiamentos'!C18:AA18)</f>
        <v>0</v>
      </c>
      <c r="H22" s="101"/>
    </row>
    <row r="23" spans="2:8">
      <c r="B23" s="100"/>
      <c r="C23" s="24"/>
      <c r="D23" s="143"/>
      <c r="E23" s="24"/>
      <c r="F23" s="141" t="s">
        <v>346</v>
      </c>
      <c r="G23" s="145">
        <f>SUM('7 - DRE'!C18:Z18)-SUM('5 - Financiamentos'!E26:AA26)</f>
        <v>7869.7499999999982</v>
      </c>
      <c r="H23" s="101"/>
    </row>
    <row r="24" spans="2:8" ht="6.75" customHeight="1">
      <c r="B24" s="100"/>
      <c r="C24" s="24"/>
      <c r="D24" s="143"/>
      <c r="E24" s="24"/>
      <c r="F24" s="24"/>
      <c r="G24" s="143"/>
      <c r="H24" s="101"/>
    </row>
    <row r="25" spans="2:8">
      <c r="B25" s="100"/>
      <c r="C25" s="149" t="s">
        <v>347</v>
      </c>
      <c r="D25" s="194">
        <f>SUM(D18,D19,D20,D21,D12,D13,D14)</f>
        <v>7869.7499999999982</v>
      </c>
      <c r="E25" s="24"/>
      <c r="F25" s="149" t="s">
        <v>348</v>
      </c>
      <c r="G25" s="194">
        <f>SUM(G23,G22,G18,G19,G15,G14,G13,G12)</f>
        <v>7869.7499999999982</v>
      </c>
      <c r="H25" s="101"/>
    </row>
    <row r="26" spans="2:8">
      <c r="B26" s="100"/>
      <c r="C26" s="24"/>
      <c r="D26" s="24"/>
      <c r="E26" s="24"/>
      <c r="F26" s="139"/>
      <c r="G26" s="24"/>
      <c r="H26" s="101"/>
    </row>
    <row r="27" spans="2:8" ht="59.25" customHeight="1">
      <c r="B27" s="118"/>
      <c r="C27" s="231" t="s">
        <v>349</v>
      </c>
      <c r="D27" s="231"/>
      <c r="E27" s="231"/>
      <c r="F27" s="231"/>
      <c r="G27" s="231"/>
      <c r="H27" s="103"/>
    </row>
    <row r="28" spans="2:8">
      <c r="F28" s="104"/>
      <c r="G28" s="104"/>
      <c r="H28" s="104" t="s">
        <v>272</v>
      </c>
    </row>
    <row r="29" spans="2:8">
      <c r="C29" s="83"/>
      <c r="F29" s="83"/>
    </row>
    <row r="32" spans="2:8">
      <c r="C32" s="83"/>
    </row>
  </sheetData>
  <mergeCells count="4">
    <mergeCell ref="C7:G7"/>
    <mergeCell ref="F9:G9"/>
    <mergeCell ref="C9:D9"/>
    <mergeCell ref="C27:G27"/>
  </mergeCells>
  <hyperlinks>
    <hyperlink ref="D2" location="Índice!A1" display="Índice" xr:uid="{038AEC5C-E359-48DE-9419-F95CD647A747}"/>
    <hyperlink ref="G2" location="Instruções!A1" display="Instruções" xr:uid="{04B6422C-C82C-4A86-81CE-A3076237B4C2}"/>
  </hyperlinks>
  <pageMargins left="0.511811024" right="0.511811024" top="0.78740157499999996" bottom="0.78740157499999996" header="0.31496062000000002" footer="0.31496062000000002"/>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BA1F4-9A60-41CF-8659-89343F0596BD}">
  <dimension ref="B2:K21"/>
  <sheetViews>
    <sheetView showGridLines="0" workbookViewId="0" xr3:uid="{8E759166-D71A-5A73-9B1A-3629CE3578B5}"/>
  </sheetViews>
  <sheetFormatPr defaultRowHeight="15"/>
  <cols>
    <col min="1" max="1" width="5" customWidth="1"/>
    <col min="2" max="2" width="2.5703125" customWidth="1"/>
    <col min="3" max="3" width="28.7109375" customWidth="1"/>
    <col min="4" max="6" width="15.42578125" customWidth="1"/>
    <col min="7" max="7" width="19.5703125" customWidth="1"/>
    <col min="8" max="8" width="6.42578125" customWidth="1"/>
    <col min="9" max="10" width="19.5703125" customWidth="1"/>
    <col min="11" max="11" width="3.28515625" customWidth="1"/>
  </cols>
  <sheetData>
    <row r="2" spans="2:11">
      <c r="B2" s="1" t="str">
        <f>'4 - Investimentos'!B2</f>
        <v>Nome da Empresa</v>
      </c>
      <c r="I2" s="54" t="s">
        <v>12</v>
      </c>
      <c r="K2" s="54" t="s">
        <v>33</v>
      </c>
    </row>
    <row r="3" spans="2:11">
      <c r="B3" s="1" t="s">
        <v>350</v>
      </c>
    </row>
    <row r="6" spans="2:11">
      <c r="B6" t="s">
        <v>351</v>
      </c>
    </row>
    <row r="7" spans="2:11">
      <c r="B7" t="s">
        <v>352</v>
      </c>
    </row>
    <row r="10" spans="2:11" ht="11.25" customHeight="1">
      <c r="B10" s="113"/>
      <c r="C10" s="98"/>
      <c r="D10" s="98"/>
      <c r="E10" s="98"/>
      <c r="F10" s="98"/>
      <c r="G10" s="98"/>
      <c r="H10" s="98"/>
      <c r="I10" s="98"/>
      <c r="J10" s="98"/>
      <c r="K10" s="99"/>
    </row>
    <row r="11" spans="2:11" ht="16.5" customHeight="1">
      <c r="B11" s="100"/>
      <c r="C11" s="114" t="s">
        <v>353</v>
      </c>
      <c r="D11" s="24"/>
      <c r="E11" s="24"/>
      <c r="F11" s="24"/>
      <c r="G11" s="24"/>
      <c r="H11" s="24"/>
      <c r="I11" s="24"/>
      <c r="J11" s="24"/>
      <c r="K11" s="101"/>
    </row>
    <row r="12" spans="2:11" s="20" customFormat="1" ht="30">
      <c r="B12" s="127"/>
      <c r="C12" s="128" t="s">
        <v>354</v>
      </c>
      <c r="D12" s="128" t="s">
        <v>355</v>
      </c>
      <c r="E12" s="128" t="s">
        <v>356</v>
      </c>
      <c r="F12" s="128" t="s">
        <v>357</v>
      </c>
      <c r="G12" s="128" t="s">
        <v>358</v>
      </c>
      <c r="H12" s="128"/>
      <c r="I12" s="154" t="s">
        <v>359</v>
      </c>
      <c r="J12" s="154" t="s">
        <v>360</v>
      </c>
      <c r="K12" s="129"/>
    </row>
    <row r="13" spans="2:11">
      <c r="B13" s="100"/>
      <c r="C13" s="141" t="str">
        <f>'1 - Vendas, Receita e Recebim.'!B25</f>
        <v>Contas PRO</v>
      </c>
      <c r="D13" s="174">
        <f>'1 - Vendas, Receita e Recebim.'!C32</f>
        <v>14.99</v>
      </c>
      <c r="E13" s="174">
        <f>'2 - Custos e Pagamentos'!E31</f>
        <v>0</v>
      </c>
      <c r="F13" s="174">
        <f>SUM('3 - Despesas e Pagamentos'!C53:C55)</f>
        <v>0</v>
      </c>
      <c r="G13" s="145">
        <f>D13-E13-F13</f>
        <v>14.99</v>
      </c>
      <c r="H13" s="105"/>
      <c r="I13" s="156">
        <f>SUM('1 - Vendas, Receita e Recebim.'!C26:N26)</f>
        <v>175</v>
      </c>
      <c r="J13" s="157">
        <f>SUM('1 - Vendas, Receita e Recebim.'!O26:Z26)</f>
        <v>350</v>
      </c>
      <c r="K13" s="101"/>
    </row>
    <row r="14" spans="2:11">
      <c r="B14" s="100"/>
      <c r="C14" s="141" t="str">
        <f>'1 - Vendas, Receita e Recebim.'!B35</f>
        <v>Prestação de Serviço Simples</v>
      </c>
      <c r="D14" s="174">
        <f>'1 - Vendas, Receita e Recebim.'!C42</f>
        <v>0</v>
      </c>
      <c r="E14" s="174">
        <f>'2 - Custos e Pagamentos'!E40</f>
        <v>0</v>
      </c>
      <c r="F14" s="174">
        <f>SUM('3 - Despesas e Pagamentos'!C60:C62)</f>
        <v>0</v>
      </c>
      <c r="G14" s="145">
        <f t="shared" ref="G14:G17" si="0">D14-E14-F14</f>
        <v>0</v>
      </c>
      <c r="H14" s="105"/>
      <c r="I14" s="156">
        <f>SUM('1 - Vendas, Receita e Recebim.'!C36:N36)</f>
        <v>1530</v>
      </c>
      <c r="J14" s="157">
        <f>SUM('1 - Vendas, Receita e Recebim.'!O36:Z36)</f>
        <v>0</v>
      </c>
      <c r="K14" s="101"/>
    </row>
    <row r="15" spans="2:11">
      <c r="B15" s="100"/>
      <c r="C15" s="141" t="str">
        <f>'1 - Vendas, Receita e Recebim.'!B45</f>
        <v>Prestação de Serviço Elaborado</v>
      </c>
      <c r="D15" s="174">
        <f>'1 - Vendas, Receita e Recebim.'!C52</f>
        <v>0</v>
      </c>
      <c r="E15" s="174">
        <f>'2 - Custos e Pagamentos'!E49</f>
        <v>0</v>
      </c>
      <c r="F15" s="174">
        <f>SUM('3 - Despesas e Pagamentos'!C67:C69)</f>
        <v>0</v>
      </c>
      <c r="G15" s="145">
        <f t="shared" si="0"/>
        <v>0</v>
      </c>
      <c r="H15" s="105"/>
      <c r="I15" s="156">
        <f>SUM('1 - Vendas, Receita e Recebim.'!C46:N46)</f>
        <v>0</v>
      </c>
      <c r="J15" s="157">
        <f>SUM('1 - Vendas, Receita e Recebim.'!O46:Z46)</f>
        <v>0</v>
      </c>
      <c r="K15" s="101"/>
    </row>
    <row r="16" spans="2:11">
      <c r="B16" s="100"/>
      <c r="C16" s="141" t="str">
        <f>'1 - Vendas, Receita e Recebim.'!B55</f>
        <v>Produto ou Serviço 4</v>
      </c>
      <c r="D16" s="174">
        <f>'1 - Vendas, Receita e Recebim.'!C62</f>
        <v>0</v>
      </c>
      <c r="E16" s="174">
        <f>'2 - Custos e Pagamentos'!E58</f>
        <v>0</v>
      </c>
      <c r="F16" s="174">
        <f>SUM('3 - Despesas e Pagamentos'!C74:C76)</f>
        <v>0</v>
      </c>
      <c r="G16" s="145">
        <f t="shared" si="0"/>
        <v>0</v>
      </c>
      <c r="H16" s="105"/>
      <c r="I16" s="156">
        <f>SUM('1 - Vendas, Receita e Recebim.'!C56:N56)</f>
        <v>0</v>
      </c>
      <c r="J16" s="157">
        <f>SUM('1 - Vendas, Receita e Recebim.'!O56:Z56)</f>
        <v>0</v>
      </c>
      <c r="K16" s="101"/>
    </row>
    <row r="17" spans="2:11">
      <c r="B17" s="100"/>
      <c r="C17" s="141" t="str">
        <f>'1 - Vendas, Receita e Recebim.'!B65</f>
        <v>Produto ou Serviço 5</v>
      </c>
      <c r="D17" s="174">
        <f>'1 - Vendas, Receita e Recebim.'!C72</f>
        <v>0</v>
      </c>
      <c r="E17" s="174">
        <f>'2 - Custos e Pagamentos'!E67</f>
        <v>0</v>
      </c>
      <c r="F17" s="174">
        <f>SUM('3 - Despesas e Pagamentos'!C81:C83)</f>
        <v>0</v>
      </c>
      <c r="G17" s="145">
        <f t="shared" si="0"/>
        <v>0</v>
      </c>
      <c r="H17" s="105"/>
      <c r="I17" s="156">
        <f>SUM('1 - Vendas, Receita e Recebim.'!C66:N66)</f>
        <v>0</v>
      </c>
      <c r="J17" s="157">
        <f>SUM('1 - Vendas, Receita e Recebim.'!O66:Z66)</f>
        <v>0</v>
      </c>
      <c r="K17" s="101"/>
    </row>
    <row r="18" spans="2:11">
      <c r="B18" s="100"/>
      <c r="C18" s="24"/>
      <c r="D18" s="105"/>
      <c r="E18" s="105"/>
      <c r="F18" s="105"/>
      <c r="G18" s="105"/>
      <c r="H18" s="105"/>
      <c r="I18" s="155"/>
      <c r="J18" s="155"/>
      <c r="K18" s="101"/>
    </row>
    <row r="19" spans="2:11">
      <c r="B19" s="100"/>
      <c r="C19" s="24" t="s">
        <v>361</v>
      </c>
      <c r="D19" s="105"/>
      <c r="E19" s="105"/>
      <c r="F19" s="105"/>
      <c r="G19" s="105"/>
      <c r="H19" s="105"/>
      <c r="I19" s="105"/>
      <c r="J19" s="105"/>
      <c r="K19" s="101"/>
    </row>
    <row r="20" spans="2:11" ht="17.25" customHeight="1">
      <c r="B20" s="118"/>
      <c r="C20" s="107"/>
      <c r="D20" s="107"/>
      <c r="E20" s="107"/>
      <c r="F20" s="107"/>
      <c r="G20" s="107"/>
      <c r="H20" s="107"/>
      <c r="I20" s="107"/>
      <c r="J20" s="107"/>
      <c r="K20" s="103"/>
    </row>
    <row r="21" spans="2:11">
      <c r="K21" s="104" t="s">
        <v>272</v>
      </c>
    </row>
  </sheetData>
  <hyperlinks>
    <hyperlink ref="I2" location="Índice!A1" display="Índice" xr:uid="{45A257E7-ABD8-42D8-B752-CA7BF6880A8A}"/>
    <hyperlink ref="K2" location="Instruções!A1" display="Instruções" xr:uid="{65DB7156-9275-40EE-A708-7BFC5B879795}"/>
  </hyperlink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X40"/>
  <sheetViews>
    <sheetView showGridLines="0" workbookViewId="0" xr3:uid="{65FA3815-DCC1-5481-872F-D2879ED395ED}"/>
  </sheetViews>
  <sheetFormatPr defaultRowHeight="15"/>
  <cols>
    <col min="1" max="1" width="5" customWidth="1"/>
    <col min="2" max="2" width="2.85546875" customWidth="1"/>
    <col min="3" max="3" width="34.140625" customWidth="1"/>
    <col min="4" max="4" width="18" customWidth="1"/>
    <col min="5" max="5" width="6.5703125" customWidth="1"/>
    <col min="6" max="6" width="12.140625" bestFit="1" customWidth="1"/>
    <col min="7" max="7" width="15.42578125" customWidth="1"/>
    <col min="8" max="8" width="15.85546875" customWidth="1"/>
    <col min="9" max="10" width="13.28515625" customWidth="1"/>
    <col min="11" max="11" width="2.28515625" customWidth="1"/>
    <col min="12" max="12" width="13.28515625" customWidth="1"/>
    <col min="13" max="13" width="3.28515625" customWidth="1"/>
    <col min="14" max="14" width="27.5703125" customWidth="1"/>
    <col min="15" max="15" width="18.140625" customWidth="1"/>
    <col min="16" max="16" width="6.5703125" customWidth="1"/>
    <col min="17" max="17" width="13" customWidth="1"/>
    <col min="18" max="18" width="14" customWidth="1"/>
    <col min="19" max="19" width="16.7109375" customWidth="1"/>
    <col min="20" max="20" width="14.7109375" customWidth="1"/>
    <col min="21" max="21" width="14.42578125" customWidth="1"/>
    <col min="22" max="22" width="3.42578125" customWidth="1"/>
    <col min="24" max="24" width="10.5703125" bestFit="1" customWidth="1"/>
  </cols>
  <sheetData>
    <row r="2" spans="2:22">
      <c r="B2" s="1" t="str">
        <f>'1 - Vendas, Receita e Recebim.'!B2</f>
        <v>Nome da Empresa</v>
      </c>
      <c r="H2" s="54" t="s">
        <v>12</v>
      </c>
      <c r="J2" s="54" t="s">
        <v>33</v>
      </c>
    </row>
    <row r="3" spans="2:22">
      <c r="B3" s="1" t="s">
        <v>362</v>
      </c>
    </row>
    <row r="6" spans="2:22" s="59" customFormat="1">
      <c r="B6" s="86" t="s">
        <v>363</v>
      </c>
    </row>
    <row r="7" spans="2:22" s="59" customFormat="1">
      <c r="B7" s="59" t="s">
        <v>364</v>
      </c>
    </row>
    <row r="8" spans="2:22" s="59" customFormat="1">
      <c r="B8" s="86" t="s">
        <v>365</v>
      </c>
    </row>
    <row r="9" spans="2:22" s="59" customFormat="1">
      <c r="B9" s="86" t="s">
        <v>366</v>
      </c>
    </row>
    <row r="10" spans="2:22" s="59" customFormat="1">
      <c r="B10" s="86"/>
    </row>
    <row r="11" spans="2:22" s="59" customFormat="1"/>
    <row r="12" spans="2:22" s="59" customFormat="1">
      <c r="B12" s="86" t="s">
        <v>367</v>
      </c>
    </row>
    <row r="13" spans="2:22" s="59" customFormat="1">
      <c r="B13" s="59" t="s">
        <v>368</v>
      </c>
    </row>
    <row r="14" spans="2:22" s="59" customFormat="1"/>
    <row r="15" spans="2:22" s="59" customFormat="1"/>
    <row r="16" spans="2:22">
      <c r="B16" s="113"/>
      <c r="C16" s="98"/>
      <c r="D16" s="98"/>
      <c r="E16" s="98"/>
      <c r="F16" s="98"/>
      <c r="G16" s="98"/>
      <c r="H16" s="98"/>
      <c r="I16" s="98"/>
      <c r="J16" s="98"/>
      <c r="K16" s="99"/>
      <c r="L16" s="24"/>
      <c r="M16" s="113"/>
      <c r="N16" s="98"/>
      <c r="O16" s="98"/>
      <c r="P16" s="98"/>
      <c r="Q16" s="98"/>
      <c r="R16" s="98"/>
      <c r="S16" s="98"/>
      <c r="T16" s="98"/>
      <c r="U16" s="98"/>
      <c r="V16" s="99"/>
    </row>
    <row r="17" spans="2:24" ht="15.75" thickBot="1">
      <c r="B17" s="100"/>
      <c r="C17" s="130" t="s">
        <v>369</v>
      </c>
      <c r="D17" s="130"/>
      <c r="E17" s="24"/>
      <c r="F17" s="24"/>
      <c r="G17" s="234" t="s">
        <v>265</v>
      </c>
      <c r="H17" s="234"/>
      <c r="I17" s="234"/>
      <c r="J17" s="234"/>
      <c r="K17" s="136"/>
      <c r="L17" s="133"/>
      <c r="M17" s="100"/>
      <c r="N17" s="130" t="s">
        <v>370</v>
      </c>
      <c r="O17" s="130"/>
      <c r="P17" s="24"/>
      <c r="Q17" s="24"/>
      <c r="R17" s="234" t="s">
        <v>266</v>
      </c>
      <c r="S17" s="234"/>
      <c r="T17" s="234"/>
      <c r="U17" s="234"/>
      <c r="V17" s="101"/>
    </row>
    <row r="18" spans="2:24">
      <c r="B18" s="100"/>
      <c r="C18" s="24"/>
      <c r="D18" s="24"/>
      <c r="E18" s="24"/>
      <c r="F18" s="24"/>
      <c r="G18" s="232" t="s">
        <v>371</v>
      </c>
      <c r="H18" s="232" t="s">
        <v>372</v>
      </c>
      <c r="I18" s="232" t="s">
        <v>373</v>
      </c>
      <c r="J18" s="232" t="s">
        <v>374</v>
      </c>
      <c r="K18" s="129"/>
      <c r="L18" s="134"/>
      <c r="M18" s="100"/>
      <c r="N18" s="24"/>
      <c r="O18" s="24"/>
      <c r="P18" s="24"/>
      <c r="Q18" s="24"/>
      <c r="R18" s="232" t="s">
        <v>371</v>
      </c>
      <c r="S18" s="232" t="s">
        <v>375</v>
      </c>
      <c r="T18" s="232" t="s">
        <v>376</v>
      </c>
      <c r="U18" s="232" t="s">
        <v>374</v>
      </c>
      <c r="V18" s="101"/>
      <c r="X18" s="204"/>
    </row>
    <row r="19" spans="2:24">
      <c r="B19" s="100"/>
      <c r="C19" s="114" t="s">
        <v>377</v>
      </c>
      <c r="D19" s="185">
        <f>SUM('7 - DRE'!C7:N7)</f>
        <v>2623.25</v>
      </c>
      <c r="E19" s="24"/>
      <c r="F19" s="24"/>
      <c r="G19" s="233"/>
      <c r="H19" s="233"/>
      <c r="I19" s="233"/>
      <c r="J19" s="233"/>
      <c r="K19" s="129"/>
      <c r="L19" s="134"/>
      <c r="M19" s="100"/>
      <c r="N19" s="114" t="s">
        <v>377</v>
      </c>
      <c r="O19" s="185">
        <f>SUM('7 - DRE'!O7:Z7)</f>
        <v>5246.4999999999991</v>
      </c>
      <c r="P19" s="24"/>
      <c r="Q19" s="24"/>
      <c r="R19" s="233"/>
      <c r="S19" s="233"/>
      <c r="T19" s="233"/>
      <c r="U19" s="233"/>
      <c r="V19" s="101"/>
      <c r="X19" s="204"/>
    </row>
    <row r="20" spans="2:24" ht="15" customHeight="1">
      <c r="B20" s="100"/>
      <c r="C20" s="114" t="s">
        <v>378</v>
      </c>
      <c r="D20" s="185"/>
      <c r="E20" s="24"/>
      <c r="F20" s="87" t="s">
        <v>379</v>
      </c>
      <c r="G20" s="89">
        <f>SUM('1 - Vendas, Receita e Recebim.'!C33:N33)/SUM('1 - Vendas, Receita e Recebim.'!$C$75:$N$75)</f>
        <v>1</v>
      </c>
      <c r="H20" s="196">
        <f>G20*$D$36</f>
        <v>0</v>
      </c>
      <c r="I20" s="158">
        <f>ROUNDUP(H20/AVERAGE('1 - Vendas, Receita e Recebim.'!C32:N32),0)</f>
        <v>0</v>
      </c>
      <c r="J20" s="158">
        <f>ROUNDUP(I20/12,0)</f>
        <v>0</v>
      </c>
      <c r="K20" s="137"/>
      <c r="L20" s="135"/>
      <c r="M20" s="100"/>
      <c r="N20" s="114" t="s">
        <v>378</v>
      </c>
      <c r="O20" s="185"/>
      <c r="P20" s="24"/>
      <c r="Q20" s="87" t="s">
        <v>379</v>
      </c>
      <c r="R20" s="161">
        <f>SUM('1 - Vendas, Receita e Recebim.'!O33:Z33)/SUM('1 - Vendas, Receita e Recebim.'!$O$75:$Z$75)</f>
        <v>1</v>
      </c>
      <c r="S20" s="198">
        <f>R20*$O$36</f>
        <v>0</v>
      </c>
      <c r="T20" s="165">
        <f>ROUNDUP(S20/AVERAGE('1 - Vendas, Receita e Recebim.'!L32:W32),0)</f>
        <v>0</v>
      </c>
      <c r="U20" s="158">
        <f>ROUNDUP(T20/12,0)</f>
        <v>0</v>
      </c>
      <c r="V20" s="101"/>
    </row>
    <row r="21" spans="2:24">
      <c r="B21" s="100"/>
      <c r="C21" s="24" t="s">
        <v>380</v>
      </c>
      <c r="D21" s="185">
        <f>-SUM('7 - DRE'!C8:N8)</f>
        <v>0</v>
      </c>
      <c r="E21" s="24"/>
      <c r="F21" s="24" t="s">
        <v>381</v>
      </c>
      <c r="G21" s="90">
        <f>SUM('1 - Vendas, Receita e Recebim.'!C43:N43)/SUM('1 - Vendas, Receita e Recebim.'!$C$75:$N$75)</f>
        <v>0</v>
      </c>
      <c r="H21" s="181">
        <f t="shared" ref="H21:H24" si="0">G21*$D$36</f>
        <v>0</v>
      </c>
      <c r="I21" s="135" t="e">
        <f>ROUNDUP(H21/AVERAGE('1 - Vendas, Receita e Recebim.'!C42:N42),0)</f>
        <v>#DIV/0!</v>
      </c>
      <c r="J21" s="135" t="e">
        <f t="shared" ref="J21:J24" si="1">ROUNDUP(I21/12,0)</f>
        <v>#DIV/0!</v>
      </c>
      <c r="K21" s="106"/>
      <c r="L21" s="88"/>
      <c r="M21" s="100"/>
      <c r="N21" s="24" t="s">
        <v>380</v>
      </c>
      <c r="O21" s="185">
        <f>-SUM('7 - DRE'!O8:Z8)</f>
        <v>0</v>
      </c>
      <c r="P21" s="24"/>
      <c r="Q21" s="24" t="s">
        <v>381</v>
      </c>
      <c r="R21" s="162">
        <f>SUM('1 - Vendas, Receita e Recebim.'!O43:Z43)/SUM('1 - Vendas, Receita e Recebim.'!$O$75:$Z$75)</f>
        <v>0</v>
      </c>
      <c r="S21" s="199">
        <f t="shared" ref="S21:S24" si="2">R21*$O$36</f>
        <v>0</v>
      </c>
      <c r="T21" s="166" t="e">
        <f>ROUNDUP(S21/AVERAGE('1 - Vendas, Receita e Recebim.'!L42:W42),0)</f>
        <v>#DIV/0!</v>
      </c>
      <c r="U21" s="135" t="e">
        <f t="shared" ref="U21:U24" si="3">ROUNDUP(T21/12,0)</f>
        <v>#DIV/0!</v>
      </c>
      <c r="V21" s="101"/>
    </row>
    <row r="22" spans="2:24">
      <c r="B22" s="100"/>
      <c r="C22" s="24" t="s">
        <v>356</v>
      </c>
      <c r="D22" s="185">
        <f>SUM('2 - Custos e Pagamentos'!C100:N100)</f>
        <v>0</v>
      </c>
      <c r="E22" s="24"/>
      <c r="F22" s="24" t="s">
        <v>382</v>
      </c>
      <c r="G22" s="90">
        <f>SUM('1 - Vendas, Receita e Recebim.'!C53:N53)/SUM('1 - Vendas, Receita e Recebim.'!$C$75:$N$75)</f>
        <v>0</v>
      </c>
      <c r="H22" s="181">
        <f t="shared" si="0"/>
        <v>0</v>
      </c>
      <c r="I22" s="135" t="e">
        <f>ROUNDUP(H22/AVERAGE('1 - Vendas, Receita e Recebim.'!C52:N52),0)</f>
        <v>#DIV/0!</v>
      </c>
      <c r="J22" s="135" t="e">
        <f t="shared" si="1"/>
        <v>#DIV/0!</v>
      </c>
      <c r="K22" s="106"/>
      <c r="L22" s="88"/>
      <c r="M22" s="100"/>
      <c r="N22" s="24" t="s">
        <v>356</v>
      </c>
      <c r="O22" s="185">
        <f>SUM('2 - Custos e Pagamentos'!O100:Z100)</f>
        <v>0</v>
      </c>
      <c r="P22" s="24"/>
      <c r="Q22" s="24" t="s">
        <v>382</v>
      </c>
      <c r="R22" s="162">
        <f>SUM('1 - Vendas, Receita e Recebim.'!O53:Z53)/SUM('1 - Vendas, Receita e Recebim.'!$O$75:$Z$75)</f>
        <v>0</v>
      </c>
      <c r="S22" s="199">
        <f t="shared" si="2"/>
        <v>0</v>
      </c>
      <c r="T22" s="166" t="e">
        <f>ROUNDUP(S22/AVERAGE('1 - Vendas, Receita e Recebim.'!L52:W52),0)</f>
        <v>#DIV/0!</v>
      </c>
      <c r="U22" s="135" t="e">
        <f t="shared" si="3"/>
        <v>#DIV/0!</v>
      </c>
      <c r="V22" s="101"/>
    </row>
    <row r="23" spans="2:24">
      <c r="B23" s="100"/>
      <c r="C23" s="24" t="s">
        <v>357</v>
      </c>
      <c r="D23" s="185">
        <f>SUM('3 - Despesas e Pagamentos'!C87:N87)</f>
        <v>0</v>
      </c>
      <c r="E23" s="24"/>
      <c r="F23" s="24" t="s">
        <v>383</v>
      </c>
      <c r="G23" s="90">
        <f>SUM('1 - Vendas, Receita e Recebim.'!C63:N63)/SUM('1 - Vendas, Receita e Recebim.'!$C$75:$N$75)</f>
        <v>0</v>
      </c>
      <c r="H23" s="181">
        <f t="shared" si="0"/>
        <v>0</v>
      </c>
      <c r="I23" s="159" t="e">
        <f>ROUNDUP(H23/AVERAGE('1 - Vendas, Receita e Recebim.'!C62:N62),0)</f>
        <v>#DIV/0!</v>
      </c>
      <c r="J23" s="159" t="e">
        <f t="shared" si="1"/>
        <v>#DIV/0!</v>
      </c>
      <c r="K23" s="106"/>
      <c r="L23" s="88"/>
      <c r="M23" s="100"/>
      <c r="N23" s="24" t="s">
        <v>357</v>
      </c>
      <c r="O23" s="185">
        <f>SUM('3 - Despesas e Pagamentos'!O87:Z87)</f>
        <v>0</v>
      </c>
      <c r="P23" s="24"/>
      <c r="Q23" s="24" t="s">
        <v>383</v>
      </c>
      <c r="R23" s="162">
        <f>SUM('1 - Vendas, Receita e Recebim.'!O63:Z63)/SUM('1 - Vendas, Receita e Recebim.'!$O$75:$Z$75)</f>
        <v>0</v>
      </c>
      <c r="S23" s="199">
        <f t="shared" si="2"/>
        <v>0</v>
      </c>
      <c r="T23" s="166" t="e">
        <f>ROUNDUP(S23/AVERAGE('1 - Vendas, Receita e Recebim.'!L62:W62),0)</f>
        <v>#DIV/0!</v>
      </c>
      <c r="U23" s="135" t="e">
        <f t="shared" si="3"/>
        <v>#DIV/0!</v>
      </c>
      <c r="V23" s="101"/>
    </row>
    <row r="24" spans="2:24" ht="15.75" thickBot="1">
      <c r="B24" s="100"/>
      <c r="C24" s="24"/>
      <c r="D24" s="185"/>
      <c r="E24" s="24"/>
      <c r="F24" s="85" t="s">
        <v>384</v>
      </c>
      <c r="G24" s="91">
        <f>SUM('1 - Vendas, Receita e Recebim.'!C73:N73)/SUM('1 - Vendas, Receita e Recebim.'!$C$75:$N$75)</f>
        <v>0</v>
      </c>
      <c r="H24" s="197">
        <f t="shared" si="0"/>
        <v>0</v>
      </c>
      <c r="I24" s="160" t="e">
        <f>ROUNDUP(H24/AVERAGE('1 - Vendas, Receita e Recebim.'!C72:N72),0)</f>
        <v>#DIV/0!</v>
      </c>
      <c r="J24" s="160" t="e">
        <f t="shared" si="1"/>
        <v>#DIV/0!</v>
      </c>
      <c r="K24" s="106"/>
      <c r="L24" s="88"/>
      <c r="M24" s="100"/>
      <c r="N24" s="24"/>
      <c r="O24" s="185"/>
      <c r="P24" s="24"/>
      <c r="Q24" s="85" t="s">
        <v>384</v>
      </c>
      <c r="R24" s="164">
        <f>SUM('1 - Vendas, Receita e Recebim.'!O73:Z73)/SUM('1 - Vendas, Receita e Recebim.'!$O$75:$Z$75)</f>
        <v>0</v>
      </c>
      <c r="S24" s="200">
        <f t="shared" si="2"/>
        <v>0</v>
      </c>
      <c r="T24" s="167" t="e">
        <f>ROUNDUP(S24/AVERAGE('1 - Vendas, Receita e Recebim.'!L72:W72),0)</f>
        <v>#DIV/0!</v>
      </c>
      <c r="U24" s="168" t="e">
        <f t="shared" si="3"/>
        <v>#DIV/0!</v>
      </c>
      <c r="V24" s="101"/>
      <c r="X24" s="204"/>
    </row>
    <row r="25" spans="2:24">
      <c r="B25" s="100"/>
      <c r="C25" s="114" t="s">
        <v>358</v>
      </c>
      <c r="D25" s="185">
        <f>D19-SUM(D21:D23)</f>
        <v>2623.25</v>
      </c>
      <c r="E25" s="24"/>
      <c r="F25" s="24"/>
      <c r="G25" s="24"/>
      <c r="H25" s="24"/>
      <c r="I25" s="24"/>
      <c r="J25" s="24"/>
      <c r="K25" s="101"/>
      <c r="L25" s="24"/>
      <c r="M25" s="100"/>
      <c r="N25" s="114" t="s">
        <v>358</v>
      </c>
      <c r="O25" s="185">
        <f>O19-SUM(O21:O23)</f>
        <v>5246.4999999999991</v>
      </c>
      <c r="P25" s="24"/>
      <c r="Q25" s="24"/>
      <c r="R25" s="24"/>
      <c r="S25" s="24"/>
      <c r="T25" s="24"/>
      <c r="U25" s="24"/>
      <c r="V25" s="101"/>
    </row>
    <row r="26" spans="2:24">
      <c r="B26" s="100"/>
      <c r="C26" s="24"/>
      <c r="D26" s="185"/>
      <c r="E26" s="24"/>
      <c r="F26" s="24"/>
      <c r="G26" s="24"/>
      <c r="H26" s="24"/>
      <c r="I26" s="24"/>
      <c r="J26" s="24"/>
      <c r="K26" s="101"/>
      <c r="L26" s="24"/>
      <c r="M26" s="100"/>
      <c r="N26" s="24"/>
      <c r="O26" s="185"/>
      <c r="P26" s="24"/>
      <c r="Q26" s="24"/>
      <c r="R26" s="24"/>
      <c r="S26" s="24"/>
      <c r="T26" s="24"/>
      <c r="U26" s="24"/>
      <c r="V26" s="101"/>
    </row>
    <row r="27" spans="2:24">
      <c r="B27" s="100"/>
      <c r="C27" s="114" t="s">
        <v>385</v>
      </c>
      <c r="D27" s="185"/>
      <c r="E27" s="24"/>
      <c r="F27" s="24"/>
      <c r="G27" s="24"/>
      <c r="H27" s="24"/>
      <c r="I27" s="24"/>
      <c r="J27" s="24"/>
      <c r="K27" s="101"/>
      <c r="L27" s="24"/>
      <c r="M27" s="100"/>
      <c r="N27" s="114" t="s">
        <v>385</v>
      </c>
      <c r="O27" s="185"/>
      <c r="P27" s="24"/>
      <c r="Q27" s="24"/>
      <c r="R27" s="24"/>
      <c r="S27" s="24"/>
      <c r="T27" s="24"/>
      <c r="U27" s="24"/>
      <c r="V27" s="101"/>
      <c r="X27" s="204"/>
    </row>
    <row r="28" spans="2:24">
      <c r="B28" s="100"/>
      <c r="C28" s="24" t="s">
        <v>386</v>
      </c>
      <c r="D28" s="185">
        <f>SUM('2 - Custos e Pagamentos'!C220:N220)</f>
        <v>0</v>
      </c>
      <c r="E28" s="24"/>
      <c r="F28" s="24"/>
      <c r="G28" s="24"/>
      <c r="H28" s="24"/>
      <c r="I28" s="24"/>
      <c r="J28" s="24"/>
      <c r="K28" s="101"/>
      <c r="L28" s="24"/>
      <c r="M28" s="100"/>
      <c r="N28" s="24" t="s">
        <v>386</v>
      </c>
      <c r="O28" s="185">
        <f>SUM('2 - Custos e Pagamentos'!O220:Z220)</f>
        <v>0</v>
      </c>
      <c r="P28" s="24"/>
      <c r="Q28" s="24"/>
      <c r="R28" s="24"/>
      <c r="S28" s="24"/>
      <c r="T28" s="24"/>
      <c r="U28" s="24"/>
      <c r="V28" s="101"/>
    </row>
    <row r="29" spans="2:24">
      <c r="B29" s="100"/>
      <c r="C29" s="24" t="s">
        <v>387</v>
      </c>
      <c r="D29" s="185">
        <f>SUM('3 - Despesas e Pagamentos'!C27:N27)</f>
        <v>0</v>
      </c>
      <c r="E29" s="24"/>
      <c r="F29" s="24"/>
      <c r="G29" s="24"/>
      <c r="H29" s="24"/>
      <c r="I29" s="24"/>
      <c r="J29" s="24"/>
      <c r="K29" s="101"/>
      <c r="L29" s="24"/>
      <c r="M29" s="100"/>
      <c r="N29" s="24" t="s">
        <v>387</v>
      </c>
      <c r="O29" s="185">
        <f>SUM('3 - Despesas e Pagamentos'!O27:Z27)</f>
        <v>0</v>
      </c>
      <c r="P29" s="24"/>
      <c r="Q29" s="24"/>
      <c r="R29" s="24"/>
      <c r="S29" s="24"/>
      <c r="T29" s="24"/>
      <c r="U29" s="24"/>
      <c r="V29" s="101"/>
    </row>
    <row r="30" spans="2:24">
      <c r="B30" s="100"/>
      <c r="C30" s="24" t="s">
        <v>388</v>
      </c>
      <c r="D30" s="185">
        <f>SUM('3 - Despesas e Pagamentos'!C44:N44)</f>
        <v>0</v>
      </c>
      <c r="E30" s="24"/>
      <c r="F30" s="24"/>
      <c r="G30" s="24"/>
      <c r="H30" s="24"/>
      <c r="I30" s="24"/>
      <c r="J30" s="24"/>
      <c r="K30" s="101"/>
      <c r="L30" s="24"/>
      <c r="M30" s="100"/>
      <c r="N30" s="24" t="s">
        <v>388</v>
      </c>
      <c r="O30" s="185">
        <f>SUM('3 - Despesas e Pagamentos'!O44:Z44)</f>
        <v>0</v>
      </c>
      <c r="P30" s="24"/>
      <c r="Q30" s="24"/>
      <c r="R30" s="24"/>
      <c r="S30" s="24"/>
      <c r="T30" s="24"/>
      <c r="U30" s="24"/>
      <c r="V30" s="101"/>
      <c r="X30" s="205"/>
    </row>
    <row r="31" spans="2:24">
      <c r="B31" s="100"/>
      <c r="C31" s="24" t="s">
        <v>389</v>
      </c>
      <c r="D31" s="185">
        <f>SUM('5 - Financiamentos'!D24:O24)</f>
        <v>0</v>
      </c>
      <c r="E31" s="24"/>
      <c r="F31" s="24"/>
      <c r="G31" s="24"/>
      <c r="H31" s="24"/>
      <c r="I31" s="24"/>
      <c r="J31" s="24"/>
      <c r="K31" s="101"/>
      <c r="L31" s="24"/>
      <c r="M31" s="100"/>
      <c r="N31" s="24" t="s">
        <v>389</v>
      </c>
      <c r="O31" s="185">
        <f>SUM('5 - Financiamentos'!P24:AA24)</f>
        <v>0</v>
      </c>
      <c r="P31" s="24"/>
      <c r="Q31" s="24"/>
      <c r="R31" s="24"/>
      <c r="S31" s="24"/>
      <c r="T31" s="24"/>
      <c r="U31" s="24"/>
      <c r="V31" s="101"/>
    </row>
    <row r="32" spans="2:24">
      <c r="B32" s="100"/>
      <c r="C32" s="24"/>
      <c r="D32" s="185"/>
      <c r="E32" s="24"/>
      <c r="F32" s="105"/>
      <c r="G32" s="24"/>
      <c r="H32" s="24"/>
      <c r="I32" s="24"/>
      <c r="J32" s="24"/>
      <c r="K32" s="101"/>
      <c r="L32" s="24"/>
      <c r="M32" s="100"/>
      <c r="N32" s="24"/>
      <c r="O32" s="185"/>
      <c r="P32" s="24"/>
      <c r="Q32" s="105"/>
      <c r="R32" s="24"/>
      <c r="S32" s="24"/>
      <c r="T32" s="24"/>
      <c r="U32" s="24"/>
      <c r="V32" s="101"/>
    </row>
    <row r="33" spans="2:22">
      <c r="B33" s="100"/>
      <c r="C33" s="24" t="s">
        <v>390</v>
      </c>
      <c r="D33" s="185">
        <f>D25-SUM(D28:D31)</f>
        <v>2623.25</v>
      </c>
      <c r="E33" s="24"/>
      <c r="F33" s="24"/>
      <c r="G33" s="24"/>
      <c r="H33" s="24"/>
      <c r="I33" s="24"/>
      <c r="J33" s="24"/>
      <c r="K33" s="101"/>
      <c r="L33" s="24"/>
      <c r="M33" s="100"/>
      <c r="N33" s="24" t="s">
        <v>390</v>
      </c>
      <c r="O33" s="185">
        <f>O25-SUM(O28:O31)</f>
        <v>5246.4999999999991</v>
      </c>
      <c r="P33" s="24"/>
      <c r="Q33" s="24"/>
      <c r="R33" s="24"/>
      <c r="S33" s="24"/>
      <c r="T33" s="24"/>
      <c r="U33" s="24"/>
      <c r="V33" s="101"/>
    </row>
    <row r="34" spans="2:22">
      <c r="B34" s="100"/>
      <c r="C34" s="24"/>
      <c r="D34" s="185"/>
      <c r="E34" s="24"/>
      <c r="F34" s="24"/>
      <c r="G34" s="24"/>
      <c r="H34" s="24"/>
      <c r="I34" s="24"/>
      <c r="J34" s="24"/>
      <c r="K34" s="101"/>
      <c r="L34" s="24"/>
      <c r="M34" s="100"/>
      <c r="N34" s="24"/>
      <c r="O34" s="185"/>
      <c r="P34" s="24"/>
      <c r="Q34" s="24"/>
      <c r="R34" s="24"/>
      <c r="S34" s="24"/>
      <c r="T34" s="24"/>
      <c r="U34" s="24"/>
      <c r="V34" s="101"/>
    </row>
    <row r="35" spans="2:22">
      <c r="B35" s="100"/>
      <c r="C35" s="24"/>
      <c r="D35" s="185"/>
      <c r="E35" s="24"/>
      <c r="F35" s="24"/>
      <c r="G35" s="24"/>
      <c r="H35" s="24"/>
      <c r="I35" s="24"/>
      <c r="J35" s="24"/>
      <c r="K35" s="101"/>
      <c r="L35" s="24"/>
      <c r="M35" s="100"/>
      <c r="N35" s="24"/>
      <c r="O35" s="185"/>
      <c r="P35" s="24"/>
      <c r="Q35" s="24"/>
      <c r="R35" s="24"/>
      <c r="S35" s="24"/>
      <c r="T35" s="24"/>
      <c r="U35" s="24"/>
      <c r="V35" s="101"/>
    </row>
    <row r="36" spans="2:22" ht="15.75" thickBot="1">
      <c r="B36" s="100"/>
      <c r="C36" s="131" t="s">
        <v>391</v>
      </c>
      <c r="D36" s="195">
        <f>SUM(D28:D30)/(D25/D19)</f>
        <v>0</v>
      </c>
      <c r="E36" s="24"/>
      <c r="F36" s="24"/>
      <c r="G36" s="24"/>
      <c r="H36" s="24"/>
      <c r="I36" s="24"/>
      <c r="J36" s="24"/>
      <c r="K36" s="101"/>
      <c r="L36" s="24"/>
      <c r="M36" s="100"/>
      <c r="N36" s="131" t="s">
        <v>391</v>
      </c>
      <c r="O36" s="195">
        <f>SUM(O28:O30)/(O25/O19)</f>
        <v>0</v>
      </c>
      <c r="P36" s="24"/>
      <c r="Q36" s="24"/>
      <c r="R36" s="24"/>
      <c r="S36" s="24"/>
      <c r="T36" s="24"/>
      <c r="U36" s="24"/>
      <c r="V36" s="101"/>
    </row>
    <row r="37" spans="2:22">
      <c r="B37" s="100"/>
      <c r="C37" s="24"/>
      <c r="D37" s="24"/>
      <c r="E37" s="24"/>
      <c r="F37" s="24"/>
      <c r="G37" s="24"/>
      <c r="H37" s="24"/>
      <c r="I37" s="24"/>
      <c r="J37" s="24"/>
      <c r="K37" s="101"/>
      <c r="L37" s="24"/>
      <c r="M37" s="100"/>
      <c r="N37" s="24"/>
      <c r="O37" s="24"/>
      <c r="P37" s="24"/>
      <c r="Q37" s="24"/>
      <c r="R37" s="24"/>
      <c r="S37" s="24"/>
      <c r="T37" s="24"/>
      <c r="U37" s="24"/>
      <c r="V37" s="101"/>
    </row>
    <row r="38" spans="2:22">
      <c r="B38" s="100"/>
      <c r="C38" s="132" t="s">
        <v>392</v>
      </c>
      <c r="D38" s="24"/>
      <c r="E38" s="24"/>
      <c r="F38" s="24"/>
      <c r="G38" s="24"/>
      <c r="H38" s="24"/>
      <c r="I38" s="24"/>
      <c r="J38" s="24"/>
      <c r="K38" s="101"/>
      <c r="L38" s="24"/>
      <c r="M38" s="100"/>
      <c r="N38" s="132" t="s">
        <v>393</v>
      </c>
      <c r="O38" s="24"/>
      <c r="P38" s="24"/>
      <c r="Q38" s="24"/>
      <c r="R38" s="24"/>
      <c r="S38" s="24"/>
      <c r="T38" s="24"/>
      <c r="U38" s="24"/>
      <c r="V38" s="101"/>
    </row>
    <row r="39" spans="2:22">
      <c r="B39" s="118"/>
      <c r="C39" s="107"/>
      <c r="D39" s="107"/>
      <c r="E39" s="107"/>
      <c r="F39" s="107"/>
      <c r="G39" s="107"/>
      <c r="H39" s="107"/>
      <c r="I39" s="107"/>
      <c r="J39" s="107"/>
      <c r="K39" s="138"/>
      <c r="L39" s="104"/>
      <c r="M39" s="118"/>
      <c r="N39" s="107"/>
      <c r="O39" s="107"/>
      <c r="P39" s="107"/>
      <c r="Q39" s="107"/>
      <c r="R39" s="107"/>
      <c r="S39" s="107"/>
      <c r="T39" s="107"/>
      <c r="U39" s="107"/>
      <c r="V39" s="103"/>
    </row>
    <row r="40" spans="2:22">
      <c r="J40" s="104"/>
      <c r="K40" s="104" t="s">
        <v>272</v>
      </c>
      <c r="M40" s="24"/>
      <c r="N40" s="24"/>
      <c r="O40" s="24"/>
      <c r="P40" s="24"/>
      <c r="Q40" s="24"/>
      <c r="R40" s="24"/>
      <c r="S40" s="24"/>
      <c r="T40" s="24"/>
      <c r="U40" s="24"/>
      <c r="V40" s="139" t="s">
        <v>272</v>
      </c>
    </row>
  </sheetData>
  <mergeCells count="10">
    <mergeCell ref="T18:T19"/>
    <mergeCell ref="J18:J19"/>
    <mergeCell ref="G17:J17"/>
    <mergeCell ref="U18:U19"/>
    <mergeCell ref="R17:U17"/>
    <mergeCell ref="G18:G19"/>
    <mergeCell ref="H18:H19"/>
    <mergeCell ref="R18:R19"/>
    <mergeCell ref="S18:S19"/>
    <mergeCell ref="I18:I19"/>
  </mergeCells>
  <hyperlinks>
    <hyperlink ref="H2" location="Índice!A1" display="Índice" xr:uid="{B8DDF260-DF22-4894-9777-CD685DE1BC72}"/>
    <hyperlink ref="J2" location="Instruções!A1" display="Instruções" xr:uid="{33BC6205-C678-4BE9-8094-88BB199B194F}"/>
  </hyperlink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J38"/>
  <sheetViews>
    <sheetView showGridLines="0" zoomScaleNormal="100" workbookViewId="0" xr3:uid="{FF0BDA26-1AD6-5648-BD9A-E01AA4DDCA7C}"/>
  </sheetViews>
  <sheetFormatPr defaultRowHeight="15"/>
  <cols>
    <col min="1" max="2" width="5" customWidth="1"/>
    <col min="3" max="3" width="4" customWidth="1"/>
    <col min="4" max="7" width="18.28515625" customWidth="1"/>
    <col min="8" max="8" width="17.140625" customWidth="1"/>
    <col min="9" max="9" width="2.5703125" customWidth="1"/>
    <col min="10" max="10" width="13.5703125" bestFit="1" customWidth="1"/>
    <col min="11" max="11" width="34.28515625" customWidth="1"/>
    <col min="12" max="36" width="15.5703125" customWidth="1"/>
  </cols>
  <sheetData>
    <row r="2" spans="2:36">
      <c r="B2" s="1" t="str">
        <f>'1 - Vendas, Receita e Recebim.'!B2</f>
        <v>Nome da Empresa</v>
      </c>
      <c r="G2" s="54" t="s">
        <v>12</v>
      </c>
      <c r="I2" s="54" t="s">
        <v>33</v>
      </c>
    </row>
    <row r="3" spans="2:36">
      <c r="B3" s="1" t="s">
        <v>394</v>
      </c>
    </row>
    <row r="6" spans="2:36">
      <c r="B6" t="s">
        <v>395</v>
      </c>
    </row>
    <row r="7" spans="2:36">
      <c r="B7" t="s">
        <v>396</v>
      </c>
    </row>
    <row r="8" spans="2:36">
      <c r="B8" t="s">
        <v>397</v>
      </c>
    </row>
    <row r="9" spans="2:36">
      <c r="B9" t="s">
        <v>398</v>
      </c>
    </row>
    <row r="10" spans="2:36">
      <c r="B10" t="s">
        <v>399</v>
      </c>
    </row>
    <row r="13" spans="2:36">
      <c r="C13" s="113"/>
      <c r="D13" s="98"/>
      <c r="E13" s="98"/>
      <c r="F13" s="98"/>
      <c r="G13" s="98"/>
      <c r="H13" s="98"/>
      <c r="I13" s="99"/>
      <c r="L13" s="3" t="str">
        <f>'6 - DFC'!C8</f>
        <v>Mês 0</v>
      </c>
      <c r="M13" s="3" t="str">
        <f>'6 - DFC'!D8</f>
        <v>Mês 1</v>
      </c>
      <c r="N13" s="3" t="str">
        <f>'6 - DFC'!E8</f>
        <v>Mês 2</v>
      </c>
      <c r="O13" s="3" t="str">
        <f>'6 - DFC'!F8</f>
        <v>Mês 3</v>
      </c>
      <c r="P13" s="3" t="str">
        <f>'6 - DFC'!G8</f>
        <v>Mês 4</v>
      </c>
      <c r="Q13" s="3" t="str">
        <f>'6 - DFC'!H8</f>
        <v>Mês 5</v>
      </c>
      <c r="R13" s="3" t="str">
        <f>'6 - DFC'!I8</f>
        <v>Mês 6</v>
      </c>
      <c r="S13" s="3" t="str">
        <f>'6 - DFC'!J8</f>
        <v>Mês 7</v>
      </c>
      <c r="T13" s="3" t="str">
        <f>'6 - DFC'!K8</f>
        <v>Mês 8</v>
      </c>
      <c r="U13" s="3" t="str">
        <f>'6 - DFC'!L8</f>
        <v>Mês 9</v>
      </c>
      <c r="V13" s="3" t="str">
        <f>'6 - DFC'!M8</f>
        <v>Mês 10</v>
      </c>
      <c r="W13" s="3" t="str">
        <f>'6 - DFC'!N8</f>
        <v>Mês 11</v>
      </c>
      <c r="X13" s="3" t="str">
        <f>'6 - DFC'!O8</f>
        <v>Mês 12</v>
      </c>
      <c r="Y13" s="3" t="str">
        <f>'6 - DFC'!P8</f>
        <v>Mês 13</v>
      </c>
      <c r="Z13" s="3" t="str">
        <f>'6 - DFC'!Q8</f>
        <v>Mês 14</v>
      </c>
      <c r="AA13" s="3" t="str">
        <f>'6 - DFC'!R8</f>
        <v>Mês 15</v>
      </c>
      <c r="AB13" s="3" t="str">
        <f>'6 - DFC'!S8</f>
        <v>Mês 16</v>
      </c>
      <c r="AC13" s="3" t="str">
        <f>'6 - DFC'!T8</f>
        <v>Mês 17</v>
      </c>
      <c r="AD13" s="3" t="str">
        <f>'6 - DFC'!U8</f>
        <v>Mês 18</v>
      </c>
      <c r="AE13" s="3" t="str">
        <f>'6 - DFC'!V8</f>
        <v>Mês 19</v>
      </c>
      <c r="AF13" s="3" t="str">
        <f>'6 - DFC'!W8</f>
        <v>Mês 20</v>
      </c>
      <c r="AG13" s="3" t="str">
        <f>'6 - DFC'!X8</f>
        <v>Mês 21</v>
      </c>
      <c r="AH13" s="3" t="str">
        <f>'6 - DFC'!Y8</f>
        <v>Mês 22</v>
      </c>
      <c r="AI13" s="3" t="str">
        <f>'6 - DFC'!Z8</f>
        <v>Mês 23</v>
      </c>
      <c r="AJ13" s="3" t="str">
        <f>'6 - DFC'!AA8</f>
        <v>Mês 24</v>
      </c>
    </row>
    <row r="14" spans="2:36">
      <c r="C14" s="100"/>
      <c r="D14" s="114" t="s">
        <v>400</v>
      </c>
      <c r="E14" s="24"/>
      <c r="F14" s="24"/>
      <c r="G14" s="24"/>
      <c r="H14" s="24"/>
      <c r="I14" s="101"/>
      <c r="K14" s="2" t="s">
        <v>401</v>
      </c>
      <c r="L14" s="202">
        <f>'12 - Análise Viabilidade - VPL'!D24</f>
        <v>0</v>
      </c>
      <c r="M14" s="202">
        <f>'12 - Análise Viabilidade - VPL'!E24</f>
        <v>0</v>
      </c>
      <c r="N14" s="202">
        <f>'12 - Análise Viabilidade - VPL'!F24</f>
        <v>0</v>
      </c>
      <c r="O14" s="202">
        <f>'12 - Análise Viabilidade - VPL'!G24</f>
        <v>74.95</v>
      </c>
      <c r="P14" s="202">
        <f>'12 - Análise Viabilidade - VPL'!I24</f>
        <v>149.9</v>
      </c>
      <c r="Q14" s="202">
        <f>'12 - Análise Viabilidade - VPL'!J24</f>
        <v>149.9</v>
      </c>
      <c r="R14" s="202">
        <f>'12 - Análise Viabilidade - VPL'!K24</f>
        <v>224.85</v>
      </c>
      <c r="S14" s="202">
        <f>'12 - Análise Viabilidade - VPL'!L24</f>
        <v>224.85</v>
      </c>
      <c r="T14" s="202">
        <f>'12 - Análise Viabilidade - VPL'!M24</f>
        <v>224.85</v>
      </c>
      <c r="U14" s="202">
        <f>'12 - Análise Viabilidade - VPL'!N24</f>
        <v>299.8</v>
      </c>
      <c r="V14" s="202">
        <f>'12 - Análise Viabilidade - VPL'!O24</f>
        <v>299.8</v>
      </c>
      <c r="W14" s="202">
        <f>'12 - Análise Viabilidade - VPL'!P24</f>
        <v>299.8</v>
      </c>
      <c r="X14" s="202">
        <f>'12 - Análise Viabilidade - VPL'!Q24</f>
        <v>299.8</v>
      </c>
      <c r="Y14" s="202">
        <f>'12 - Análise Viabilidade - VPL'!R24</f>
        <v>374.75</v>
      </c>
      <c r="Z14" s="202">
        <f>'12 - Análise Viabilidade - VPL'!S24</f>
        <v>374.75</v>
      </c>
      <c r="AA14" s="202">
        <f>'12 - Análise Viabilidade - VPL'!T24</f>
        <v>374.75</v>
      </c>
      <c r="AB14" s="202">
        <f>'12 - Análise Viabilidade - VPL'!U24</f>
        <v>374.75</v>
      </c>
      <c r="AC14" s="202">
        <f>'12 - Análise Viabilidade - VPL'!V24</f>
        <v>374.75</v>
      </c>
      <c r="AD14" s="202">
        <f>'12 - Análise Viabilidade - VPL'!W24</f>
        <v>449.7</v>
      </c>
      <c r="AE14" s="202">
        <f>'12 - Análise Viabilidade - VPL'!X24</f>
        <v>449.7</v>
      </c>
      <c r="AF14" s="202">
        <f>'12 - Análise Viabilidade - VPL'!Y24</f>
        <v>449.7</v>
      </c>
      <c r="AG14" s="202">
        <f>'12 - Análise Viabilidade - VPL'!Z24</f>
        <v>449.7</v>
      </c>
      <c r="AH14" s="202">
        <f>'12 - Análise Viabilidade - VPL'!AA24</f>
        <v>449.7</v>
      </c>
      <c r="AI14" s="202">
        <f>'12 - Análise Viabilidade - VPL'!AB24</f>
        <v>449.7</v>
      </c>
      <c r="AJ14" s="202">
        <f>'12 - Análise Viabilidade - VPL'!AC24</f>
        <v>524.65</v>
      </c>
    </row>
    <row r="15" spans="2:36">
      <c r="C15" s="100"/>
      <c r="D15" s="24"/>
      <c r="E15" s="24"/>
      <c r="F15" s="24"/>
      <c r="G15" s="24"/>
      <c r="H15" s="24"/>
      <c r="I15" s="101"/>
      <c r="K15" s="5" t="s">
        <v>402</v>
      </c>
      <c r="L15" s="203">
        <f>L14</f>
        <v>0</v>
      </c>
      <c r="M15" s="203">
        <f>L15+M14</f>
        <v>0</v>
      </c>
      <c r="N15" s="203">
        <f t="shared" ref="N15" si="0">M15+N14</f>
        <v>0</v>
      </c>
      <c r="O15" s="203">
        <f t="shared" ref="O15" si="1">N15+O14</f>
        <v>74.95</v>
      </c>
      <c r="P15" s="203">
        <f t="shared" ref="P15" si="2">O15+P14</f>
        <v>224.85000000000002</v>
      </c>
      <c r="Q15" s="203">
        <f t="shared" ref="Q15" si="3">P15+Q14</f>
        <v>374.75</v>
      </c>
      <c r="R15" s="203">
        <f t="shared" ref="R15" si="4">Q15+R14</f>
        <v>599.6</v>
      </c>
      <c r="S15" s="203">
        <f t="shared" ref="S15" si="5">R15+S14</f>
        <v>824.45</v>
      </c>
      <c r="T15" s="203">
        <f t="shared" ref="T15" si="6">S15+T14</f>
        <v>1049.3</v>
      </c>
      <c r="U15" s="203">
        <f t="shared" ref="U15" si="7">T15+U14</f>
        <v>1349.1</v>
      </c>
      <c r="V15" s="203">
        <f t="shared" ref="V15" si="8">U15+V14</f>
        <v>1648.8999999999999</v>
      </c>
      <c r="W15" s="203">
        <f t="shared" ref="W15" si="9">V15+W14</f>
        <v>1948.6999999999998</v>
      </c>
      <c r="X15" s="203">
        <f t="shared" ref="X15" si="10">W15+X14</f>
        <v>2248.5</v>
      </c>
      <c r="Y15" s="203">
        <f t="shared" ref="Y15" si="11">X15+Y14</f>
        <v>2623.25</v>
      </c>
      <c r="Z15" s="203">
        <f t="shared" ref="Z15" si="12">Y15+Z14</f>
        <v>2998</v>
      </c>
      <c r="AA15" s="203">
        <f t="shared" ref="AA15" si="13">Z15+AA14</f>
        <v>3372.75</v>
      </c>
      <c r="AB15" s="203">
        <f t="shared" ref="AB15" si="14">AA15+AB14</f>
        <v>3747.5</v>
      </c>
      <c r="AC15" s="203">
        <f t="shared" ref="AC15" si="15">AB15+AC14</f>
        <v>4122.25</v>
      </c>
      <c r="AD15" s="203">
        <f t="shared" ref="AD15" si="16">AC15+AD14</f>
        <v>4571.95</v>
      </c>
      <c r="AE15" s="203">
        <f t="shared" ref="AE15" si="17">AD15+AE14</f>
        <v>5021.6499999999996</v>
      </c>
      <c r="AF15" s="203">
        <f t="shared" ref="AF15" si="18">AE15+AF14</f>
        <v>5471.3499999999995</v>
      </c>
      <c r="AG15" s="203">
        <f t="shared" ref="AG15" si="19">AF15+AG14</f>
        <v>5921.0499999999993</v>
      </c>
      <c r="AH15" s="203">
        <f t="shared" ref="AH15" si="20">AG15+AH14</f>
        <v>6370.7499999999991</v>
      </c>
      <c r="AI15" s="203">
        <f t="shared" ref="AI15" si="21">AH15+AI14</f>
        <v>6820.4499999999989</v>
      </c>
      <c r="AJ15" s="203">
        <f t="shared" ref="AJ15" si="22">AI15+AJ14</f>
        <v>7345.0999999999985</v>
      </c>
    </row>
    <row r="16" spans="2:36">
      <c r="C16" s="100"/>
      <c r="D16" s="24" t="str">
        <f>K18</f>
        <v>Payback Normal</v>
      </c>
      <c r="E16" s="24">
        <f>K20</f>
        <v>0</v>
      </c>
      <c r="F16" s="24" t="s">
        <v>403</v>
      </c>
      <c r="G16" s="24"/>
      <c r="H16" s="24"/>
      <c r="I16" s="101"/>
    </row>
    <row r="17" spans="3:36">
      <c r="C17" s="100"/>
      <c r="D17" s="24"/>
      <c r="E17" s="24"/>
      <c r="F17" s="24"/>
      <c r="G17" s="24"/>
      <c r="H17" s="24"/>
      <c r="I17" s="101"/>
    </row>
    <row r="18" spans="3:36">
      <c r="C18" s="100"/>
      <c r="D18" s="24" t="str">
        <f>K24</f>
        <v>Payback Descontado</v>
      </c>
      <c r="E18" s="24">
        <f>K35</f>
        <v>0</v>
      </c>
      <c r="F18" s="24" t="s">
        <v>403</v>
      </c>
      <c r="G18" s="24"/>
      <c r="H18" s="24"/>
      <c r="I18" s="101"/>
      <c r="K18" s="1" t="s">
        <v>404</v>
      </c>
    </row>
    <row r="19" spans="3:36">
      <c r="C19" s="100"/>
      <c r="D19" s="24"/>
      <c r="E19" s="24"/>
      <c r="F19" s="24"/>
      <c r="G19" s="24"/>
      <c r="H19" s="24"/>
      <c r="I19" s="101"/>
      <c r="K19" t="s">
        <v>405</v>
      </c>
    </row>
    <row r="20" spans="3:36">
      <c r="C20" s="100"/>
      <c r="D20" s="114" t="s">
        <v>406</v>
      </c>
      <c r="E20" s="24"/>
      <c r="F20" s="24"/>
      <c r="G20" s="24"/>
      <c r="H20" s="24"/>
      <c r="I20" s="101"/>
      <c r="K20" s="235"/>
      <c r="L20" s="235"/>
      <c r="M20" s="235"/>
    </row>
    <row r="21" spans="3:36">
      <c r="C21" s="100"/>
      <c r="D21" s="24"/>
      <c r="E21" s="24"/>
      <c r="F21" s="24"/>
      <c r="G21" s="24"/>
      <c r="H21" s="24"/>
      <c r="I21" s="101"/>
      <c r="K21" t="s">
        <v>407</v>
      </c>
    </row>
    <row r="22" spans="3:36" ht="15.75" thickBot="1">
      <c r="C22" s="100"/>
      <c r="D22" s="148" t="s">
        <v>408</v>
      </c>
      <c r="E22" s="148" t="s">
        <v>409</v>
      </c>
      <c r="F22" s="24"/>
      <c r="G22" s="148" t="s">
        <v>408</v>
      </c>
      <c r="H22" s="148" t="s">
        <v>409</v>
      </c>
      <c r="I22" s="101"/>
    </row>
    <row r="23" spans="3:36">
      <c r="C23" s="100"/>
      <c r="D23" s="144">
        <v>0</v>
      </c>
      <c r="E23" s="171">
        <f>L32</f>
        <v>0</v>
      </c>
      <c r="F23" s="24"/>
      <c r="G23" s="144">
        <v>13</v>
      </c>
      <c r="H23" s="170">
        <f>Y32</f>
        <v>1941.1088106788643</v>
      </c>
      <c r="I23" s="101"/>
    </row>
    <row r="24" spans="3:36">
      <c r="C24" s="100"/>
      <c r="D24" s="219">
        <v>1</v>
      </c>
      <c r="E24" s="172">
        <f>M32</f>
        <v>0</v>
      </c>
      <c r="F24" s="24"/>
      <c r="G24" s="219">
        <v>14</v>
      </c>
      <c r="H24" s="145">
        <f>Z32</f>
        <v>2174.6168510973503</v>
      </c>
      <c r="I24" s="101"/>
      <c r="K24" s="1" t="s">
        <v>410</v>
      </c>
    </row>
    <row r="25" spans="3:36">
      <c r="C25" s="100"/>
      <c r="D25" s="219">
        <v>2</v>
      </c>
      <c r="E25" s="172">
        <f>N32</f>
        <v>0</v>
      </c>
      <c r="F25" s="24"/>
      <c r="G25" s="219">
        <v>15</v>
      </c>
      <c r="H25" s="145">
        <f>AA32</f>
        <v>2400.3667516658761</v>
      </c>
      <c r="I25" s="101"/>
      <c r="K25" s="1"/>
    </row>
    <row r="26" spans="3:36">
      <c r="C26" s="100"/>
      <c r="D26" s="219">
        <v>3</v>
      </c>
      <c r="E26" s="172">
        <f>O32</f>
        <v>67.724970170557867</v>
      </c>
      <c r="F26" s="24"/>
      <c r="G26" s="219">
        <v>16</v>
      </c>
      <c r="H26" s="145">
        <f>AB32</f>
        <v>2618.6162711058278</v>
      </c>
      <c r="I26" s="101"/>
      <c r="K26" s="51" t="s">
        <v>411</v>
      </c>
      <c r="L26" s="48">
        <f>(1+'12 - Análise Viabilidade - VPL'!D19)^(1/12)-1</f>
        <v>3.436608313191658E-2</v>
      </c>
      <c r="M26" s="2" t="s">
        <v>412</v>
      </c>
    </row>
    <row r="27" spans="3:36">
      <c r="C27" s="100"/>
      <c r="D27" s="219">
        <v>4</v>
      </c>
      <c r="E27" s="172">
        <f>P32</f>
        <v>198.67468183452905</v>
      </c>
      <c r="F27" s="24"/>
      <c r="G27" s="219">
        <v>17</v>
      </c>
      <c r="H27" s="145">
        <f>AC32</f>
        <v>2829.6146042869805</v>
      </c>
      <c r="I27" s="101"/>
    </row>
    <row r="28" spans="3:36">
      <c r="C28" s="100"/>
      <c r="D28" s="219">
        <v>5</v>
      </c>
      <c r="E28" s="172">
        <f>Q32</f>
        <v>325.27368174322066</v>
      </c>
      <c r="F28" s="24"/>
      <c r="G28" s="219">
        <v>18</v>
      </c>
      <c r="H28" s="145">
        <f>AD32</f>
        <v>3074.4002792491124</v>
      </c>
      <c r="I28" s="101"/>
      <c r="M28" s="55">
        <v>1</v>
      </c>
      <c r="N28" s="55">
        <v>2</v>
      </c>
      <c r="O28" s="55">
        <v>3</v>
      </c>
      <c r="P28" s="55">
        <v>4</v>
      </c>
      <c r="Q28" s="55">
        <v>5</v>
      </c>
      <c r="R28" s="55">
        <v>6</v>
      </c>
      <c r="S28" s="55">
        <v>7</v>
      </c>
      <c r="T28" s="55">
        <v>8</v>
      </c>
      <c r="U28" s="55">
        <v>9</v>
      </c>
      <c r="V28" s="55">
        <v>10</v>
      </c>
      <c r="W28" s="55">
        <v>11</v>
      </c>
      <c r="X28" s="55">
        <v>12</v>
      </c>
      <c r="Y28" s="55">
        <v>13</v>
      </c>
      <c r="Z28" s="55">
        <v>14</v>
      </c>
      <c r="AA28" s="55">
        <v>15</v>
      </c>
      <c r="AB28" s="55">
        <v>16</v>
      </c>
      <c r="AC28" s="55">
        <v>17</v>
      </c>
      <c r="AD28" s="55">
        <v>18</v>
      </c>
      <c r="AE28" s="55">
        <v>19</v>
      </c>
      <c r="AF28" s="55">
        <v>20</v>
      </c>
      <c r="AG28" s="55">
        <v>21</v>
      </c>
      <c r="AH28" s="55">
        <v>22</v>
      </c>
      <c r="AI28" s="55">
        <v>23</v>
      </c>
      <c r="AJ28" s="55">
        <v>24</v>
      </c>
    </row>
    <row r="29" spans="3:36">
      <c r="C29" s="100"/>
      <c r="D29" s="219">
        <v>6</v>
      </c>
      <c r="E29" s="172">
        <f>R32</f>
        <v>508.86293796481982</v>
      </c>
      <c r="F29" s="24"/>
      <c r="G29" s="219">
        <v>19</v>
      </c>
      <c r="H29" s="145">
        <f>AE32</f>
        <v>3311.053122912504</v>
      </c>
      <c r="I29" s="101"/>
      <c r="L29" s="2" t="str">
        <f t="shared" ref="L29:AJ29" si="23">L13</f>
        <v>Mês 0</v>
      </c>
      <c r="M29" s="2" t="str">
        <f t="shared" si="23"/>
        <v>Mês 1</v>
      </c>
      <c r="N29" s="2" t="str">
        <f t="shared" si="23"/>
        <v>Mês 2</v>
      </c>
      <c r="O29" s="2" t="str">
        <f t="shared" si="23"/>
        <v>Mês 3</v>
      </c>
      <c r="P29" s="2" t="str">
        <f t="shared" si="23"/>
        <v>Mês 4</v>
      </c>
      <c r="Q29" s="2" t="str">
        <f t="shared" si="23"/>
        <v>Mês 5</v>
      </c>
      <c r="R29" s="2" t="str">
        <f t="shared" si="23"/>
        <v>Mês 6</v>
      </c>
      <c r="S29" s="2" t="str">
        <f t="shared" si="23"/>
        <v>Mês 7</v>
      </c>
      <c r="T29" s="2" t="str">
        <f t="shared" si="23"/>
        <v>Mês 8</v>
      </c>
      <c r="U29" s="2" t="str">
        <f t="shared" si="23"/>
        <v>Mês 9</v>
      </c>
      <c r="V29" s="2" t="str">
        <f t="shared" si="23"/>
        <v>Mês 10</v>
      </c>
      <c r="W29" s="2" t="str">
        <f t="shared" si="23"/>
        <v>Mês 11</v>
      </c>
      <c r="X29" s="2" t="str">
        <f t="shared" si="23"/>
        <v>Mês 12</v>
      </c>
      <c r="Y29" s="2" t="str">
        <f t="shared" si="23"/>
        <v>Mês 13</v>
      </c>
      <c r="Z29" s="2" t="str">
        <f t="shared" si="23"/>
        <v>Mês 14</v>
      </c>
      <c r="AA29" s="2" t="str">
        <f t="shared" si="23"/>
        <v>Mês 15</v>
      </c>
      <c r="AB29" s="2" t="str">
        <f t="shared" si="23"/>
        <v>Mês 16</v>
      </c>
      <c r="AC29" s="2" t="str">
        <f t="shared" si="23"/>
        <v>Mês 17</v>
      </c>
      <c r="AD29" s="2" t="str">
        <f t="shared" si="23"/>
        <v>Mês 18</v>
      </c>
      <c r="AE29" s="2" t="str">
        <f t="shared" si="23"/>
        <v>Mês 19</v>
      </c>
      <c r="AF29" s="2" t="str">
        <f t="shared" si="23"/>
        <v>Mês 20</v>
      </c>
      <c r="AG29" s="2" t="str">
        <f t="shared" si="23"/>
        <v>Mês 21</v>
      </c>
      <c r="AH29" s="2" t="str">
        <f t="shared" si="23"/>
        <v>Mês 22</v>
      </c>
      <c r="AI29" s="2" t="str">
        <f t="shared" si="23"/>
        <v>Mês 23</v>
      </c>
      <c r="AJ29" s="2" t="str">
        <f t="shared" si="23"/>
        <v>Mês 24</v>
      </c>
    </row>
    <row r="30" spans="3:36">
      <c r="C30" s="100"/>
      <c r="D30" s="219">
        <v>7</v>
      </c>
      <c r="E30" s="172">
        <f>S32</f>
        <v>686.35257071236356</v>
      </c>
      <c r="F30" s="24"/>
      <c r="G30" s="219">
        <v>20</v>
      </c>
      <c r="H30" s="145">
        <f>AF32</f>
        <v>3539.8433428574963</v>
      </c>
      <c r="I30" s="101"/>
      <c r="K30" s="2" t="str">
        <f>K14</f>
        <v>Previsão do Fluxo de Caixa Livre</v>
      </c>
      <c r="L30" s="190">
        <f t="shared" ref="L30:AJ30" si="24">L14</f>
        <v>0</v>
      </c>
      <c r="M30" s="190">
        <f t="shared" si="24"/>
        <v>0</v>
      </c>
      <c r="N30" s="190">
        <f t="shared" si="24"/>
        <v>0</v>
      </c>
      <c r="O30" s="190">
        <f t="shared" si="24"/>
        <v>74.95</v>
      </c>
      <c r="P30" s="190">
        <f t="shared" si="24"/>
        <v>149.9</v>
      </c>
      <c r="Q30" s="190">
        <f t="shared" si="24"/>
        <v>149.9</v>
      </c>
      <c r="R30" s="190">
        <f t="shared" si="24"/>
        <v>224.85</v>
      </c>
      <c r="S30" s="190">
        <f t="shared" si="24"/>
        <v>224.85</v>
      </c>
      <c r="T30" s="190">
        <f t="shared" si="24"/>
        <v>224.85</v>
      </c>
      <c r="U30" s="190">
        <f t="shared" si="24"/>
        <v>299.8</v>
      </c>
      <c r="V30" s="190">
        <f t="shared" si="24"/>
        <v>299.8</v>
      </c>
      <c r="W30" s="190">
        <f t="shared" si="24"/>
        <v>299.8</v>
      </c>
      <c r="X30" s="190">
        <f t="shared" si="24"/>
        <v>299.8</v>
      </c>
      <c r="Y30" s="190">
        <f t="shared" si="24"/>
        <v>374.75</v>
      </c>
      <c r="Z30" s="190">
        <f t="shared" si="24"/>
        <v>374.75</v>
      </c>
      <c r="AA30" s="190">
        <f t="shared" si="24"/>
        <v>374.75</v>
      </c>
      <c r="AB30" s="190">
        <f t="shared" si="24"/>
        <v>374.75</v>
      </c>
      <c r="AC30" s="190">
        <f t="shared" si="24"/>
        <v>374.75</v>
      </c>
      <c r="AD30" s="190">
        <f t="shared" si="24"/>
        <v>449.7</v>
      </c>
      <c r="AE30" s="190">
        <f t="shared" si="24"/>
        <v>449.7</v>
      </c>
      <c r="AF30" s="190">
        <f t="shared" si="24"/>
        <v>449.7</v>
      </c>
      <c r="AG30" s="190">
        <f t="shared" si="24"/>
        <v>449.7</v>
      </c>
      <c r="AH30" s="190">
        <f t="shared" si="24"/>
        <v>449.7</v>
      </c>
      <c r="AI30" s="190">
        <f t="shared" si="24"/>
        <v>449.7</v>
      </c>
      <c r="AJ30" s="190">
        <f t="shared" si="24"/>
        <v>524.65</v>
      </c>
    </row>
    <row r="31" spans="3:36">
      <c r="C31" s="100"/>
      <c r="D31" s="219">
        <v>8</v>
      </c>
      <c r="E31" s="172">
        <f>T32</f>
        <v>857.94523567110787</v>
      </c>
      <c r="F31" s="24"/>
      <c r="G31" s="219">
        <v>21</v>
      </c>
      <c r="H31" s="145">
        <f>AG32</f>
        <v>3761.0321692082671</v>
      </c>
      <c r="I31" s="101"/>
      <c r="K31" s="2" t="s">
        <v>413</v>
      </c>
      <c r="L31" s="190">
        <f>L30</f>
        <v>0</v>
      </c>
      <c r="M31" s="190">
        <f>M30/(1+$L$26)^M28</f>
        <v>0</v>
      </c>
      <c r="N31" s="190">
        <f>N30/(1+$L$26)^N28</f>
        <v>0</v>
      </c>
      <c r="O31" s="190">
        <f t="shared" ref="O31:AJ31" si="25">O30/(1+$L$26)^O28</f>
        <v>67.724970170557867</v>
      </c>
      <c r="P31" s="190">
        <f t="shared" si="25"/>
        <v>130.94971166397119</v>
      </c>
      <c r="Q31" s="190">
        <f t="shared" si="25"/>
        <v>126.5989999086916</v>
      </c>
      <c r="R31" s="190">
        <f t="shared" si="25"/>
        <v>183.58925622159916</v>
      </c>
      <c r="S31" s="190">
        <f t="shared" si="25"/>
        <v>177.48963274754371</v>
      </c>
      <c r="T31" s="190">
        <f t="shared" si="25"/>
        <v>171.59266495874436</v>
      </c>
      <c r="U31" s="190">
        <f t="shared" si="25"/>
        <v>221.18882635077085</v>
      </c>
      <c r="V31" s="190">
        <f t="shared" si="25"/>
        <v>213.83998369420803</v>
      </c>
      <c r="W31" s="190">
        <f t="shared" si="25"/>
        <v>206.73530114863229</v>
      </c>
      <c r="X31" s="190">
        <f t="shared" si="25"/>
        <v>199.86666666666656</v>
      </c>
      <c r="Y31" s="190">
        <f t="shared" si="25"/>
        <v>241.53279714747862</v>
      </c>
      <c r="Z31" s="190">
        <f t="shared" si="25"/>
        <v>233.50804041848593</v>
      </c>
      <c r="AA31" s="190">
        <f t="shared" si="25"/>
        <v>225.74990056852607</v>
      </c>
      <c r="AB31" s="190">
        <f t="shared" si="25"/>
        <v>218.24951943995183</v>
      </c>
      <c r="AC31" s="190">
        <f t="shared" si="25"/>
        <v>210.9983331811525</v>
      </c>
      <c r="AD31" s="190">
        <f t="shared" si="25"/>
        <v>244.78567496213205</v>
      </c>
      <c r="AE31" s="190">
        <f t="shared" si="25"/>
        <v>236.65284366339145</v>
      </c>
      <c r="AF31" s="190">
        <f t="shared" si="25"/>
        <v>228.79021994499234</v>
      </c>
      <c r="AG31" s="190">
        <f t="shared" si="25"/>
        <v>221.18882635077074</v>
      </c>
      <c r="AH31" s="190">
        <f t="shared" si="25"/>
        <v>213.83998369420786</v>
      </c>
      <c r="AI31" s="190">
        <f t="shared" si="25"/>
        <v>206.73530114863215</v>
      </c>
      <c r="AJ31" s="190">
        <f t="shared" si="25"/>
        <v>233.17777777777749</v>
      </c>
    </row>
    <row r="32" spans="3:36" s="1" customFormat="1">
      <c r="C32" s="100"/>
      <c r="D32" s="219">
        <v>9</v>
      </c>
      <c r="E32" s="172">
        <f>U32</f>
        <v>1079.1340620218787</v>
      </c>
      <c r="F32" s="24"/>
      <c r="G32" s="219">
        <v>22</v>
      </c>
      <c r="H32" s="145">
        <f>AH32</f>
        <v>3974.8721529024751</v>
      </c>
      <c r="I32" s="101"/>
      <c r="K32" s="5" t="s">
        <v>402</v>
      </c>
      <c r="L32" s="201">
        <f>L31</f>
        <v>0</v>
      </c>
      <c r="M32" s="201">
        <f>L32+M31</f>
        <v>0</v>
      </c>
      <c r="N32" s="201">
        <f t="shared" ref="N32:AJ32" si="26">M32+N31</f>
        <v>0</v>
      </c>
      <c r="O32" s="201">
        <f t="shared" si="26"/>
        <v>67.724970170557867</v>
      </c>
      <c r="P32" s="201">
        <f t="shared" si="26"/>
        <v>198.67468183452905</v>
      </c>
      <c r="Q32" s="201">
        <f t="shared" si="26"/>
        <v>325.27368174322066</v>
      </c>
      <c r="R32" s="201">
        <f t="shared" si="26"/>
        <v>508.86293796481982</v>
      </c>
      <c r="S32" s="201">
        <f t="shared" si="26"/>
        <v>686.35257071236356</v>
      </c>
      <c r="T32" s="201">
        <f t="shared" si="26"/>
        <v>857.94523567110787</v>
      </c>
      <c r="U32" s="201">
        <f t="shared" si="26"/>
        <v>1079.1340620218787</v>
      </c>
      <c r="V32" s="201">
        <f t="shared" si="26"/>
        <v>1292.9740457160867</v>
      </c>
      <c r="W32" s="201">
        <f t="shared" si="26"/>
        <v>1499.709346864719</v>
      </c>
      <c r="X32" s="201">
        <f t="shared" si="26"/>
        <v>1699.5760135313856</v>
      </c>
      <c r="Y32" s="201">
        <f t="shared" si="26"/>
        <v>1941.1088106788643</v>
      </c>
      <c r="Z32" s="201">
        <f t="shared" si="26"/>
        <v>2174.6168510973503</v>
      </c>
      <c r="AA32" s="201">
        <f t="shared" si="26"/>
        <v>2400.3667516658761</v>
      </c>
      <c r="AB32" s="201">
        <f t="shared" si="26"/>
        <v>2618.6162711058278</v>
      </c>
      <c r="AC32" s="201">
        <f t="shared" si="26"/>
        <v>2829.6146042869805</v>
      </c>
      <c r="AD32" s="201">
        <f t="shared" si="26"/>
        <v>3074.4002792491124</v>
      </c>
      <c r="AE32" s="201">
        <f t="shared" si="26"/>
        <v>3311.053122912504</v>
      </c>
      <c r="AF32" s="201">
        <f t="shared" si="26"/>
        <v>3539.8433428574963</v>
      </c>
      <c r="AG32" s="201">
        <f t="shared" si="26"/>
        <v>3761.0321692082671</v>
      </c>
      <c r="AH32" s="201">
        <f t="shared" si="26"/>
        <v>3974.8721529024751</v>
      </c>
      <c r="AI32" s="201">
        <f t="shared" si="26"/>
        <v>4181.6074540511072</v>
      </c>
      <c r="AJ32" s="201">
        <f t="shared" si="26"/>
        <v>4414.7852318288851</v>
      </c>
    </row>
    <row r="33" spans="3:13">
      <c r="C33" s="100"/>
      <c r="D33" s="219">
        <v>10</v>
      </c>
      <c r="E33" s="172">
        <f>V32</f>
        <v>1292.9740457160867</v>
      </c>
      <c r="F33" s="24"/>
      <c r="G33" s="219">
        <v>23</v>
      </c>
      <c r="H33" s="145">
        <f>AI32</f>
        <v>4181.6074540511072</v>
      </c>
      <c r="I33" s="101"/>
    </row>
    <row r="34" spans="3:13">
      <c r="C34" s="100"/>
      <c r="D34" s="219">
        <v>11</v>
      </c>
      <c r="E34" s="172">
        <f>W32</f>
        <v>1499.709346864719</v>
      </c>
      <c r="F34" s="24"/>
      <c r="G34" s="219">
        <v>24</v>
      </c>
      <c r="H34" s="145">
        <f>AJ32</f>
        <v>4414.7852318288851</v>
      </c>
      <c r="I34" s="101"/>
      <c r="K34" t="s">
        <v>405</v>
      </c>
    </row>
    <row r="35" spans="3:13">
      <c r="C35" s="100"/>
      <c r="D35" s="219">
        <v>12</v>
      </c>
      <c r="E35" s="172">
        <f>X32</f>
        <v>1699.5760135313856</v>
      </c>
      <c r="F35" s="24"/>
      <c r="G35" s="133"/>
      <c r="H35" s="24"/>
      <c r="I35" s="101"/>
      <c r="K35" s="235"/>
      <c r="L35" s="235"/>
      <c r="M35" s="235"/>
    </row>
    <row r="36" spans="3:13">
      <c r="C36" s="118"/>
      <c r="D36" s="107"/>
      <c r="E36" s="107"/>
      <c r="F36" s="107"/>
      <c r="G36" s="107"/>
      <c r="H36" s="107"/>
      <c r="I36" s="103"/>
      <c r="K36" t="s">
        <v>407</v>
      </c>
    </row>
    <row r="37" spans="3:13">
      <c r="I37" s="104" t="s">
        <v>272</v>
      </c>
    </row>
    <row r="38" spans="3:13" ht="12" customHeight="1"/>
  </sheetData>
  <mergeCells count="2">
    <mergeCell ref="K20:M20"/>
    <mergeCell ref="K35:M35"/>
  </mergeCells>
  <hyperlinks>
    <hyperlink ref="G2" location="Índice!A1" display="Índice" xr:uid="{00000000-0004-0000-0B00-000000000000}"/>
    <hyperlink ref="I2" location="Instruções!A1" display="Instruções" xr:uid="{00000000-0004-0000-0B00-000001000000}"/>
  </hyperlinks>
  <pageMargins left="0.511811024" right="0.511811024" top="0.78740157499999996" bottom="0.78740157499999996" header="0.31496062000000002" footer="0.31496062000000002"/>
  <pageSetup orientation="portrait" verticalDpi="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AC59"/>
  <sheetViews>
    <sheetView showGridLines="0" workbookViewId="0" xr3:uid="{7BE570AB-09E9-518F-B8F7-3F91B7162CA9}"/>
  </sheetViews>
  <sheetFormatPr defaultRowHeight="15"/>
  <cols>
    <col min="1" max="1" width="5" customWidth="1"/>
    <col min="2" max="2" width="2.85546875" customWidth="1"/>
    <col min="3" max="3" width="47.5703125" customWidth="1"/>
    <col min="4" max="5" width="19.42578125" customWidth="1"/>
    <col min="6" max="6" width="17.140625" customWidth="1"/>
    <col min="7" max="7" width="3.42578125" customWidth="1"/>
    <col min="8" max="8" width="11.5703125" customWidth="1"/>
    <col min="9" max="29" width="17.140625" customWidth="1"/>
  </cols>
  <sheetData>
    <row r="2" spans="2:8">
      <c r="B2" s="1" t="str">
        <f>'4 - Investimentos'!B2</f>
        <v>Nome da Empresa</v>
      </c>
      <c r="E2" s="54" t="s">
        <v>12</v>
      </c>
      <c r="G2" s="54" t="s">
        <v>33</v>
      </c>
      <c r="H2" s="54"/>
    </row>
    <row r="3" spans="2:8">
      <c r="B3" s="1" t="s">
        <v>414</v>
      </c>
    </row>
    <row r="5" spans="2:8">
      <c r="B5" t="s">
        <v>415</v>
      </c>
    </row>
    <row r="6" spans="2:8">
      <c r="B6" t="s">
        <v>416</v>
      </c>
    </row>
    <row r="7" spans="2:8">
      <c r="B7" t="s">
        <v>417</v>
      </c>
    </row>
    <row r="8" spans="2:8">
      <c r="B8" t="s">
        <v>418</v>
      </c>
    </row>
    <row r="9" spans="2:8">
      <c r="B9" t="s">
        <v>419</v>
      </c>
    </row>
    <row r="10" spans="2:8">
      <c r="B10" t="s">
        <v>420</v>
      </c>
    </row>
    <row r="14" spans="2:8">
      <c r="D14" s="46" t="s">
        <v>421</v>
      </c>
      <c r="E14" s="3" t="s">
        <v>422</v>
      </c>
    </row>
    <row r="15" spans="2:8">
      <c r="C15" s="2" t="s">
        <v>345</v>
      </c>
      <c r="D15" s="47">
        <v>1</v>
      </c>
      <c r="E15" s="47">
        <v>0.5</v>
      </c>
      <c r="F15" s="1"/>
    </row>
    <row r="16" spans="2:8">
      <c r="C16" s="2" t="s">
        <v>423</v>
      </c>
      <c r="D16" s="47">
        <v>0</v>
      </c>
      <c r="E16" s="47">
        <v>0.1</v>
      </c>
    </row>
    <row r="19" spans="2:29">
      <c r="C19" s="2" t="s">
        <v>424</v>
      </c>
      <c r="D19" s="48">
        <f>(D15*E15)+(D16*E16)</f>
        <v>0.5</v>
      </c>
      <c r="E19" t="s">
        <v>425</v>
      </c>
    </row>
    <row r="23" spans="2:29">
      <c r="D23" s="3" t="str">
        <f>'6 - DFC'!C8</f>
        <v>Mês 0</v>
      </c>
      <c r="E23" s="3" t="str">
        <f>'6 - DFC'!D8</f>
        <v>Mês 1</v>
      </c>
      <c r="F23" s="3" t="str">
        <f>'6 - DFC'!E8</f>
        <v>Mês 2</v>
      </c>
      <c r="G23" s="240" t="str">
        <f>'6 - DFC'!F8</f>
        <v>Mês 3</v>
      </c>
      <c r="H23" s="241"/>
      <c r="I23" s="3" t="str">
        <f>'6 - DFC'!G8</f>
        <v>Mês 4</v>
      </c>
      <c r="J23" s="3" t="str">
        <f>'6 - DFC'!H8</f>
        <v>Mês 5</v>
      </c>
      <c r="K23" s="3" t="str">
        <f>'6 - DFC'!I8</f>
        <v>Mês 6</v>
      </c>
      <c r="L23" s="3" t="str">
        <f>'6 - DFC'!J8</f>
        <v>Mês 7</v>
      </c>
      <c r="M23" s="3" t="str">
        <f>'6 - DFC'!K8</f>
        <v>Mês 8</v>
      </c>
      <c r="N23" s="3" t="str">
        <f>'6 - DFC'!L8</f>
        <v>Mês 9</v>
      </c>
      <c r="O23" s="3" t="str">
        <f>'6 - DFC'!M8</f>
        <v>Mês 10</v>
      </c>
      <c r="P23" s="3" t="str">
        <f>'6 - DFC'!N8</f>
        <v>Mês 11</v>
      </c>
      <c r="Q23" s="3" t="str">
        <f>'6 - DFC'!O8</f>
        <v>Mês 12</v>
      </c>
      <c r="R23" s="3" t="str">
        <f>'6 - DFC'!P8</f>
        <v>Mês 13</v>
      </c>
      <c r="S23" s="3" t="str">
        <f>'6 - DFC'!Q8</f>
        <v>Mês 14</v>
      </c>
      <c r="T23" s="3" t="str">
        <f>'6 - DFC'!R8</f>
        <v>Mês 15</v>
      </c>
      <c r="U23" s="3" t="str">
        <f>'6 - DFC'!S8</f>
        <v>Mês 16</v>
      </c>
      <c r="V23" s="3" t="str">
        <f>'6 - DFC'!T8</f>
        <v>Mês 17</v>
      </c>
      <c r="W23" s="3" t="str">
        <f>'6 - DFC'!U8</f>
        <v>Mês 18</v>
      </c>
      <c r="X23" s="3" t="str">
        <f>'6 - DFC'!V8</f>
        <v>Mês 19</v>
      </c>
      <c r="Y23" s="3" t="str">
        <f>'6 - DFC'!W8</f>
        <v>Mês 20</v>
      </c>
      <c r="Z23" s="3" t="str">
        <f>'6 - DFC'!X8</f>
        <v>Mês 21</v>
      </c>
      <c r="AA23" s="3" t="str">
        <f>'6 - DFC'!Y8</f>
        <v>Mês 22</v>
      </c>
      <c r="AB23" s="3" t="str">
        <f>'6 - DFC'!Z8</f>
        <v>Mês 23</v>
      </c>
      <c r="AC23" s="3" t="str">
        <f>'6 - DFC'!AA8</f>
        <v>Mês 24</v>
      </c>
    </row>
    <row r="24" spans="2:29">
      <c r="C24" s="2" t="s">
        <v>426</v>
      </c>
      <c r="D24" s="190">
        <f>'6 - DFC'!C42</f>
        <v>0</v>
      </c>
      <c r="E24" s="190">
        <f>SUM('6 - DFC'!D26,'6 - DFC'!D42)</f>
        <v>0</v>
      </c>
      <c r="F24" s="190">
        <f>SUM('6 - DFC'!E26,'6 - DFC'!E42)</f>
        <v>0</v>
      </c>
      <c r="G24" s="242">
        <f>SUM('6 - DFC'!F26,'6 - DFC'!F42)</f>
        <v>74.95</v>
      </c>
      <c r="H24" s="243"/>
      <c r="I24" s="190">
        <f>SUM('6 - DFC'!G26,'6 - DFC'!G42)</f>
        <v>149.9</v>
      </c>
      <c r="J24" s="190">
        <f>SUM('6 - DFC'!H26,'6 - DFC'!H42)</f>
        <v>149.9</v>
      </c>
      <c r="K24" s="190">
        <f>SUM('6 - DFC'!I26,'6 - DFC'!I42)</f>
        <v>224.85</v>
      </c>
      <c r="L24" s="190">
        <f>SUM('6 - DFC'!J26,'6 - DFC'!J42)</f>
        <v>224.85</v>
      </c>
      <c r="M24" s="190">
        <f>SUM('6 - DFC'!K26,'6 - DFC'!K42)</f>
        <v>224.85</v>
      </c>
      <c r="N24" s="190">
        <f>SUM('6 - DFC'!L26,'6 - DFC'!L42)</f>
        <v>299.8</v>
      </c>
      <c r="O24" s="190">
        <f>SUM('6 - DFC'!M26,'6 - DFC'!M42)</f>
        <v>299.8</v>
      </c>
      <c r="P24" s="190">
        <f>SUM('6 - DFC'!N26,'6 - DFC'!N42)</f>
        <v>299.8</v>
      </c>
      <c r="Q24" s="190">
        <f>SUM('6 - DFC'!O26,'6 - DFC'!O42)</f>
        <v>299.8</v>
      </c>
      <c r="R24" s="190">
        <f>SUM('6 - DFC'!P26,'6 - DFC'!P42)</f>
        <v>374.75</v>
      </c>
      <c r="S24" s="190">
        <f>SUM('6 - DFC'!Q26,'6 - DFC'!Q42)</f>
        <v>374.75</v>
      </c>
      <c r="T24" s="190">
        <f>SUM('6 - DFC'!R26,'6 - DFC'!R42)</f>
        <v>374.75</v>
      </c>
      <c r="U24" s="190">
        <f>SUM('6 - DFC'!S26,'6 - DFC'!S42)</f>
        <v>374.75</v>
      </c>
      <c r="V24" s="190">
        <f>SUM('6 - DFC'!T26,'6 - DFC'!T42)</f>
        <v>374.75</v>
      </c>
      <c r="W24" s="190">
        <f>SUM('6 - DFC'!U26,'6 - DFC'!U42)</f>
        <v>449.7</v>
      </c>
      <c r="X24" s="190">
        <f>SUM('6 - DFC'!V26,'6 - DFC'!V42)</f>
        <v>449.7</v>
      </c>
      <c r="Y24" s="190">
        <f>SUM('6 - DFC'!W26,'6 - DFC'!W42)</f>
        <v>449.7</v>
      </c>
      <c r="Z24" s="190">
        <f>SUM('6 - DFC'!X26,'6 - DFC'!X42)</f>
        <v>449.7</v>
      </c>
      <c r="AA24" s="190">
        <f>SUM('6 - DFC'!Y26,'6 - DFC'!Y42)</f>
        <v>449.7</v>
      </c>
      <c r="AB24" s="190">
        <f>SUM('6 - DFC'!Z26,'6 - DFC'!Z42)</f>
        <v>449.7</v>
      </c>
      <c r="AC24" s="190">
        <f>SUM('6 - DFC'!AA26,'6 - DFC'!AA42)</f>
        <v>524.65</v>
      </c>
    </row>
    <row r="27" spans="2:29">
      <c r="C27" s="1" t="s">
        <v>427</v>
      </c>
    </row>
    <row r="28" spans="2:29">
      <c r="B28" s="24"/>
      <c r="C28" s="2" t="s">
        <v>428</v>
      </c>
      <c r="D28" s="47">
        <v>0.3</v>
      </c>
    </row>
    <row r="29" spans="2:29" s="24" customFormat="1">
      <c r="C29" s="2" t="s">
        <v>429</v>
      </c>
      <c r="D29" s="47">
        <v>0.1</v>
      </c>
    </row>
    <row r="32" spans="2:29" ht="10.5" customHeight="1">
      <c r="B32" s="113"/>
      <c r="C32" s="98"/>
      <c r="D32" s="98"/>
      <c r="E32" s="98"/>
      <c r="F32" s="98"/>
      <c r="G32" s="99"/>
      <c r="H32" s="24"/>
    </row>
    <row r="33" spans="2:8">
      <c r="B33" s="100"/>
      <c r="C33" s="114" t="str">
        <f>B3</f>
        <v>Análise do Valor Presente Líquido (VPL)</v>
      </c>
      <c r="D33" s="24"/>
      <c r="E33" s="24"/>
      <c r="F33" s="24"/>
      <c r="G33" s="101"/>
      <c r="H33" s="24"/>
    </row>
    <row r="34" spans="2:8">
      <c r="B34" s="100"/>
      <c r="C34" s="24"/>
      <c r="D34" s="24"/>
      <c r="E34" s="24"/>
      <c r="F34" s="24"/>
      <c r="G34" s="101"/>
      <c r="H34" s="24"/>
    </row>
    <row r="35" spans="2:8" ht="51" customHeight="1" thickBot="1">
      <c r="B35" s="100"/>
      <c r="C35" s="239" t="s">
        <v>430</v>
      </c>
      <c r="D35" s="239"/>
      <c r="E35" s="218" t="s">
        <v>431</v>
      </c>
      <c r="F35" s="147" t="s">
        <v>432</v>
      </c>
      <c r="G35" s="101"/>
      <c r="H35" s="24"/>
    </row>
    <row r="36" spans="2:8">
      <c r="B36" s="100"/>
      <c r="C36" s="236" t="s">
        <v>433</v>
      </c>
      <c r="D36" s="95"/>
      <c r="E36" s="144">
        <v>0</v>
      </c>
      <c r="F36" s="170">
        <f>D24</f>
        <v>0</v>
      </c>
      <c r="G36" s="101"/>
      <c r="H36" s="24"/>
    </row>
    <row r="37" spans="2:8">
      <c r="B37" s="100"/>
      <c r="C37" s="236"/>
      <c r="D37" s="95"/>
      <c r="E37" s="219">
        <v>1</v>
      </c>
      <c r="F37" s="145">
        <f>SUM(E24:Q24)</f>
        <v>2248.5</v>
      </c>
      <c r="G37" s="101"/>
      <c r="H37" s="24"/>
    </row>
    <row r="38" spans="2:8">
      <c r="B38" s="100"/>
      <c r="C38" s="237"/>
      <c r="D38" s="94"/>
      <c r="E38" s="219">
        <v>2</v>
      </c>
      <c r="F38" s="145">
        <f>SUM(R24:AC24)</f>
        <v>5096.5999999999985</v>
      </c>
      <c r="G38" s="101"/>
      <c r="H38" s="24"/>
    </row>
    <row r="39" spans="2:8">
      <c r="B39" s="100"/>
      <c r="C39" s="236" t="s">
        <v>434</v>
      </c>
      <c r="D39" s="95"/>
      <c r="E39" s="219">
        <v>3</v>
      </c>
      <c r="F39" s="145">
        <f>F38*(1+$D$40)</f>
        <v>6625.5799999999981</v>
      </c>
      <c r="G39" s="101"/>
      <c r="H39" s="24"/>
    </row>
    <row r="40" spans="2:8">
      <c r="B40" s="100"/>
      <c r="C40" s="236"/>
      <c r="D40" s="213">
        <f>D28</f>
        <v>0.3</v>
      </c>
      <c r="E40" s="219">
        <v>4</v>
      </c>
      <c r="F40" s="145">
        <f>F39*(1+$D$40)</f>
        <v>8613.2539999999972</v>
      </c>
      <c r="G40" s="101"/>
      <c r="H40" s="24"/>
    </row>
    <row r="41" spans="2:8">
      <c r="B41" s="100"/>
      <c r="C41" s="236"/>
      <c r="D41" s="95"/>
      <c r="E41" s="219">
        <v>5</v>
      </c>
      <c r="F41" s="145">
        <f>F40*(1+$D$40)</f>
        <v>11197.230199999996</v>
      </c>
      <c r="G41" s="101"/>
      <c r="H41" s="24"/>
    </row>
    <row r="42" spans="2:8">
      <c r="B42" s="100"/>
      <c r="C42" s="238" t="s">
        <v>434</v>
      </c>
      <c r="D42" s="92"/>
      <c r="E42" s="219">
        <v>6</v>
      </c>
      <c r="F42" s="145">
        <f>F41*(1+$D$43)</f>
        <v>12316.953219999998</v>
      </c>
      <c r="G42" s="101"/>
      <c r="H42" s="24"/>
    </row>
    <row r="43" spans="2:8">
      <c r="B43" s="100"/>
      <c r="C43" s="236"/>
      <c r="D43" s="213">
        <f>D29</f>
        <v>0.1</v>
      </c>
      <c r="E43" s="219">
        <v>7</v>
      </c>
      <c r="F43" s="145">
        <f t="shared" ref="F43:F44" si="0">F42*(1+$D$43)</f>
        <v>13548.648541999999</v>
      </c>
      <c r="G43" s="101"/>
      <c r="H43" s="24"/>
    </row>
    <row r="44" spans="2:8">
      <c r="B44" s="100"/>
      <c r="C44" s="236"/>
      <c r="D44" s="95"/>
      <c r="E44" s="219">
        <v>8</v>
      </c>
      <c r="F44" s="145">
        <f t="shared" si="0"/>
        <v>14903.5133962</v>
      </c>
      <c r="G44" s="101"/>
      <c r="H44" s="24"/>
    </row>
    <row r="45" spans="2:8">
      <c r="B45" s="100"/>
      <c r="C45" s="140" t="s">
        <v>435</v>
      </c>
      <c r="D45" s="97"/>
      <c r="E45" s="219">
        <v>9</v>
      </c>
      <c r="F45" s="145">
        <f>F44</f>
        <v>14903.5133962</v>
      </c>
      <c r="G45" s="101"/>
      <c r="H45" s="24"/>
    </row>
    <row r="46" spans="2:8">
      <c r="B46" s="100"/>
      <c r="C46" s="24"/>
      <c r="D46" s="24"/>
      <c r="E46" s="24"/>
      <c r="F46" s="24"/>
      <c r="G46" s="101"/>
      <c r="H46" s="24"/>
    </row>
    <row r="47" spans="2:8">
      <c r="B47" s="100"/>
      <c r="C47" s="24"/>
      <c r="D47" s="24"/>
      <c r="E47" s="24"/>
      <c r="F47" s="24"/>
      <c r="G47" s="101"/>
      <c r="H47" s="24"/>
    </row>
    <row r="48" spans="2:8">
      <c r="B48" s="100"/>
      <c r="C48" s="114" t="s">
        <v>436</v>
      </c>
      <c r="D48" s="24"/>
      <c r="E48" s="24"/>
      <c r="F48" s="24"/>
      <c r="G48" s="101"/>
      <c r="H48" s="24"/>
    </row>
    <row r="49" spans="2:8">
      <c r="B49" s="100"/>
      <c r="C49" s="24" t="str">
        <f>"Taxa de desconto de"&amp;" "&amp;D19</f>
        <v>Taxa de desconto de 0,5</v>
      </c>
      <c r="D49" s="24"/>
      <c r="E49" s="24"/>
      <c r="F49" s="24"/>
      <c r="G49" s="101"/>
      <c r="H49" s="24"/>
    </row>
    <row r="50" spans="2:8">
      <c r="B50" s="100"/>
      <c r="C50" s="24"/>
      <c r="D50" s="24"/>
      <c r="E50" s="24"/>
      <c r="F50" s="24"/>
      <c r="G50" s="101"/>
      <c r="H50" s="24"/>
    </row>
    <row r="51" spans="2:8">
      <c r="B51" s="100"/>
      <c r="C51" s="141" t="s">
        <v>437</v>
      </c>
      <c r="D51" s="145">
        <f>D24</f>
        <v>0</v>
      </c>
      <c r="E51" s="24"/>
      <c r="F51" s="24"/>
      <c r="G51" s="101"/>
      <c r="H51" s="24"/>
    </row>
    <row r="52" spans="2:8">
      <c r="B52" s="100"/>
      <c r="C52" s="141" t="s">
        <v>438</v>
      </c>
      <c r="D52" s="145">
        <f>NPV(D19,F37:F44)</f>
        <v>11359.012607998045</v>
      </c>
      <c r="E52" s="24"/>
      <c r="F52" s="24"/>
      <c r="G52" s="101"/>
      <c r="H52" s="24"/>
    </row>
    <row r="53" spans="2:8">
      <c r="B53" s="100"/>
      <c r="C53" s="141" t="s">
        <v>439</v>
      </c>
      <c r="D53" s="145">
        <f>(F45/D19)/(1+D19)^8</f>
        <v>1163.0237553504649</v>
      </c>
      <c r="E53" s="102"/>
      <c r="F53" s="24"/>
      <c r="G53" s="101"/>
      <c r="H53" s="24"/>
    </row>
    <row r="54" spans="2:8">
      <c r="B54" s="100"/>
      <c r="C54" s="24"/>
      <c r="D54" s="24"/>
      <c r="E54" s="24"/>
      <c r="F54" s="24"/>
      <c r="G54" s="101"/>
      <c r="H54" s="24"/>
    </row>
    <row r="55" spans="2:8">
      <c r="B55" s="100"/>
      <c r="C55" s="142" t="s">
        <v>440</v>
      </c>
      <c r="D55" s="146">
        <f>SUM(D51:D53)</f>
        <v>12522.03636334851</v>
      </c>
      <c r="E55" s="143"/>
      <c r="F55" s="24"/>
      <c r="G55" s="101"/>
      <c r="H55" s="24"/>
    </row>
    <row r="56" spans="2:8">
      <c r="B56" s="118"/>
      <c r="C56" s="107"/>
      <c r="D56" s="107"/>
      <c r="E56" s="107"/>
      <c r="F56" s="120"/>
      <c r="G56" s="103"/>
      <c r="H56" s="24"/>
    </row>
    <row r="57" spans="2:8">
      <c r="B57" s="24"/>
      <c r="F57" s="104"/>
      <c r="G57" s="139" t="s">
        <v>272</v>
      </c>
      <c r="H57" s="139"/>
    </row>
    <row r="58" spans="2:8">
      <c r="B58" s="24"/>
      <c r="G58" s="139" t="s">
        <v>441</v>
      </c>
      <c r="H58" s="24"/>
    </row>
    <row r="59" spans="2:8">
      <c r="B59" s="24"/>
    </row>
  </sheetData>
  <mergeCells count="6">
    <mergeCell ref="C36:C38"/>
    <mergeCell ref="C39:C41"/>
    <mergeCell ref="C42:C44"/>
    <mergeCell ref="C35:D35"/>
    <mergeCell ref="G23:H23"/>
    <mergeCell ref="G24:H24"/>
  </mergeCells>
  <hyperlinks>
    <hyperlink ref="E2" location="Índice!A1" display="Índice" xr:uid="{00000000-0004-0000-0900-000000000000}"/>
    <hyperlink ref="G2" location="Instruções!A1" display="Instruções" xr:uid="{00000000-0004-0000-0900-000001000000}"/>
  </hyperlinks>
  <pageMargins left="0.511811024" right="0.511811024" top="0.78740157499999996" bottom="0.78740157499999996" header="0.31496062000000002" footer="0.31496062000000002"/>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E10DB-0581-4F2D-BA04-3F6AB429617C}">
  <dimension ref="B2:H29"/>
  <sheetViews>
    <sheetView showGridLines="0" workbookViewId="0" xr3:uid="{1294E3AA-B6AD-521A-A44F-72FACB27289C}"/>
  </sheetViews>
  <sheetFormatPr defaultRowHeight="15"/>
  <cols>
    <col min="1" max="1" width="5" customWidth="1"/>
    <col min="2" max="2" width="2.85546875" customWidth="1"/>
    <col min="3" max="3" width="47.5703125" customWidth="1"/>
    <col min="4" max="5" width="19.42578125" customWidth="1"/>
    <col min="6" max="6" width="17.140625" customWidth="1"/>
    <col min="7" max="7" width="3.42578125" customWidth="1"/>
    <col min="8" max="8" width="11.5703125" customWidth="1"/>
    <col min="9" max="29" width="17.140625" customWidth="1"/>
  </cols>
  <sheetData>
    <row r="2" spans="2:8">
      <c r="B2" s="1" t="str">
        <f>'4 - Investimentos'!B2</f>
        <v>Nome da Empresa</v>
      </c>
      <c r="E2" s="54" t="s">
        <v>12</v>
      </c>
      <c r="G2" s="54" t="s">
        <v>33</v>
      </c>
      <c r="H2" s="54"/>
    </row>
    <row r="3" spans="2:8">
      <c r="B3" s="1" t="s">
        <v>442</v>
      </c>
    </row>
    <row r="6" spans="2:8">
      <c r="C6" s="211" t="s">
        <v>443</v>
      </c>
      <c r="D6" s="212">
        <f>'12 - Análise Viabilidade - VPL'!D19</f>
        <v>0.5</v>
      </c>
    </row>
    <row r="9" spans="2:8" ht="10.5" customHeight="1">
      <c r="B9" s="113"/>
      <c r="C9" s="98"/>
      <c r="D9" s="98"/>
      <c r="E9" s="98"/>
      <c r="F9" s="98"/>
      <c r="G9" s="99"/>
      <c r="H9" s="24"/>
    </row>
    <row r="10" spans="2:8">
      <c r="B10" s="100"/>
      <c r="C10" s="114" t="str">
        <f>B3</f>
        <v>Análise da Taxa Interna de Retorno (TIR)</v>
      </c>
      <c r="D10" s="24"/>
      <c r="E10" s="24"/>
      <c r="F10" s="24"/>
      <c r="G10" s="101"/>
      <c r="H10" s="24"/>
    </row>
    <row r="11" spans="2:8">
      <c r="B11" s="100"/>
      <c r="C11" s="24"/>
      <c r="D11" s="24"/>
      <c r="E11" s="24"/>
      <c r="F11" s="24"/>
      <c r="G11" s="101"/>
      <c r="H11" s="24"/>
    </row>
    <row r="12" spans="2:8" ht="51" customHeight="1" thickBot="1">
      <c r="B12" s="100"/>
      <c r="C12" s="239" t="s">
        <v>430</v>
      </c>
      <c r="D12" s="239"/>
      <c r="E12" s="218" t="s">
        <v>431</v>
      </c>
      <c r="F12" s="147" t="s">
        <v>432</v>
      </c>
      <c r="G12" s="101"/>
      <c r="H12" s="24"/>
    </row>
    <row r="13" spans="2:8">
      <c r="B13" s="100"/>
      <c r="C13" s="236" t="s">
        <v>433</v>
      </c>
      <c r="D13" s="95"/>
      <c r="E13" s="144">
        <v>0</v>
      </c>
      <c r="F13" s="170">
        <f>'12 - Análise Viabilidade - VPL'!F36</f>
        <v>0</v>
      </c>
      <c r="G13" s="101"/>
      <c r="H13" s="24"/>
    </row>
    <row r="14" spans="2:8">
      <c r="B14" s="100"/>
      <c r="C14" s="236"/>
      <c r="D14" s="95"/>
      <c r="E14" s="219">
        <v>1</v>
      </c>
      <c r="F14" s="170">
        <f>'12 - Análise Viabilidade - VPL'!F37</f>
        <v>2248.5</v>
      </c>
      <c r="G14" s="101"/>
      <c r="H14" s="24"/>
    </row>
    <row r="15" spans="2:8">
      <c r="B15" s="100"/>
      <c r="C15" s="237"/>
      <c r="D15" s="94"/>
      <c r="E15" s="219">
        <v>2</v>
      </c>
      <c r="F15" s="170">
        <f>'12 - Análise Viabilidade - VPL'!F38</f>
        <v>5096.5999999999985</v>
      </c>
      <c r="G15" s="101"/>
      <c r="H15" s="24"/>
    </row>
    <row r="16" spans="2:8">
      <c r="B16" s="100"/>
      <c r="C16" s="236" t="s">
        <v>434</v>
      </c>
      <c r="D16" s="95"/>
      <c r="E16" s="219">
        <v>3</v>
      </c>
      <c r="F16" s="170">
        <f>'12 - Análise Viabilidade - VPL'!F39</f>
        <v>6625.5799999999981</v>
      </c>
      <c r="G16" s="101"/>
      <c r="H16" s="24"/>
    </row>
    <row r="17" spans="2:8">
      <c r="B17" s="100"/>
      <c r="C17" s="236"/>
      <c r="D17" s="93">
        <f>'12 - Análise Viabilidade - VPL'!D40</f>
        <v>0.3</v>
      </c>
      <c r="E17" s="219">
        <v>4</v>
      </c>
      <c r="F17" s="170">
        <f>'12 - Análise Viabilidade - VPL'!F40</f>
        <v>8613.2539999999972</v>
      </c>
      <c r="G17" s="101"/>
      <c r="H17" s="24"/>
    </row>
    <row r="18" spans="2:8">
      <c r="B18" s="100"/>
      <c r="C18" s="236"/>
      <c r="D18" s="95"/>
      <c r="E18" s="219">
        <v>5</v>
      </c>
      <c r="F18" s="170">
        <f>'12 - Análise Viabilidade - VPL'!F41</f>
        <v>11197.230199999996</v>
      </c>
      <c r="G18" s="101"/>
      <c r="H18" s="24"/>
    </row>
    <row r="19" spans="2:8">
      <c r="B19" s="100"/>
      <c r="C19" s="238" t="s">
        <v>434</v>
      </c>
      <c r="D19" s="92"/>
      <c r="E19" s="219">
        <v>6</v>
      </c>
      <c r="F19" s="170">
        <f>'12 - Análise Viabilidade - VPL'!F42</f>
        <v>12316.953219999998</v>
      </c>
      <c r="G19" s="101"/>
      <c r="H19" s="24"/>
    </row>
    <row r="20" spans="2:8">
      <c r="B20" s="100"/>
      <c r="C20" s="236"/>
      <c r="D20" s="93">
        <f>'12 - Análise Viabilidade - VPL'!D43</f>
        <v>0.1</v>
      </c>
      <c r="E20" s="219">
        <v>7</v>
      </c>
      <c r="F20" s="170">
        <f>'12 - Análise Viabilidade - VPL'!F43</f>
        <v>13548.648541999999</v>
      </c>
      <c r="G20" s="101"/>
      <c r="H20" s="24"/>
    </row>
    <row r="21" spans="2:8">
      <c r="B21" s="100"/>
      <c r="C21" s="236"/>
      <c r="D21" s="95"/>
      <c r="E21" s="219">
        <v>8</v>
      </c>
      <c r="F21" s="170">
        <f>'12 - Análise Viabilidade - VPL'!F44</f>
        <v>14903.5133962</v>
      </c>
      <c r="G21" s="101"/>
      <c r="H21" s="24"/>
    </row>
    <row r="22" spans="2:8">
      <c r="B22" s="100"/>
      <c r="C22" s="140" t="s">
        <v>444</v>
      </c>
      <c r="D22" s="97"/>
      <c r="E22" s="219">
        <v>9</v>
      </c>
      <c r="F22" s="170">
        <f>'12 - Análise Viabilidade - VPL'!F45+('12 - Análise Viabilidade - VPL'!F45/D6)</f>
        <v>44710.540188600004</v>
      </c>
      <c r="G22" s="101"/>
      <c r="H22" s="24"/>
    </row>
    <row r="23" spans="2:8">
      <c r="B23" s="100"/>
      <c r="C23" s="24"/>
      <c r="D23" s="24"/>
      <c r="E23" s="24"/>
      <c r="F23" s="24"/>
      <c r="G23" s="101"/>
      <c r="H23" s="24"/>
    </row>
    <row r="24" spans="2:8">
      <c r="B24" s="100"/>
      <c r="C24" s="24"/>
      <c r="D24" s="24"/>
      <c r="E24" s="24"/>
      <c r="F24" s="24"/>
      <c r="G24" s="101"/>
      <c r="H24" s="24"/>
    </row>
    <row r="25" spans="2:8">
      <c r="B25" s="100"/>
      <c r="C25" s="142" t="s">
        <v>445</v>
      </c>
      <c r="D25" s="214" t="e">
        <f>IRR(F13:F22)</f>
        <v>#NUM!</v>
      </c>
      <c r="E25" s="143"/>
      <c r="F25" s="24"/>
      <c r="G25" s="101"/>
      <c r="H25" s="24"/>
    </row>
    <row r="26" spans="2:8">
      <c r="B26" s="118"/>
      <c r="C26" s="107"/>
      <c r="D26" s="107"/>
      <c r="E26" s="107"/>
      <c r="F26" s="120"/>
      <c r="G26" s="103"/>
      <c r="H26" s="24"/>
    </row>
    <row r="27" spans="2:8">
      <c r="B27" s="24"/>
      <c r="F27" s="104"/>
      <c r="G27" s="139" t="s">
        <v>272</v>
      </c>
      <c r="H27" s="139"/>
    </row>
    <row r="28" spans="2:8">
      <c r="B28" s="24"/>
      <c r="G28" s="24"/>
      <c r="H28" s="24"/>
    </row>
    <row r="29" spans="2:8">
      <c r="B29" s="24"/>
    </row>
  </sheetData>
  <mergeCells count="4">
    <mergeCell ref="C12:D12"/>
    <mergeCell ref="C13:C15"/>
    <mergeCell ref="C16:C18"/>
    <mergeCell ref="C19:C21"/>
  </mergeCells>
  <hyperlinks>
    <hyperlink ref="E2" location="Índice!A1" display="Índice" xr:uid="{F91B22E4-87E2-4CE2-871D-986210C856B6}"/>
    <hyperlink ref="G2" location="Instruções!A1" display="Instruções" xr:uid="{666B674B-2028-4A99-8D25-C339BF6CEEBF}"/>
  </hyperlinks>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27"/>
  <sheetViews>
    <sheetView showGridLines="0" zoomScaleNormal="100" workbookViewId="0" xr3:uid="{958C4451-9541-5A59-BF78-D2F731DF1C81}"/>
  </sheetViews>
  <sheetFormatPr defaultRowHeight="15"/>
  <cols>
    <col min="1" max="1" width="5" customWidth="1"/>
    <col min="2" max="2" width="44.85546875" style="53" customWidth="1"/>
  </cols>
  <sheetData>
    <row r="2" spans="2:2">
      <c r="B2" s="52" t="s">
        <v>12</v>
      </c>
    </row>
    <row r="4" spans="2:2">
      <c r="B4" s="52" t="s">
        <v>13</v>
      </c>
    </row>
    <row r="5" spans="2:2" ht="12" customHeight="1"/>
    <row r="6" spans="2:2">
      <c r="B6" s="206" t="s">
        <v>14</v>
      </c>
    </row>
    <row r="7" spans="2:2">
      <c r="B7" s="206" t="s">
        <v>15</v>
      </c>
    </row>
    <row r="8" spans="2:2">
      <c r="B8" s="206" t="s">
        <v>16</v>
      </c>
    </row>
    <row r="9" spans="2:2">
      <c r="B9" s="206" t="s">
        <v>17</v>
      </c>
    </row>
    <row r="10" spans="2:2">
      <c r="B10" s="206" t="s">
        <v>18</v>
      </c>
    </row>
    <row r="11" spans="2:2">
      <c r="B11" s="206" t="s">
        <v>19</v>
      </c>
    </row>
    <row r="13" spans="2:2">
      <c r="B13" s="52" t="s">
        <v>20</v>
      </c>
    </row>
    <row r="14" spans="2:2" ht="12" customHeight="1"/>
    <row r="15" spans="2:2">
      <c r="B15" s="207" t="s">
        <v>21</v>
      </c>
    </row>
    <row r="16" spans="2:2">
      <c r="B16" s="207" t="s">
        <v>22</v>
      </c>
    </row>
    <row r="17" spans="2:2">
      <c r="B17" s="207" t="s">
        <v>23</v>
      </c>
    </row>
    <row r="18" spans="2:2">
      <c r="B18" s="207" t="s">
        <v>24</v>
      </c>
    </row>
    <row r="19" spans="2:2">
      <c r="B19" s="206" t="s">
        <v>25</v>
      </c>
    </row>
    <row r="21" spans="2:2">
      <c r="B21" s="52" t="s">
        <v>26</v>
      </c>
    </row>
    <row r="22" spans="2:2" ht="12" customHeight="1"/>
    <row r="23" spans="2:2" ht="12" customHeight="1">
      <c r="B23" s="206" t="s">
        <v>27</v>
      </c>
    </row>
    <row r="24" spans="2:2">
      <c r="B24" s="207" t="s">
        <v>28</v>
      </c>
    </row>
    <row r="25" spans="2:2">
      <c r="B25" s="207" t="s">
        <v>29</v>
      </c>
    </row>
    <row r="26" spans="2:2">
      <c r="B26" s="207" t="s">
        <v>30</v>
      </c>
    </row>
    <row r="27" spans="2:2">
      <c r="B27" s="207" t="s">
        <v>31</v>
      </c>
    </row>
  </sheetData>
  <hyperlinks>
    <hyperlink ref="B6" location="'1 - Vendas, Receita e Recebim.'!A1" display="1 - Vendas, Receita e Recebim." xr:uid="{92F88B37-366F-4563-8A63-3258D30AA5C3}"/>
    <hyperlink ref="B7" location="'2 - Custos e Pagamentos'!A1" display="2 - Custos e Pagamentos" xr:uid="{4513F788-A5BB-4FEE-B3F4-6D1B1F9E72BF}"/>
    <hyperlink ref="B8" location="'3 - Despesas e Pagamentos'!A1" display="3 - Despesas e Pagamentos" xr:uid="{408AE9AE-393D-4DCF-A7B0-374B0A9B68F3}"/>
    <hyperlink ref="B9" location="'4 - Investimentos'!A1" display="4 - Investimentos" xr:uid="{A3D3C9DA-BCB7-4467-8972-81EA2510882E}"/>
    <hyperlink ref="B11" location="'5 - Financiamentos'!A1" display="5 - Financiamentos" xr:uid="{BCF5882A-8392-45BD-9F90-7EBB00F713D5}"/>
    <hyperlink ref="B19" location="'8 - BP'!A1" display="8 - Balanço Patrimonial" xr:uid="{24F67D4D-2391-416C-8091-FD94DB3246E8}"/>
    <hyperlink ref="B24" location="'10 - Análise de Viabilid - P.E.'!A1" display="10 - Ponto de Equilíbrio (PE)" xr:uid="{D05D6D80-EBFE-4E19-BA19-AA5B3CA8BA70}"/>
    <hyperlink ref="B15" location="'6 - DFC'!A1" display="6 - Demonstração do Fluxo de Caixa" xr:uid="{2321B692-DA30-4913-A38C-F4023B17F5F3}"/>
    <hyperlink ref="B17" location="'7 - DRE'!A1" display="7 - Demonstração do Resultado do Exercício" xr:uid="{D557647C-9A26-4F29-8470-1D185CC324FB}"/>
    <hyperlink ref="B16" location="'6.1 - DFC para o PN'!A1" display="6.1 - DFC para o PN" xr:uid="{3B13A09C-26E9-41CF-8765-24BA4D491B72}"/>
    <hyperlink ref="B18" location="'7.1 - DRE para o PN'!A1" display="7.1 - DRE para o PN" xr:uid="{913AF797-E1A1-4ABA-8356-CA7595595544}"/>
    <hyperlink ref="B23" location="'9 - MC por produto'!A1" display="9 - Margem de Contribuição por Produto" xr:uid="{486FABAF-C1DA-4212-93F1-0AAB6072036B}"/>
    <hyperlink ref="B27" location="'13 - Análise Viabilidade - TIR'!A1" display="13 - Taxa Interna de Retorno (TIR)" xr:uid="{9AD1D4FE-29B5-4F01-9E4E-1F29B9321619}"/>
    <hyperlink ref="B10" location="'4.1 - Recursos Necessários '!A1" display="4.1 - Recursos Necessários" xr:uid="{66873181-7560-4424-98D1-A89C41F9F2B3}"/>
    <hyperlink ref="B26" location="'12 - Análise Viabilidade - VPL'!A1" display="12 - Valor Presente Líquido (VPL)" xr:uid="{AECDFD85-51E0-47EC-8DC6-C8ACEBBF2A2F}"/>
    <hyperlink ref="B25" location="'11 - Análise Viabilid - Payback'!A1" display="11 - Payback" xr:uid="{0E62F487-AC5D-484E-AE3B-29C7896EC3B2}"/>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Z119"/>
  <sheetViews>
    <sheetView showGridLines="0" tabSelected="1" topLeftCell="B16" zoomScaleNormal="100" workbookViewId="0" xr3:uid="{51F8DEE0-4D01-5F28-A812-FC0BD7CAC4A5}">
      <selection activeCell="J36" sqref="J36"/>
    </sheetView>
  </sheetViews>
  <sheetFormatPr defaultRowHeight="15"/>
  <cols>
    <col min="1" max="1" width="5" customWidth="1"/>
    <col min="2" max="2" width="45.28515625" customWidth="1"/>
    <col min="3" max="26" width="17.7109375" customWidth="1"/>
    <col min="27" max="27" width="11.42578125" customWidth="1"/>
  </cols>
  <sheetData>
    <row r="2" spans="2:10">
      <c r="B2" s="1" t="s">
        <v>32</v>
      </c>
      <c r="H2" s="54" t="s">
        <v>12</v>
      </c>
      <c r="J2" s="54" t="s">
        <v>33</v>
      </c>
    </row>
    <row r="3" spans="2:10">
      <c r="B3" s="1" t="s">
        <v>34</v>
      </c>
    </row>
    <row r="4" spans="2:10">
      <c r="B4" s="1"/>
    </row>
    <row r="5" spans="2:10">
      <c r="B5" s="39" t="s">
        <v>35</v>
      </c>
    </row>
    <row r="6" spans="2:10">
      <c r="B6" s="39" t="s">
        <v>36</v>
      </c>
    </row>
    <row r="7" spans="2:10">
      <c r="B7" s="39" t="s">
        <v>37</v>
      </c>
    </row>
    <row r="8" spans="2:10">
      <c r="B8" s="39" t="s">
        <v>38</v>
      </c>
    </row>
    <row r="9" spans="2:10">
      <c r="B9" s="39" t="s">
        <v>39</v>
      </c>
    </row>
    <row r="10" spans="2:10">
      <c r="B10" s="39" t="s">
        <v>40</v>
      </c>
    </row>
    <row r="11" spans="2:10">
      <c r="B11" s="39" t="s">
        <v>41</v>
      </c>
    </row>
    <row r="12" spans="2:10">
      <c r="B12" s="39" t="s">
        <v>42</v>
      </c>
    </row>
    <row r="13" spans="2:10">
      <c r="B13" s="39" t="s">
        <v>43</v>
      </c>
    </row>
    <row r="14" spans="2:10">
      <c r="B14" s="39" t="s">
        <v>44</v>
      </c>
    </row>
    <row r="15" spans="2:10">
      <c r="B15" s="39" t="s">
        <v>45</v>
      </c>
    </row>
    <row r="16" spans="2:10">
      <c r="B16" s="39" t="s">
        <v>46</v>
      </c>
    </row>
    <row r="17" spans="2:26">
      <c r="B17" s="39" t="s">
        <v>47</v>
      </c>
    </row>
    <row r="18" spans="2:26">
      <c r="B18" s="39"/>
    </row>
    <row r="21" spans="2:26">
      <c r="B21" s="11" t="s">
        <v>48</v>
      </c>
      <c r="C21" s="12"/>
      <c r="D21" s="12"/>
      <c r="E21" s="12"/>
      <c r="F21" s="12"/>
      <c r="G21" s="12"/>
      <c r="H21" s="12"/>
      <c r="I21" s="12"/>
      <c r="J21" s="12"/>
      <c r="K21" s="12"/>
      <c r="L21" s="12"/>
      <c r="M21" s="12"/>
      <c r="N21" s="12"/>
      <c r="O21" s="12"/>
      <c r="P21" s="12"/>
      <c r="Q21" s="12"/>
      <c r="R21" s="12"/>
      <c r="S21" s="12"/>
      <c r="T21" s="12"/>
      <c r="U21" s="12"/>
      <c r="V21" s="12"/>
      <c r="W21" s="12"/>
      <c r="X21" s="12"/>
      <c r="Y21" s="12"/>
      <c r="Z21" s="12"/>
    </row>
    <row r="23" spans="2:26">
      <c r="C23" s="3" t="s">
        <v>49</v>
      </c>
      <c r="D23" s="3" t="s">
        <v>50</v>
      </c>
      <c r="E23" s="3" t="s">
        <v>51</v>
      </c>
      <c r="F23" s="3" t="s">
        <v>52</v>
      </c>
      <c r="G23" s="3" t="s">
        <v>53</v>
      </c>
      <c r="H23" s="3" t="s">
        <v>54</v>
      </c>
      <c r="I23" s="3" t="s">
        <v>55</v>
      </c>
      <c r="J23" s="3" t="s">
        <v>56</v>
      </c>
      <c r="K23" s="3" t="s">
        <v>57</v>
      </c>
      <c r="L23" s="3" t="s">
        <v>58</v>
      </c>
      <c r="M23" s="3" t="s">
        <v>59</v>
      </c>
      <c r="N23" s="3" t="s">
        <v>60</v>
      </c>
      <c r="O23" s="3" t="s">
        <v>61</v>
      </c>
      <c r="P23" s="3" t="s">
        <v>62</v>
      </c>
      <c r="Q23" s="3" t="s">
        <v>63</v>
      </c>
      <c r="R23" s="3" t="s">
        <v>64</v>
      </c>
      <c r="S23" s="3" t="s">
        <v>65</v>
      </c>
      <c r="T23" s="3" t="s">
        <v>66</v>
      </c>
      <c r="U23" s="3" t="s">
        <v>67</v>
      </c>
      <c r="V23" s="3" t="s">
        <v>68</v>
      </c>
      <c r="W23" s="3" t="s">
        <v>69</v>
      </c>
      <c r="X23" s="3" t="s">
        <v>70</v>
      </c>
      <c r="Y23" s="3" t="s">
        <v>71</v>
      </c>
      <c r="Z23" s="3" t="s">
        <v>72</v>
      </c>
    </row>
    <row r="25" spans="2:26">
      <c r="B25" s="1" t="s">
        <v>73</v>
      </c>
    </row>
    <row r="26" spans="2:26">
      <c r="B26" s="2" t="s">
        <v>74</v>
      </c>
      <c r="C26" s="40">
        <v>0</v>
      </c>
      <c r="D26" s="40">
        <v>5</v>
      </c>
      <c r="E26" s="40">
        <v>10</v>
      </c>
      <c r="F26" s="40">
        <v>10</v>
      </c>
      <c r="G26" s="40">
        <v>15</v>
      </c>
      <c r="H26" s="40">
        <v>15</v>
      </c>
      <c r="I26" s="40">
        <v>15</v>
      </c>
      <c r="J26" s="40">
        <v>20</v>
      </c>
      <c r="K26" s="40">
        <v>20</v>
      </c>
      <c r="L26" s="40">
        <v>20</v>
      </c>
      <c r="M26" s="40">
        <v>20</v>
      </c>
      <c r="N26" s="40">
        <v>25</v>
      </c>
      <c r="O26" s="40">
        <v>25</v>
      </c>
      <c r="P26" s="40">
        <v>25</v>
      </c>
      <c r="Q26" s="40">
        <v>25</v>
      </c>
      <c r="R26" s="40">
        <v>25</v>
      </c>
      <c r="S26" s="40">
        <v>30</v>
      </c>
      <c r="T26" s="40">
        <v>30</v>
      </c>
      <c r="U26" s="40">
        <v>30</v>
      </c>
      <c r="V26" s="40">
        <v>30</v>
      </c>
      <c r="W26" s="40">
        <v>30</v>
      </c>
      <c r="X26" s="40">
        <v>30</v>
      </c>
      <c r="Y26" s="40">
        <v>35</v>
      </c>
      <c r="Z26" s="40">
        <v>35</v>
      </c>
    </row>
    <row r="27" spans="2:26">
      <c r="B27" s="2" t="s">
        <v>75</v>
      </c>
      <c r="C27" s="43">
        <f t="shared" ref="C27:Y27" si="0">ROUNDUP(D26*$C$30,0)</f>
        <v>0</v>
      </c>
      <c r="D27" s="43">
        <f t="shared" si="0"/>
        <v>0</v>
      </c>
      <c r="E27" s="43">
        <f t="shared" si="0"/>
        <v>0</v>
      </c>
      <c r="F27" s="43">
        <f t="shared" si="0"/>
        <v>0</v>
      </c>
      <c r="G27" s="43">
        <f t="shared" si="0"/>
        <v>0</v>
      </c>
      <c r="H27" s="43">
        <f t="shared" si="0"/>
        <v>0</v>
      </c>
      <c r="I27" s="43">
        <f t="shared" si="0"/>
        <v>0</v>
      </c>
      <c r="J27" s="43">
        <f t="shared" si="0"/>
        <v>0</v>
      </c>
      <c r="K27" s="43">
        <f t="shared" si="0"/>
        <v>0</v>
      </c>
      <c r="L27" s="43">
        <f t="shared" si="0"/>
        <v>0</v>
      </c>
      <c r="M27" s="43">
        <f t="shared" si="0"/>
        <v>0</v>
      </c>
      <c r="N27" s="43">
        <f t="shared" si="0"/>
        <v>0</v>
      </c>
      <c r="O27" s="43">
        <f t="shared" si="0"/>
        <v>0</v>
      </c>
      <c r="P27" s="43">
        <f t="shared" si="0"/>
        <v>0</v>
      </c>
      <c r="Q27" s="43">
        <f t="shared" si="0"/>
        <v>0</v>
      </c>
      <c r="R27" s="43">
        <f t="shared" si="0"/>
        <v>0</v>
      </c>
      <c r="S27" s="43">
        <f t="shared" si="0"/>
        <v>0</v>
      </c>
      <c r="T27" s="43">
        <f t="shared" si="0"/>
        <v>0</v>
      </c>
      <c r="U27" s="43">
        <f t="shared" si="0"/>
        <v>0</v>
      </c>
      <c r="V27" s="43">
        <f t="shared" si="0"/>
        <v>0</v>
      </c>
      <c r="W27" s="43">
        <f t="shared" si="0"/>
        <v>0</v>
      </c>
      <c r="X27" s="43">
        <f t="shared" si="0"/>
        <v>0</v>
      </c>
      <c r="Y27" s="43">
        <f t="shared" si="0"/>
        <v>0</v>
      </c>
      <c r="Z27" s="43">
        <f>ROUNDUP(Z26*$C$30,0)</f>
        <v>0</v>
      </c>
    </row>
    <row r="28" spans="2:26">
      <c r="B28" s="2" t="s">
        <v>76</v>
      </c>
      <c r="C28" s="43">
        <v>0</v>
      </c>
      <c r="D28" s="43">
        <f>C27</f>
        <v>0</v>
      </c>
      <c r="E28" s="43">
        <f t="shared" ref="E28:Z28" si="1">D27</f>
        <v>0</v>
      </c>
      <c r="F28" s="43">
        <f t="shared" si="1"/>
        <v>0</v>
      </c>
      <c r="G28" s="43">
        <f t="shared" si="1"/>
        <v>0</v>
      </c>
      <c r="H28" s="43">
        <f t="shared" si="1"/>
        <v>0</v>
      </c>
      <c r="I28" s="43">
        <f t="shared" si="1"/>
        <v>0</v>
      </c>
      <c r="J28" s="43">
        <f t="shared" si="1"/>
        <v>0</v>
      </c>
      <c r="K28" s="43">
        <f t="shared" si="1"/>
        <v>0</v>
      </c>
      <c r="L28" s="43">
        <f t="shared" si="1"/>
        <v>0</v>
      </c>
      <c r="M28" s="43">
        <f t="shared" si="1"/>
        <v>0</v>
      </c>
      <c r="N28" s="43">
        <f t="shared" si="1"/>
        <v>0</v>
      </c>
      <c r="O28" s="43">
        <f t="shared" si="1"/>
        <v>0</v>
      </c>
      <c r="P28" s="43">
        <f t="shared" si="1"/>
        <v>0</v>
      </c>
      <c r="Q28" s="43">
        <f t="shared" si="1"/>
        <v>0</v>
      </c>
      <c r="R28" s="43">
        <f t="shared" si="1"/>
        <v>0</v>
      </c>
      <c r="S28" s="43">
        <f t="shared" si="1"/>
        <v>0</v>
      </c>
      <c r="T28" s="43">
        <f t="shared" si="1"/>
        <v>0</v>
      </c>
      <c r="U28" s="43">
        <f t="shared" si="1"/>
        <v>0</v>
      </c>
      <c r="V28" s="43">
        <f t="shared" si="1"/>
        <v>0</v>
      </c>
      <c r="W28" s="43">
        <f t="shared" si="1"/>
        <v>0</v>
      </c>
      <c r="X28" s="43">
        <f t="shared" si="1"/>
        <v>0</v>
      </c>
      <c r="Y28" s="43">
        <f t="shared" si="1"/>
        <v>0</v>
      </c>
      <c r="Z28" s="43">
        <f t="shared" si="1"/>
        <v>0</v>
      </c>
    </row>
    <row r="29" spans="2:26">
      <c r="B29" s="2" t="s">
        <v>77</v>
      </c>
      <c r="C29" s="43">
        <f>C26+C27-C28</f>
        <v>0</v>
      </c>
      <c r="D29" s="43">
        <f t="shared" ref="D29:Z29" si="2">D26+D27-D28</f>
        <v>5</v>
      </c>
      <c r="E29" s="43">
        <f t="shared" si="2"/>
        <v>10</v>
      </c>
      <c r="F29" s="43">
        <f>F26+F27-F28</f>
        <v>10</v>
      </c>
      <c r="G29" s="43">
        <f t="shared" si="2"/>
        <v>15</v>
      </c>
      <c r="H29" s="43">
        <f t="shared" si="2"/>
        <v>15</v>
      </c>
      <c r="I29" s="43">
        <f t="shared" si="2"/>
        <v>15</v>
      </c>
      <c r="J29" s="43">
        <f t="shared" si="2"/>
        <v>20</v>
      </c>
      <c r="K29" s="43">
        <f t="shared" si="2"/>
        <v>20</v>
      </c>
      <c r="L29" s="43">
        <f t="shared" si="2"/>
        <v>20</v>
      </c>
      <c r="M29" s="43">
        <f t="shared" si="2"/>
        <v>20</v>
      </c>
      <c r="N29" s="43">
        <f t="shared" si="2"/>
        <v>25</v>
      </c>
      <c r="O29" s="43">
        <f t="shared" si="2"/>
        <v>25</v>
      </c>
      <c r="P29" s="43">
        <f t="shared" si="2"/>
        <v>25</v>
      </c>
      <c r="Q29" s="43">
        <f t="shared" si="2"/>
        <v>25</v>
      </c>
      <c r="R29" s="43">
        <f t="shared" si="2"/>
        <v>25</v>
      </c>
      <c r="S29" s="43">
        <f t="shared" si="2"/>
        <v>30</v>
      </c>
      <c r="T29" s="43">
        <f t="shared" si="2"/>
        <v>30</v>
      </c>
      <c r="U29" s="43">
        <f t="shared" si="2"/>
        <v>30</v>
      </c>
      <c r="V29" s="43">
        <f t="shared" si="2"/>
        <v>30</v>
      </c>
      <c r="W29" s="43">
        <f t="shared" si="2"/>
        <v>30</v>
      </c>
      <c r="X29" s="43">
        <f t="shared" si="2"/>
        <v>30</v>
      </c>
      <c r="Y29" s="43">
        <f t="shared" si="2"/>
        <v>35</v>
      </c>
      <c r="Z29" s="43">
        <f t="shared" si="2"/>
        <v>35</v>
      </c>
    </row>
    <row r="30" spans="2:26">
      <c r="B30" s="122" t="s">
        <v>78</v>
      </c>
      <c r="C30" s="50">
        <v>0</v>
      </c>
      <c r="D30" s="123" t="s">
        <v>79</v>
      </c>
      <c r="E30" s="123"/>
      <c r="F30" s="113"/>
      <c r="G30" s="98"/>
      <c r="H30" s="98"/>
      <c r="I30" s="98"/>
      <c r="J30" s="98"/>
      <c r="K30" s="98"/>
      <c r="L30" s="98"/>
      <c r="M30" s="98"/>
      <c r="N30" s="98"/>
      <c r="O30" s="98"/>
      <c r="P30" s="98"/>
      <c r="Q30" s="98"/>
      <c r="R30" s="98"/>
      <c r="S30" s="98"/>
      <c r="T30" s="98"/>
      <c r="U30" s="98"/>
      <c r="V30" s="98"/>
      <c r="W30" s="98"/>
      <c r="X30" s="98"/>
      <c r="Y30" s="98"/>
      <c r="Z30" s="98"/>
    </row>
    <row r="31" spans="2:26" s="18" customFormat="1" ht="6.75" customHeight="1">
      <c r="B31" s="61"/>
      <c r="C31" s="61"/>
      <c r="D31" s="61"/>
      <c r="E31" s="61"/>
      <c r="F31" s="125"/>
      <c r="G31" s="125"/>
      <c r="H31" s="125"/>
      <c r="I31" s="125"/>
      <c r="J31" s="125"/>
      <c r="K31" s="125"/>
      <c r="L31" s="125"/>
      <c r="M31" s="125"/>
      <c r="N31" s="125"/>
      <c r="O31" s="125"/>
      <c r="P31" s="125"/>
      <c r="Q31" s="125"/>
      <c r="R31" s="125"/>
      <c r="S31" s="125"/>
      <c r="T31" s="125"/>
      <c r="U31" s="125"/>
      <c r="V31" s="125"/>
      <c r="W31" s="125"/>
      <c r="X31" s="125"/>
      <c r="Y31" s="125"/>
      <c r="Z31" s="125"/>
    </row>
    <row r="32" spans="2:26">
      <c r="B32" s="2" t="s">
        <v>80</v>
      </c>
      <c r="C32" s="69">
        <v>14.99</v>
      </c>
      <c r="D32" s="69">
        <v>14.99</v>
      </c>
      <c r="E32" s="69">
        <v>14.99</v>
      </c>
      <c r="F32" s="69">
        <v>14.99</v>
      </c>
      <c r="G32" s="69">
        <v>14.99</v>
      </c>
      <c r="H32" s="69">
        <v>14.99</v>
      </c>
      <c r="I32" s="69">
        <v>14.99</v>
      </c>
      <c r="J32" s="69">
        <v>14.99</v>
      </c>
      <c r="K32" s="69">
        <v>14.99</v>
      </c>
      <c r="L32" s="69">
        <v>14.99</v>
      </c>
      <c r="M32" s="69">
        <v>14.99</v>
      </c>
      <c r="N32" s="69">
        <v>14.99</v>
      </c>
      <c r="O32" s="69">
        <v>14.99</v>
      </c>
      <c r="P32" s="69">
        <v>14.99</v>
      </c>
      <c r="Q32" s="69">
        <v>14.99</v>
      </c>
      <c r="R32" s="69">
        <v>14.99</v>
      </c>
      <c r="S32" s="69">
        <v>14.99</v>
      </c>
      <c r="T32" s="69">
        <v>14.99</v>
      </c>
      <c r="U32" s="69">
        <v>14.99</v>
      </c>
      <c r="V32" s="69">
        <v>14.99</v>
      </c>
      <c r="W32" s="69">
        <v>14.99</v>
      </c>
      <c r="X32" s="69">
        <v>14.99</v>
      </c>
      <c r="Y32" s="69">
        <v>14.99</v>
      </c>
      <c r="Z32" s="69">
        <v>14.99</v>
      </c>
    </row>
    <row r="33" spans="2:26">
      <c r="B33" s="60" t="s">
        <v>81</v>
      </c>
      <c r="C33" s="62">
        <f t="shared" ref="C33:Z33" si="3">C26*C32</f>
        <v>0</v>
      </c>
      <c r="D33" s="62">
        <f t="shared" si="3"/>
        <v>74.95</v>
      </c>
      <c r="E33" s="62">
        <f t="shared" si="3"/>
        <v>149.9</v>
      </c>
      <c r="F33" s="62">
        <f t="shared" si="3"/>
        <v>149.9</v>
      </c>
      <c r="G33" s="62">
        <f t="shared" si="3"/>
        <v>224.85</v>
      </c>
      <c r="H33" s="62">
        <f t="shared" si="3"/>
        <v>224.85</v>
      </c>
      <c r="I33" s="62">
        <f t="shared" si="3"/>
        <v>224.85</v>
      </c>
      <c r="J33" s="62">
        <f t="shared" si="3"/>
        <v>299.8</v>
      </c>
      <c r="K33" s="62">
        <f t="shared" si="3"/>
        <v>299.8</v>
      </c>
      <c r="L33" s="62">
        <f t="shared" si="3"/>
        <v>299.8</v>
      </c>
      <c r="M33" s="62">
        <f t="shared" si="3"/>
        <v>299.8</v>
      </c>
      <c r="N33" s="62">
        <f t="shared" si="3"/>
        <v>374.75</v>
      </c>
      <c r="O33" s="62">
        <f t="shared" si="3"/>
        <v>374.75</v>
      </c>
      <c r="P33" s="62">
        <f t="shared" si="3"/>
        <v>374.75</v>
      </c>
      <c r="Q33" s="62">
        <f t="shared" si="3"/>
        <v>374.75</v>
      </c>
      <c r="R33" s="62">
        <f t="shared" si="3"/>
        <v>374.75</v>
      </c>
      <c r="S33" s="62">
        <f t="shared" si="3"/>
        <v>449.7</v>
      </c>
      <c r="T33" s="62">
        <f t="shared" si="3"/>
        <v>449.7</v>
      </c>
      <c r="U33" s="62">
        <f t="shared" si="3"/>
        <v>449.7</v>
      </c>
      <c r="V33" s="62">
        <f t="shared" si="3"/>
        <v>449.7</v>
      </c>
      <c r="W33" s="62">
        <f t="shared" si="3"/>
        <v>449.7</v>
      </c>
      <c r="X33" s="62">
        <f t="shared" si="3"/>
        <v>449.7</v>
      </c>
      <c r="Y33" s="62">
        <f t="shared" si="3"/>
        <v>524.65</v>
      </c>
      <c r="Z33" s="62">
        <f t="shared" si="3"/>
        <v>524.65</v>
      </c>
    </row>
    <row r="35" spans="2:26">
      <c r="B35" s="1" t="s">
        <v>82</v>
      </c>
    </row>
    <row r="36" spans="2:26">
      <c r="B36" s="2" t="s">
        <v>74</v>
      </c>
      <c r="C36" s="40">
        <v>30</v>
      </c>
      <c r="D36" s="40">
        <v>60</v>
      </c>
      <c r="E36" s="40">
        <v>120</v>
      </c>
      <c r="F36" s="40">
        <v>180</v>
      </c>
      <c r="G36" s="40">
        <v>210</v>
      </c>
      <c r="H36" s="40">
        <v>270</v>
      </c>
      <c r="I36" s="40">
        <v>300</v>
      </c>
      <c r="J36" s="40">
        <v>360</v>
      </c>
      <c r="K36" s="40"/>
      <c r="L36" s="40"/>
      <c r="M36" s="40"/>
      <c r="N36" s="40"/>
      <c r="O36" s="40"/>
      <c r="P36" s="40"/>
      <c r="Q36" s="40"/>
      <c r="R36" s="40"/>
      <c r="S36" s="40"/>
      <c r="T36" s="40"/>
      <c r="U36" s="40"/>
      <c r="V36" s="40"/>
      <c r="W36" s="40"/>
      <c r="X36" s="40"/>
      <c r="Y36" s="40"/>
      <c r="Z36" s="40"/>
    </row>
    <row r="37" spans="2:26">
      <c r="B37" s="2" t="s">
        <v>75</v>
      </c>
      <c r="C37" s="43">
        <f t="shared" ref="C37:Y37" si="4">ROUNDUP(D36*$C$40,0)</f>
        <v>0</v>
      </c>
      <c r="D37" s="43">
        <f t="shared" si="4"/>
        <v>0</v>
      </c>
      <c r="E37" s="43">
        <f t="shared" si="4"/>
        <v>0</v>
      </c>
      <c r="F37" s="43">
        <f t="shared" si="4"/>
        <v>0</v>
      </c>
      <c r="G37" s="43">
        <f t="shared" si="4"/>
        <v>0</v>
      </c>
      <c r="H37" s="43">
        <f t="shared" si="4"/>
        <v>0</v>
      </c>
      <c r="I37" s="43">
        <f t="shared" si="4"/>
        <v>0</v>
      </c>
      <c r="J37" s="43">
        <f t="shared" si="4"/>
        <v>0</v>
      </c>
      <c r="K37" s="43">
        <f t="shared" si="4"/>
        <v>0</v>
      </c>
      <c r="L37" s="43">
        <f t="shared" si="4"/>
        <v>0</v>
      </c>
      <c r="M37" s="43">
        <f t="shared" si="4"/>
        <v>0</v>
      </c>
      <c r="N37" s="43">
        <f t="shared" si="4"/>
        <v>0</v>
      </c>
      <c r="O37" s="43">
        <f t="shared" si="4"/>
        <v>0</v>
      </c>
      <c r="P37" s="43">
        <f t="shared" si="4"/>
        <v>0</v>
      </c>
      <c r="Q37" s="43">
        <f t="shared" si="4"/>
        <v>0</v>
      </c>
      <c r="R37" s="43">
        <f t="shared" si="4"/>
        <v>0</v>
      </c>
      <c r="S37" s="43">
        <f t="shared" si="4"/>
        <v>0</v>
      </c>
      <c r="T37" s="43">
        <f t="shared" si="4"/>
        <v>0</v>
      </c>
      <c r="U37" s="43">
        <f t="shared" si="4"/>
        <v>0</v>
      </c>
      <c r="V37" s="43">
        <f t="shared" si="4"/>
        <v>0</v>
      </c>
      <c r="W37" s="43">
        <f t="shared" si="4"/>
        <v>0</v>
      </c>
      <c r="X37" s="43">
        <f t="shared" si="4"/>
        <v>0</v>
      </c>
      <c r="Y37" s="43">
        <f t="shared" si="4"/>
        <v>0</v>
      </c>
      <c r="Z37" s="43">
        <f>ROUNDUP(Z36*$C$40,0)</f>
        <v>0</v>
      </c>
    </row>
    <row r="38" spans="2:26">
      <c r="B38" s="2" t="s">
        <v>76</v>
      </c>
      <c r="C38" s="43">
        <v>0</v>
      </c>
      <c r="D38" s="43">
        <f>C37</f>
        <v>0</v>
      </c>
      <c r="E38" s="43">
        <f t="shared" ref="E38:Z38" si="5">D37</f>
        <v>0</v>
      </c>
      <c r="F38" s="43">
        <f t="shared" si="5"/>
        <v>0</v>
      </c>
      <c r="G38" s="43">
        <f t="shared" si="5"/>
        <v>0</v>
      </c>
      <c r="H38" s="43">
        <f t="shared" si="5"/>
        <v>0</v>
      </c>
      <c r="I38" s="43">
        <f t="shared" si="5"/>
        <v>0</v>
      </c>
      <c r="J38" s="43">
        <f t="shared" si="5"/>
        <v>0</v>
      </c>
      <c r="K38" s="43">
        <f t="shared" si="5"/>
        <v>0</v>
      </c>
      <c r="L38" s="43">
        <f t="shared" si="5"/>
        <v>0</v>
      </c>
      <c r="M38" s="43">
        <f t="shared" si="5"/>
        <v>0</v>
      </c>
      <c r="N38" s="43">
        <f t="shared" si="5"/>
        <v>0</v>
      </c>
      <c r="O38" s="43">
        <f t="shared" si="5"/>
        <v>0</v>
      </c>
      <c r="P38" s="43">
        <f t="shared" si="5"/>
        <v>0</v>
      </c>
      <c r="Q38" s="43">
        <f t="shared" si="5"/>
        <v>0</v>
      </c>
      <c r="R38" s="43">
        <f t="shared" si="5"/>
        <v>0</v>
      </c>
      <c r="S38" s="43">
        <f t="shared" si="5"/>
        <v>0</v>
      </c>
      <c r="T38" s="43">
        <f t="shared" si="5"/>
        <v>0</v>
      </c>
      <c r="U38" s="43">
        <f t="shared" si="5"/>
        <v>0</v>
      </c>
      <c r="V38" s="43">
        <f t="shared" si="5"/>
        <v>0</v>
      </c>
      <c r="W38" s="43">
        <f t="shared" si="5"/>
        <v>0</v>
      </c>
      <c r="X38" s="43">
        <f t="shared" si="5"/>
        <v>0</v>
      </c>
      <c r="Y38" s="43">
        <f t="shared" si="5"/>
        <v>0</v>
      </c>
      <c r="Z38" s="43">
        <f t="shared" si="5"/>
        <v>0</v>
      </c>
    </row>
    <row r="39" spans="2:26">
      <c r="B39" s="2" t="s">
        <v>77</v>
      </c>
      <c r="C39" s="43">
        <f>C36+C37-C38</f>
        <v>30</v>
      </c>
      <c r="D39" s="43">
        <f t="shared" ref="D39" si="6">D36+D37-D38</f>
        <v>60</v>
      </c>
      <c r="E39" s="43">
        <f t="shared" ref="E39" si="7">E36+E37-E38</f>
        <v>120</v>
      </c>
      <c r="F39" s="43">
        <f t="shared" ref="F39" si="8">F36+F37-F38</f>
        <v>180</v>
      </c>
      <c r="G39" s="43">
        <f t="shared" ref="G39" si="9">G36+G37-G38</f>
        <v>210</v>
      </c>
      <c r="H39" s="43">
        <f t="shared" ref="H39" si="10">H36+H37-H38</f>
        <v>270</v>
      </c>
      <c r="I39" s="43">
        <f t="shared" ref="I39" si="11">I36+I37-I38</f>
        <v>300</v>
      </c>
      <c r="J39" s="43">
        <f t="shared" ref="J39" si="12">J36+J37-J38</f>
        <v>360</v>
      </c>
      <c r="K39" s="43">
        <f t="shared" ref="K39" si="13">K36+K37-K38</f>
        <v>0</v>
      </c>
      <c r="L39" s="43">
        <f t="shared" ref="L39" si="14">L36+L37-L38</f>
        <v>0</v>
      </c>
      <c r="M39" s="43">
        <f t="shared" ref="M39" si="15">M36+M37-M38</f>
        <v>0</v>
      </c>
      <c r="N39" s="43">
        <f t="shared" ref="N39" si="16">N36+N37-N38</f>
        <v>0</v>
      </c>
      <c r="O39" s="43">
        <f t="shared" ref="O39" si="17">O36+O37-O38</f>
        <v>0</v>
      </c>
      <c r="P39" s="43">
        <f t="shared" ref="P39" si="18">P36+P37-P38</f>
        <v>0</v>
      </c>
      <c r="Q39" s="43">
        <f t="shared" ref="Q39" si="19">Q36+Q37-Q38</f>
        <v>0</v>
      </c>
      <c r="R39" s="43">
        <f t="shared" ref="R39" si="20">R36+R37-R38</f>
        <v>0</v>
      </c>
      <c r="S39" s="43">
        <f t="shared" ref="S39" si="21">S36+S37-S38</f>
        <v>0</v>
      </c>
      <c r="T39" s="43">
        <f t="shared" ref="T39" si="22">T36+T37-T38</f>
        <v>0</v>
      </c>
      <c r="U39" s="43">
        <f t="shared" ref="U39" si="23">U36+U37-U38</f>
        <v>0</v>
      </c>
      <c r="V39" s="43">
        <f t="shared" ref="V39" si="24">V36+V37-V38</f>
        <v>0</v>
      </c>
      <c r="W39" s="43">
        <f t="shared" ref="W39" si="25">W36+W37-W38</f>
        <v>0</v>
      </c>
      <c r="X39" s="43">
        <f t="shared" ref="X39" si="26">X36+X37-X38</f>
        <v>0</v>
      </c>
      <c r="Y39" s="43">
        <f t="shared" ref="Y39" si="27">Y36+Y37-Y38</f>
        <v>0</v>
      </c>
      <c r="Z39" s="43">
        <f t="shared" ref="Z39" si="28">Z36+Z37-Z38</f>
        <v>0</v>
      </c>
    </row>
    <row r="40" spans="2:26">
      <c r="B40" s="122" t="s">
        <v>78</v>
      </c>
      <c r="C40" s="50"/>
      <c r="D40" s="123" t="s">
        <v>79</v>
      </c>
      <c r="E40" s="123"/>
      <c r="F40" s="113"/>
      <c r="G40" s="98"/>
      <c r="H40" s="98"/>
      <c r="I40" s="98"/>
      <c r="J40" s="98"/>
      <c r="K40" s="98"/>
      <c r="L40" s="98"/>
      <c r="M40" s="98"/>
      <c r="N40" s="98"/>
      <c r="O40" s="98"/>
      <c r="P40" s="98"/>
      <c r="Q40" s="98"/>
      <c r="R40" s="98"/>
      <c r="S40" s="98"/>
      <c r="T40" s="98"/>
      <c r="U40" s="98"/>
      <c r="V40" s="98"/>
      <c r="W40" s="98"/>
      <c r="X40" s="98"/>
      <c r="Y40" s="98"/>
      <c r="Z40" s="98"/>
    </row>
    <row r="41" spans="2:26" s="18" customFormat="1" ht="6.75" customHeight="1">
      <c r="B41" s="61"/>
      <c r="C41" s="61"/>
      <c r="D41" s="61"/>
      <c r="E41" s="61"/>
      <c r="F41" s="125"/>
      <c r="G41" s="125"/>
      <c r="H41" s="125"/>
      <c r="I41" s="125"/>
      <c r="J41" s="125"/>
      <c r="K41" s="125"/>
      <c r="L41" s="125"/>
      <c r="M41" s="125"/>
      <c r="N41" s="125"/>
      <c r="O41" s="125"/>
      <c r="P41" s="125"/>
      <c r="Q41" s="125"/>
      <c r="R41" s="125"/>
      <c r="S41" s="125"/>
      <c r="T41" s="125"/>
      <c r="U41" s="125"/>
      <c r="V41" s="125"/>
      <c r="W41" s="125"/>
      <c r="X41" s="125"/>
      <c r="Y41" s="125"/>
      <c r="Z41" s="125"/>
    </row>
    <row r="42" spans="2:26">
      <c r="B42" s="2" t="s">
        <v>80</v>
      </c>
      <c r="C42" s="69"/>
      <c r="D42" s="69"/>
      <c r="E42" s="69"/>
      <c r="F42" s="69"/>
      <c r="G42" s="69"/>
      <c r="H42" s="69"/>
      <c r="I42" s="69"/>
      <c r="J42" s="69"/>
      <c r="K42" s="69"/>
      <c r="L42" s="69"/>
      <c r="M42" s="69"/>
      <c r="N42" s="69"/>
      <c r="O42" s="69"/>
      <c r="P42" s="69"/>
      <c r="Q42" s="69"/>
      <c r="R42" s="69"/>
      <c r="S42" s="69"/>
      <c r="T42" s="69"/>
      <c r="U42" s="69"/>
      <c r="V42" s="69"/>
      <c r="W42" s="69"/>
      <c r="X42" s="69"/>
      <c r="Y42" s="69"/>
      <c r="Z42" s="69"/>
    </row>
    <row r="43" spans="2:26">
      <c r="B43" s="5" t="s">
        <v>83</v>
      </c>
      <c r="C43" s="57">
        <f t="shared" ref="C43:Z43" si="29">C36*C42</f>
        <v>0</v>
      </c>
      <c r="D43" s="57">
        <f t="shared" si="29"/>
        <v>0</v>
      </c>
      <c r="E43" s="57">
        <f t="shared" si="29"/>
        <v>0</v>
      </c>
      <c r="F43" s="57">
        <f t="shared" si="29"/>
        <v>0</v>
      </c>
      <c r="G43" s="57">
        <f t="shared" si="29"/>
        <v>0</v>
      </c>
      <c r="H43" s="57">
        <f t="shared" si="29"/>
        <v>0</v>
      </c>
      <c r="I43" s="57">
        <f t="shared" si="29"/>
        <v>0</v>
      </c>
      <c r="J43" s="57">
        <f t="shared" si="29"/>
        <v>0</v>
      </c>
      <c r="K43" s="57">
        <f t="shared" si="29"/>
        <v>0</v>
      </c>
      <c r="L43" s="57">
        <f t="shared" si="29"/>
        <v>0</v>
      </c>
      <c r="M43" s="57">
        <f t="shared" si="29"/>
        <v>0</v>
      </c>
      <c r="N43" s="57">
        <f t="shared" si="29"/>
        <v>0</v>
      </c>
      <c r="O43" s="57">
        <f t="shared" si="29"/>
        <v>0</v>
      </c>
      <c r="P43" s="57">
        <f t="shared" si="29"/>
        <v>0</v>
      </c>
      <c r="Q43" s="57">
        <f t="shared" si="29"/>
        <v>0</v>
      </c>
      <c r="R43" s="57">
        <f t="shared" si="29"/>
        <v>0</v>
      </c>
      <c r="S43" s="57">
        <f t="shared" si="29"/>
        <v>0</v>
      </c>
      <c r="T43" s="57">
        <f t="shared" si="29"/>
        <v>0</v>
      </c>
      <c r="U43" s="57">
        <f t="shared" si="29"/>
        <v>0</v>
      </c>
      <c r="V43" s="57">
        <f t="shared" si="29"/>
        <v>0</v>
      </c>
      <c r="W43" s="57">
        <f t="shared" si="29"/>
        <v>0</v>
      </c>
      <c r="X43" s="57">
        <f t="shared" si="29"/>
        <v>0</v>
      </c>
      <c r="Y43" s="57">
        <f t="shared" si="29"/>
        <v>0</v>
      </c>
      <c r="Z43" s="57">
        <f t="shared" si="29"/>
        <v>0</v>
      </c>
    </row>
    <row r="45" spans="2:26">
      <c r="B45" s="1" t="s">
        <v>84</v>
      </c>
    </row>
    <row r="46" spans="2:26">
      <c r="B46" s="2" t="s">
        <v>74</v>
      </c>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2:26">
      <c r="B47" s="2" t="s">
        <v>75</v>
      </c>
      <c r="C47" s="43">
        <f t="shared" ref="C47:Y47" si="30">ROUNDUP(D46*$C$50,0)</f>
        <v>0</v>
      </c>
      <c r="D47" s="43">
        <f t="shared" si="30"/>
        <v>0</v>
      </c>
      <c r="E47" s="43">
        <f t="shared" si="30"/>
        <v>0</v>
      </c>
      <c r="F47" s="43">
        <f t="shared" si="30"/>
        <v>0</v>
      </c>
      <c r="G47" s="43">
        <f t="shared" si="30"/>
        <v>0</v>
      </c>
      <c r="H47" s="43">
        <f t="shared" si="30"/>
        <v>0</v>
      </c>
      <c r="I47" s="43">
        <f t="shared" si="30"/>
        <v>0</v>
      </c>
      <c r="J47" s="43">
        <f t="shared" si="30"/>
        <v>0</v>
      </c>
      <c r="K47" s="43">
        <f t="shared" si="30"/>
        <v>0</v>
      </c>
      <c r="L47" s="43">
        <f t="shared" si="30"/>
        <v>0</v>
      </c>
      <c r="M47" s="43">
        <f t="shared" si="30"/>
        <v>0</v>
      </c>
      <c r="N47" s="43">
        <f t="shared" si="30"/>
        <v>0</v>
      </c>
      <c r="O47" s="43">
        <f t="shared" si="30"/>
        <v>0</v>
      </c>
      <c r="P47" s="43">
        <f t="shared" si="30"/>
        <v>0</v>
      </c>
      <c r="Q47" s="43">
        <f t="shared" si="30"/>
        <v>0</v>
      </c>
      <c r="R47" s="43">
        <f t="shared" si="30"/>
        <v>0</v>
      </c>
      <c r="S47" s="43">
        <f t="shared" si="30"/>
        <v>0</v>
      </c>
      <c r="T47" s="43">
        <f t="shared" si="30"/>
        <v>0</v>
      </c>
      <c r="U47" s="43">
        <f t="shared" si="30"/>
        <v>0</v>
      </c>
      <c r="V47" s="43">
        <f t="shared" si="30"/>
        <v>0</v>
      </c>
      <c r="W47" s="43">
        <f t="shared" si="30"/>
        <v>0</v>
      </c>
      <c r="X47" s="43">
        <f t="shared" si="30"/>
        <v>0</v>
      </c>
      <c r="Y47" s="43">
        <f t="shared" si="30"/>
        <v>0</v>
      </c>
      <c r="Z47" s="43">
        <f>ROUNDUP(Z46*$C$50,0)</f>
        <v>0</v>
      </c>
    </row>
    <row r="48" spans="2:26">
      <c r="B48" s="2" t="s">
        <v>76</v>
      </c>
      <c r="C48" s="43">
        <v>0</v>
      </c>
      <c r="D48" s="43">
        <f>C47</f>
        <v>0</v>
      </c>
      <c r="E48" s="43">
        <f t="shared" ref="E48:Z48" si="31">D47</f>
        <v>0</v>
      </c>
      <c r="F48" s="43">
        <f t="shared" si="31"/>
        <v>0</v>
      </c>
      <c r="G48" s="43">
        <f t="shared" si="31"/>
        <v>0</v>
      </c>
      <c r="H48" s="43">
        <f t="shared" si="31"/>
        <v>0</v>
      </c>
      <c r="I48" s="43">
        <f t="shared" si="31"/>
        <v>0</v>
      </c>
      <c r="J48" s="43">
        <f t="shared" si="31"/>
        <v>0</v>
      </c>
      <c r="K48" s="43">
        <f t="shared" si="31"/>
        <v>0</v>
      </c>
      <c r="L48" s="43">
        <f t="shared" si="31"/>
        <v>0</v>
      </c>
      <c r="M48" s="43">
        <f t="shared" si="31"/>
        <v>0</v>
      </c>
      <c r="N48" s="43">
        <f t="shared" si="31"/>
        <v>0</v>
      </c>
      <c r="O48" s="43">
        <f t="shared" si="31"/>
        <v>0</v>
      </c>
      <c r="P48" s="43">
        <f t="shared" si="31"/>
        <v>0</v>
      </c>
      <c r="Q48" s="43">
        <f t="shared" si="31"/>
        <v>0</v>
      </c>
      <c r="R48" s="43">
        <f t="shared" si="31"/>
        <v>0</v>
      </c>
      <c r="S48" s="43">
        <f t="shared" si="31"/>
        <v>0</v>
      </c>
      <c r="T48" s="43">
        <f t="shared" si="31"/>
        <v>0</v>
      </c>
      <c r="U48" s="43">
        <f t="shared" si="31"/>
        <v>0</v>
      </c>
      <c r="V48" s="43">
        <f t="shared" si="31"/>
        <v>0</v>
      </c>
      <c r="W48" s="43">
        <f t="shared" si="31"/>
        <v>0</v>
      </c>
      <c r="X48" s="43">
        <f t="shared" si="31"/>
        <v>0</v>
      </c>
      <c r="Y48" s="43">
        <f t="shared" si="31"/>
        <v>0</v>
      </c>
      <c r="Z48" s="43">
        <f t="shared" si="31"/>
        <v>0</v>
      </c>
    </row>
    <row r="49" spans="2:26">
      <c r="B49" s="2" t="s">
        <v>77</v>
      </c>
      <c r="C49" s="43">
        <f>C46+C47-C48</f>
        <v>0</v>
      </c>
      <c r="D49" s="43">
        <f t="shared" ref="D49" si="32">D46+D47-D48</f>
        <v>0</v>
      </c>
      <c r="E49" s="43">
        <f t="shared" ref="E49" si="33">E46+E47-E48</f>
        <v>0</v>
      </c>
      <c r="F49" s="43">
        <f t="shared" ref="F49" si="34">F46+F47-F48</f>
        <v>0</v>
      </c>
      <c r="G49" s="43">
        <f t="shared" ref="G49" si="35">G46+G47-G48</f>
        <v>0</v>
      </c>
      <c r="H49" s="43">
        <f t="shared" ref="H49" si="36">H46+H47-H48</f>
        <v>0</v>
      </c>
      <c r="I49" s="43">
        <f t="shared" ref="I49" si="37">I46+I47-I48</f>
        <v>0</v>
      </c>
      <c r="J49" s="43">
        <f t="shared" ref="J49" si="38">J46+J47-J48</f>
        <v>0</v>
      </c>
      <c r="K49" s="43">
        <f t="shared" ref="K49" si="39">K46+K47-K48</f>
        <v>0</v>
      </c>
      <c r="L49" s="43">
        <f t="shared" ref="L49" si="40">L46+L47-L48</f>
        <v>0</v>
      </c>
      <c r="M49" s="43">
        <f t="shared" ref="M49" si="41">M46+M47-M48</f>
        <v>0</v>
      </c>
      <c r="N49" s="43">
        <f t="shared" ref="N49" si="42">N46+N47-N48</f>
        <v>0</v>
      </c>
      <c r="O49" s="43">
        <f t="shared" ref="O49" si="43">O46+O47-O48</f>
        <v>0</v>
      </c>
      <c r="P49" s="43">
        <f t="shared" ref="P49" si="44">P46+P47-P48</f>
        <v>0</v>
      </c>
      <c r="Q49" s="43">
        <f t="shared" ref="Q49" si="45">Q46+Q47-Q48</f>
        <v>0</v>
      </c>
      <c r="R49" s="43">
        <f t="shared" ref="R49" si="46">R46+R47-R48</f>
        <v>0</v>
      </c>
      <c r="S49" s="43">
        <f t="shared" ref="S49" si="47">S46+S47-S48</f>
        <v>0</v>
      </c>
      <c r="T49" s="43">
        <f t="shared" ref="T49" si="48">T46+T47-T48</f>
        <v>0</v>
      </c>
      <c r="U49" s="43">
        <f t="shared" ref="U49" si="49">U46+U47-U48</f>
        <v>0</v>
      </c>
      <c r="V49" s="43">
        <f t="shared" ref="V49" si="50">V46+V47-V48</f>
        <v>0</v>
      </c>
      <c r="W49" s="43">
        <f t="shared" ref="W49" si="51">W46+W47-W48</f>
        <v>0</v>
      </c>
      <c r="X49" s="43">
        <f t="shared" ref="X49" si="52">X46+X47-X48</f>
        <v>0</v>
      </c>
      <c r="Y49" s="43">
        <f t="shared" ref="Y49" si="53">Y46+Y47-Y48</f>
        <v>0</v>
      </c>
      <c r="Z49" s="43">
        <f t="shared" ref="Z49" si="54">Z46+Z47-Z48</f>
        <v>0</v>
      </c>
    </row>
    <row r="50" spans="2:26">
      <c r="B50" s="126" t="s">
        <v>78</v>
      </c>
      <c r="C50" s="50"/>
      <c r="D50" s="123" t="s">
        <v>79</v>
      </c>
      <c r="E50" s="123"/>
      <c r="F50" s="113"/>
      <c r="G50" s="98"/>
      <c r="H50" s="98"/>
      <c r="I50" s="98"/>
      <c r="J50" s="98"/>
      <c r="K50" s="98"/>
      <c r="L50" s="98"/>
      <c r="M50" s="98"/>
      <c r="N50" s="98"/>
      <c r="O50" s="98"/>
      <c r="P50" s="98"/>
      <c r="Q50" s="98"/>
      <c r="R50" s="98"/>
      <c r="S50" s="98"/>
      <c r="T50" s="98"/>
      <c r="U50" s="98"/>
      <c r="V50" s="98"/>
      <c r="W50" s="98"/>
      <c r="X50" s="98"/>
      <c r="Y50" s="98"/>
      <c r="Z50" s="98"/>
    </row>
    <row r="51" spans="2:26" s="18" customFormat="1" ht="6.75" customHeight="1">
      <c r="B51" s="61"/>
      <c r="C51" s="61"/>
      <c r="D51" s="61"/>
      <c r="E51" s="61"/>
      <c r="F51" s="125"/>
      <c r="G51" s="125"/>
      <c r="H51" s="125"/>
      <c r="I51" s="125"/>
      <c r="J51" s="125"/>
      <c r="K51" s="125"/>
      <c r="L51" s="125"/>
      <c r="M51" s="125"/>
      <c r="N51" s="125"/>
      <c r="O51" s="125"/>
      <c r="P51" s="125"/>
      <c r="Q51" s="125"/>
      <c r="R51" s="125"/>
      <c r="S51" s="125"/>
      <c r="T51" s="125"/>
      <c r="U51" s="125"/>
      <c r="V51" s="125"/>
      <c r="W51" s="125"/>
      <c r="X51" s="125"/>
      <c r="Y51" s="125"/>
      <c r="Z51" s="125"/>
    </row>
    <row r="52" spans="2:26">
      <c r="B52" s="2" t="s">
        <v>80</v>
      </c>
      <c r="C52" s="69"/>
      <c r="D52" s="69"/>
      <c r="E52" s="69"/>
      <c r="F52" s="69"/>
      <c r="G52" s="69"/>
      <c r="H52" s="69"/>
      <c r="I52" s="69"/>
      <c r="J52" s="69"/>
      <c r="K52" s="69"/>
      <c r="L52" s="69"/>
      <c r="M52" s="69"/>
      <c r="N52" s="69"/>
      <c r="O52" s="69"/>
      <c r="P52" s="69"/>
      <c r="Q52" s="69"/>
      <c r="R52" s="69"/>
      <c r="S52" s="69"/>
      <c r="T52" s="69"/>
      <c r="U52" s="69"/>
      <c r="V52" s="69"/>
      <c r="W52" s="69"/>
      <c r="X52" s="69"/>
      <c r="Y52" s="69"/>
      <c r="Z52" s="69"/>
    </row>
    <row r="53" spans="2:26">
      <c r="B53" s="5" t="s">
        <v>85</v>
      </c>
      <c r="C53" s="57">
        <f t="shared" ref="C53:Z53" si="55">C46*C52</f>
        <v>0</v>
      </c>
      <c r="D53" s="57">
        <f t="shared" si="55"/>
        <v>0</v>
      </c>
      <c r="E53" s="57">
        <f t="shared" si="55"/>
        <v>0</v>
      </c>
      <c r="F53" s="57">
        <f t="shared" si="55"/>
        <v>0</v>
      </c>
      <c r="G53" s="57">
        <f t="shared" si="55"/>
        <v>0</v>
      </c>
      <c r="H53" s="57">
        <f t="shared" si="55"/>
        <v>0</v>
      </c>
      <c r="I53" s="57">
        <f t="shared" si="55"/>
        <v>0</v>
      </c>
      <c r="J53" s="57">
        <f t="shared" si="55"/>
        <v>0</v>
      </c>
      <c r="K53" s="57">
        <f t="shared" si="55"/>
        <v>0</v>
      </c>
      <c r="L53" s="57">
        <f t="shared" si="55"/>
        <v>0</v>
      </c>
      <c r="M53" s="57">
        <f t="shared" si="55"/>
        <v>0</v>
      </c>
      <c r="N53" s="57">
        <f t="shared" si="55"/>
        <v>0</v>
      </c>
      <c r="O53" s="57">
        <f t="shared" si="55"/>
        <v>0</v>
      </c>
      <c r="P53" s="57">
        <f t="shared" si="55"/>
        <v>0</v>
      </c>
      <c r="Q53" s="57">
        <f t="shared" si="55"/>
        <v>0</v>
      </c>
      <c r="R53" s="57">
        <f t="shared" si="55"/>
        <v>0</v>
      </c>
      <c r="S53" s="57">
        <f t="shared" si="55"/>
        <v>0</v>
      </c>
      <c r="T53" s="57">
        <f t="shared" si="55"/>
        <v>0</v>
      </c>
      <c r="U53" s="57">
        <f t="shared" si="55"/>
        <v>0</v>
      </c>
      <c r="V53" s="57">
        <f t="shared" si="55"/>
        <v>0</v>
      </c>
      <c r="W53" s="57">
        <f t="shared" si="55"/>
        <v>0</v>
      </c>
      <c r="X53" s="57">
        <f t="shared" si="55"/>
        <v>0</v>
      </c>
      <c r="Y53" s="57">
        <f t="shared" si="55"/>
        <v>0</v>
      </c>
      <c r="Z53" s="57">
        <f t="shared" si="55"/>
        <v>0</v>
      </c>
    </row>
    <row r="55" spans="2:26">
      <c r="B55" s="1" t="s">
        <v>86</v>
      </c>
    </row>
    <row r="56" spans="2:26">
      <c r="B56" s="2" t="s">
        <v>74</v>
      </c>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2:26">
      <c r="B57" s="2" t="s">
        <v>75</v>
      </c>
      <c r="C57" s="43">
        <f t="shared" ref="C57:Y57" si="56">ROUNDUP(D56*$C$60,0)</f>
        <v>0</v>
      </c>
      <c r="D57" s="43">
        <f t="shared" si="56"/>
        <v>0</v>
      </c>
      <c r="E57" s="43">
        <f t="shared" si="56"/>
        <v>0</v>
      </c>
      <c r="F57" s="43">
        <f t="shared" si="56"/>
        <v>0</v>
      </c>
      <c r="G57" s="43">
        <f t="shared" si="56"/>
        <v>0</v>
      </c>
      <c r="H57" s="43">
        <f t="shared" si="56"/>
        <v>0</v>
      </c>
      <c r="I57" s="43">
        <f t="shared" si="56"/>
        <v>0</v>
      </c>
      <c r="J57" s="43">
        <f t="shared" si="56"/>
        <v>0</v>
      </c>
      <c r="K57" s="43">
        <f t="shared" si="56"/>
        <v>0</v>
      </c>
      <c r="L57" s="43">
        <f t="shared" si="56"/>
        <v>0</v>
      </c>
      <c r="M57" s="43">
        <f t="shared" si="56"/>
        <v>0</v>
      </c>
      <c r="N57" s="43">
        <f t="shared" si="56"/>
        <v>0</v>
      </c>
      <c r="O57" s="43">
        <f t="shared" si="56"/>
        <v>0</v>
      </c>
      <c r="P57" s="43">
        <f t="shared" si="56"/>
        <v>0</v>
      </c>
      <c r="Q57" s="43">
        <f t="shared" si="56"/>
        <v>0</v>
      </c>
      <c r="R57" s="43">
        <f t="shared" si="56"/>
        <v>0</v>
      </c>
      <c r="S57" s="43">
        <f t="shared" si="56"/>
        <v>0</v>
      </c>
      <c r="T57" s="43">
        <f t="shared" si="56"/>
        <v>0</v>
      </c>
      <c r="U57" s="43">
        <f t="shared" si="56"/>
        <v>0</v>
      </c>
      <c r="V57" s="43">
        <f t="shared" si="56"/>
        <v>0</v>
      </c>
      <c r="W57" s="43">
        <f t="shared" si="56"/>
        <v>0</v>
      </c>
      <c r="X57" s="43">
        <f t="shared" si="56"/>
        <v>0</v>
      </c>
      <c r="Y57" s="43">
        <f t="shared" si="56"/>
        <v>0</v>
      </c>
      <c r="Z57" s="43">
        <f>ROUNDUP(Z56*$C$60,0)</f>
        <v>0</v>
      </c>
    </row>
    <row r="58" spans="2:26">
      <c r="B58" s="2" t="s">
        <v>76</v>
      </c>
      <c r="C58" s="43">
        <v>0</v>
      </c>
      <c r="D58" s="43">
        <f>C57</f>
        <v>0</v>
      </c>
      <c r="E58" s="43">
        <f t="shared" ref="E58:Z58" si="57">D57</f>
        <v>0</v>
      </c>
      <c r="F58" s="43">
        <f t="shared" si="57"/>
        <v>0</v>
      </c>
      <c r="G58" s="43">
        <f t="shared" si="57"/>
        <v>0</v>
      </c>
      <c r="H58" s="43">
        <f t="shared" si="57"/>
        <v>0</v>
      </c>
      <c r="I58" s="43">
        <f t="shared" si="57"/>
        <v>0</v>
      </c>
      <c r="J58" s="43">
        <f t="shared" si="57"/>
        <v>0</v>
      </c>
      <c r="K58" s="43">
        <f t="shared" si="57"/>
        <v>0</v>
      </c>
      <c r="L58" s="43">
        <f t="shared" si="57"/>
        <v>0</v>
      </c>
      <c r="M58" s="43">
        <f t="shared" si="57"/>
        <v>0</v>
      </c>
      <c r="N58" s="43">
        <f t="shared" si="57"/>
        <v>0</v>
      </c>
      <c r="O58" s="43">
        <f t="shared" si="57"/>
        <v>0</v>
      </c>
      <c r="P58" s="43">
        <f t="shared" si="57"/>
        <v>0</v>
      </c>
      <c r="Q58" s="43">
        <f t="shared" si="57"/>
        <v>0</v>
      </c>
      <c r="R58" s="43">
        <f t="shared" si="57"/>
        <v>0</v>
      </c>
      <c r="S58" s="43">
        <f t="shared" si="57"/>
        <v>0</v>
      </c>
      <c r="T58" s="43">
        <f t="shared" si="57"/>
        <v>0</v>
      </c>
      <c r="U58" s="43">
        <f t="shared" si="57"/>
        <v>0</v>
      </c>
      <c r="V58" s="43">
        <f t="shared" si="57"/>
        <v>0</v>
      </c>
      <c r="W58" s="43">
        <f t="shared" si="57"/>
        <v>0</v>
      </c>
      <c r="X58" s="43">
        <f t="shared" si="57"/>
        <v>0</v>
      </c>
      <c r="Y58" s="43">
        <f t="shared" si="57"/>
        <v>0</v>
      </c>
      <c r="Z58" s="43">
        <f t="shared" si="57"/>
        <v>0</v>
      </c>
    </row>
    <row r="59" spans="2:26">
      <c r="B59" s="2" t="s">
        <v>77</v>
      </c>
      <c r="C59" s="43">
        <f>C56+C57-C58</f>
        <v>0</v>
      </c>
      <c r="D59" s="43">
        <f t="shared" ref="D59" si="58">D56+D57-D58</f>
        <v>0</v>
      </c>
      <c r="E59" s="43">
        <f t="shared" ref="E59" si="59">E56+E57-E58</f>
        <v>0</v>
      </c>
      <c r="F59" s="43">
        <f t="shared" ref="F59" si="60">F56+F57-F58</f>
        <v>0</v>
      </c>
      <c r="G59" s="43">
        <f t="shared" ref="G59" si="61">G56+G57-G58</f>
        <v>0</v>
      </c>
      <c r="H59" s="43">
        <f t="shared" ref="H59" si="62">H56+H57-H58</f>
        <v>0</v>
      </c>
      <c r="I59" s="43">
        <f t="shared" ref="I59" si="63">I56+I57-I58</f>
        <v>0</v>
      </c>
      <c r="J59" s="43">
        <f t="shared" ref="J59" si="64">J56+J57-J58</f>
        <v>0</v>
      </c>
      <c r="K59" s="43">
        <f t="shared" ref="K59" si="65">K56+K57-K58</f>
        <v>0</v>
      </c>
      <c r="L59" s="43">
        <f t="shared" ref="L59" si="66">L56+L57-L58</f>
        <v>0</v>
      </c>
      <c r="M59" s="43">
        <f t="shared" ref="M59" si="67">M56+M57-M58</f>
        <v>0</v>
      </c>
      <c r="N59" s="43">
        <f t="shared" ref="N59" si="68">N56+N57-N58</f>
        <v>0</v>
      </c>
      <c r="O59" s="43">
        <f t="shared" ref="O59" si="69">O56+O57-O58</f>
        <v>0</v>
      </c>
      <c r="P59" s="43">
        <f t="shared" ref="P59" si="70">P56+P57-P58</f>
        <v>0</v>
      </c>
      <c r="Q59" s="43">
        <f t="shared" ref="Q59" si="71">Q56+Q57-Q58</f>
        <v>0</v>
      </c>
      <c r="R59" s="43">
        <f t="shared" ref="R59" si="72">R56+R57-R58</f>
        <v>0</v>
      </c>
      <c r="S59" s="43">
        <f t="shared" ref="S59" si="73">S56+S57-S58</f>
        <v>0</v>
      </c>
      <c r="T59" s="43">
        <f t="shared" ref="T59" si="74">T56+T57-T58</f>
        <v>0</v>
      </c>
      <c r="U59" s="43">
        <f t="shared" ref="U59" si="75">U56+U57-U58</f>
        <v>0</v>
      </c>
      <c r="V59" s="43">
        <f t="shared" ref="V59" si="76">V56+V57-V58</f>
        <v>0</v>
      </c>
      <c r="W59" s="43">
        <f t="shared" ref="W59" si="77">W56+W57-W58</f>
        <v>0</v>
      </c>
      <c r="X59" s="43">
        <f t="shared" ref="X59" si="78">X56+X57-X58</f>
        <v>0</v>
      </c>
      <c r="Y59" s="43">
        <f t="shared" ref="Y59" si="79">Y56+Y57-Y58</f>
        <v>0</v>
      </c>
      <c r="Z59" s="43">
        <f t="shared" ref="Z59" si="80">Z56+Z57-Z58</f>
        <v>0</v>
      </c>
    </row>
    <row r="60" spans="2:26">
      <c r="B60" s="126" t="s">
        <v>78</v>
      </c>
      <c r="C60" s="50"/>
      <c r="D60" s="123" t="s">
        <v>79</v>
      </c>
      <c r="E60" s="124"/>
      <c r="F60" s="98"/>
      <c r="G60" s="98"/>
      <c r="H60" s="98"/>
      <c r="I60" s="98"/>
      <c r="J60" s="98"/>
      <c r="K60" s="98"/>
      <c r="L60" s="98"/>
      <c r="M60" s="98"/>
      <c r="N60" s="98"/>
      <c r="O60" s="98"/>
      <c r="P60" s="98"/>
      <c r="Q60" s="98"/>
      <c r="R60" s="98"/>
      <c r="S60" s="98"/>
      <c r="T60" s="98"/>
      <c r="U60" s="98"/>
      <c r="V60" s="98"/>
      <c r="W60" s="98"/>
      <c r="X60" s="98"/>
      <c r="Y60" s="98"/>
      <c r="Z60" s="98"/>
    </row>
    <row r="61" spans="2:26" s="18" customFormat="1" ht="6.75" customHeight="1">
      <c r="B61" s="61"/>
      <c r="C61" s="61"/>
      <c r="D61" s="61"/>
      <c r="E61" s="61"/>
      <c r="F61" s="125"/>
      <c r="G61" s="125"/>
      <c r="H61" s="125"/>
      <c r="I61" s="125"/>
      <c r="J61" s="125"/>
      <c r="K61" s="125"/>
      <c r="L61" s="125"/>
      <c r="M61" s="125"/>
      <c r="N61" s="125"/>
      <c r="O61" s="125"/>
      <c r="P61" s="125"/>
      <c r="Q61" s="125"/>
      <c r="R61" s="125"/>
      <c r="S61" s="125"/>
      <c r="T61" s="125"/>
      <c r="U61" s="125"/>
      <c r="V61" s="125"/>
      <c r="W61" s="125"/>
      <c r="X61" s="125"/>
      <c r="Y61" s="125"/>
      <c r="Z61" s="125"/>
    </row>
    <row r="62" spans="2:26">
      <c r="B62" s="2" t="s">
        <v>80</v>
      </c>
      <c r="C62" s="69"/>
      <c r="D62" s="69"/>
      <c r="E62" s="69"/>
      <c r="F62" s="69"/>
      <c r="G62" s="69"/>
      <c r="H62" s="69"/>
      <c r="I62" s="69"/>
      <c r="J62" s="69"/>
      <c r="K62" s="69"/>
      <c r="L62" s="69"/>
      <c r="M62" s="69"/>
      <c r="N62" s="69"/>
      <c r="O62" s="69"/>
      <c r="P62" s="69"/>
      <c r="Q62" s="69"/>
      <c r="R62" s="69"/>
      <c r="S62" s="69"/>
      <c r="T62" s="69"/>
      <c r="U62" s="69"/>
      <c r="V62" s="69"/>
      <c r="W62" s="69"/>
      <c r="X62" s="69"/>
      <c r="Y62" s="69"/>
      <c r="Z62" s="69"/>
    </row>
    <row r="63" spans="2:26">
      <c r="B63" s="5" t="s">
        <v>87</v>
      </c>
      <c r="C63" s="57">
        <f t="shared" ref="C63:Z63" si="81">C56*C62</f>
        <v>0</v>
      </c>
      <c r="D63" s="57">
        <f t="shared" si="81"/>
        <v>0</v>
      </c>
      <c r="E63" s="57">
        <f t="shared" si="81"/>
        <v>0</v>
      </c>
      <c r="F63" s="57">
        <f t="shared" si="81"/>
        <v>0</v>
      </c>
      <c r="G63" s="57">
        <f t="shared" si="81"/>
        <v>0</v>
      </c>
      <c r="H63" s="57">
        <f t="shared" si="81"/>
        <v>0</v>
      </c>
      <c r="I63" s="57">
        <f t="shared" si="81"/>
        <v>0</v>
      </c>
      <c r="J63" s="57">
        <f t="shared" si="81"/>
        <v>0</v>
      </c>
      <c r="K63" s="57">
        <f t="shared" si="81"/>
        <v>0</v>
      </c>
      <c r="L63" s="57">
        <f t="shared" si="81"/>
        <v>0</v>
      </c>
      <c r="M63" s="57">
        <f t="shared" si="81"/>
        <v>0</v>
      </c>
      <c r="N63" s="57">
        <f t="shared" si="81"/>
        <v>0</v>
      </c>
      <c r="O63" s="57">
        <f t="shared" si="81"/>
        <v>0</v>
      </c>
      <c r="P63" s="57">
        <f t="shared" si="81"/>
        <v>0</v>
      </c>
      <c r="Q63" s="57">
        <f t="shared" si="81"/>
        <v>0</v>
      </c>
      <c r="R63" s="57">
        <f t="shared" si="81"/>
        <v>0</v>
      </c>
      <c r="S63" s="57">
        <f t="shared" si="81"/>
        <v>0</v>
      </c>
      <c r="T63" s="57">
        <f t="shared" si="81"/>
        <v>0</v>
      </c>
      <c r="U63" s="57">
        <f t="shared" si="81"/>
        <v>0</v>
      </c>
      <c r="V63" s="57">
        <f t="shared" si="81"/>
        <v>0</v>
      </c>
      <c r="W63" s="57">
        <f t="shared" si="81"/>
        <v>0</v>
      </c>
      <c r="X63" s="57">
        <f t="shared" si="81"/>
        <v>0</v>
      </c>
      <c r="Y63" s="57">
        <f t="shared" si="81"/>
        <v>0</v>
      </c>
      <c r="Z63" s="57">
        <f t="shared" si="81"/>
        <v>0</v>
      </c>
    </row>
    <row r="65" spans="2:26">
      <c r="B65" s="1" t="s">
        <v>88</v>
      </c>
    </row>
    <row r="66" spans="2:26">
      <c r="B66" s="2" t="s">
        <v>74</v>
      </c>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2:26">
      <c r="B67" s="2" t="s">
        <v>75</v>
      </c>
      <c r="C67" s="43">
        <f t="shared" ref="C67:Y67" si="82">ROUNDUP(D66*$C$70,0)</f>
        <v>0</v>
      </c>
      <c r="D67" s="43">
        <f t="shared" si="82"/>
        <v>0</v>
      </c>
      <c r="E67" s="43">
        <f t="shared" si="82"/>
        <v>0</v>
      </c>
      <c r="F67" s="43">
        <f t="shared" si="82"/>
        <v>0</v>
      </c>
      <c r="G67" s="43">
        <f t="shared" si="82"/>
        <v>0</v>
      </c>
      <c r="H67" s="43">
        <f t="shared" si="82"/>
        <v>0</v>
      </c>
      <c r="I67" s="43">
        <f t="shared" si="82"/>
        <v>0</v>
      </c>
      <c r="J67" s="43">
        <f t="shared" si="82"/>
        <v>0</v>
      </c>
      <c r="K67" s="43">
        <f t="shared" si="82"/>
        <v>0</v>
      </c>
      <c r="L67" s="43">
        <f t="shared" si="82"/>
        <v>0</v>
      </c>
      <c r="M67" s="43">
        <f t="shared" si="82"/>
        <v>0</v>
      </c>
      <c r="N67" s="43">
        <f t="shared" si="82"/>
        <v>0</v>
      </c>
      <c r="O67" s="43">
        <f t="shared" si="82"/>
        <v>0</v>
      </c>
      <c r="P67" s="43">
        <f t="shared" si="82"/>
        <v>0</v>
      </c>
      <c r="Q67" s="43">
        <f t="shared" si="82"/>
        <v>0</v>
      </c>
      <c r="R67" s="43">
        <f t="shared" si="82"/>
        <v>0</v>
      </c>
      <c r="S67" s="43">
        <f t="shared" si="82"/>
        <v>0</v>
      </c>
      <c r="T67" s="43">
        <f t="shared" si="82"/>
        <v>0</v>
      </c>
      <c r="U67" s="43">
        <f t="shared" si="82"/>
        <v>0</v>
      </c>
      <c r="V67" s="43">
        <f t="shared" si="82"/>
        <v>0</v>
      </c>
      <c r="W67" s="43">
        <f t="shared" si="82"/>
        <v>0</v>
      </c>
      <c r="X67" s="43">
        <f t="shared" si="82"/>
        <v>0</v>
      </c>
      <c r="Y67" s="43">
        <f t="shared" si="82"/>
        <v>0</v>
      </c>
      <c r="Z67" s="43">
        <f>ROUNDUP(Z66*$C$70,0)</f>
        <v>0</v>
      </c>
    </row>
    <row r="68" spans="2:26">
      <c r="B68" s="2" t="s">
        <v>76</v>
      </c>
      <c r="C68" s="43">
        <v>0</v>
      </c>
      <c r="D68" s="43">
        <f>C67</f>
        <v>0</v>
      </c>
      <c r="E68" s="43">
        <f t="shared" ref="E68:Z68" si="83">D67</f>
        <v>0</v>
      </c>
      <c r="F68" s="43">
        <f t="shared" si="83"/>
        <v>0</v>
      </c>
      <c r="G68" s="43">
        <f t="shared" si="83"/>
        <v>0</v>
      </c>
      <c r="H68" s="43">
        <f t="shared" si="83"/>
        <v>0</v>
      </c>
      <c r="I68" s="43">
        <f t="shared" si="83"/>
        <v>0</v>
      </c>
      <c r="J68" s="43">
        <f t="shared" si="83"/>
        <v>0</v>
      </c>
      <c r="K68" s="43">
        <f t="shared" si="83"/>
        <v>0</v>
      </c>
      <c r="L68" s="43">
        <f t="shared" si="83"/>
        <v>0</v>
      </c>
      <c r="M68" s="43">
        <f t="shared" si="83"/>
        <v>0</v>
      </c>
      <c r="N68" s="43">
        <f t="shared" si="83"/>
        <v>0</v>
      </c>
      <c r="O68" s="43">
        <f t="shared" si="83"/>
        <v>0</v>
      </c>
      <c r="P68" s="43">
        <f t="shared" si="83"/>
        <v>0</v>
      </c>
      <c r="Q68" s="43">
        <f t="shared" si="83"/>
        <v>0</v>
      </c>
      <c r="R68" s="43">
        <f t="shared" si="83"/>
        <v>0</v>
      </c>
      <c r="S68" s="43">
        <f t="shared" si="83"/>
        <v>0</v>
      </c>
      <c r="T68" s="43">
        <f t="shared" si="83"/>
        <v>0</v>
      </c>
      <c r="U68" s="43">
        <f t="shared" si="83"/>
        <v>0</v>
      </c>
      <c r="V68" s="43">
        <f t="shared" si="83"/>
        <v>0</v>
      </c>
      <c r="W68" s="43">
        <f t="shared" si="83"/>
        <v>0</v>
      </c>
      <c r="X68" s="43">
        <f t="shared" si="83"/>
        <v>0</v>
      </c>
      <c r="Y68" s="43">
        <f t="shared" si="83"/>
        <v>0</v>
      </c>
      <c r="Z68" s="43">
        <f t="shared" si="83"/>
        <v>0</v>
      </c>
    </row>
    <row r="69" spans="2:26">
      <c r="B69" s="2" t="s">
        <v>77</v>
      </c>
      <c r="C69" s="43">
        <f>C66+C67-C68</f>
        <v>0</v>
      </c>
      <c r="D69" s="43">
        <f t="shared" ref="D69" si="84">D66+D67-D68</f>
        <v>0</v>
      </c>
      <c r="E69" s="43">
        <f t="shared" ref="E69" si="85">E66+E67-E68</f>
        <v>0</v>
      </c>
      <c r="F69" s="43">
        <f t="shared" ref="F69" si="86">F66+F67-F68</f>
        <v>0</v>
      </c>
      <c r="G69" s="43">
        <f t="shared" ref="G69" si="87">G66+G67-G68</f>
        <v>0</v>
      </c>
      <c r="H69" s="43">
        <f t="shared" ref="H69" si="88">H66+H67-H68</f>
        <v>0</v>
      </c>
      <c r="I69" s="43">
        <f t="shared" ref="I69" si="89">I66+I67-I68</f>
        <v>0</v>
      </c>
      <c r="J69" s="43">
        <f t="shared" ref="J69" si="90">J66+J67-J68</f>
        <v>0</v>
      </c>
      <c r="K69" s="43">
        <f t="shared" ref="K69" si="91">K66+K67-K68</f>
        <v>0</v>
      </c>
      <c r="L69" s="43">
        <f t="shared" ref="L69" si="92">L66+L67-L68</f>
        <v>0</v>
      </c>
      <c r="M69" s="43">
        <f t="shared" ref="M69" si="93">M66+M67-M68</f>
        <v>0</v>
      </c>
      <c r="N69" s="43">
        <f t="shared" ref="N69" si="94">N66+N67-N68</f>
        <v>0</v>
      </c>
      <c r="O69" s="43">
        <f t="shared" ref="O69" si="95">O66+O67-O68</f>
        <v>0</v>
      </c>
      <c r="P69" s="43">
        <f t="shared" ref="P69" si="96">P66+P67-P68</f>
        <v>0</v>
      </c>
      <c r="Q69" s="43">
        <f t="shared" ref="Q69" si="97">Q66+Q67-Q68</f>
        <v>0</v>
      </c>
      <c r="R69" s="43">
        <f t="shared" ref="R69" si="98">R66+R67-R68</f>
        <v>0</v>
      </c>
      <c r="S69" s="43">
        <f t="shared" ref="S69" si="99">S66+S67-S68</f>
        <v>0</v>
      </c>
      <c r="T69" s="43">
        <f t="shared" ref="T69" si="100">T66+T67-T68</f>
        <v>0</v>
      </c>
      <c r="U69" s="43">
        <f t="shared" ref="U69" si="101">U66+U67-U68</f>
        <v>0</v>
      </c>
      <c r="V69" s="43">
        <f t="shared" ref="V69" si="102">V66+V67-V68</f>
        <v>0</v>
      </c>
      <c r="W69" s="43">
        <f t="shared" ref="W69" si="103">W66+W67-W68</f>
        <v>0</v>
      </c>
      <c r="X69" s="43">
        <f t="shared" ref="X69" si="104">X66+X67-X68</f>
        <v>0</v>
      </c>
      <c r="Y69" s="43">
        <f t="shared" ref="Y69" si="105">Y66+Y67-Y68</f>
        <v>0</v>
      </c>
      <c r="Z69" s="43">
        <f t="shared" ref="Z69" si="106">Z66+Z67-Z68</f>
        <v>0</v>
      </c>
    </row>
    <row r="70" spans="2:26">
      <c r="B70" s="67" t="s">
        <v>78</v>
      </c>
      <c r="C70" s="50"/>
      <c r="D70" s="68" t="s">
        <v>79</v>
      </c>
      <c r="E70" s="68"/>
      <c r="F70" s="113"/>
      <c r="G70" s="98"/>
      <c r="H70" s="98"/>
      <c r="I70" s="98"/>
      <c r="J70" s="98"/>
      <c r="K70" s="98"/>
      <c r="L70" s="98"/>
      <c r="M70" s="98"/>
      <c r="N70" s="98"/>
      <c r="O70" s="98"/>
      <c r="P70" s="98"/>
      <c r="Q70" s="98"/>
      <c r="R70" s="98"/>
      <c r="S70" s="98"/>
      <c r="T70" s="98"/>
      <c r="U70" s="98"/>
      <c r="V70" s="98"/>
      <c r="W70" s="98"/>
      <c r="X70" s="98"/>
      <c r="Y70" s="98"/>
      <c r="Z70" s="98"/>
    </row>
    <row r="71" spans="2:26" s="18" customFormat="1" ht="6.75" customHeight="1">
      <c r="B71" s="61"/>
      <c r="C71" s="61"/>
      <c r="D71" s="61"/>
      <c r="E71" s="61"/>
      <c r="F71" s="125"/>
      <c r="G71" s="125"/>
      <c r="H71" s="125"/>
      <c r="I71" s="125"/>
      <c r="J71" s="125"/>
      <c r="K71" s="125"/>
      <c r="L71" s="125"/>
      <c r="M71" s="125"/>
      <c r="N71" s="125"/>
      <c r="O71" s="125"/>
      <c r="P71" s="125"/>
      <c r="Q71" s="125"/>
      <c r="R71" s="125"/>
      <c r="S71" s="125"/>
      <c r="T71" s="125"/>
      <c r="U71" s="125"/>
      <c r="V71" s="125"/>
      <c r="W71" s="125"/>
      <c r="X71" s="125"/>
      <c r="Y71" s="125"/>
      <c r="Z71" s="125"/>
    </row>
    <row r="72" spans="2:26">
      <c r="B72" s="2" t="s">
        <v>80</v>
      </c>
      <c r="C72" s="69"/>
      <c r="D72" s="69"/>
      <c r="E72" s="69"/>
      <c r="F72" s="69"/>
      <c r="G72" s="69"/>
      <c r="H72" s="69"/>
      <c r="I72" s="69"/>
      <c r="J72" s="69"/>
      <c r="K72" s="69"/>
      <c r="L72" s="69"/>
      <c r="M72" s="69"/>
      <c r="N72" s="69"/>
      <c r="O72" s="69"/>
      <c r="P72" s="69"/>
      <c r="Q72" s="69"/>
      <c r="R72" s="69"/>
      <c r="S72" s="69"/>
      <c r="T72" s="69"/>
      <c r="U72" s="69"/>
      <c r="V72" s="69"/>
      <c r="W72" s="69"/>
      <c r="X72" s="69"/>
      <c r="Y72" s="69"/>
      <c r="Z72" s="69"/>
    </row>
    <row r="73" spans="2:26">
      <c r="B73" s="5" t="s">
        <v>89</v>
      </c>
      <c r="C73" s="57">
        <f t="shared" ref="C73:Z73" si="107">C66*C72</f>
        <v>0</v>
      </c>
      <c r="D73" s="57">
        <f t="shared" si="107"/>
        <v>0</v>
      </c>
      <c r="E73" s="57">
        <f t="shared" si="107"/>
        <v>0</v>
      </c>
      <c r="F73" s="57">
        <f t="shared" si="107"/>
        <v>0</v>
      </c>
      <c r="G73" s="57">
        <f t="shared" si="107"/>
        <v>0</v>
      </c>
      <c r="H73" s="57">
        <f t="shared" si="107"/>
        <v>0</v>
      </c>
      <c r="I73" s="57">
        <f t="shared" si="107"/>
        <v>0</v>
      </c>
      <c r="J73" s="57">
        <f t="shared" si="107"/>
        <v>0</v>
      </c>
      <c r="K73" s="57">
        <f t="shared" si="107"/>
        <v>0</v>
      </c>
      <c r="L73" s="57">
        <f t="shared" si="107"/>
        <v>0</v>
      </c>
      <c r="M73" s="57">
        <f t="shared" si="107"/>
        <v>0</v>
      </c>
      <c r="N73" s="57">
        <f t="shared" si="107"/>
        <v>0</v>
      </c>
      <c r="O73" s="57">
        <f t="shared" si="107"/>
        <v>0</v>
      </c>
      <c r="P73" s="57">
        <f t="shared" si="107"/>
        <v>0</v>
      </c>
      <c r="Q73" s="57">
        <f t="shared" si="107"/>
        <v>0</v>
      </c>
      <c r="R73" s="57">
        <f t="shared" si="107"/>
        <v>0</v>
      </c>
      <c r="S73" s="57">
        <f t="shared" si="107"/>
        <v>0</v>
      </c>
      <c r="T73" s="57">
        <f t="shared" si="107"/>
        <v>0</v>
      </c>
      <c r="U73" s="57">
        <f t="shared" si="107"/>
        <v>0</v>
      </c>
      <c r="V73" s="57">
        <f t="shared" si="107"/>
        <v>0</v>
      </c>
      <c r="W73" s="57">
        <f t="shared" si="107"/>
        <v>0</v>
      </c>
      <c r="X73" s="57">
        <f t="shared" si="107"/>
        <v>0</v>
      </c>
      <c r="Y73" s="57">
        <f t="shared" si="107"/>
        <v>0</v>
      </c>
      <c r="Z73" s="57">
        <f t="shared" si="107"/>
        <v>0</v>
      </c>
    </row>
    <row r="75" spans="2:26">
      <c r="B75" s="4" t="s">
        <v>90</v>
      </c>
      <c r="C75" s="63">
        <f t="shared" ref="C75:Z75" si="108">SUM(C33,C43,C53,C63,C73)</f>
        <v>0</v>
      </c>
      <c r="D75" s="63">
        <f t="shared" si="108"/>
        <v>74.95</v>
      </c>
      <c r="E75" s="63">
        <f t="shared" si="108"/>
        <v>149.9</v>
      </c>
      <c r="F75" s="63">
        <f t="shared" si="108"/>
        <v>149.9</v>
      </c>
      <c r="G75" s="63">
        <f t="shared" si="108"/>
        <v>224.85</v>
      </c>
      <c r="H75" s="63">
        <f t="shared" si="108"/>
        <v>224.85</v>
      </c>
      <c r="I75" s="63">
        <f t="shared" si="108"/>
        <v>224.85</v>
      </c>
      <c r="J75" s="63">
        <f t="shared" si="108"/>
        <v>299.8</v>
      </c>
      <c r="K75" s="63">
        <f t="shared" si="108"/>
        <v>299.8</v>
      </c>
      <c r="L75" s="63">
        <f t="shared" si="108"/>
        <v>299.8</v>
      </c>
      <c r="M75" s="63">
        <f t="shared" si="108"/>
        <v>299.8</v>
      </c>
      <c r="N75" s="63">
        <f t="shared" si="108"/>
        <v>374.75</v>
      </c>
      <c r="O75" s="63">
        <f t="shared" si="108"/>
        <v>374.75</v>
      </c>
      <c r="P75" s="63">
        <f t="shared" si="108"/>
        <v>374.75</v>
      </c>
      <c r="Q75" s="63">
        <f t="shared" si="108"/>
        <v>374.75</v>
      </c>
      <c r="R75" s="63">
        <f t="shared" si="108"/>
        <v>374.75</v>
      </c>
      <c r="S75" s="63">
        <f t="shared" si="108"/>
        <v>449.7</v>
      </c>
      <c r="T75" s="63">
        <f t="shared" si="108"/>
        <v>449.7</v>
      </c>
      <c r="U75" s="63">
        <f t="shared" si="108"/>
        <v>449.7</v>
      </c>
      <c r="V75" s="63">
        <f t="shared" si="108"/>
        <v>449.7</v>
      </c>
      <c r="W75" s="63">
        <f t="shared" si="108"/>
        <v>449.7</v>
      </c>
      <c r="X75" s="63">
        <f t="shared" si="108"/>
        <v>449.7</v>
      </c>
      <c r="Y75" s="63">
        <f t="shared" si="108"/>
        <v>524.65</v>
      </c>
      <c r="Z75" s="63">
        <f t="shared" si="108"/>
        <v>524.65</v>
      </c>
    </row>
    <row r="78" spans="2:26">
      <c r="B78" s="11" t="s">
        <v>91</v>
      </c>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2:26">
      <c r="B79" s="2" t="s">
        <v>92</v>
      </c>
      <c r="C79" s="41"/>
      <c r="D79" s="41"/>
      <c r="E79" s="41"/>
      <c r="F79" s="41"/>
      <c r="G79" s="41"/>
      <c r="H79" s="41"/>
      <c r="I79" s="41"/>
      <c r="J79" s="41"/>
      <c r="K79" s="41"/>
      <c r="L79" s="41"/>
      <c r="M79" s="41"/>
      <c r="N79" s="41"/>
      <c r="O79" s="41"/>
      <c r="P79" s="41"/>
      <c r="Q79" s="41"/>
      <c r="R79" s="41"/>
      <c r="S79" s="41"/>
      <c r="T79" s="41"/>
      <c r="U79" s="41"/>
      <c r="V79" s="41"/>
      <c r="W79" s="41"/>
      <c r="X79" s="41"/>
      <c r="Y79" s="41"/>
      <c r="Z79" s="41"/>
    </row>
    <row r="80" spans="2:26" s="1" customFormat="1">
      <c r="B80" s="5" t="s">
        <v>93</v>
      </c>
      <c r="C80" s="58">
        <f t="shared" ref="C80:Z80" si="109">C75*C79</f>
        <v>0</v>
      </c>
      <c r="D80" s="58">
        <f t="shared" si="109"/>
        <v>0</v>
      </c>
      <c r="E80" s="58">
        <f t="shared" si="109"/>
        <v>0</v>
      </c>
      <c r="F80" s="58">
        <f t="shared" si="109"/>
        <v>0</v>
      </c>
      <c r="G80" s="58">
        <f t="shared" si="109"/>
        <v>0</v>
      </c>
      <c r="H80" s="58">
        <f t="shared" si="109"/>
        <v>0</v>
      </c>
      <c r="I80" s="58">
        <f t="shared" si="109"/>
        <v>0</v>
      </c>
      <c r="J80" s="58">
        <f t="shared" si="109"/>
        <v>0</v>
      </c>
      <c r="K80" s="58">
        <f t="shared" si="109"/>
        <v>0</v>
      </c>
      <c r="L80" s="58">
        <f t="shared" si="109"/>
        <v>0</v>
      </c>
      <c r="M80" s="58">
        <f t="shared" si="109"/>
        <v>0</v>
      </c>
      <c r="N80" s="58">
        <f t="shared" si="109"/>
        <v>0</v>
      </c>
      <c r="O80" s="58">
        <f t="shared" si="109"/>
        <v>0</v>
      </c>
      <c r="P80" s="58">
        <f t="shared" si="109"/>
        <v>0</v>
      </c>
      <c r="Q80" s="58">
        <f t="shared" si="109"/>
        <v>0</v>
      </c>
      <c r="R80" s="58">
        <f t="shared" si="109"/>
        <v>0</v>
      </c>
      <c r="S80" s="58">
        <f t="shared" si="109"/>
        <v>0</v>
      </c>
      <c r="T80" s="58">
        <f t="shared" si="109"/>
        <v>0</v>
      </c>
      <c r="U80" s="58">
        <f t="shared" si="109"/>
        <v>0</v>
      </c>
      <c r="V80" s="58">
        <f t="shared" si="109"/>
        <v>0</v>
      </c>
      <c r="W80" s="58">
        <f t="shared" si="109"/>
        <v>0</v>
      </c>
      <c r="X80" s="58">
        <f t="shared" si="109"/>
        <v>0</v>
      </c>
      <c r="Y80" s="58">
        <f t="shared" si="109"/>
        <v>0</v>
      </c>
      <c r="Z80" s="58">
        <f t="shared" si="109"/>
        <v>0</v>
      </c>
    </row>
    <row r="81" spans="2:26" s="1" customFormat="1">
      <c r="B81" s="5" t="s">
        <v>94</v>
      </c>
      <c r="C81" s="64"/>
      <c r="D81" s="58">
        <f>C80</f>
        <v>0</v>
      </c>
      <c r="E81" s="58">
        <f t="shared" ref="E81:Z81" si="110">D80</f>
        <v>0</v>
      </c>
      <c r="F81" s="58">
        <f t="shared" si="110"/>
        <v>0</v>
      </c>
      <c r="G81" s="58">
        <f t="shared" si="110"/>
        <v>0</v>
      </c>
      <c r="H81" s="58">
        <f t="shared" si="110"/>
        <v>0</v>
      </c>
      <c r="I81" s="58">
        <f t="shared" si="110"/>
        <v>0</v>
      </c>
      <c r="J81" s="58">
        <f t="shared" si="110"/>
        <v>0</v>
      </c>
      <c r="K81" s="58">
        <f t="shared" si="110"/>
        <v>0</v>
      </c>
      <c r="L81" s="58">
        <f t="shared" si="110"/>
        <v>0</v>
      </c>
      <c r="M81" s="58">
        <f t="shared" si="110"/>
        <v>0</v>
      </c>
      <c r="N81" s="58">
        <f t="shared" si="110"/>
        <v>0</v>
      </c>
      <c r="O81" s="58">
        <f t="shared" si="110"/>
        <v>0</v>
      </c>
      <c r="P81" s="58">
        <f t="shared" si="110"/>
        <v>0</v>
      </c>
      <c r="Q81" s="58">
        <f t="shared" si="110"/>
        <v>0</v>
      </c>
      <c r="R81" s="58">
        <f t="shared" si="110"/>
        <v>0</v>
      </c>
      <c r="S81" s="58">
        <f t="shared" si="110"/>
        <v>0</v>
      </c>
      <c r="T81" s="58">
        <f t="shared" si="110"/>
        <v>0</v>
      </c>
      <c r="U81" s="58">
        <f t="shared" si="110"/>
        <v>0</v>
      </c>
      <c r="V81" s="58">
        <f t="shared" si="110"/>
        <v>0</v>
      </c>
      <c r="W81" s="58">
        <f t="shared" si="110"/>
        <v>0</v>
      </c>
      <c r="X81" s="58">
        <f t="shared" si="110"/>
        <v>0</v>
      </c>
      <c r="Y81" s="58">
        <f t="shared" si="110"/>
        <v>0</v>
      </c>
      <c r="Z81" s="58">
        <f t="shared" si="110"/>
        <v>0</v>
      </c>
    </row>
    <row r="85" spans="2:26">
      <c r="B85" s="11" t="s">
        <v>95</v>
      </c>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2:26">
      <c r="B86" s="1"/>
    </row>
    <row r="87" spans="2:26">
      <c r="B87" s="6" t="s">
        <v>96</v>
      </c>
      <c r="C87" s="7"/>
      <c r="D87" s="7"/>
      <c r="E87" s="7"/>
      <c r="F87" s="7"/>
      <c r="G87" s="7"/>
      <c r="H87" s="7"/>
      <c r="I87" s="7"/>
      <c r="J87" s="7"/>
      <c r="K87" s="7"/>
      <c r="L87" s="7"/>
      <c r="M87" s="7"/>
    </row>
    <row r="88" spans="2:26">
      <c r="B88" s="8" t="s">
        <v>97</v>
      </c>
      <c r="C88" s="42">
        <v>0</v>
      </c>
      <c r="D88" s="9"/>
      <c r="E88" s="10" t="s">
        <v>98</v>
      </c>
      <c r="F88" s="9"/>
      <c r="G88" s="9"/>
      <c r="H88" s="9"/>
      <c r="I88" s="9"/>
      <c r="J88" s="9"/>
      <c r="K88" s="9"/>
      <c r="L88" s="9"/>
      <c r="M88" s="9"/>
    </row>
    <row r="89" spans="2:26">
      <c r="B89" s="8" t="s">
        <v>99</v>
      </c>
      <c r="C89" s="42">
        <v>1</v>
      </c>
      <c r="D89" s="9"/>
      <c r="E89" s="221" t="s">
        <v>100</v>
      </c>
      <c r="F89" s="221"/>
      <c r="G89" s="221"/>
      <c r="H89" s="221"/>
      <c r="I89" s="221"/>
      <c r="J89" s="221"/>
      <c r="K89" s="221"/>
      <c r="L89" s="221"/>
      <c r="M89" s="221"/>
    </row>
    <row r="90" spans="2:26">
      <c r="B90" s="8" t="s">
        <v>101</v>
      </c>
      <c r="C90" s="42">
        <v>0</v>
      </c>
      <c r="D90" s="9"/>
      <c r="E90" s="221"/>
      <c r="F90" s="221"/>
      <c r="G90" s="221"/>
      <c r="H90" s="221"/>
      <c r="I90" s="221"/>
      <c r="J90" s="221"/>
      <c r="K90" s="221"/>
      <c r="L90" s="221"/>
      <c r="M90" s="221"/>
    </row>
    <row r="91" spans="2:26">
      <c r="B91" s="8" t="s">
        <v>102</v>
      </c>
      <c r="C91" s="42">
        <v>0</v>
      </c>
      <c r="D91" s="9"/>
      <c r="E91" s="221"/>
      <c r="F91" s="221"/>
      <c r="G91" s="221"/>
      <c r="H91" s="221"/>
      <c r="I91" s="221"/>
      <c r="J91" s="221"/>
      <c r="K91" s="221"/>
      <c r="L91" s="221"/>
      <c r="M91" s="221"/>
    </row>
    <row r="92" spans="2:26">
      <c r="B92" s="8" t="s">
        <v>103</v>
      </c>
      <c r="C92" s="42">
        <v>0</v>
      </c>
      <c r="D92" s="9"/>
      <c r="E92" s="221"/>
      <c r="F92" s="221"/>
      <c r="G92" s="221"/>
      <c r="H92" s="221"/>
      <c r="I92" s="221"/>
      <c r="J92" s="221"/>
      <c r="K92" s="221"/>
      <c r="L92" s="221"/>
      <c r="M92" s="221"/>
    </row>
    <row r="93" spans="2:26">
      <c r="B93" s="8" t="s">
        <v>104</v>
      </c>
      <c r="C93" s="42">
        <v>0</v>
      </c>
      <c r="D93" s="9"/>
      <c r="E93" s="221"/>
      <c r="F93" s="221"/>
      <c r="G93" s="221"/>
      <c r="H93" s="221"/>
      <c r="I93" s="221"/>
      <c r="J93" s="221"/>
      <c r="K93" s="221"/>
      <c r="L93" s="221"/>
      <c r="M93" s="221"/>
    </row>
    <row r="94" spans="2:26">
      <c r="B94" s="8" t="s">
        <v>105</v>
      </c>
      <c r="C94" s="42">
        <v>0</v>
      </c>
      <c r="D94" s="9"/>
      <c r="E94" s="221"/>
      <c r="F94" s="221"/>
      <c r="G94" s="221"/>
      <c r="H94" s="221"/>
      <c r="I94" s="221"/>
      <c r="J94" s="221"/>
      <c r="K94" s="221"/>
      <c r="L94" s="221"/>
      <c r="M94" s="221"/>
    </row>
    <row r="95" spans="2:26">
      <c r="B95" s="8" t="s">
        <v>106</v>
      </c>
      <c r="C95" s="42">
        <v>0</v>
      </c>
      <c r="D95" s="9"/>
      <c r="E95" s="221"/>
      <c r="F95" s="221"/>
      <c r="G95" s="221"/>
      <c r="H95" s="221"/>
      <c r="I95" s="221"/>
      <c r="J95" s="221"/>
      <c r="K95" s="221"/>
      <c r="L95" s="221"/>
      <c r="M95" s="221"/>
    </row>
    <row r="96" spans="2:26">
      <c r="B96" s="8" t="s">
        <v>107</v>
      </c>
      <c r="C96" s="42">
        <v>0</v>
      </c>
      <c r="D96" s="9"/>
      <c r="E96" s="221"/>
      <c r="F96" s="221"/>
      <c r="G96" s="221"/>
      <c r="H96" s="221"/>
      <c r="I96" s="221"/>
      <c r="J96" s="221"/>
      <c r="K96" s="221"/>
      <c r="L96" s="221"/>
      <c r="M96" s="221"/>
    </row>
    <row r="97" spans="2:26">
      <c r="B97" s="8" t="s">
        <v>108</v>
      </c>
      <c r="C97" s="42">
        <v>0</v>
      </c>
      <c r="D97" s="9"/>
      <c r="E97" s="221"/>
      <c r="F97" s="221"/>
      <c r="G97" s="221"/>
      <c r="H97" s="221"/>
      <c r="I97" s="221"/>
      <c r="J97" s="221"/>
      <c r="K97" s="221"/>
      <c r="L97" s="221"/>
      <c r="M97" s="221"/>
    </row>
    <row r="98" spans="2:26">
      <c r="B98" s="8" t="s">
        <v>109</v>
      </c>
      <c r="C98" s="42">
        <v>0</v>
      </c>
      <c r="D98" s="9"/>
      <c r="E98" s="221"/>
      <c r="F98" s="221"/>
      <c r="G98" s="221"/>
      <c r="H98" s="221"/>
      <c r="I98" s="221"/>
      <c r="J98" s="221"/>
      <c r="K98" s="221"/>
      <c r="L98" s="221"/>
      <c r="M98" s="221"/>
    </row>
    <row r="99" spans="2:26">
      <c r="B99" s="8" t="s">
        <v>110</v>
      </c>
      <c r="C99" s="42">
        <v>0</v>
      </c>
      <c r="D99" s="9"/>
      <c r="E99" s="221"/>
      <c r="F99" s="221"/>
      <c r="G99" s="221"/>
      <c r="H99" s="221"/>
      <c r="I99" s="221"/>
      <c r="J99" s="221"/>
      <c r="K99" s="221"/>
      <c r="L99" s="221"/>
      <c r="M99" s="221"/>
    </row>
    <row r="100" spans="2:26">
      <c r="B100" s="8" t="s">
        <v>111</v>
      </c>
      <c r="C100" s="42">
        <v>0</v>
      </c>
      <c r="D100" s="9"/>
      <c r="E100" s="221"/>
      <c r="F100" s="221"/>
      <c r="G100" s="221"/>
      <c r="H100" s="221"/>
      <c r="I100" s="221"/>
      <c r="J100" s="221"/>
      <c r="K100" s="221"/>
      <c r="L100" s="221"/>
      <c r="M100" s="221"/>
    </row>
    <row r="101" spans="2:26">
      <c r="B101" s="1"/>
    </row>
    <row r="102" spans="2:26">
      <c r="B102" s="1"/>
    </row>
    <row r="103" spans="2:26">
      <c r="C103" s="3" t="s">
        <v>49</v>
      </c>
      <c r="D103" s="3" t="s">
        <v>50</v>
      </c>
      <c r="E103" s="3" t="s">
        <v>51</v>
      </c>
      <c r="F103" s="3" t="s">
        <v>52</v>
      </c>
      <c r="G103" s="3" t="s">
        <v>53</v>
      </c>
      <c r="H103" s="3" t="s">
        <v>54</v>
      </c>
      <c r="I103" s="3" t="s">
        <v>55</v>
      </c>
      <c r="J103" s="3" t="s">
        <v>56</v>
      </c>
      <c r="K103" s="3" t="s">
        <v>57</v>
      </c>
      <c r="L103" s="3" t="s">
        <v>58</v>
      </c>
      <c r="M103" s="3" t="s">
        <v>59</v>
      </c>
      <c r="N103" s="3" t="s">
        <v>60</v>
      </c>
      <c r="O103" s="3" t="s">
        <v>61</v>
      </c>
      <c r="P103" s="3" t="s">
        <v>62</v>
      </c>
      <c r="Q103" s="3" t="s">
        <v>63</v>
      </c>
      <c r="R103" s="3" t="s">
        <v>64</v>
      </c>
      <c r="S103" s="3" t="s">
        <v>65</v>
      </c>
      <c r="T103" s="3" t="s">
        <v>66</v>
      </c>
      <c r="U103" s="3" t="s">
        <v>67</v>
      </c>
      <c r="V103" s="3" t="s">
        <v>68</v>
      </c>
      <c r="W103" s="3" t="s">
        <v>69</v>
      </c>
      <c r="X103" s="3" t="s">
        <v>70</v>
      </c>
      <c r="Y103" s="3" t="s">
        <v>71</v>
      </c>
      <c r="Z103" s="3" t="s">
        <v>72</v>
      </c>
    </row>
    <row r="105" spans="2:26">
      <c r="B105" s="2" t="s">
        <v>112</v>
      </c>
      <c r="C105" s="57">
        <f t="shared" ref="C105:Z105" si="111">C75*$C$88</f>
        <v>0</v>
      </c>
      <c r="D105" s="57">
        <f t="shared" si="111"/>
        <v>0</v>
      </c>
      <c r="E105" s="57">
        <f t="shared" si="111"/>
        <v>0</v>
      </c>
      <c r="F105" s="57">
        <f t="shared" si="111"/>
        <v>0</v>
      </c>
      <c r="G105" s="57">
        <f t="shared" si="111"/>
        <v>0</v>
      </c>
      <c r="H105" s="57">
        <f t="shared" si="111"/>
        <v>0</v>
      </c>
      <c r="I105" s="57">
        <f t="shared" si="111"/>
        <v>0</v>
      </c>
      <c r="J105" s="57">
        <f t="shared" si="111"/>
        <v>0</v>
      </c>
      <c r="K105" s="57">
        <f t="shared" si="111"/>
        <v>0</v>
      </c>
      <c r="L105" s="57">
        <f t="shared" si="111"/>
        <v>0</v>
      </c>
      <c r="M105" s="57">
        <f t="shared" si="111"/>
        <v>0</v>
      </c>
      <c r="N105" s="57">
        <f t="shared" si="111"/>
        <v>0</v>
      </c>
      <c r="O105" s="57">
        <f t="shared" si="111"/>
        <v>0</v>
      </c>
      <c r="P105" s="57">
        <f t="shared" si="111"/>
        <v>0</v>
      </c>
      <c r="Q105" s="57">
        <f t="shared" si="111"/>
        <v>0</v>
      </c>
      <c r="R105" s="57">
        <f t="shared" si="111"/>
        <v>0</v>
      </c>
      <c r="S105" s="57">
        <f t="shared" si="111"/>
        <v>0</v>
      </c>
      <c r="T105" s="57">
        <f t="shared" si="111"/>
        <v>0</v>
      </c>
      <c r="U105" s="57">
        <f t="shared" si="111"/>
        <v>0</v>
      </c>
      <c r="V105" s="57">
        <f t="shared" si="111"/>
        <v>0</v>
      </c>
      <c r="W105" s="57">
        <f t="shared" si="111"/>
        <v>0</v>
      </c>
      <c r="X105" s="57">
        <f t="shared" si="111"/>
        <v>0</v>
      </c>
      <c r="Y105" s="57">
        <f t="shared" si="111"/>
        <v>0</v>
      </c>
      <c r="Z105" s="57">
        <f t="shared" si="111"/>
        <v>0</v>
      </c>
    </row>
    <row r="106" spans="2:26">
      <c r="B106" s="2" t="s">
        <v>113</v>
      </c>
      <c r="C106" s="65"/>
      <c r="D106" s="57">
        <f t="shared" ref="D106:Z106" si="112">C75*$C$89</f>
        <v>0</v>
      </c>
      <c r="E106" s="57">
        <f t="shared" si="112"/>
        <v>74.95</v>
      </c>
      <c r="F106" s="57">
        <f t="shared" si="112"/>
        <v>149.9</v>
      </c>
      <c r="G106" s="57">
        <f t="shared" si="112"/>
        <v>149.9</v>
      </c>
      <c r="H106" s="57">
        <f t="shared" si="112"/>
        <v>224.85</v>
      </c>
      <c r="I106" s="57">
        <f t="shared" si="112"/>
        <v>224.85</v>
      </c>
      <c r="J106" s="57">
        <f t="shared" si="112"/>
        <v>224.85</v>
      </c>
      <c r="K106" s="57">
        <f t="shared" si="112"/>
        <v>299.8</v>
      </c>
      <c r="L106" s="57">
        <f t="shared" si="112"/>
        <v>299.8</v>
      </c>
      <c r="M106" s="57">
        <f t="shared" si="112"/>
        <v>299.8</v>
      </c>
      <c r="N106" s="57">
        <f t="shared" si="112"/>
        <v>299.8</v>
      </c>
      <c r="O106" s="57">
        <f t="shared" si="112"/>
        <v>374.75</v>
      </c>
      <c r="P106" s="57">
        <f t="shared" si="112"/>
        <v>374.75</v>
      </c>
      <c r="Q106" s="57">
        <f t="shared" si="112"/>
        <v>374.75</v>
      </c>
      <c r="R106" s="57">
        <f t="shared" si="112"/>
        <v>374.75</v>
      </c>
      <c r="S106" s="57">
        <f t="shared" si="112"/>
        <v>374.75</v>
      </c>
      <c r="T106" s="57">
        <f t="shared" si="112"/>
        <v>449.7</v>
      </c>
      <c r="U106" s="57">
        <f t="shared" si="112"/>
        <v>449.7</v>
      </c>
      <c r="V106" s="57">
        <f t="shared" si="112"/>
        <v>449.7</v>
      </c>
      <c r="W106" s="57">
        <f t="shared" si="112"/>
        <v>449.7</v>
      </c>
      <c r="X106" s="57">
        <f t="shared" si="112"/>
        <v>449.7</v>
      </c>
      <c r="Y106" s="57">
        <f t="shared" si="112"/>
        <v>449.7</v>
      </c>
      <c r="Z106" s="57">
        <f t="shared" si="112"/>
        <v>524.65</v>
      </c>
    </row>
    <row r="107" spans="2:26">
      <c r="B107" s="2" t="s">
        <v>114</v>
      </c>
      <c r="C107" s="65"/>
      <c r="D107" s="65"/>
      <c r="E107" s="57">
        <f t="shared" ref="E107:Z107" si="113">C75*$C$90</f>
        <v>0</v>
      </c>
      <c r="F107" s="57">
        <f t="shared" si="113"/>
        <v>0</v>
      </c>
      <c r="G107" s="57">
        <f t="shared" si="113"/>
        <v>0</v>
      </c>
      <c r="H107" s="57">
        <f t="shared" si="113"/>
        <v>0</v>
      </c>
      <c r="I107" s="57">
        <f t="shared" si="113"/>
        <v>0</v>
      </c>
      <c r="J107" s="57">
        <f t="shared" si="113"/>
        <v>0</v>
      </c>
      <c r="K107" s="57">
        <f t="shared" si="113"/>
        <v>0</v>
      </c>
      <c r="L107" s="57">
        <f t="shared" si="113"/>
        <v>0</v>
      </c>
      <c r="M107" s="57">
        <f t="shared" si="113"/>
        <v>0</v>
      </c>
      <c r="N107" s="57">
        <f t="shared" si="113"/>
        <v>0</v>
      </c>
      <c r="O107" s="57">
        <f t="shared" si="113"/>
        <v>0</v>
      </c>
      <c r="P107" s="57">
        <f t="shared" si="113"/>
        <v>0</v>
      </c>
      <c r="Q107" s="57">
        <f t="shared" si="113"/>
        <v>0</v>
      </c>
      <c r="R107" s="57">
        <f t="shared" si="113"/>
        <v>0</v>
      </c>
      <c r="S107" s="57">
        <f t="shared" si="113"/>
        <v>0</v>
      </c>
      <c r="T107" s="57">
        <f t="shared" si="113"/>
        <v>0</v>
      </c>
      <c r="U107" s="57">
        <f t="shared" si="113"/>
        <v>0</v>
      </c>
      <c r="V107" s="57">
        <f t="shared" si="113"/>
        <v>0</v>
      </c>
      <c r="W107" s="57">
        <f t="shared" si="113"/>
        <v>0</v>
      </c>
      <c r="X107" s="57">
        <f t="shared" si="113"/>
        <v>0</v>
      </c>
      <c r="Y107" s="57">
        <f t="shared" si="113"/>
        <v>0</v>
      </c>
      <c r="Z107" s="57">
        <f t="shared" si="113"/>
        <v>0</v>
      </c>
    </row>
    <row r="108" spans="2:26">
      <c r="B108" s="2" t="s">
        <v>115</v>
      </c>
      <c r="C108" s="65"/>
      <c r="D108" s="65"/>
      <c r="E108" s="65"/>
      <c r="F108" s="57">
        <f t="shared" ref="F108:Z108" si="114">C75*$C$91</f>
        <v>0</v>
      </c>
      <c r="G108" s="57">
        <f t="shared" si="114"/>
        <v>0</v>
      </c>
      <c r="H108" s="57">
        <f t="shared" si="114"/>
        <v>0</v>
      </c>
      <c r="I108" s="57">
        <f t="shared" si="114"/>
        <v>0</v>
      </c>
      <c r="J108" s="57">
        <f t="shared" si="114"/>
        <v>0</v>
      </c>
      <c r="K108" s="57">
        <f t="shared" si="114"/>
        <v>0</v>
      </c>
      <c r="L108" s="57">
        <f t="shared" si="114"/>
        <v>0</v>
      </c>
      <c r="M108" s="57">
        <f t="shared" si="114"/>
        <v>0</v>
      </c>
      <c r="N108" s="57">
        <f t="shared" si="114"/>
        <v>0</v>
      </c>
      <c r="O108" s="57">
        <f t="shared" si="114"/>
        <v>0</v>
      </c>
      <c r="P108" s="57">
        <f t="shared" si="114"/>
        <v>0</v>
      </c>
      <c r="Q108" s="57">
        <f t="shared" si="114"/>
        <v>0</v>
      </c>
      <c r="R108" s="57">
        <f t="shared" si="114"/>
        <v>0</v>
      </c>
      <c r="S108" s="57">
        <f t="shared" si="114"/>
        <v>0</v>
      </c>
      <c r="T108" s="57">
        <f t="shared" si="114"/>
        <v>0</v>
      </c>
      <c r="U108" s="57">
        <f t="shared" si="114"/>
        <v>0</v>
      </c>
      <c r="V108" s="57">
        <f t="shared" si="114"/>
        <v>0</v>
      </c>
      <c r="W108" s="57">
        <f t="shared" si="114"/>
        <v>0</v>
      </c>
      <c r="X108" s="57">
        <f t="shared" si="114"/>
        <v>0</v>
      </c>
      <c r="Y108" s="57">
        <f t="shared" si="114"/>
        <v>0</v>
      </c>
      <c r="Z108" s="57">
        <f t="shared" si="114"/>
        <v>0</v>
      </c>
    </row>
    <row r="109" spans="2:26">
      <c r="B109" s="2" t="s">
        <v>116</v>
      </c>
      <c r="C109" s="65"/>
      <c r="D109" s="65"/>
      <c r="E109" s="65"/>
      <c r="F109" s="65"/>
      <c r="G109" s="57">
        <f t="shared" ref="G109:Z109" si="115">C75*$C$92</f>
        <v>0</v>
      </c>
      <c r="H109" s="57">
        <f t="shared" si="115"/>
        <v>0</v>
      </c>
      <c r="I109" s="57">
        <f t="shared" si="115"/>
        <v>0</v>
      </c>
      <c r="J109" s="57">
        <f t="shared" si="115"/>
        <v>0</v>
      </c>
      <c r="K109" s="57">
        <f t="shared" si="115"/>
        <v>0</v>
      </c>
      <c r="L109" s="57">
        <f t="shared" si="115"/>
        <v>0</v>
      </c>
      <c r="M109" s="57">
        <f t="shared" si="115"/>
        <v>0</v>
      </c>
      <c r="N109" s="57">
        <f t="shared" si="115"/>
        <v>0</v>
      </c>
      <c r="O109" s="57">
        <f t="shared" si="115"/>
        <v>0</v>
      </c>
      <c r="P109" s="57">
        <f t="shared" si="115"/>
        <v>0</v>
      </c>
      <c r="Q109" s="57">
        <f t="shared" si="115"/>
        <v>0</v>
      </c>
      <c r="R109" s="57">
        <f t="shared" si="115"/>
        <v>0</v>
      </c>
      <c r="S109" s="57">
        <f t="shared" si="115"/>
        <v>0</v>
      </c>
      <c r="T109" s="57">
        <f t="shared" si="115"/>
        <v>0</v>
      </c>
      <c r="U109" s="57">
        <f t="shared" si="115"/>
        <v>0</v>
      </c>
      <c r="V109" s="57">
        <f t="shared" si="115"/>
        <v>0</v>
      </c>
      <c r="W109" s="57">
        <f t="shared" si="115"/>
        <v>0</v>
      </c>
      <c r="X109" s="57">
        <f t="shared" si="115"/>
        <v>0</v>
      </c>
      <c r="Y109" s="57">
        <f t="shared" si="115"/>
        <v>0</v>
      </c>
      <c r="Z109" s="57">
        <f t="shared" si="115"/>
        <v>0</v>
      </c>
    </row>
    <row r="110" spans="2:26">
      <c r="B110" s="2" t="s">
        <v>117</v>
      </c>
      <c r="C110" s="65"/>
      <c r="D110" s="65"/>
      <c r="E110" s="65"/>
      <c r="F110" s="65"/>
      <c r="G110" s="65"/>
      <c r="H110" s="57">
        <f t="shared" ref="H110:Z110" si="116">C75*$C$93</f>
        <v>0</v>
      </c>
      <c r="I110" s="57">
        <f t="shared" si="116"/>
        <v>0</v>
      </c>
      <c r="J110" s="57">
        <f t="shared" si="116"/>
        <v>0</v>
      </c>
      <c r="K110" s="57">
        <f t="shared" si="116"/>
        <v>0</v>
      </c>
      <c r="L110" s="57">
        <f t="shared" si="116"/>
        <v>0</v>
      </c>
      <c r="M110" s="57">
        <f t="shared" si="116"/>
        <v>0</v>
      </c>
      <c r="N110" s="57">
        <f t="shared" si="116"/>
        <v>0</v>
      </c>
      <c r="O110" s="57">
        <f t="shared" si="116"/>
        <v>0</v>
      </c>
      <c r="P110" s="57">
        <f t="shared" si="116"/>
        <v>0</v>
      </c>
      <c r="Q110" s="57">
        <f t="shared" si="116"/>
        <v>0</v>
      </c>
      <c r="R110" s="57">
        <f t="shared" si="116"/>
        <v>0</v>
      </c>
      <c r="S110" s="57">
        <f t="shared" si="116"/>
        <v>0</v>
      </c>
      <c r="T110" s="57">
        <f t="shared" si="116"/>
        <v>0</v>
      </c>
      <c r="U110" s="57">
        <f t="shared" si="116"/>
        <v>0</v>
      </c>
      <c r="V110" s="57">
        <f t="shared" si="116"/>
        <v>0</v>
      </c>
      <c r="W110" s="57">
        <f t="shared" si="116"/>
        <v>0</v>
      </c>
      <c r="X110" s="57">
        <f t="shared" si="116"/>
        <v>0</v>
      </c>
      <c r="Y110" s="57">
        <f t="shared" si="116"/>
        <v>0</v>
      </c>
      <c r="Z110" s="57">
        <f t="shared" si="116"/>
        <v>0</v>
      </c>
    </row>
    <row r="111" spans="2:26">
      <c r="B111" s="2" t="s">
        <v>118</v>
      </c>
      <c r="C111" s="65"/>
      <c r="D111" s="65"/>
      <c r="E111" s="65"/>
      <c r="F111" s="65"/>
      <c r="G111" s="65"/>
      <c r="H111" s="65"/>
      <c r="I111" s="57">
        <f t="shared" ref="I111:Z111" si="117">C75*$C$94</f>
        <v>0</v>
      </c>
      <c r="J111" s="57">
        <f t="shared" si="117"/>
        <v>0</v>
      </c>
      <c r="K111" s="57">
        <f t="shared" si="117"/>
        <v>0</v>
      </c>
      <c r="L111" s="57">
        <f t="shared" si="117"/>
        <v>0</v>
      </c>
      <c r="M111" s="57">
        <f t="shared" si="117"/>
        <v>0</v>
      </c>
      <c r="N111" s="57">
        <f t="shared" si="117"/>
        <v>0</v>
      </c>
      <c r="O111" s="57">
        <f t="shared" si="117"/>
        <v>0</v>
      </c>
      <c r="P111" s="57">
        <f t="shared" si="117"/>
        <v>0</v>
      </c>
      <c r="Q111" s="57">
        <f t="shared" si="117"/>
        <v>0</v>
      </c>
      <c r="R111" s="57">
        <f t="shared" si="117"/>
        <v>0</v>
      </c>
      <c r="S111" s="57">
        <f t="shared" si="117"/>
        <v>0</v>
      </c>
      <c r="T111" s="57">
        <f t="shared" si="117"/>
        <v>0</v>
      </c>
      <c r="U111" s="57">
        <f t="shared" si="117"/>
        <v>0</v>
      </c>
      <c r="V111" s="57">
        <f t="shared" si="117"/>
        <v>0</v>
      </c>
      <c r="W111" s="57">
        <f t="shared" si="117"/>
        <v>0</v>
      </c>
      <c r="X111" s="57">
        <f t="shared" si="117"/>
        <v>0</v>
      </c>
      <c r="Y111" s="57">
        <f t="shared" si="117"/>
        <v>0</v>
      </c>
      <c r="Z111" s="57">
        <f t="shared" si="117"/>
        <v>0</v>
      </c>
    </row>
    <row r="112" spans="2:26">
      <c r="B112" s="2" t="s">
        <v>119</v>
      </c>
      <c r="C112" s="65"/>
      <c r="D112" s="65"/>
      <c r="E112" s="65"/>
      <c r="F112" s="65"/>
      <c r="G112" s="65"/>
      <c r="H112" s="65"/>
      <c r="I112" s="65"/>
      <c r="J112" s="57">
        <f t="shared" ref="J112:Z112" si="118">C75*$C$95</f>
        <v>0</v>
      </c>
      <c r="K112" s="57">
        <f t="shared" si="118"/>
        <v>0</v>
      </c>
      <c r="L112" s="57">
        <f t="shared" si="118"/>
        <v>0</v>
      </c>
      <c r="M112" s="57">
        <f t="shared" si="118"/>
        <v>0</v>
      </c>
      <c r="N112" s="57">
        <f t="shared" si="118"/>
        <v>0</v>
      </c>
      <c r="O112" s="57">
        <f t="shared" si="118"/>
        <v>0</v>
      </c>
      <c r="P112" s="57">
        <f t="shared" si="118"/>
        <v>0</v>
      </c>
      <c r="Q112" s="57">
        <f t="shared" si="118"/>
        <v>0</v>
      </c>
      <c r="R112" s="57">
        <f t="shared" si="118"/>
        <v>0</v>
      </c>
      <c r="S112" s="57">
        <f t="shared" si="118"/>
        <v>0</v>
      </c>
      <c r="T112" s="57">
        <f t="shared" si="118"/>
        <v>0</v>
      </c>
      <c r="U112" s="57">
        <f t="shared" si="118"/>
        <v>0</v>
      </c>
      <c r="V112" s="57">
        <f t="shared" si="118"/>
        <v>0</v>
      </c>
      <c r="W112" s="57">
        <f t="shared" si="118"/>
        <v>0</v>
      </c>
      <c r="X112" s="57">
        <f t="shared" si="118"/>
        <v>0</v>
      </c>
      <c r="Y112" s="57">
        <f t="shared" si="118"/>
        <v>0</v>
      </c>
      <c r="Z112" s="57">
        <f t="shared" si="118"/>
        <v>0</v>
      </c>
    </row>
    <row r="113" spans="2:26">
      <c r="B113" s="2" t="s">
        <v>120</v>
      </c>
      <c r="C113" s="65"/>
      <c r="D113" s="65"/>
      <c r="E113" s="65"/>
      <c r="F113" s="65"/>
      <c r="G113" s="65"/>
      <c r="H113" s="65"/>
      <c r="I113" s="65"/>
      <c r="J113" s="65"/>
      <c r="K113" s="57">
        <f t="shared" ref="K113:Z113" si="119">C75*$C$96</f>
        <v>0</v>
      </c>
      <c r="L113" s="57">
        <f t="shared" si="119"/>
        <v>0</v>
      </c>
      <c r="M113" s="57">
        <f t="shared" si="119"/>
        <v>0</v>
      </c>
      <c r="N113" s="57">
        <f t="shared" si="119"/>
        <v>0</v>
      </c>
      <c r="O113" s="57">
        <f t="shared" si="119"/>
        <v>0</v>
      </c>
      <c r="P113" s="57">
        <f t="shared" si="119"/>
        <v>0</v>
      </c>
      <c r="Q113" s="57">
        <f t="shared" si="119"/>
        <v>0</v>
      </c>
      <c r="R113" s="57">
        <f t="shared" si="119"/>
        <v>0</v>
      </c>
      <c r="S113" s="57">
        <f t="shared" si="119"/>
        <v>0</v>
      </c>
      <c r="T113" s="57">
        <f t="shared" si="119"/>
        <v>0</v>
      </c>
      <c r="U113" s="57">
        <f t="shared" si="119"/>
        <v>0</v>
      </c>
      <c r="V113" s="57">
        <f t="shared" si="119"/>
        <v>0</v>
      </c>
      <c r="W113" s="57">
        <f t="shared" si="119"/>
        <v>0</v>
      </c>
      <c r="X113" s="57">
        <f t="shared" si="119"/>
        <v>0</v>
      </c>
      <c r="Y113" s="57">
        <f t="shared" si="119"/>
        <v>0</v>
      </c>
      <c r="Z113" s="57">
        <f t="shared" si="119"/>
        <v>0</v>
      </c>
    </row>
    <row r="114" spans="2:26">
      <c r="B114" s="2" t="s">
        <v>121</v>
      </c>
      <c r="C114" s="65"/>
      <c r="D114" s="65"/>
      <c r="E114" s="65"/>
      <c r="F114" s="65"/>
      <c r="G114" s="65"/>
      <c r="H114" s="65"/>
      <c r="I114" s="65"/>
      <c r="J114" s="65"/>
      <c r="K114" s="65"/>
      <c r="L114" s="57">
        <f t="shared" ref="L114:Z114" si="120">C75*$C$97</f>
        <v>0</v>
      </c>
      <c r="M114" s="57">
        <f t="shared" si="120"/>
        <v>0</v>
      </c>
      <c r="N114" s="57">
        <f t="shared" si="120"/>
        <v>0</v>
      </c>
      <c r="O114" s="57">
        <f t="shared" si="120"/>
        <v>0</v>
      </c>
      <c r="P114" s="57">
        <f t="shared" si="120"/>
        <v>0</v>
      </c>
      <c r="Q114" s="57">
        <f t="shared" si="120"/>
        <v>0</v>
      </c>
      <c r="R114" s="57">
        <f t="shared" si="120"/>
        <v>0</v>
      </c>
      <c r="S114" s="57">
        <f t="shared" si="120"/>
        <v>0</v>
      </c>
      <c r="T114" s="57">
        <f t="shared" si="120"/>
        <v>0</v>
      </c>
      <c r="U114" s="57">
        <f t="shared" si="120"/>
        <v>0</v>
      </c>
      <c r="V114" s="57">
        <f t="shared" si="120"/>
        <v>0</v>
      </c>
      <c r="W114" s="57">
        <f t="shared" si="120"/>
        <v>0</v>
      </c>
      <c r="X114" s="57">
        <f t="shared" si="120"/>
        <v>0</v>
      </c>
      <c r="Y114" s="57">
        <f t="shared" si="120"/>
        <v>0</v>
      </c>
      <c r="Z114" s="57">
        <f t="shared" si="120"/>
        <v>0</v>
      </c>
    </row>
    <row r="115" spans="2:26">
      <c r="B115" s="2" t="s">
        <v>122</v>
      </c>
      <c r="C115" s="65"/>
      <c r="D115" s="65"/>
      <c r="E115" s="65"/>
      <c r="F115" s="65"/>
      <c r="G115" s="65"/>
      <c r="H115" s="65"/>
      <c r="I115" s="65"/>
      <c r="J115" s="65"/>
      <c r="K115" s="65"/>
      <c r="L115" s="65"/>
      <c r="M115" s="57">
        <f t="shared" ref="M115:Z115" si="121">C75*$C$98</f>
        <v>0</v>
      </c>
      <c r="N115" s="57">
        <f t="shared" si="121"/>
        <v>0</v>
      </c>
      <c r="O115" s="57">
        <f t="shared" si="121"/>
        <v>0</v>
      </c>
      <c r="P115" s="57">
        <f t="shared" si="121"/>
        <v>0</v>
      </c>
      <c r="Q115" s="57">
        <f t="shared" si="121"/>
        <v>0</v>
      </c>
      <c r="R115" s="57">
        <f t="shared" si="121"/>
        <v>0</v>
      </c>
      <c r="S115" s="57">
        <f t="shared" si="121"/>
        <v>0</v>
      </c>
      <c r="T115" s="57">
        <f t="shared" si="121"/>
        <v>0</v>
      </c>
      <c r="U115" s="57">
        <f t="shared" si="121"/>
        <v>0</v>
      </c>
      <c r="V115" s="57">
        <f t="shared" si="121"/>
        <v>0</v>
      </c>
      <c r="W115" s="57">
        <f t="shared" si="121"/>
        <v>0</v>
      </c>
      <c r="X115" s="57">
        <f t="shared" si="121"/>
        <v>0</v>
      </c>
      <c r="Y115" s="57">
        <f t="shared" si="121"/>
        <v>0</v>
      </c>
      <c r="Z115" s="57">
        <f t="shared" si="121"/>
        <v>0</v>
      </c>
    </row>
    <row r="116" spans="2:26">
      <c r="B116" s="2" t="s">
        <v>123</v>
      </c>
      <c r="C116" s="65"/>
      <c r="D116" s="65"/>
      <c r="E116" s="65"/>
      <c r="F116" s="65"/>
      <c r="G116" s="65"/>
      <c r="H116" s="65"/>
      <c r="I116" s="65"/>
      <c r="J116" s="65"/>
      <c r="K116" s="65"/>
      <c r="L116" s="65"/>
      <c r="M116" s="65"/>
      <c r="N116" s="57">
        <f t="shared" ref="N116:Z116" si="122">C75*$C$99</f>
        <v>0</v>
      </c>
      <c r="O116" s="57">
        <f t="shared" si="122"/>
        <v>0</v>
      </c>
      <c r="P116" s="57">
        <f t="shared" si="122"/>
        <v>0</v>
      </c>
      <c r="Q116" s="57">
        <f t="shared" si="122"/>
        <v>0</v>
      </c>
      <c r="R116" s="57">
        <f t="shared" si="122"/>
        <v>0</v>
      </c>
      <c r="S116" s="57">
        <f t="shared" si="122"/>
        <v>0</v>
      </c>
      <c r="T116" s="57">
        <f t="shared" si="122"/>
        <v>0</v>
      </c>
      <c r="U116" s="57">
        <f t="shared" si="122"/>
        <v>0</v>
      </c>
      <c r="V116" s="57">
        <f t="shared" si="122"/>
        <v>0</v>
      </c>
      <c r="W116" s="57">
        <f t="shared" si="122"/>
        <v>0</v>
      </c>
      <c r="X116" s="57">
        <f t="shared" si="122"/>
        <v>0</v>
      </c>
      <c r="Y116" s="57">
        <f t="shared" si="122"/>
        <v>0</v>
      </c>
      <c r="Z116" s="57">
        <f t="shared" si="122"/>
        <v>0</v>
      </c>
    </row>
    <row r="117" spans="2:26">
      <c r="B117" s="2" t="s">
        <v>124</v>
      </c>
      <c r="C117" s="65"/>
      <c r="D117" s="65"/>
      <c r="E117" s="65"/>
      <c r="F117" s="65"/>
      <c r="G117" s="65"/>
      <c r="H117" s="65"/>
      <c r="I117" s="65"/>
      <c r="J117" s="65"/>
      <c r="K117" s="65"/>
      <c r="L117" s="65"/>
      <c r="M117" s="65"/>
      <c r="N117" s="65"/>
      <c r="O117" s="57">
        <f t="shared" ref="O117:Z117" si="123">C75*$C$100</f>
        <v>0</v>
      </c>
      <c r="P117" s="57">
        <f t="shared" si="123"/>
        <v>0</v>
      </c>
      <c r="Q117" s="57">
        <f t="shared" si="123"/>
        <v>0</v>
      </c>
      <c r="R117" s="57">
        <f t="shared" si="123"/>
        <v>0</v>
      </c>
      <c r="S117" s="57">
        <f t="shared" si="123"/>
        <v>0</v>
      </c>
      <c r="T117" s="57">
        <f t="shared" si="123"/>
        <v>0</v>
      </c>
      <c r="U117" s="57">
        <f t="shared" si="123"/>
        <v>0</v>
      </c>
      <c r="V117" s="57">
        <f t="shared" si="123"/>
        <v>0</v>
      </c>
      <c r="W117" s="57">
        <f t="shared" si="123"/>
        <v>0</v>
      </c>
      <c r="X117" s="57">
        <f t="shared" si="123"/>
        <v>0</v>
      </c>
      <c r="Y117" s="57">
        <f t="shared" si="123"/>
        <v>0</v>
      </c>
      <c r="Z117" s="57">
        <f t="shared" si="123"/>
        <v>0</v>
      </c>
    </row>
    <row r="119" spans="2:26">
      <c r="B119" s="13" t="s">
        <v>125</v>
      </c>
      <c r="C119" s="66">
        <f>SUM(C105:C117)</f>
        <v>0</v>
      </c>
      <c r="D119" s="66">
        <f t="shared" ref="D119:Z119" si="124">SUM(D105:D117)</f>
        <v>0</v>
      </c>
      <c r="E119" s="66">
        <f t="shared" si="124"/>
        <v>74.95</v>
      </c>
      <c r="F119" s="66">
        <f t="shared" si="124"/>
        <v>149.9</v>
      </c>
      <c r="G119" s="66">
        <f t="shared" si="124"/>
        <v>149.9</v>
      </c>
      <c r="H119" s="66">
        <f t="shared" si="124"/>
        <v>224.85</v>
      </c>
      <c r="I119" s="66">
        <f t="shared" si="124"/>
        <v>224.85</v>
      </c>
      <c r="J119" s="66">
        <f t="shared" si="124"/>
        <v>224.85</v>
      </c>
      <c r="K119" s="66">
        <f t="shared" si="124"/>
        <v>299.8</v>
      </c>
      <c r="L119" s="66">
        <f t="shared" si="124"/>
        <v>299.8</v>
      </c>
      <c r="M119" s="66">
        <f t="shared" si="124"/>
        <v>299.8</v>
      </c>
      <c r="N119" s="66">
        <f t="shared" si="124"/>
        <v>299.8</v>
      </c>
      <c r="O119" s="66">
        <f t="shared" si="124"/>
        <v>374.75</v>
      </c>
      <c r="P119" s="66">
        <f t="shared" si="124"/>
        <v>374.75</v>
      </c>
      <c r="Q119" s="66">
        <f t="shared" si="124"/>
        <v>374.75</v>
      </c>
      <c r="R119" s="66">
        <f t="shared" si="124"/>
        <v>374.75</v>
      </c>
      <c r="S119" s="66">
        <f t="shared" si="124"/>
        <v>374.75</v>
      </c>
      <c r="T119" s="66">
        <f t="shared" si="124"/>
        <v>449.7</v>
      </c>
      <c r="U119" s="66">
        <f t="shared" si="124"/>
        <v>449.7</v>
      </c>
      <c r="V119" s="66">
        <f t="shared" si="124"/>
        <v>449.7</v>
      </c>
      <c r="W119" s="66">
        <f t="shared" si="124"/>
        <v>449.7</v>
      </c>
      <c r="X119" s="66">
        <f t="shared" si="124"/>
        <v>449.7</v>
      </c>
      <c r="Y119" s="66">
        <f t="shared" si="124"/>
        <v>449.7</v>
      </c>
      <c r="Z119" s="66">
        <f t="shared" si="124"/>
        <v>524.65</v>
      </c>
    </row>
  </sheetData>
  <mergeCells count="1">
    <mergeCell ref="E89:M100"/>
  </mergeCells>
  <hyperlinks>
    <hyperlink ref="H2" location="Índice!A1" display="Índice" xr:uid="{00000000-0004-0000-0300-000000000000}"/>
    <hyperlink ref="J2" location="Instruções!A1" display="Instruções" xr:uid="{00000000-0004-0000-0300-000001000000}"/>
  </hyperlink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C244"/>
  <sheetViews>
    <sheetView showGridLines="0" topLeftCell="A35" zoomScaleNormal="100" workbookViewId="0" xr3:uid="{F9CF3CF3-643B-5BE6-8B46-32C596A47465}"/>
  </sheetViews>
  <sheetFormatPr defaultRowHeight="15"/>
  <cols>
    <col min="1" max="1" width="5" customWidth="1"/>
    <col min="2" max="2" width="46" customWidth="1"/>
    <col min="3" max="26" width="15.5703125" customWidth="1"/>
    <col min="27" max="27" width="9.7109375" bestFit="1" customWidth="1"/>
  </cols>
  <sheetData>
    <row r="2" spans="2:9">
      <c r="B2" s="1" t="str">
        <f>'4 - Investimentos'!B2</f>
        <v>Nome da Empresa</v>
      </c>
      <c r="G2" s="54" t="s">
        <v>12</v>
      </c>
      <c r="I2" s="54" t="s">
        <v>33</v>
      </c>
    </row>
    <row r="3" spans="2:9">
      <c r="B3" s="1" t="s">
        <v>126</v>
      </c>
    </row>
    <row r="4" spans="2:9">
      <c r="B4" s="1"/>
    </row>
    <row r="5" spans="2:9">
      <c r="B5" s="39" t="s">
        <v>127</v>
      </c>
    </row>
    <row r="6" spans="2:9">
      <c r="B6" s="39" t="s">
        <v>128</v>
      </c>
    </row>
    <row r="7" spans="2:9">
      <c r="B7" s="39" t="s">
        <v>129</v>
      </c>
    </row>
    <row r="8" spans="2:9">
      <c r="B8" s="39" t="s">
        <v>130</v>
      </c>
    </row>
    <row r="9" spans="2:9">
      <c r="B9" s="39"/>
    </row>
    <row r="10" spans="2:9">
      <c r="B10" s="39" t="s">
        <v>131</v>
      </c>
    </row>
    <row r="11" spans="2:9">
      <c r="B11" s="39" t="s">
        <v>132</v>
      </c>
    </row>
    <row r="12" spans="2:9">
      <c r="B12" s="39"/>
    </row>
    <row r="13" spans="2:9">
      <c r="B13" s="39" t="s">
        <v>133</v>
      </c>
    </row>
    <row r="14" spans="2:9">
      <c r="B14" s="39" t="s">
        <v>134</v>
      </c>
    </row>
    <row r="15" spans="2:9">
      <c r="B15" s="39"/>
    </row>
    <row r="16" spans="2:9">
      <c r="B16" s="39" t="s">
        <v>135</v>
      </c>
    </row>
    <row r="17" spans="2:6">
      <c r="B17" s="39" t="s">
        <v>136</v>
      </c>
    </row>
    <row r="18" spans="2:6">
      <c r="B18" s="39" t="s">
        <v>137</v>
      </c>
    </row>
    <row r="19" spans="2:6">
      <c r="B19" s="39"/>
    </row>
    <row r="20" spans="2:6">
      <c r="B20" s="39"/>
    </row>
    <row r="22" spans="2:6" ht="26.25">
      <c r="B22" s="23" t="s">
        <v>138</v>
      </c>
    </row>
    <row r="24" spans="2:6">
      <c r="B24" s="1" t="str">
        <f>"Custo Variável Unitário do "&amp;'1 - Vendas, Receita e Recebim.'!B25</f>
        <v>Custo Variável Unitário do Contas PRO</v>
      </c>
    </row>
    <row r="25" spans="2:6">
      <c r="B25" s="21" t="s">
        <v>139</v>
      </c>
      <c r="C25" s="22" t="s">
        <v>140</v>
      </c>
      <c r="D25" s="22" t="s">
        <v>141</v>
      </c>
      <c r="E25" s="22" t="s">
        <v>142</v>
      </c>
      <c r="F25" s="20"/>
    </row>
    <row r="26" spans="2:6">
      <c r="B26" s="40" t="s">
        <v>143</v>
      </c>
      <c r="C26" s="40"/>
      <c r="D26" s="69"/>
      <c r="E26" s="57">
        <f>C26*D26</f>
        <v>0</v>
      </c>
    </row>
    <row r="27" spans="2:6">
      <c r="B27" s="40" t="s">
        <v>144</v>
      </c>
      <c r="C27" s="40"/>
      <c r="D27" s="69"/>
      <c r="E27" s="57">
        <f t="shared" ref="E27:E30" si="0">C27*D27</f>
        <v>0</v>
      </c>
    </row>
    <row r="28" spans="2:6">
      <c r="B28" s="40" t="s">
        <v>145</v>
      </c>
      <c r="C28" s="40"/>
      <c r="D28" s="69"/>
      <c r="E28" s="57">
        <f t="shared" si="0"/>
        <v>0</v>
      </c>
    </row>
    <row r="29" spans="2:6">
      <c r="B29" s="40" t="s">
        <v>146</v>
      </c>
      <c r="C29" s="40"/>
      <c r="D29" s="69"/>
      <c r="E29" s="57">
        <f t="shared" si="0"/>
        <v>0</v>
      </c>
    </row>
    <row r="30" spans="2:6">
      <c r="B30" s="40" t="s">
        <v>147</v>
      </c>
      <c r="C30" s="40"/>
      <c r="D30" s="69"/>
      <c r="E30" s="57">
        <f t="shared" si="0"/>
        <v>0</v>
      </c>
    </row>
    <row r="31" spans="2:6">
      <c r="B31" s="223" t="str">
        <f>B24</f>
        <v>Custo Variável Unitário do Contas PRO</v>
      </c>
      <c r="C31" s="224"/>
      <c r="D31" s="225"/>
      <c r="E31" s="63">
        <f>SUM(E26:E30)</f>
        <v>0</v>
      </c>
    </row>
    <row r="33" spans="2:6">
      <c r="B33" s="1" t="str">
        <f>"Custo Variável Unitário do "&amp;'1 - Vendas, Receita e Recebim.'!B35</f>
        <v>Custo Variável Unitário do Prestação de Serviço Simples</v>
      </c>
    </row>
    <row r="34" spans="2:6">
      <c r="B34" s="21" t="s">
        <v>139</v>
      </c>
      <c r="C34" s="22" t="s">
        <v>140</v>
      </c>
      <c r="D34" s="22" t="s">
        <v>141</v>
      </c>
      <c r="E34" s="22" t="s">
        <v>142</v>
      </c>
      <c r="F34" s="20"/>
    </row>
    <row r="35" spans="2:6">
      <c r="B35" s="40" t="s">
        <v>148</v>
      </c>
      <c r="C35" s="40"/>
      <c r="D35" s="69"/>
      <c r="E35" s="57">
        <f>C35*D35</f>
        <v>0</v>
      </c>
    </row>
    <row r="36" spans="2:6">
      <c r="B36" s="40" t="s">
        <v>149</v>
      </c>
      <c r="C36" s="40"/>
      <c r="D36" s="69"/>
      <c r="E36" s="57">
        <f t="shared" ref="E36:E39" si="1">C36*D36</f>
        <v>0</v>
      </c>
    </row>
    <row r="37" spans="2:6">
      <c r="B37" s="40" t="s">
        <v>150</v>
      </c>
      <c r="C37" s="40"/>
      <c r="D37" s="69"/>
      <c r="E37" s="57">
        <f t="shared" si="1"/>
        <v>0</v>
      </c>
    </row>
    <row r="38" spans="2:6">
      <c r="B38" s="40" t="s">
        <v>151</v>
      </c>
      <c r="C38" s="40"/>
      <c r="D38" s="69"/>
      <c r="E38" s="57">
        <f t="shared" si="1"/>
        <v>0</v>
      </c>
    </row>
    <row r="39" spans="2:6">
      <c r="B39" s="40" t="s">
        <v>152</v>
      </c>
      <c r="C39" s="40"/>
      <c r="D39" s="69"/>
      <c r="E39" s="57">
        <f t="shared" si="1"/>
        <v>0</v>
      </c>
    </row>
    <row r="40" spans="2:6">
      <c r="B40" s="223" t="str">
        <f>B33</f>
        <v>Custo Variável Unitário do Prestação de Serviço Simples</v>
      </c>
      <c r="C40" s="224"/>
      <c r="D40" s="225"/>
      <c r="E40" s="63">
        <f>SUM(E35:E39)</f>
        <v>0</v>
      </c>
    </row>
    <row r="42" spans="2:6">
      <c r="B42" s="1" t="str">
        <f>"Custo Variável Unitário do "&amp;'1 - Vendas, Receita e Recebim.'!B45</f>
        <v>Custo Variável Unitário do Prestação de Serviço Elaborado</v>
      </c>
    </row>
    <row r="43" spans="2:6">
      <c r="B43" s="21" t="s">
        <v>139</v>
      </c>
      <c r="C43" s="22" t="s">
        <v>140</v>
      </c>
      <c r="D43" s="22" t="s">
        <v>141</v>
      </c>
      <c r="E43" s="22" t="s">
        <v>142</v>
      </c>
      <c r="F43" s="20"/>
    </row>
    <row r="44" spans="2:6">
      <c r="B44" s="40" t="s">
        <v>148</v>
      </c>
      <c r="C44" s="40"/>
      <c r="D44" s="69"/>
      <c r="E44" s="57">
        <f>C44*D44</f>
        <v>0</v>
      </c>
    </row>
    <row r="45" spans="2:6">
      <c r="B45" s="40" t="s">
        <v>149</v>
      </c>
      <c r="C45" s="40"/>
      <c r="D45" s="69"/>
      <c r="E45" s="57">
        <f t="shared" ref="E45:E48" si="2">C45*D45</f>
        <v>0</v>
      </c>
    </row>
    <row r="46" spans="2:6">
      <c r="B46" s="40" t="s">
        <v>150</v>
      </c>
      <c r="C46" s="40"/>
      <c r="D46" s="69"/>
      <c r="E46" s="57">
        <f t="shared" si="2"/>
        <v>0</v>
      </c>
    </row>
    <row r="47" spans="2:6">
      <c r="B47" s="40" t="s">
        <v>151</v>
      </c>
      <c r="C47" s="40"/>
      <c r="D47" s="69"/>
      <c r="E47" s="57">
        <f t="shared" si="2"/>
        <v>0</v>
      </c>
    </row>
    <row r="48" spans="2:6">
      <c r="B48" s="40" t="s">
        <v>152</v>
      </c>
      <c r="C48" s="40"/>
      <c r="D48" s="69"/>
      <c r="E48" s="57">
        <f t="shared" si="2"/>
        <v>0</v>
      </c>
    </row>
    <row r="49" spans="2:6">
      <c r="B49" s="223" t="str">
        <f>B42</f>
        <v>Custo Variável Unitário do Prestação de Serviço Elaborado</v>
      </c>
      <c r="C49" s="224"/>
      <c r="D49" s="225"/>
      <c r="E49" s="63">
        <f>SUM(E44:E48)</f>
        <v>0</v>
      </c>
    </row>
    <row r="51" spans="2:6">
      <c r="B51" s="1" t="str">
        <f>"Custo Variável Unitário do "&amp;'1 - Vendas, Receita e Recebim.'!B55</f>
        <v>Custo Variável Unitário do Produto ou Serviço 4</v>
      </c>
    </row>
    <row r="52" spans="2:6">
      <c r="B52" s="21" t="s">
        <v>139</v>
      </c>
      <c r="C52" s="22" t="s">
        <v>140</v>
      </c>
      <c r="D52" s="22" t="s">
        <v>141</v>
      </c>
      <c r="E52" s="22" t="s">
        <v>142</v>
      </c>
      <c r="F52" s="20"/>
    </row>
    <row r="53" spans="2:6">
      <c r="B53" s="40" t="s">
        <v>148</v>
      </c>
      <c r="C53" s="40"/>
      <c r="D53" s="69"/>
      <c r="E53" s="57">
        <f>C53*D53</f>
        <v>0</v>
      </c>
    </row>
    <row r="54" spans="2:6">
      <c r="B54" s="40" t="s">
        <v>149</v>
      </c>
      <c r="C54" s="40"/>
      <c r="D54" s="69"/>
      <c r="E54" s="57">
        <f t="shared" ref="E54:E57" si="3">C54*D54</f>
        <v>0</v>
      </c>
    </row>
    <row r="55" spans="2:6">
      <c r="B55" s="40" t="s">
        <v>150</v>
      </c>
      <c r="C55" s="40"/>
      <c r="D55" s="69"/>
      <c r="E55" s="57">
        <f t="shared" si="3"/>
        <v>0</v>
      </c>
    </row>
    <row r="56" spans="2:6">
      <c r="B56" s="40" t="s">
        <v>151</v>
      </c>
      <c r="C56" s="40"/>
      <c r="D56" s="69"/>
      <c r="E56" s="57">
        <f t="shared" si="3"/>
        <v>0</v>
      </c>
    </row>
    <row r="57" spans="2:6">
      <c r="B57" s="40" t="s">
        <v>152</v>
      </c>
      <c r="C57" s="40"/>
      <c r="D57" s="69"/>
      <c r="E57" s="57">
        <f t="shared" si="3"/>
        <v>0</v>
      </c>
    </row>
    <row r="58" spans="2:6">
      <c r="B58" s="223" t="str">
        <f>B51</f>
        <v>Custo Variável Unitário do Produto ou Serviço 4</v>
      </c>
      <c r="C58" s="224"/>
      <c r="D58" s="225"/>
      <c r="E58" s="63">
        <f>SUM(E53:E57)</f>
        <v>0</v>
      </c>
    </row>
    <row r="60" spans="2:6">
      <c r="B60" s="1" t="str">
        <f>"Custo Variável Unitário do "&amp;'1 - Vendas, Receita e Recebim.'!B65</f>
        <v>Custo Variável Unitário do Produto ou Serviço 5</v>
      </c>
    </row>
    <row r="61" spans="2:6">
      <c r="B61" s="21" t="s">
        <v>139</v>
      </c>
      <c r="C61" s="22" t="s">
        <v>140</v>
      </c>
      <c r="D61" s="22" t="s">
        <v>141</v>
      </c>
      <c r="E61" s="22" t="s">
        <v>142</v>
      </c>
      <c r="F61" s="20"/>
    </row>
    <row r="62" spans="2:6">
      <c r="B62" s="40" t="s">
        <v>148</v>
      </c>
      <c r="C62" s="40"/>
      <c r="D62" s="69"/>
      <c r="E62" s="57">
        <f>C62*D62</f>
        <v>0</v>
      </c>
    </row>
    <row r="63" spans="2:6">
      <c r="B63" s="40" t="s">
        <v>149</v>
      </c>
      <c r="C63" s="40"/>
      <c r="D63" s="69"/>
      <c r="E63" s="57">
        <f t="shared" ref="E63:E66" si="4">C63*D63</f>
        <v>0</v>
      </c>
    </row>
    <row r="64" spans="2:6">
      <c r="B64" s="40" t="s">
        <v>150</v>
      </c>
      <c r="C64" s="40"/>
      <c r="D64" s="69"/>
      <c r="E64" s="57">
        <f t="shared" si="4"/>
        <v>0</v>
      </c>
    </row>
    <row r="65" spans="2:26">
      <c r="B65" s="40" t="s">
        <v>151</v>
      </c>
      <c r="C65" s="40"/>
      <c r="D65" s="69"/>
      <c r="E65" s="57">
        <f t="shared" si="4"/>
        <v>0</v>
      </c>
    </row>
    <row r="66" spans="2:26">
      <c r="B66" s="40" t="s">
        <v>152</v>
      </c>
      <c r="C66" s="40"/>
      <c r="D66" s="69"/>
      <c r="E66" s="57">
        <f t="shared" si="4"/>
        <v>0</v>
      </c>
    </row>
    <row r="67" spans="2:26">
      <c r="B67" s="223" t="str">
        <f>B60</f>
        <v>Custo Variável Unitário do Produto ou Serviço 5</v>
      </c>
      <c r="C67" s="224"/>
      <c r="D67" s="225"/>
      <c r="E67" s="63">
        <f>SUM(E62:E66)</f>
        <v>0</v>
      </c>
    </row>
    <row r="71" spans="2:26">
      <c r="B71" s="11" t="s">
        <v>153</v>
      </c>
      <c r="C71" s="12"/>
      <c r="D71" s="12"/>
      <c r="E71" s="12"/>
      <c r="F71" s="12"/>
      <c r="G71" s="12"/>
      <c r="H71" s="12"/>
      <c r="I71" s="12"/>
      <c r="J71" s="12"/>
      <c r="K71" s="12"/>
      <c r="L71" s="12"/>
      <c r="M71" s="12"/>
      <c r="N71" s="12"/>
      <c r="O71" s="12"/>
      <c r="P71" s="12"/>
      <c r="Q71" s="12"/>
      <c r="R71" s="12"/>
      <c r="S71" s="12"/>
      <c r="T71" s="12"/>
      <c r="U71" s="12"/>
      <c r="V71" s="12"/>
      <c r="W71" s="12"/>
      <c r="X71" s="12"/>
      <c r="Y71" s="12"/>
      <c r="Z71" s="12"/>
    </row>
    <row r="73" spans="2:26">
      <c r="C73" s="3" t="s">
        <v>49</v>
      </c>
      <c r="D73" s="3" t="s">
        <v>50</v>
      </c>
      <c r="E73" s="3" t="s">
        <v>51</v>
      </c>
      <c r="F73" s="3" t="s">
        <v>52</v>
      </c>
      <c r="G73" s="3" t="s">
        <v>53</v>
      </c>
      <c r="H73" s="3" t="s">
        <v>54</v>
      </c>
      <c r="I73" s="3" t="s">
        <v>55</v>
      </c>
      <c r="J73" s="3" t="s">
        <v>56</v>
      </c>
      <c r="K73" s="3" t="s">
        <v>57</v>
      </c>
      <c r="L73" s="3" t="s">
        <v>58</v>
      </c>
      <c r="M73" s="3" t="s">
        <v>59</v>
      </c>
      <c r="N73" s="3" t="s">
        <v>60</v>
      </c>
      <c r="O73" s="3" t="s">
        <v>61</v>
      </c>
      <c r="P73" s="3" t="s">
        <v>62</v>
      </c>
      <c r="Q73" s="3" t="s">
        <v>63</v>
      </c>
      <c r="R73" s="3" t="s">
        <v>64</v>
      </c>
      <c r="S73" s="3" t="s">
        <v>65</v>
      </c>
      <c r="T73" s="3" t="s">
        <v>66</v>
      </c>
      <c r="U73" s="3" t="s">
        <v>67</v>
      </c>
      <c r="V73" s="3" t="s">
        <v>68</v>
      </c>
      <c r="W73" s="3" t="s">
        <v>69</v>
      </c>
      <c r="X73" s="3" t="s">
        <v>70</v>
      </c>
      <c r="Y73" s="3" t="s">
        <v>71</v>
      </c>
      <c r="Z73" s="3" t="s">
        <v>72</v>
      </c>
    </row>
    <row r="75" spans="2:26">
      <c r="B75" s="1" t="str">
        <f>'1 - Vendas, Receita e Recebim.'!B25</f>
        <v>Contas PRO</v>
      </c>
    </row>
    <row r="76" spans="2:26">
      <c r="B76" s="2" t="s">
        <v>154</v>
      </c>
      <c r="C76" s="43">
        <f>'1 - Vendas, Receita e Recebim.'!C26</f>
        <v>0</v>
      </c>
      <c r="D76" s="43">
        <f>'1 - Vendas, Receita e Recebim.'!D26</f>
        <v>5</v>
      </c>
      <c r="E76" s="43">
        <f>'1 - Vendas, Receita e Recebim.'!E26</f>
        <v>10</v>
      </c>
      <c r="F76" s="43">
        <f>'1 - Vendas, Receita e Recebim.'!F26</f>
        <v>10</v>
      </c>
      <c r="G76" s="43">
        <f>'1 - Vendas, Receita e Recebim.'!G26</f>
        <v>15</v>
      </c>
      <c r="H76" s="43">
        <f>'1 - Vendas, Receita e Recebim.'!H26</f>
        <v>15</v>
      </c>
      <c r="I76" s="43">
        <f>'1 - Vendas, Receita e Recebim.'!I26</f>
        <v>15</v>
      </c>
      <c r="J76" s="43">
        <f>'1 - Vendas, Receita e Recebim.'!J26</f>
        <v>20</v>
      </c>
      <c r="K76" s="43">
        <f>'1 - Vendas, Receita e Recebim.'!K26</f>
        <v>20</v>
      </c>
      <c r="L76" s="43">
        <f>'1 - Vendas, Receita e Recebim.'!L26</f>
        <v>20</v>
      </c>
      <c r="M76" s="43">
        <f>'1 - Vendas, Receita e Recebim.'!M26</f>
        <v>20</v>
      </c>
      <c r="N76" s="43">
        <f>'1 - Vendas, Receita e Recebim.'!N26</f>
        <v>25</v>
      </c>
      <c r="O76" s="43">
        <f>'1 - Vendas, Receita e Recebim.'!O26</f>
        <v>25</v>
      </c>
      <c r="P76" s="43">
        <f>'1 - Vendas, Receita e Recebim.'!P26</f>
        <v>25</v>
      </c>
      <c r="Q76" s="43">
        <f>'1 - Vendas, Receita e Recebim.'!Q26</f>
        <v>25</v>
      </c>
      <c r="R76" s="43">
        <f>'1 - Vendas, Receita e Recebim.'!R26</f>
        <v>25</v>
      </c>
      <c r="S76" s="43">
        <f>'1 - Vendas, Receita e Recebim.'!S26</f>
        <v>30</v>
      </c>
      <c r="T76" s="43">
        <f>'1 - Vendas, Receita e Recebim.'!T26</f>
        <v>30</v>
      </c>
      <c r="U76" s="43">
        <f>'1 - Vendas, Receita e Recebim.'!U26</f>
        <v>30</v>
      </c>
      <c r="V76" s="43">
        <f>'1 - Vendas, Receita e Recebim.'!V26</f>
        <v>30</v>
      </c>
      <c r="W76" s="43">
        <f>'1 - Vendas, Receita e Recebim.'!W26</f>
        <v>30</v>
      </c>
      <c r="X76" s="43">
        <f>'1 - Vendas, Receita e Recebim.'!X26</f>
        <v>30</v>
      </c>
      <c r="Y76" s="43">
        <f>'1 - Vendas, Receita e Recebim.'!Y26</f>
        <v>35</v>
      </c>
      <c r="Z76" s="43">
        <f>'1 - Vendas, Receita e Recebim.'!Z26</f>
        <v>35</v>
      </c>
    </row>
    <row r="77" spans="2:26">
      <c r="B77" s="2" t="s">
        <v>155</v>
      </c>
      <c r="C77" s="72">
        <f>$E$31</f>
        <v>0</v>
      </c>
      <c r="D77" s="72">
        <f t="shared" ref="D77:Z77" si="5">$E$31</f>
        <v>0</v>
      </c>
      <c r="E77" s="72">
        <f t="shared" si="5"/>
        <v>0</v>
      </c>
      <c r="F77" s="72">
        <f t="shared" si="5"/>
        <v>0</v>
      </c>
      <c r="G77" s="72">
        <f t="shared" si="5"/>
        <v>0</v>
      </c>
      <c r="H77" s="72">
        <f t="shared" si="5"/>
        <v>0</v>
      </c>
      <c r="I77" s="72">
        <f t="shared" si="5"/>
        <v>0</v>
      </c>
      <c r="J77" s="72">
        <f t="shared" si="5"/>
        <v>0</v>
      </c>
      <c r="K77" s="72">
        <f t="shared" si="5"/>
        <v>0</v>
      </c>
      <c r="L77" s="72">
        <f t="shared" si="5"/>
        <v>0</v>
      </c>
      <c r="M77" s="72">
        <f t="shared" si="5"/>
        <v>0</v>
      </c>
      <c r="N77" s="72">
        <f t="shared" si="5"/>
        <v>0</v>
      </c>
      <c r="O77" s="72">
        <f t="shared" si="5"/>
        <v>0</v>
      </c>
      <c r="P77" s="72">
        <f t="shared" si="5"/>
        <v>0</v>
      </c>
      <c r="Q77" s="72">
        <f t="shared" si="5"/>
        <v>0</v>
      </c>
      <c r="R77" s="72">
        <f t="shared" si="5"/>
        <v>0</v>
      </c>
      <c r="S77" s="72">
        <f t="shared" si="5"/>
        <v>0</v>
      </c>
      <c r="T77" s="72">
        <f t="shared" si="5"/>
        <v>0</v>
      </c>
      <c r="U77" s="72">
        <f t="shared" si="5"/>
        <v>0</v>
      </c>
      <c r="V77" s="72">
        <f t="shared" si="5"/>
        <v>0</v>
      </c>
      <c r="W77" s="72">
        <f t="shared" si="5"/>
        <v>0</v>
      </c>
      <c r="X77" s="72">
        <f t="shared" si="5"/>
        <v>0</v>
      </c>
      <c r="Y77" s="72">
        <f t="shared" si="5"/>
        <v>0</v>
      </c>
      <c r="Z77" s="72">
        <f t="shared" si="5"/>
        <v>0</v>
      </c>
    </row>
    <row r="78" spans="2:26">
      <c r="B78" s="5" t="str">
        <f>"Custo variável unit. total do "&amp;B75</f>
        <v>Custo variável unit. total do Contas PRO</v>
      </c>
      <c r="C78" s="57">
        <f>C76*C77</f>
        <v>0</v>
      </c>
      <c r="D78" s="57">
        <f>D76*D77</f>
        <v>0</v>
      </c>
      <c r="E78" s="57">
        <f t="shared" ref="E78:M78" si="6">E76*E77</f>
        <v>0</v>
      </c>
      <c r="F78" s="57">
        <f t="shared" si="6"/>
        <v>0</v>
      </c>
      <c r="G78" s="57">
        <f t="shared" si="6"/>
        <v>0</v>
      </c>
      <c r="H78" s="57">
        <f t="shared" si="6"/>
        <v>0</v>
      </c>
      <c r="I78" s="57">
        <f t="shared" si="6"/>
        <v>0</v>
      </c>
      <c r="J78" s="57">
        <f t="shared" si="6"/>
        <v>0</v>
      </c>
      <c r="K78" s="57">
        <f t="shared" si="6"/>
        <v>0</v>
      </c>
      <c r="L78" s="57">
        <f t="shared" si="6"/>
        <v>0</v>
      </c>
      <c r="M78" s="57">
        <f t="shared" si="6"/>
        <v>0</v>
      </c>
      <c r="N78" s="57">
        <f>N76*N77</f>
        <v>0</v>
      </c>
      <c r="O78" s="57">
        <f t="shared" ref="O78:Z78" si="7">O76*O77</f>
        <v>0</v>
      </c>
      <c r="P78" s="57">
        <f t="shared" si="7"/>
        <v>0</v>
      </c>
      <c r="Q78" s="57">
        <f t="shared" si="7"/>
        <v>0</v>
      </c>
      <c r="R78" s="57">
        <f t="shared" si="7"/>
        <v>0</v>
      </c>
      <c r="S78" s="57">
        <f t="shared" si="7"/>
        <v>0</v>
      </c>
      <c r="T78" s="57">
        <f t="shared" si="7"/>
        <v>0</v>
      </c>
      <c r="U78" s="57">
        <f t="shared" si="7"/>
        <v>0</v>
      </c>
      <c r="V78" s="57">
        <f t="shared" si="7"/>
        <v>0</v>
      </c>
      <c r="W78" s="57">
        <f t="shared" si="7"/>
        <v>0</v>
      </c>
      <c r="X78" s="57">
        <f t="shared" si="7"/>
        <v>0</v>
      </c>
      <c r="Y78" s="57">
        <f t="shared" si="7"/>
        <v>0</v>
      </c>
      <c r="Z78" s="57">
        <f t="shared" si="7"/>
        <v>0</v>
      </c>
    </row>
    <row r="80" spans="2:26">
      <c r="B80" s="1" t="str">
        <f>'1 - Vendas, Receita e Recebim.'!B35</f>
        <v>Prestação de Serviço Simples</v>
      </c>
    </row>
    <row r="81" spans="2:26">
      <c r="B81" s="2" t="s">
        <v>154</v>
      </c>
      <c r="C81" s="43">
        <f>'1 - Vendas, Receita e Recebim.'!C36</f>
        <v>30</v>
      </c>
      <c r="D81" s="43">
        <f>'1 - Vendas, Receita e Recebim.'!D36</f>
        <v>60</v>
      </c>
      <c r="E81" s="43">
        <f>'1 - Vendas, Receita e Recebim.'!E36</f>
        <v>120</v>
      </c>
      <c r="F81" s="43">
        <f>'1 - Vendas, Receita e Recebim.'!F36</f>
        <v>180</v>
      </c>
      <c r="G81" s="43">
        <f>'1 - Vendas, Receita e Recebim.'!G36</f>
        <v>210</v>
      </c>
      <c r="H81" s="43">
        <f>'1 - Vendas, Receita e Recebim.'!H36</f>
        <v>270</v>
      </c>
      <c r="I81" s="43">
        <f>'1 - Vendas, Receita e Recebim.'!I36</f>
        <v>300</v>
      </c>
      <c r="J81" s="43">
        <f>'1 - Vendas, Receita e Recebim.'!J36</f>
        <v>360</v>
      </c>
      <c r="K81" s="43">
        <f>'1 - Vendas, Receita e Recebim.'!K36</f>
        <v>0</v>
      </c>
      <c r="L81" s="43">
        <f>'1 - Vendas, Receita e Recebim.'!L36</f>
        <v>0</v>
      </c>
      <c r="M81" s="43">
        <f>'1 - Vendas, Receita e Recebim.'!M36</f>
        <v>0</v>
      </c>
      <c r="N81" s="43">
        <f>'1 - Vendas, Receita e Recebim.'!N36</f>
        <v>0</v>
      </c>
      <c r="O81" s="43">
        <f>'1 - Vendas, Receita e Recebim.'!O36</f>
        <v>0</v>
      </c>
      <c r="P81" s="43">
        <f>'1 - Vendas, Receita e Recebim.'!P36</f>
        <v>0</v>
      </c>
      <c r="Q81" s="43">
        <f>'1 - Vendas, Receita e Recebim.'!Q36</f>
        <v>0</v>
      </c>
      <c r="R81" s="43">
        <f>'1 - Vendas, Receita e Recebim.'!R36</f>
        <v>0</v>
      </c>
      <c r="S81" s="43">
        <f>'1 - Vendas, Receita e Recebim.'!S36</f>
        <v>0</v>
      </c>
      <c r="T81" s="43">
        <f>'1 - Vendas, Receita e Recebim.'!T36</f>
        <v>0</v>
      </c>
      <c r="U81" s="43">
        <f>'1 - Vendas, Receita e Recebim.'!U36</f>
        <v>0</v>
      </c>
      <c r="V81" s="43">
        <f>'1 - Vendas, Receita e Recebim.'!V36</f>
        <v>0</v>
      </c>
      <c r="W81" s="43">
        <f>'1 - Vendas, Receita e Recebim.'!W36</f>
        <v>0</v>
      </c>
      <c r="X81" s="43">
        <f>'1 - Vendas, Receita e Recebim.'!X36</f>
        <v>0</v>
      </c>
      <c r="Y81" s="43">
        <f>'1 - Vendas, Receita e Recebim.'!Y36</f>
        <v>0</v>
      </c>
      <c r="Z81" s="43">
        <f>'1 - Vendas, Receita e Recebim.'!Z36</f>
        <v>0</v>
      </c>
    </row>
    <row r="82" spans="2:26">
      <c r="B82" s="2" t="s">
        <v>155</v>
      </c>
      <c r="C82" s="72">
        <f>$E$40</f>
        <v>0</v>
      </c>
      <c r="D82" s="72">
        <f t="shared" ref="D82:Z82" si="8">$E$40</f>
        <v>0</v>
      </c>
      <c r="E82" s="72">
        <f t="shared" si="8"/>
        <v>0</v>
      </c>
      <c r="F82" s="72">
        <f t="shared" si="8"/>
        <v>0</v>
      </c>
      <c r="G82" s="72">
        <f t="shared" si="8"/>
        <v>0</v>
      </c>
      <c r="H82" s="72">
        <f t="shared" si="8"/>
        <v>0</v>
      </c>
      <c r="I82" s="72">
        <f t="shared" si="8"/>
        <v>0</v>
      </c>
      <c r="J82" s="72">
        <f t="shared" si="8"/>
        <v>0</v>
      </c>
      <c r="K82" s="72">
        <f t="shared" si="8"/>
        <v>0</v>
      </c>
      <c r="L82" s="72">
        <f t="shared" si="8"/>
        <v>0</v>
      </c>
      <c r="M82" s="72">
        <f t="shared" si="8"/>
        <v>0</v>
      </c>
      <c r="N82" s="72">
        <f t="shared" si="8"/>
        <v>0</v>
      </c>
      <c r="O82" s="72">
        <f t="shared" si="8"/>
        <v>0</v>
      </c>
      <c r="P82" s="72">
        <f t="shared" si="8"/>
        <v>0</v>
      </c>
      <c r="Q82" s="72">
        <f t="shared" si="8"/>
        <v>0</v>
      </c>
      <c r="R82" s="72">
        <f t="shared" si="8"/>
        <v>0</v>
      </c>
      <c r="S82" s="72">
        <f t="shared" si="8"/>
        <v>0</v>
      </c>
      <c r="T82" s="72">
        <f t="shared" si="8"/>
        <v>0</v>
      </c>
      <c r="U82" s="72">
        <f t="shared" si="8"/>
        <v>0</v>
      </c>
      <c r="V82" s="72">
        <f t="shared" si="8"/>
        <v>0</v>
      </c>
      <c r="W82" s="72">
        <f t="shared" si="8"/>
        <v>0</v>
      </c>
      <c r="X82" s="72">
        <f t="shared" si="8"/>
        <v>0</v>
      </c>
      <c r="Y82" s="72">
        <f t="shared" si="8"/>
        <v>0</v>
      </c>
      <c r="Z82" s="72">
        <f t="shared" si="8"/>
        <v>0</v>
      </c>
    </row>
    <row r="83" spans="2:26">
      <c r="B83" s="5" t="str">
        <f>"Custo variável unit. total do "&amp;B80</f>
        <v>Custo variável unit. total do Prestação de Serviço Simples</v>
      </c>
      <c r="C83" s="57">
        <f t="shared" ref="C83:Z83" si="9">C81*C82</f>
        <v>0</v>
      </c>
      <c r="D83" s="57">
        <f t="shared" si="9"/>
        <v>0</v>
      </c>
      <c r="E83" s="57">
        <f t="shared" si="9"/>
        <v>0</v>
      </c>
      <c r="F83" s="57">
        <f t="shared" si="9"/>
        <v>0</v>
      </c>
      <c r="G83" s="57">
        <f t="shared" si="9"/>
        <v>0</v>
      </c>
      <c r="H83" s="57">
        <f t="shared" si="9"/>
        <v>0</v>
      </c>
      <c r="I83" s="57">
        <f t="shared" si="9"/>
        <v>0</v>
      </c>
      <c r="J83" s="57">
        <f t="shared" si="9"/>
        <v>0</v>
      </c>
      <c r="K83" s="57">
        <f t="shared" si="9"/>
        <v>0</v>
      </c>
      <c r="L83" s="57">
        <f t="shared" si="9"/>
        <v>0</v>
      </c>
      <c r="M83" s="57">
        <f t="shared" si="9"/>
        <v>0</v>
      </c>
      <c r="N83" s="57">
        <f t="shared" si="9"/>
        <v>0</v>
      </c>
      <c r="O83" s="57">
        <f t="shared" si="9"/>
        <v>0</v>
      </c>
      <c r="P83" s="57">
        <f t="shared" si="9"/>
        <v>0</v>
      </c>
      <c r="Q83" s="57">
        <f t="shared" si="9"/>
        <v>0</v>
      </c>
      <c r="R83" s="57">
        <f t="shared" si="9"/>
        <v>0</v>
      </c>
      <c r="S83" s="57">
        <f t="shared" si="9"/>
        <v>0</v>
      </c>
      <c r="T83" s="57">
        <f t="shared" si="9"/>
        <v>0</v>
      </c>
      <c r="U83" s="57">
        <f t="shared" si="9"/>
        <v>0</v>
      </c>
      <c r="V83" s="57">
        <f t="shared" si="9"/>
        <v>0</v>
      </c>
      <c r="W83" s="57">
        <f t="shared" si="9"/>
        <v>0</v>
      </c>
      <c r="X83" s="57">
        <f t="shared" si="9"/>
        <v>0</v>
      </c>
      <c r="Y83" s="57">
        <f t="shared" si="9"/>
        <v>0</v>
      </c>
      <c r="Z83" s="57">
        <f t="shared" si="9"/>
        <v>0</v>
      </c>
    </row>
    <row r="85" spans="2:26">
      <c r="B85" s="1" t="str">
        <f>'1 - Vendas, Receita e Recebim.'!B45</f>
        <v>Prestação de Serviço Elaborado</v>
      </c>
    </row>
    <row r="86" spans="2:26">
      <c r="B86" s="2" t="s">
        <v>154</v>
      </c>
      <c r="C86" s="43">
        <f>'1 - Vendas, Receita e Recebim.'!C46</f>
        <v>0</v>
      </c>
      <c r="D86" s="43">
        <f>'1 - Vendas, Receita e Recebim.'!D46</f>
        <v>0</v>
      </c>
      <c r="E86" s="43">
        <f>'1 - Vendas, Receita e Recebim.'!E46</f>
        <v>0</v>
      </c>
      <c r="F86" s="43">
        <f>'1 - Vendas, Receita e Recebim.'!F46</f>
        <v>0</v>
      </c>
      <c r="G86" s="43">
        <f>'1 - Vendas, Receita e Recebim.'!G46</f>
        <v>0</v>
      </c>
      <c r="H86" s="43">
        <f>'1 - Vendas, Receita e Recebim.'!H46</f>
        <v>0</v>
      </c>
      <c r="I86" s="43">
        <f>'1 - Vendas, Receita e Recebim.'!I46</f>
        <v>0</v>
      </c>
      <c r="J86" s="43">
        <f>'1 - Vendas, Receita e Recebim.'!J46</f>
        <v>0</v>
      </c>
      <c r="K86" s="43">
        <f>'1 - Vendas, Receita e Recebim.'!K46</f>
        <v>0</v>
      </c>
      <c r="L86" s="43">
        <f>'1 - Vendas, Receita e Recebim.'!L46</f>
        <v>0</v>
      </c>
      <c r="M86" s="43">
        <f>'1 - Vendas, Receita e Recebim.'!M46</f>
        <v>0</v>
      </c>
      <c r="N86" s="43">
        <f>'1 - Vendas, Receita e Recebim.'!N46</f>
        <v>0</v>
      </c>
      <c r="O86" s="43">
        <f>'1 - Vendas, Receita e Recebim.'!O46</f>
        <v>0</v>
      </c>
      <c r="P86" s="43">
        <f>'1 - Vendas, Receita e Recebim.'!P46</f>
        <v>0</v>
      </c>
      <c r="Q86" s="43">
        <f>'1 - Vendas, Receita e Recebim.'!Q46</f>
        <v>0</v>
      </c>
      <c r="R86" s="43">
        <f>'1 - Vendas, Receita e Recebim.'!R46</f>
        <v>0</v>
      </c>
      <c r="S86" s="43">
        <f>'1 - Vendas, Receita e Recebim.'!S46</f>
        <v>0</v>
      </c>
      <c r="T86" s="43">
        <f>'1 - Vendas, Receita e Recebim.'!T46</f>
        <v>0</v>
      </c>
      <c r="U86" s="43">
        <f>'1 - Vendas, Receita e Recebim.'!U46</f>
        <v>0</v>
      </c>
      <c r="V86" s="43">
        <f>'1 - Vendas, Receita e Recebim.'!V46</f>
        <v>0</v>
      </c>
      <c r="W86" s="43">
        <f>'1 - Vendas, Receita e Recebim.'!W46</f>
        <v>0</v>
      </c>
      <c r="X86" s="43">
        <f>'1 - Vendas, Receita e Recebim.'!X46</f>
        <v>0</v>
      </c>
      <c r="Y86" s="43">
        <f>'1 - Vendas, Receita e Recebim.'!Y46</f>
        <v>0</v>
      </c>
      <c r="Z86" s="43">
        <f>'1 - Vendas, Receita e Recebim.'!Z46</f>
        <v>0</v>
      </c>
    </row>
    <row r="87" spans="2:26">
      <c r="B87" s="2" t="s">
        <v>155</v>
      </c>
      <c r="C87" s="72">
        <f>$E$49</f>
        <v>0</v>
      </c>
      <c r="D87" s="72">
        <f t="shared" ref="D87:Z87" si="10">$E$49</f>
        <v>0</v>
      </c>
      <c r="E87" s="72">
        <f t="shared" si="10"/>
        <v>0</v>
      </c>
      <c r="F87" s="72">
        <f t="shared" si="10"/>
        <v>0</v>
      </c>
      <c r="G87" s="72">
        <f t="shared" si="10"/>
        <v>0</v>
      </c>
      <c r="H87" s="72">
        <f t="shared" si="10"/>
        <v>0</v>
      </c>
      <c r="I87" s="72">
        <f t="shared" si="10"/>
        <v>0</v>
      </c>
      <c r="J87" s="72">
        <f t="shared" si="10"/>
        <v>0</v>
      </c>
      <c r="K87" s="72">
        <f t="shared" si="10"/>
        <v>0</v>
      </c>
      <c r="L87" s="72">
        <f t="shared" si="10"/>
        <v>0</v>
      </c>
      <c r="M87" s="72">
        <f t="shared" si="10"/>
        <v>0</v>
      </c>
      <c r="N87" s="72">
        <f t="shared" si="10"/>
        <v>0</v>
      </c>
      <c r="O87" s="72">
        <f t="shared" si="10"/>
        <v>0</v>
      </c>
      <c r="P87" s="72">
        <f t="shared" si="10"/>
        <v>0</v>
      </c>
      <c r="Q87" s="72">
        <f t="shared" si="10"/>
        <v>0</v>
      </c>
      <c r="R87" s="72">
        <f t="shared" si="10"/>
        <v>0</v>
      </c>
      <c r="S87" s="72">
        <f t="shared" si="10"/>
        <v>0</v>
      </c>
      <c r="T87" s="72">
        <f t="shared" si="10"/>
        <v>0</v>
      </c>
      <c r="U87" s="72">
        <f t="shared" si="10"/>
        <v>0</v>
      </c>
      <c r="V87" s="72">
        <f t="shared" si="10"/>
        <v>0</v>
      </c>
      <c r="W87" s="72">
        <f t="shared" si="10"/>
        <v>0</v>
      </c>
      <c r="X87" s="72">
        <f t="shared" si="10"/>
        <v>0</v>
      </c>
      <c r="Y87" s="72">
        <f t="shared" si="10"/>
        <v>0</v>
      </c>
      <c r="Z87" s="72">
        <f t="shared" si="10"/>
        <v>0</v>
      </c>
    </row>
    <row r="88" spans="2:26">
      <c r="B88" s="5" t="str">
        <f>"Custo variável unit. total do "&amp;B85</f>
        <v>Custo variável unit. total do Prestação de Serviço Elaborado</v>
      </c>
      <c r="C88" s="57">
        <f t="shared" ref="C88:Z88" si="11">C86*C87</f>
        <v>0</v>
      </c>
      <c r="D88" s="57">
        <f t="shared" si="11"/>
        <v>0</v>
      </c>
      <c r="E88" s="57">
        <f t="shared" si="11"/>
        <v>0</v>
      </c>
      <c r="F88" s="57">
        <f t="shared" si="11"/>
        <v>0</v>
      </c>
      <c r="G88" s="57">
        <f t="shared" si="11"/>
        <v>0</v>
      </c>
      <c r="H88" s="57">
        <f t="shared" si="11"/>
        <v>0</v>
      </c>
      <c r="I88" s="57">
        <f t="shared" si="11"/>
        <v>0</v>
      </c>
      <c r="J88" s="57">
        <f t="shared" si="11"/>
        <v>0</v>
      </c>
      <c r="K88" s="57">
        <f t="shared" si="11"/>
        <v>0</v>
      </c>
      <c r="L88" s="57">
        <f t="shared" si="11"/>
        <v>0</v>
      </c>
      <c r="M88" s="57">
        <f t="shared" si="11"/>
        <v>0</v>
      </c>
      <c r="N88" s="57">
        <f t="shared" si="11"/>
        <v>0</v>
      </c>
      <c r="O88" s="57">
        <f t="shared" si="11"/>
        <v>0</v>
      </c>
      <c r="P88" s="57">
        <f t="shared" si="11"/>
        <v>0</v>
      </c>
      <c r="Q88" s="57">
        <f t="shared" si="11"/>
        <v>0</v>
      </c>
      <c r="R88" s="57">
        <f t="shared" si="11"/>
        <v>0</v>
      </c>
      <c r="S88" s="57">
        <f t="shared" si="11"/>
        <v>0</v>
      </c>
      <c r="T88" s="57">
        <f t="shared" si="11"/>
        <v>0</v>
      </c>
      <c r="U88" s="57">
        <f t="shared" si="11"/>
        <v>0</v>
      </c>
      <c r="V88" s="57">
        <f t="shared" si="11"/>
        <v>0</v>
      </c>
      <c r="W88" s="57">
        <f t="shared" si="11"/>
        <v>0</v>
      </c>
      <c r="X88" s="57">
        <f t="shared" si="11"/>
        <v>0</v>
      </c>
      <c r="Y88" s="57">
        <f t="shared" si="11"/>
        <v>0</v>
      </c>
      <c r="Z88" s="57">
        <f t="shared" si="11"/>
        <v>0</v>
      </c>
    </row>
    <row r="90" spans="2:26">
      <c r="B90" s="1" t="str">
        <f>'1 - Vendas, Receita e Recebim.'!B55</f>
        <v>Produto ou Serviço 4</v>
      </c>
    </row>
    <row r="91" spans="2:26">
      <c r="B91" s="2" t="s">
        <v>154</v>
      </c>
      <c r="C91" s="43">
        <f>'1 - Vendas, Receita e Recebim.'!C56</f>
        <v>0</v>
      </c>
      <c r="D91" s="43">
        <f>'1 - Vendas, Receita e Recebim.'!D56</f>
        <v>0</v>
      </c>
      <c r="E91" s="43">
        <f>'1 - Vendas, Receita e Recebim.'!E56</f>
        <v>0</v>
      </c>
      <c r="F91" s="43">
        <f>'1 - Vendas, Receita e Recebim.'!F56</f>
        <v>0</v>
      </c>
      <c r="G91" s="43">
        <f>'1 - Vendas, Receita e Recebim.'!G56</f>
        <v>0</v>
      </c>
      <c r="H91" s="43">
        <f>'1 - Vendas, Receita e Recebim.'!H56</f>
        <v>0</v>
      </c>
      <c r="I91" s="43">
        <f>'1 - Vendas, Receita e Recebim.'!I56</f>
        <v>0</v>
      </c>
      <c r="J91" s="43">
        <f>'1 - Vendas, Receita e Recebim.'!J56</f>
        <v>0</v>
      </c>
      <c r="K91" s="43">
        <f>'1 - Vendas, Receita e Recebim.'!K56</f>
        <v>0</v>
      </c>
      <c r="L91" s="43">
        <f>'1 - Vendas, Receita e Recebim.'!L56</f>
        <v>0</v>
      </c>
      <c r="M91" s="43">
        <f>'1 - Vendas, Receita e Recebim.'!M56</f>
        <v>0</v>
      </c>
      <c r="N91" s="43">
        <f>'1 - Vendas, Receita e Recebim.'!N56</f>
        <v>0</v>
      </c>
      <c r="O91" s="43">
        <f>'1 - Vendas, Receita e Recebim.'!O56</f>
        <v>0</v>
      </c>
      <c r="P91" s="43">
        <f>'1 - Vendas, Receita e Recebim.'!P56</f>
        <v>0</v>
      </c>
      <c r="Q91" s="43">
        <f>'1 - Vendas, Receita e Recebim.'!Q56</f>
        <v>0</v>
      </c>
      <c r="R91" s="43">
        <f>'1 - Vendas, Receita e Recebim.'!R56</f>
        <v>0</v>
      </c>
      <c r="S91" s="43">
        <f>'1 - Vendas, Receita e Recebim.'!S56</f>
        <v>0</v>
      </c>
      <c r="T91" s="43">
        <f>'1 - Vendas, Receita e Recebim.'!T56</f>
        <v>0</v>
      </c>
      <c r="U91" s="43">
        <f>'1 - Vendas, Receita e Recebim.'!U56</f>
        <v>0</v>
      </c>
      <c r="V91" s="43">
        <f>'1 - Vendas, Receita e Recebim.'!V56</f>
        <v>0</v>
      </c>
      <c r="W91" s="43">
        <f>'1 - Vendas, Receita e Recebim.'!W56</f>
        <v>0</v>
      </c>
      <c r="X91" s="43">
        <f>'1 - Vendas, Receita e Recebim.'!X56</f>
        <v>0</v>
      </c>
      <c r="Y91" s="43">
        <f>'1 - Vendas, Receita e Recebim.'!Y56</f>
        <v>0</v>
      </c>
      <c r="Z91" s="43">
        <f>'1 - Vendas, Receita e Recebim.'!Z56</f>
        <v>0</v>
      </c>
    </row>
    <row r="92" spans="2:26">
      <c r="B92" s="2" t="s">
        <v>155</v>
      </c>
      <c r="C92" s="72">
        <f>$E$58</f>
        <v>0</v>
      </c>
      <c r="D92" s="72">
        <f t="shared" ref="D92:Z92" si="12">$E$58</f>
        <v>0</v>
      </c>
      <c r="E92" s="72">
        <f t="shared" si="12"/>
        <v>0</v>
      </c>
      <c r="F92" s="72">
        <f t="shared" si="12"/>
        <v>0</v>
      </c>
      <c r="G92" s="72">
        <f t="shared" si="12"/>
        <v>0</v>
      </c>
      <c r="H92" s="72">
        <f t="shared" si="12"/>
        <v>0</v>
      </c>
      <c r="I92" s="72">
        <f t="shared" si="12"/>
        <v>0</v>
      </c>
      <c r="J92" s="72">
        <f t="shared" si="12"/>
        <v>0</v>
      </c>
      <c r="K92" s="72">
        <f t="shared" si="12"/>
        <v>0</v>
      </c>
      <c r="L92" s="72">
        <f t="shared" si="12"/>
        <v>0</v>
      </c>
      <c r="M92" s="72">
        <f t="shared" si="12"/>
        <v>0</v>
      </c>
      <c r="N92" s="72">
        <f t="shared" si="12"/>
        <v>0</v>
      </c>
      <c r="O92" s="72">
        <f t="shared" si="12"/>
        <v>0</v>
      </c>
      <c r="P92" s="72">
        <f t="shared" si="12"/>
        <v>0</v>
      </c>
      <c r="Q92" s="72">
        <f t="shared" si="12"/>
        <v>0</v>
      </c>
      <c r="R92" s="72">
        <f t="shared" si="12"/>
        <v>0</v>
      </c>
      <c r="S92" s="72">
        <f t="shared" si="12"/>
        <v>0</v>
      </c>
      <c r="T92" s="72">
        <f t="shared" si="12"/>
        <v>0</v>
      </c>
      <c r="U92" s="72">
        <f t="shared" si="12"/>
        <v>0</v>
      </c>
      <c r="V92" s="72">
        <f t="shared" si="12"/>
        <v>0</v>
      </c>
      <c r="W92" s="72">
        <f t="shared" si="12"/>
        <v>0</v>
      </c>
      <c r="X92" s="72">
        <f t="shared" si="12"/>
        <v>0</v>
      </c>
      <c r="Y92" s="72">
        <f t="shared" si="12"/>
        <v>0</v>
      </c>
      <c r="Z92" s="72">
        <f t="shared" si="12"/>
        <v>0</v>
      </c>
    </row>
    <row r="93" spans="2:26">
      <c r="B93" s="5" t="str">
        <f>"Custo variável unit. total do "&amp;B90</f>
        <v>Custo variável unit. total do Produto ou Serviço 4</v>
      </c>
      <c r="C93" s="57">
        <f t="shared" ref="C93:Z93" si="13">C91*C92</f>
        <v>0</v>
      </c>
      <c r="D93" s="57">
        <f t="shared" si="13"/>
        <v>0</v>
      </c>
      <c r="E93" s="57">
        <f t="shared" si="13"/>
        <v>0</v>
      </c>
      <c r="F93" s="57">
        <f t="shared" si="13"/>
        <v>0</v>
      </c>
      <c r="G93" s="57">
        <f t="shared" si="13"/>
        <v>0</v>
      </c>
      <c r="H93" s="57">
        <f t="shared" si="13"/>
        <v>0</v>
      </c>
      <c r="I93" s="57">
        <f t="shared" si="13"/>
        <v>0</v>
      </c>
      <c r="J93" s="57">
        <f t="shared" si="13"/>
        <v>0</v>
      </c>
      <c r="K93" s="57">
        <f t="shared" si="13"/>
        <v>0</v>
      </c>
      <c r="L93" s="57">
        <f t="shared" si="13"/>
        <v>0</v>
      </c>
      <c r="M93" s="57">
        <f t="shared" si="13"/>
        <v>0</v>
      </c>
      <c r="N93" s="57">
        <f t="shared" si="13"/>
        <v>0</v>
      </c>
      <c r="O93" s="57">
        <f t="shared" si="13"/>
        <v>0</v>
      </c>
      <c r="P93" s="57">
        <f t="shared" si="13"/>
        <v>0</v>
      </c>
      <c r="Q93" s="57">
        <f t="shared" si="13"/>
        <v>0</v>
      </c>
      <c r="R93" s="57">
        <f t="shared" si="13"/>
        <v>0</v>
      </c>
      <c r="S93" s="57">
        <f t="shared" si="13"/>
        <v>0</v>
      </c>
      <c r="T93" s="57">
        <f t="shared" si="13"/>
        <v>0</v>
      </c>
      <c r="U93" s="57">
        <f t="shared" si="13"/>
        <v>0</v>
      </c>
      <c r="V93" s="57">
        <f t="shared" si="13"/>
        <v>0</v>
      </c>
      <c r="W93" s="57">
        <f t="shared" si="13"/>
        <v>0</v>
      </c>
      <c r="X93" s="57">
        <f t="shared" si="13"/>
        <v>0</v>
      </c>
      <c r="Y93" s="57">
        <f t="shared" si="13"/>
        <v>0</v>
      </c>
      <c r="Z93" s="57">
        <f t="shared" si="13"/>
        <v>0</v>
      </c>
    </row>
    <row r="95" spans="2:26">
      <c r="B95" s="1" t="str">
        <f>'1 - Vendas, Receita e Recebim.'!B65</f>
        <v>Produto ou Serviço 5</v>
      </c>
    </row>
    <row r="96" spans="2:26">
      <c r="B96" s="2" t="s">
        <v>154</v>
      </c>
      <c r="C96" s="43">
        <f>'1 - Vendas, Receita e Recebim.'!C66</f>
        <v>0</v>
      </c>
      <c r="D96" s="43">
        <f>'1 - Vendas, Receita e Recebim.'!D66</f>
        <v>0</v>
      </c>
      <c r="E96" s="43">
        <f>'1 - Vendas, Receita e Recebim.'!E66</f>
        <v>0</v>
      </c>
      <c r="F96" s="43">
        <f>'1 - Vendas, Receita e Recebim.'!F66</f>
        <v>0</v>
      </c>
      <c r="G96" s="43">
        <f>'1 - Vendas, Receita e Recebim.'!G66</f>
        <v>0</v>
      </c>
      <c r="H96" s="43">
        <f>'1 - Vendas, Receita e Recebim.'!H66</f>
        <v>0</v>
      </c>
      <c r="I96" s="43">
        <f>'1 - Vendas, Receita e Recebim.'!I66</f>
        <v>0</v>
      </c>
      <c r="J96" s="43">
        <f>'1 - Vendas, Receita e Recebim.'!J66</f>
        <v>0</v>
      </c>
      <c r="K96" s="43">
        <f>'1 - Vendas, Receita e Recebim.'!K66</f>
        <v>0</v>
      </c>
      <c r="L96" s="43">
        <f>'1 - Vendas, Receita e Recebim.'!L66</f>
        <v>0</v>
      </c>
      <c r="M96" s="43">
        <f>'1 - Vendas, Receita e Recebim.'!M66</f>
        <v>0</v>
      </c>
      <c r="N96" s="43">
        <f>'1 - Vendas, Receita e Recebim.'!N66</f>
        <v>0</v>
      </c>
      <c r="O96" s="43">
        <f>'1 - Vendas, Receita e Recebim.'!O66</f>
        <v>0</v>
      </c>
      <c r="P96" s="43">
        <f>'1 - Vendas, Receita e Recebim.'!P66</f>
        <v>0</v>
      </c>
      <c r="Q96" s="43">
        <f>'1 - Vendas, Receita e Recebim.'!Q66</f>
        <v>0</v>
      </c>
      <c r="R96" s="43">
        <f>'1 - Vendas, Receita e Recebim.'!R66</f>
        <v>0</v>
      </c>
      <c r="S96" s="43">
        <f>'1 - Vendas, Receita e Recebim.'!S66</f>
        <v>0</v>
      </c>
      <c r="T96" s="43">
        <f>'1 - Vendas, Receita e Recebim.'!T66</f>
        <v>0</v>
      </c>
      <c r="U96" s="43">
        <f>'1 - Vendas, Receita e Recebim.'!U66</f>
        <v>0</v>
      </c>
      <c r="V96" s="43">
        <f>'1 - Vendas, Receita e Recebim.'!V66</f>
        <v>0</v>
      </c>
      <c r="W96" s="43">
        <f>'1 - Vendas, Receita e Recebim.'!W66</f>
        <v>0</v>
      </c>
      <c r="X96" s="43">
        <f>'1 - Vendas, Receita e Recebim.'!X66</f>
        <v>0</v>
      </c>
      <c r="Y96" s="43">
        <f>'1 - Vendas, Receita e Recebim.'!Y66</f>
        <v>0</v>
      </c>
      <c r="Z96" s="43">
        <f>'1 - Vendas, Receita e Recebim.'!Z66</f>
        <v>0</v>
      </c>
    </row>
    <row r="97" spans="2:27">
      <c r="B97" s="2" t="s">
        <v>155</v>
      </c>
      <c r="C97" s="72">
        <f>$E$67</f>
        <v>0</v>
      </c>
      <c r="D97" s="72">
        <f t="shared" ref="D97:Z97" si="14">$E$67</f>
        <v>0</v>
      </c>
      <c r="E97" s="72">
        <f t="shared" si="14"/>
        <v>0</v>
      </c>
      <c r="F97" s="72">
        <f t="shared" si="14"/>
        <v>0</v>
      </c>
      <c r="G97" s="72">
        <f t="shared" si="14"/>
        <v>0</v>
      </c>
      <c r="H97" s="72">
        <f t="shared" si="14"/>
        <v>0</v>
      </c>
      <c r="I97" s="72">
        <f t="shared" si="14"/>
        <v>0</v>
      </c>
      <c r="J97" s="72">
        <f t="shared" si="14"/>
        <v>0</v>
      </c>
      <c r="K97" s="72">
        <f t="shared" si="14"/>
        <v>0</v>
      </c>
      <c r="L97" s="72">
        <f t="shared" si="14"/>
        <v>0</v>
      </c>
      <c r="M97" s="72">
        <f t="shared" si="14"/>
        <v>0</v>
      </c>
      <c r="N97" s="72">
        <f t="shared" si="14"/>
        <v>0</v>
      </c>
      <c r="O97" s="72">
        <f t="shared" si="14"/>
        <v>0</v>
      </c>
      <c r="P97" s="72">
        <f t="shared" si="14"/>
        <v>0</v>
      </c>
      <c r="Q97" s="72">
        <f t="shared" si="14"/>
        <v>0</v>
      </c>
      <c r="R97" s="72">
        <f t="shared" si="14"/>
        <v>0</v>
      </c>
      <c r="S97" s="72">
        <f t="shared" si="14"/>
        <v>0</v>
      </c>
      <c r="T97" s="72">
        <f t="shared" si="14"/>
        <v>0</v>
      </c>
      <c r="U97" s="72">
        <f t="shared" si="14"/>
        <v>0</v>
      </c>
      <c r="V97" s="72">
        <f t="shared" si="14"/>
        <v>0</v>
      </c>
      <c r="W97" s="72">
        <f t="shared" si="14"/>
        <v>0</v>
      </c>
      <c r="X97" s="72">
        <f t="shared" si="14"/>
        <v>0</v>
      </c>
      <c r="Y97" s="72">
        <f t="shared" si="14"/>
        <v>0</v>
      </c>
      <c r="Z97" s="72">
        <f t="shared" si="14"/>
        <v>0</v>
      </c>
    </row>
    <row r="98" spans="2:27">
      <c r="B98" s="5" t="str">
        <f>"Custo variável unit. total do "&amp;B95</f>
        <v>Custo variável unit. total do Produto ou Serviço 5</v>
      </c>
      <c r="C98" s="57">
        <f t="shared" ref="C98:Z98" si="15">C96*C97</f>
        <v>0</v>
      </c>
      <c r="D98" s="57">
        <f t="shared" si="15"/>
        <v>0</v>
      </c>
      <c r="E98" s="57">
        <f t="shared" si="15"/>
        <v>0</v>
      </c>
      <c r="F98" s="57">
        <f t="shared" si="15"/>
        <v>0</v>
      </c>
      <c r="G98" s="57">
        <f t="shared" si="15"/>
        <v>0</v>
      </c>
      <c r="H98" s="57">
        <f t="shared" si="15"/>
        <v>0</v>
      </c>
      <c r="I98" s="57">
        <f t="shared" si="15"/>
        <v>0</v>
      </c>
      <c r="J98" s="57">
        <f t="shared" si="15"/>
        <v>0</v>
      </c>
      <c r="K98" s="57">
        <f t="shared" si="15"/>
        <v>0</v>
      </c>
      <c r="L98" s="57">
        <f t="shared" si="15"/>
        <v>0</v>
      </c>
      <c r="M98" s="57">
        <f t="shared" si="15"/>
        <v>0</v>
      </c>
      <c r="N98" s="57">
        <f t="shared" si="15"/>
        <v>0</v>
      </c>
      <c r="O98" s="57">
        <f t="shared" si="15"/>
        <v>0</v>
      </c>
      <c r="P98" s="57">
        <f t="shared" si="15"/>
        <v>0</v>
      </c>
      <c r="Q98" s="57">
        <f t="shared" si="15"/>
        <v>0</v>
      </c>
      <c r="R98" s="57">
        <f t="shared" si="15"/>
        <v>0</v>
      </c>
      <c r="S98" s="57">
        <f t="shared" si="15"/>
        <v>0</v>
      </c>
      <c r="T98" s="57">
        <f t="shared" si="15"/>
        <v>0</v>
      </c>
      <c r="U98" s="57">
        <f t="shared" si="15"/>
        <v>0</v>
      </c>
      <c r="V98" s="57">
        <f t="shared" si="15"/>
        <v>0</v>
      </c>
      <c r="W98" s="57">
        <f t="shared" si="15"/>
        <v>0</v>
      </c>
      <c r="X98" s="57">
        <f t="shared" si="15"/>
        <v>0</v>
      </c>
      <c r="Y98" s="57">
        <f t="shared" si="15"/>
        <v>0</v>
      </c>
      <c r="Z98" s="57">
        <f t="shared" si="15"/>
        <v>0</v>
      </c>
    </row>
    <row r="100" spans="2:27">
      <c r="B100" s="4" t="s">
        <v>156</v>
      </c>
      <c r="C100" s="63">
        <f>SUM(C78,C83,C88,C93,C98)</f>
        <v>0</v>
      </c>
      <c r="D100" s="63">
        <f t="shared" ref="D100:Z100" si="16">SUM(D78,D83,D88,D93,D98)</f>
        <v>0</v>
      </c>
      <c r="E100" s="63">
        <f t="shared" si="16"/>
        <v>0</v>
      </c>
      <c r="F100" s="63">
        <f t="shared" si="16"/>
        <v>0</v>
      </c>
      <c r="G100" s="63">
        <f t="shared" si="16"/>
        <v>0</v>
      </c>
      <c r="H100" s="63">
        <f t="shared" si="16"/>
        <v>0</v>
      </c>
      <c r="I100" s="63">
        <f t="shared" si="16"/>
        <v>0</v>
      </c>
      <c r="J100" s="63">
        <f t="shared" si="16"/>
        <v>0</v>
      </c>
      <c r="K100" s="63">
        <f t="shared" si="16"/>
        <v>0</v>
      </c>
      <c r="L100" s="63">
        <f t="shared" si="16"/>
        <v>0</v>
      </c>
      <c r="M100" s="63">
        <f t="shared" si="16"/>
        <v>0</v>
      </c>
      <c r="N100" s="63">
        <f t="shared" si="16"/>
        <v>0</v>
      </c>
      <c r="O100" s="63">
        <f t="shared" si="16"/>
        <v>0</v>
      </c>
      <c r="P100" s="63">
        <f t="shared" si="16"/>
        <v>0</v>
      </c>
      <c r="Q100" s="63">
        <f t="shared" si="16"/>
        <v>0</v>
      </c>
      <c r="R100" s="63">
        <f t="shared" si="16"/>
        <v>0</v>
      </c>
      <c r="S100" s="63">
        <f t="shared" si="16"/>
        <v>0</v>
      </c>
      <c r="T100" s="63">
        <f t="shared" si="16"/>
        <v>0</v>
      </c>
      <c r="U100" s="63">
        <f t="shared" si="16"/>
        <v>0</v>
      </c>
      <c r="V100" s="63">
        <f t="shared" si="16"/>
        <v>0</v>
      </c>
      <c r="W100" s="63">
        <f t="shared" si="16"/>
        <v>0</v>
      </c>
      <c r="X100" s="63">
        <f t="shared" si="16"/>
        <v>0</v>
      </c>
      <c r="Y100" s="63">
        <f t="shared" si="16"/>
        <v>0</v>
      </c>
      <c r="Z100" s="63">
        <f t="shared" si="16"/>
        <v>0</v>
      </c>
    </row>
    <row r="103" spans="2:27" ht="26.25">
      <c r="B103" s="23" t="s">
        <v>157</v>
      </c>
      <c r="D103" t="s">
        <v>158</v>
      </c>
    </row>
    <row r="106" spans="2:27">
      <c r="C106" s="3" t="s">
        <v>49</v>
      </c>
      <c r="D106" s="3" t="s">
        <v>50</v>
      </c>
      <c r="E106" s="3" t="s">
        <v>51</v>
      </c>
      <c r="F106" s="3" t="s">
        <v>52</v>
      </c>
      <c r="G106" s="3" t="s">
        <v>53</v>
      </c>
      <c r="H106" s="3" t="s">
        <v>54</v>
      </c>
      <c r="I106" s="3" t="s">
        <v>55</v>
      </c>
      <c r="J106" s="3" t="s">
        <v>56</v>
      </c>
      <c r="K106" s="3" t="s">
        <v>57</v>
      </c>
      <c r="L106" s="3" t="s">
        <v>58</v>
      </c>
      <c r="M106" s="3" t="s">
        <v>59</v>
      </c>
      <c r="N106" s="3" t="s">
        <v>60</v>
      </c>
      <c r="O106" s="3" t="s">
        <v>61</v>
      </c>
      <c r="P106" s="3" t="s">
        <v>62</v>
      </c>
      <c r="Q106" s="3" t="s">
        <v>63</v>
      </c>
      <c r="R106" s="3" t="s">
        <v>64</v>
      </c>
      <c r="S106" s="3" t="s">
        <v>65</v>
      </c>
      <c r="T106" s="3" t="s">
        <v>66</v>
      </c>
      <c r="U106" s="3" t="s">
        <v>67</v>
      </c>
      <c r="V106" s="3" t="s">
        <v>68</v>
      </c>
      <c r="W106" s="3" t="s">
        <v>69</v>
      </c>
      <c r="X106" s="3" t="s">
        <v>70</v>
      </c>
      <c r="Y106" s="3" t="s">
        <v>71</v>
      </c>
      <c r="Z106" s="3" t="s">
        <v>72</v>
      </c>
    </row>
    <row r="108" spans="2:27">
      <c r="B108" s="1" t="str">
        <f>"M-P do "&amp;'1 - Vendas, Receita e Recebim.'!B25</f>
        <v>M-P do Contas PRO</v>
      </c>
    </row>
    <row r="109" spans="2:27">
      <c r="B109" s="2" t="s">
        <v>159</v>
      </c>
      <c r="C109" s="2">
        <f>'1 - Vendas, Receita e Recebim.'!C29</f>
        <v>0</v>
      </c>
      <c r="D109" s="2">
        <f>'1 - Vendas, Receita e Recebim.'!D29</f>
        <v>5</v>
      </c>
      <c r="E109" s="2">
        <f>'1 - Vendas, Receita e Recebim.'!E29</f>
        <v>10</v>
      </c>
      <c r="F109" s="2">
        <f>'1 - Vendas, Receita e Recebim.'!F29</f>
        <v>10</v>
      </c>
      <c r="G109" s="2">
        <f>'1 - Vendas, Receita e Recebim.'!G29</f>
        <v>15</v>
      </c>
      <c r="H109" s="2">
        <f>'1 - Vendas, Receita e Recebim.'!H29</f>
        <v>15</v>
      </c>
      <c r="I109" s="2">
        <f>'1 - Vendas, Receita e Recebim.'!I29</f>
        <v>15</v>
      </c>
      <c r="J109" s="2">
        <f>'1 - Vendas, Receita e Recebim.'!J29</f>
        <v>20</v>
      </c>
      <c r="K109" s="2">
        <f>'1 - Vendas, Receita e Recebim.'!K29</f>
        <v>20</v>
      </c>
      <c r="L109" s="2">
        <f>'1 - Vendas, Receita e Recebim.'!L29</f>
        <v>20</v>
      </c>
      <c r="M109" s="2">
        <f>'1 - Vendas, Receita e Recebim.'!M29</f>
        <v>20</v>
      </c>
      <c r="N109" s="2">
        <f>'1 - Vendas, Receita e Recebim.'!N29</f>
        <v>25</v>
      </c>
      <c r="O109" s="2">
        <f>'1 - Vendas, Receita e Recebim.'!O29</f>
        <v>25</v>
      </c>
      <c r="P109" s="2">
        <f>'1 - Vendas, Receita e Recebim.'!P29</f>
        <v>25</v>
      </c>
      <c r="Q109" s="2">
        <f>'1 - Vendas, Receita e Recebim.'!Q29</f>
        <v>25</v>
      </c>
      <c r="R109" s="2">
        <f>'1 - Vendas, Receita e Recebim.'!R29</f>
        <v>25</v>
      </c>
      <c r="S109" s="2">
        <f>'1 - Vendas, Receita e Recebim.'!S29</f>
        <v>30</v>
      </c>
      <c r="T109" s="2">
        <f>'1 - Vendas, Receita e Recebim.'!T29</f>
        <v>30</v>
      </c>
      <c r="U109" s="2">
        <f>'1 - Vendas, Receita e Recebim.'!U29</f>
        <v>30</v>
      </c>
      <c r="V109" s="2">
        <f>'1 - Vendas, Receita e Recebim.'!V29</f>
        <v>30</v>
      </c>
      <c r="W109" s="2">
        <f>'1 - Vendas, Receita e Recebim.'!W29</f>
        <v>30</v>
      </c>
      <c r="X109" s="2">
        <f>'1 - Vendas, Receita e Recebim.'!X29</f>
        <v>30</v>
      </c>
      <c r="Y109" s="2">
        <f>'1 - Vendas, Receita e Recebim.'!Y29</f>
        <v>35</v>
      </c>
      <c r="Z109" s="2">
        <f>'1 - Vendas, Receita e Recebim.'!Z29</f>
        <v>35</v>
      </c>
    </row>
    <row r="110" spans="2:27">
      <c r="B110" s="2" t="s">
        <v>160</v>
      </c>
      <c r="C110" s="2">
        <f>ROUNDUP($C115*D109,0)</f>
        <v>0</v>
      </c>
      <c r="D110" s="2">
        <f t="shared" ref="D110:Y110" si="17">ROUNDUP($C115*E109,0)</f>
        <v>0</v>
      </c>
      <c r="E110" s="2">
        <f t="shared" si="17"/>
        <v>0</v>
      </c>
      <c r="F110" s="2">
        <f t="shared" si="17"/>
        <v>0</v>
      </c>
      <c r="G110" s="2">
        <f t="shared" si="17"/>
        <v>0</v>
      </c>
      <c r="H110" s="2">
        <f t="shared" si="17"/>
        <v>0</v>
      </c>
      <c r="I110" s="2">
        <f t="shared" si="17"/>
        <v>0</v>
      </c>
      <c r="J110" s="2">
        <f t="shared" si="17"/>
        <v>0</v>
      </c>
      <c r="K110" s="2">
        <f t="shared" si="17"/>
        <v>0</v>
      </c>
      <c r="L110" s="2">
        <f t="shared" si="17"/>
        <v>0</v>
      </c>
      <c r="M110" s="2">
        <f t="shared" si="17"/>
        <v>0</v>
      </c>
      <c r="N110" s="2">
        <f t="shared" si="17"/>
        <v>0</v>
      </c>
      <c r="O110" s="2">
        <f t="shared" si="17"/>
        <v>0</v>
      </c>
      <c r="P110" s="2">
        <f t="shared" si="17"/>
        <v>0</v>
      </c>
      <c r="Q110" s="2">
        <f t="shared" si="17"/>
        <v>0</v>
      </c>
      <c r="R110" s="2">
        <f t="shared" si="17"/>
        <v>0</v>
      </c>
      <c r="S110" s="2">
        <f t="shared" si="17"/>
        <v>0</v>
      </c>
      <c r="T110" s="2">
        <f t="shared" si="17"/>
        <v>0</v>
      </c>
      <c r="U110" s="2">
        <f t="shared" si="17"/>
        <v>0</v>
      </c>
      <c r="V110" s="2">
        <f t="shared" si="17"/>
        <v>0</v>
      </c>
      <c r="W110" s="2">
        <f t="shared" si="17"/>
        <v>0</v>
      </c>
      <c r="X110" s="2">
        <f t="shared" si="17"/>
        <v>0</v>
      </c>
      <c r="Y110" s="2">
        <f t="shared" si="17"/>
        <v>0</v>
      </c>
      <c r="Z110" s="2">
        <f>ROUNDUP($C115*Z109,0)</f>
        <v>0</v>
      </c>
      <c r="AA110" s="84">
        <f>(Z110+'1 - Vendas, Receita e Recebim.'!Z27)*E31</f>
        <v>0</v>
      </c>
    </row>
    <row r="111" spans="2:27">
      <c r="B111" s="2" t="s">
        <v>161</v>
      </c>
      <c r="C111" s="2">
        <v>0</v>
      </c>
      <c r="D111" s="2">
        <f t="shared" ref="D111:Z111" si="18">C110</f>
        <v>0</v>
      </c>
      <c r="E111" s="2">
        <f t="shared" si="18"/>
        <v>0</v>
      </c>
      <c r="F111" s="2">
        <f t="shared" si="18"/>
        <v>0</v>
      </c>
      <c r="G111" s="2">
        <f t="shared" si="18"/>
        <v>0</v>
      </c>
      <c r="H111" s="2">
        <f t="shared" si="18"/>
        <v>0</v>
      </c>
      <c r="I111" s="2">
        <f t="shared" si="18"/>
        <v>0</v>
      </c>
      <c r="J111" s="2">
        <f t="shared" si="18"/>
        <v>0</v>
      </c>
      <c r="K111" s="2">
        <f t="shared" si="18"/>
        <v>0</v>
      </c>
      <c r="L111" s="2">
        <f t="shared" si="18"/>
        <v>0</v>
      </c>
      <c r="M111" s="2">
        <f t="shared" si="18"/>
        <v>0</v>
      </c>
      <c r="N111" s="2">
        <f t="shared" si="18"/>
        <v>0</v>
      </c>
      <c r="O111" s="2">
        <f t="shared" si="18"/>
        <v>0</v>
      </c>
      <c r="P111" s="2">
        <f t="shared" si="18"/>
        <v>0</v>
      </c>
      <c r="Q111" s="2">
        <f t="shared" si="18"/>
        <v>0</v>
      </c>
      <c r="R111" s="2">
        <f t="shared" si="18"/>
        <v>0</v>
      </c>
      <c r="S111" s="2">
        <f t="shared" si="18"/>
        <v>0</v>
      </c>
      <c r="T111" s="2">
        <f t="shared" si="18"/>
        <v>0</v>
      </c>
      <c r="U111" s="2">
        <f t="shared" si="18"/>
        <v>0</v>
      </c>
      <c r="V111" s="2">
        <f t="shared" si="18"/>
        <v>0</v>
      </c>
      <c r="W111" s="2">
        <f t="shared" si="18"/>
        <v>0</v>
      </c>
      <c r="X111" s="2">
        <f t="shared" si="18"/>
        <v>0</v>
      </c>
      <c r="Y111" s="2">
        <f t="shared" si="18"/>
        <v>0</v>
      </c>
      <c r="Z111" s="2">
        <f t="shared" si="18"/>
        <v>0</v>
      </c>
    </row>
    <row r="112" spans="2:27">
      <c r="B112" s="2" t="s">
        <v>162</v>
      </c>
      <c r="C112" s="2">
        <f t="shared" ref="C112:Z112" si="19">C109-C111+C110</f>
        <v>0</v>
      </c>
      <c r="D112" s="2">
        <f t="shared" si="19"/>
        <v>5</v>
      </c>
      <c r="E112" s="2">
        <f t="shared" si="19"/>
        <v>10</v>
      </c>
      <c r="F112" s="2">
        <f t="shared" si="19"/>
        <v>10</v>
      </c>
      <c r="G112" s="2">
        <f t="shared" si="19"/>
        <v>15</v>
      </c>
      <c r="H112" s="2">
        <f t="shared" si="19"/>
        <v>15</v>
      </c>
      <c r="I112" s="2">
        <f t="shared" si="19"/>
        <v>15</v>
      </c>
      <c r="J112" s="2">
        <f t="shared" si="19"/>
        <v>20</v>
      </c>
      <c r="K112" s="2">
        <f t="shared" si="19"/>
        <v>20</v>
      </c>
      <c r="L112" s="2">
        <f t="shared" si="19"/>
        <v>20</v>
      </c>
      <c r="M112" s="2">
        <f t="shared" si="19"/>
        <v>20</v>
      </c>
      <c r="N112" s="2">
        <f t="shared" si="19"/>
        <v>25</v>
      </c>
      <c r="O112" s="2">
        <f t="shared" si="19"/>
        <v>25</v>
      </c>
      <c r="P112" s="2">
        <f t="shared" si="19"/>
        <v>25</v>
      </c>
      <c r="Q112" s="2">
        <f t="shared" si="19"/>
        <v>25</v>
      </c>
      <c r="R112" s="2">
        <f t="shared" si="19"/>
        <v>25</v>
      </c>
      <c r="S112" s="2">
        <f t="shared" si="19"/>
        <v>30</v>
      </c>
      <c r="T112" s="2">
        <f t="shared" si="19"/>
        <v>30</v>
      </c>
      <c r="U112" s="2">
        <f t="shared" si="19"/>
        <v>30</v>
      </c>
      <c r="V112" s="2">
        <f t="shared" si="19"/>
        <v>30</v>
      </c>
      <c r="W112" s="2">
        <f t="shared" si="19"/>
        <v>30</v>
      </c>
      <c r="X112" s="2">
        <f t="shared" si="19"/>
        <v>30</v>
      </c>
      <c r="Y112" s="2">
        <f t="shared" si="19"/>
        <v>35</v>
      </c>
      <c r="Z112" s="2">
        <f t="shared" si="19"/>
        <v>35</v>
      </c>
    </row>
    <row r="113" spans="2:27">
      <c r="B113" s="25" t="s">
        <v>163</v>
      </c>
      <c r="C113" s="57">
        <f t="shared" ref="C113:Z113" si="20">C77</f>
        <v>0</v>
      </c>
      <c r="D113" s="57">
        <f t="shared" si="20"/>
        <v>0</v>
      </c>
      <c r="E113" s="57">
        <f t="shared" si="20"/>
        <v>0</v>
      </c>
      <c r="F113" s="57">
        <f t="shared" si="20"/>
        <v>0</v>
      </c>
      <c r="G113" s="57">
        <f t="shared" si="20"/>
        <v>0</v>
      </c>
      <c r="H113" s="57">
        <f t="shared" si="20"/>
        <v>0</v>
      </c>
      <c r="I113" s="57">
        <f t="shared" si="20"/>
        <v>0</v>
      </c>
      <c r="J113" s="57">
        <f t="shared" si="20"/>
        <v>0</v>
      </c>
      <c r="K113" s="57">
        <f t="shared" si="20"/>
        <v>0</v>
      </c>
      <c r="L113" s="57">
        <f t="shared" si="20"/>
        <v>0</v>
      </c>
      <c r="M113" s="57">
        <f t="shared" si="20"/>
        <v>0</v>
      </c>
      <c r="N113" s="57">
        <f t="shared" si="20"/>
        <v>0</v>
      </c>
      <c r="O113" s="57">
        <f t="shared" si="20"/>
        <v>0</v>
      </c>
      <c r="P113" s="57">
        <f t="shared" si="20"/>
        <v>0</v>
      </c>
      <c r="Q113" s="57">
        <f t="shared" si="20"/>
        <v>0</v>
      </c>
      <c r="R113" s="57">
        <f t="shared" si="20"/>
        <v>0</v>
      </c>
      <c r="S113" s="57">
        <f t="shared" si="20"/>
        <v>0</v>
      </c>
      <c r="T113" s="57">
        <f t="shared" si="20"/>
        <v>0</v>
      </c>
      <c r="U113" s="57">
        <f t="shared" si="20"/>
        <v>0</v>
      </c>
      <c r="V113" s="57">
        <f t="shared" si="20"/>
        <v>0</v>
      </c>
      <c r="W113" s="57">
        <f t="shared" si="20"/>
        <v>0</v>
      </c>
      <c r="X113" s="57">
        <f t="shared" si="20"/>
        <v>0</v>
      </c>
      <c r="Y113" s="57">
        <f t="shared" si="20"/>
        <v>0</v>
      </c>
      <c r="Z113" s="57">
        <f t="shared" si="20"/>
        <v>0</v>
      </c>
    </row>
    <row r="114" spans="2:27">
      <c r="B114" s="25" t="s">
        <v>164</v>
      </c>
      <c r="C114" s="57">
        <f>C112*C113</f>
        <v>0</v>
      </c>
      <c r="D114" s="57">
        <f>D112*D113</f>
        <v>0</v>
      </c>
      <c r="E114" s="57">
        <f t="shared" ref="E114:Z114" si="21">E112*E113</f>
        <v>0</v>
      </c>
      <c r="F114" s="57">
        <f t="shared" si="21"/>
        <v>0</v>
      </c>
      <c r="G114" s="57">
        <f t="shared" si="21"/>
        <v>0</v>
      </c>
      <c r="H114" s="57">
        <f t="shared" si="21"/>
        <v>0</v>
      </c>
      <c r="I114" s="57">
        <f t="shared" si="21"/>
        <v>0</v>
      </c>
      <c r="J114" s="57">
        <f t="shared" si="21"/>
        <v>0</v>
      </c>
      <c r="K114" s="57">
        <f t="shared" si="21"/>
        <v>0</v>
      </c>
      <c r="L114" s="57">
        <f t="shared" si="21"/>
        <v>0</v>
      </c>
      <c r="M114" s="57">
        <f t="shared" si="21"/>
        <v>0</v>
      </c>
      <c r="N114" s="57">
        <f t="shared" si="21"/>
        <v>0</v>
      </c>
      <c r="O114" s="57">
        <f t="shared" si="21"/>
        <v>0</v>
      </c>
      <c r="P114" s="57">
        <f t="shared" si="21"/>
        <v>0</v>
      </c>
      <c r="Q114" s="57">
        <f t="shared" si="21"/>
        <v>0</v>
      </c>
      <c r="R114" s="57">
        <f t="shared" si="21"/>
        <v>0</v>
      </c>
      <c r="S114" s="57">
        <f t="shared" si="21"/>
        <v>0</v>
      </c>
      <c r="T114" s="57">
        <f t="shared" si="21"/>
        <v>0</v>
      </c>
      <c r="U114" s="57">
        <f t="shared" si="21"/>
        <v>0</v>
      </c>
      <c r="V114" s="57">
        <f t="shared" si="21"/>
        <v>0</v>
      </c>
      <c r="W114" s="57">
        <f t="shared" si="21"/>
        <v>0</v>
      </c>
      <c r="X114" s="57">
        <f t="shared" si="21"/>
        <v>0</v>
      </c>
      <c r="Y114" s="57">
        <f t="shared" si="21"/>
        <v>0</v>
      </c>
      <c r="Z114" s="57">
        <f t="shared" si="21"/>
        <v>0</v>
      </c>
    </row>
    <row r="115" spans="2:27">
      <c r="B115" s="126" t="s">
        <v>165</v>
      </c>
      <c r="C115" s="153"/>
      <c r="D115" s="123" t="s">
        <v>166</v>
      </c>
      <c r="E115" s="123"/>
      <c r="F115" s="123"/>
      <c r="G115" s="124"/>
    </row>
    <row r="117" spans="2:27">
      <c r="B117" s="1" t="str">
        <f>"M-P do "&amp;'1 - Vendas, Receita e Recebim.'!B35</f>
        <v>M-P do Prestação de Serviço Simples</v>
      </c>
      <c r="AA117" s="55"/>
    </row>
    <row r="118" spans="2:27">
      <c r="B118" s="2" t="s">
        <v>159</v>
      </c>
      <c r="C118" s="2">
        <f>'1 - Vendas, Receita e Recebim.'!C39</f>
        <v>30</v>
      </c>
      <c r="D118" s="2">
        <f>'1 - Vendas, Receita e Recebim.'!D39</f>
        <v>60</v>
      </c>
      <c r="E118" s="2">
        <f>'1 - Vendas, Receita e Recebim.'!E39</f>
        <v>120</v>
      </c>
      <c r="F118" s="2">
        <f>'1 - Vendas, Receita e Recebim.'!F39</f>
        <v>180</v>
      </c>
      <c r="G118" s="2">
        <f>'1 - Vendas, Receita e Recebim.'!G39</f>
        <v>210</v>
      </c>
      <c r="H118" s="2">
        <f>'1 - Vendas, Receita e Recebim.'!H39</f>
        <v>270</v>
      </c>
      <c r="I118" s="2">
        <f>'1 - Vendas, Receita e Recebim.'!I39</f>
        <v>300</v>
      </c>
      <c r="J118" s="2">
        <f>'1 - Vendas, Receita e Recebim.'!J39</f>
        <v>360</v>
      </c>
      <c r="K118" s="2">
        <f>'1 - Vendas, Receita e Recebim.'!K39</f>
        <v>0</v>
      </c>
      <c r="L118" s="2">
        <f>'1 - Vendas, Receita e Recebim.'!L39</f>
        <v>0</v>
      </c>
      <c r="M118" s="2">
        <f>'1 - Vendas, Receita e Recebim.'!M39</f>
        <v>0</v>
      </c>
      <c r="N118" s="2">
        <f>'1 - Vendas, Receita e Recebim.'!N39</f>
        <v>0</v>
      </c>
      <c r="O118" s="2">
        <f>'1 - Vendas, Receita e Recebim.'!O39</f>
        <v>0</v>
      </c>
      <c r="P118" s="2">
        <f>'1 - Vendas, Receita e Recebim.'!P39</f>
        <v>0</v>
      </c>
      <c r="Q118" s="2">
        <f>'1 - Vendas, Receita e Recebim.'!Q39</f>
        <v>0</v>
      </c>
      <c r="R118" s="2">
        <f>'1 - Vendas, Receita e Recebim.'!R39</f>
        <v>0</v>
      </c>
      <c r="S118" s="2">
        <f>'1 - Vendas, Receita e Recebim.'!S39</f>
        <v>0</v>
      </c>
      <c r="T118" s="2">
        <f>'1 - Vendas, Receita e Recebim.'!T39</f>
        <v>0</v>
      </c>
      <c r="U118" s="2">
        <f>'1 - Vendas, Receita e Recebim.'!U39</f>
        <v>0</v>
      </c>
      <c r="V118" s="2">
        <f>'1 - Vendas, Receita e Recebim.'!V39</f>
        <v>0</v>
      </c>
      <c r="W118" s="2">
        <f>'1 - Vendas, Receita e Recebim.'!W39</f>
        <v>0</v>
      </c>
      <c r="X118" s="2">
        <f>'1 - Vendas, Receita e Recebim.'!X39</f>
        <v>0</v>
      </c>
      <c r="Y118" s="2">
        <f>'1 - Vendas, Receita e Recebim.'!Y39</f>
        <v>0</v>
      </c>
      <c r="Z118" s="2">
        <f>'1 - Vendas, Receita e Recebim.'!Z39</f>
        <v>0</v>
      </c>
      <c r="AA118" s="55"/>
    </row>
    <row r="119" spans="2:27">
      <c r="B119" s="2" t="s">
        <v>160</v>
      </c>
      <c r="C119" s="2">
        <f>ROUNDUP($C124*D118,0)</f>
        <v>0</v>
      </c>
      <c r="D119" s="2">
        <f t="shared" ref="D119:Y119" si="22">ROUNDUP($C124*E118,0)</f>
        <v>0</v>
      </c>
      <c r="E119" s="2">
        <f t="shared" si="22"/>
        <v>0</v>
      </c>
      <c r="F119" s="2">
        <f t="shared" si="22"/>
        <v>0</v>
      </c>
      <c r="G119" s="2">
        <f t="shared" si="22"/>
        <v>0</v>
      </c>
      <c r="H119" s="2">
        <f t="shared" si="22"/>
        <v>0</v>
      </c>
      <c r="I119" s="2">
        <f t="shared" si="22"/>
        <v>0</v>
      </c>
      <c r="J119" s="2">
        <f t="shared" si="22"/>
        <v>0</v>
      </c>
      <c r="K119" s="2">
        <f t="shared" si="22"/>
        <v>0</v>
      </c>
      <c r="L119" s="2">
        <f t="shared" si="22"/>
        <v>0</v>
      </c>
      <c r="M119" s="2">
        <f t="shared" si="22"/>
        <v>0</v>
      </c>
      <c r="N119" s="2">
        <f t="shared" si="22"/>
        <v>0</v>
      </c>
      <c r="O119" s="2">
        <f t="shared" si="22"/>
        <v>0</v>
      </c>
      <c r="P119" s="2">
        <f t="shared" si="22"/>
        <v>0</v>
      </c>
      <c r="Q119" s="2">
        <f t="shared" si="22"/>
        <v>0</v>
      </c>
      <c r="R119" s="2">
        <f t="shared" si="22"/>
        <v>0</v>
      </c>
      <c r="S119" s="2">
        <f t="shared" si="22"/>
        <v>0</v>
      </c>
      <c r="T119" s="2">
        <f t="shared" si="22"/>
        <v>0</v>
      </c>
      <c r="U119" s="2">
        <f t="shared" si="22"/>
        <v>0</v>
      </c>
      <c r="V119" s="2">
        <f t="shared" si="22"/>
        <v>0</v>
      </c>
      <c r="W119" s="2">
        <f t="shared" si="22"/>
        <v>0</v>
      </c>
      <c r="X119" s="2">
        <f t="shared" si="22"/>
        <v>0</v>
      </c>
      <c r="Y119" s="2">
        <f t="shared" si="22"/>
        <v>0</v>
      </c>
      <c r="Z119" s="2">
        <f>ROUNDUP($C124*Z118,0)</f>
        <v>0</v>
      </c>
      <c r="AA119" s="84">
        <f>(Z119+'1 - Vendas, Receita e Recebim.'!Z37)*E40</f>
        <v>0</v>
      </c>
    </row>
    <row r="120" spans="2:27">
      <c r="B120" s="2" t="s">
        <v>161</v>
      </c>
      <c r="C120" s="2">
        <v>0</v>
      </c>
      <c r="D120" s="2">
        <f t="shared" ref="D120:Z120" si="23">C119</f>
        <v>0</v>
      </c>
      <c r="E120" s="2">
        <f t="shared" si="23"/>
        <v>0</v>
      </c>
      <c r="F120" s="2">
        <f t="shared" si="23"/>
        <v>0</v>
      </c>
      <c r="G120" s="2">
        <f t="shared" si="23"/>
        <v>0</v>
      </c>
      <c r="H120" s="2">
        <f t="shared" si="23"/>
        <v>0</v>
      </c>
      <c r="I120" s="2">
        <f t="shared" si="23"/>
        <v>0</v>
      </c>
      <c r="J120" s="2">
        <f t="shared" si="23"/>
        <v>0</v>
      </c>
      <c r="K120" s="2">
        <f t="shared" si="23"/>
        <v>0</v>
      </c>
      <c r="L120" s="2">
        <f t="shared" si="23"/>
        <v>0</v>
      </c>
      <c r="M120" s="2">
        <f t="shared" si="23"/>
        <v>0</v>
      </c>
      <c r="N120" s="2">
        <f t="shared" si="23"/>
        <v>0</v>
      </c>
      <c r="O120" s="2">
        <f t="shared" si="23"/>
        <v>0</v>
      </c>
      <c r="P120" s="2">
        <f t="shared" si="23"/>
        <v>0</v>
      </c>
      <c r="Q120" s="2">
        <f t="shared" si="23"/>
        <v>0</v>
      </c>
      <c r="R120" s="2">
        <f t="shared" si="23"/>
        <v>0</v>
      </c>
      <c r="S120" s="2">
        <f t="shared" si="23"/>
        <v>0</v>
      </c>
      <c r="T120" s="2">
        <f t="shared" si="23"/>
        <v>0</v>
      </c>
      <c r="U120" s="2">
        <f t="shared" si="23"/>
        <v>0</v>
      </c>
      <c r="V120" s="2">
        <f t="shared" si="23"/>
        <v>0</v>
      </c>
      <c r="W120" s="2">
        <f t="shared" si="23"/>
        <v>0</v>
      </c>
      <c r="X120" s="2">
        <f t="shared" si="23"/>
        <v>0</v>
      </c>
      <c r="Y120" s="2">
        <f t="shared" si="23"/>
        <v>0</v>
      </c>
      <c r="Z120" s="2">
        <f t="shared" si="23"/>
        <v>0</v>
      </c>
      <c r="AA120" s="55"/>
    </row>
    <row r="121" spans="2:27">
      <c r="B121" s="2" t="s">
        <v>162</v>
      </c>
      <c r="C121" s="2">
        <f t="shared" ref="C121:Z121" si="24">C118-C120+C119</f>
        <v>30</v>
      </c>
      <c r="D121" s="2">
        <f t="shared" si="24"/>
        <v>60</v>
      </c>
      <c r="E121" s="2">
        <f t="shared" si="24"/>
        <v>120</v>
      </c>
      <c r="F121" s="2">
        <f t="shared" si="24"/>
        <v>180</v>
      </c>
      <c r="G121" s="2">
        <f t="shared" si="24"/>
        <v>210</v>
      </c>
      <c r="H121" s="2">
        <f t="shared" si="24"/>
        <v>270</v>
      </c>
      <c r="I121" s="2">
        <f t="shared" si="24"/>
        <v>300</v>
      </c>
      <c r="J121" s="2">
        <f t="shared" si="24"/>
        <v>360</v>
      </c>
      <c r="K121" s="2">
        <f t="shared" si="24"/>
        <v>0</v>
      </c>
      <c r="L121" s="2">
        <f t="shared" si="24"/>
        <v>0</v>
      </c>
      <c r="M121" s="2">
        <f t="shared" si="24"/>
        <v>0</v>
      </c>
      <c r="N121" s="2">
        <f t="shared" si="24"/>
        <v>0</v>
      </c>
      <c r="O121" s="2">
        <f t="shared" si="24"/>
        <v>0</v>
      </c>
      <c r="P121" s="2">
        <f t="shared" si="24"/>
        <v>0</v>
      </c>
      <c r="Q121" s="2">
        <f t="shared" si="24"/>
        <v>0</v>
      </c>
      <c r="R121" s="2">
        <f t="shared" si="24"/>
        <v>0</v>
      </c>
      <c r="S121" s="2">
        <f t="shared" si="24"/>
        <v>0</v>
      </c>
      <c r="T121" s="2">
        <f t="shared" si="24"/>
        <v>0</v>
      </c>
      <c r="U121" s="2">
        <f t="shared" si="24"/>
        <v>0</v>
      </c>
      <c r="V121" s="2">
        <f t="shared" si="24"/>
        <v>0</v>
      </c>
      <c r="W121" s="2">
        <f t="shared" si="24"/>
        <v>0</v>
      </c>
      <c r="X121" s="2">
        <f t="shared" si="24"/>
        <v>0</v>
      </c>
      <c r="Y121" s="2">
        <f t="shared" si="24"/>
        <v>0</v>
      </c>
      <c r="Z121" s="2">
        <f t="shared" si="24"/>
        <v>0</v>
      </c>
      <c r="AA121" s="55"/>
    </row>
    <row r="122" spans="2:27">
      <c r="B122" s="25" t="s">
        <v>163</v>
      </c>
      <c r="C122" s="57">
        <f t="shared" ref="C122:Z122" si="25">C82</f>
        <v>0</v>
      </c>
      <c r="D122" s="57">
        <f t="shared" si="25"/>
        <v>0</v>
      </c>
      <c r="E122" s="57">
        <f t="shared" si="25"/>
        <v>0</v>
      </c>
      <c r="F122" s="57">
        <f t="shared" si="25"/>
        <v>0</v>
      </c>
      <c r="G122" s="57">
        <f t="shared" si="25"/>
        <v>0</v>
      </c>
      <c r="H122" s="57">
        <f t="shared" si="25"/>
        <v>0</v>
      </c>
      <c r="I122" s="57">
        <f t="shared" si="25"/>
        <v>0</v>
      </c>
      <c r="J122" s="57">
        <f t="shared" si="25"/>
        <v>0</v>
      </c>
      <c r="K122" s="57">
        <f t="shared" si="25"/>
        <v>0</v>
      </c>
      <c r="L122" s="57">
        <f t="shared" si="25"/>
        <v>0</v>
      </c>
      <c r="M122" s="57">
        <f t="shared" si="25"/>
        <v>0</v>
      </c>
      <c r="N122" s="57">
        <f t="shared" si="25"/>
        <v>0</v>
      </c>
      <c r="O122" s="57">
        <f t="shared" si="25"/>
        <v>0</v>
      </c>
      <c r="P122" s="57">
        <f t="shared" si="25"/>
        <v>0</v>
      </c>
      <c r="Q122" s="57">
        <f t="shared" si="25"/>
        <v>0</v>
      </c>
      <c r="R122" s="57">
        <f t="shared" si="25"/>
        <v>0</v>
      </c>
      <c r="S122" s="57">
        <f t="shared" si="25"/>
        <v>0</v>
      </c>
      <c r="T122" s="57">
        <f t="shared" si="25"/>
        <v>0</v>
      </c>
      <c r="U122" s="57">
        <f t="shared" si="25"/>
        <v>0</v>
      </c>
      <c r="V122" s="57">
        <f t="shared" si="25"/>
        <v>0</v>
      </c>
      <c r="W122" s="57">
        <f t="shared" si="25"/>
        <v>0</v>
      </c>
      <c r="X122" s="57">
        <f t="shared" si="25"/>
        <v>0</v>
      </c>
      <c r="Y122" s="57">
        <f t="shared" si="25"/>
        <v>0</v>
      </c>
      <c r="Z122" s="57">
        <f t="shared" si="25"/>
        <v>0</v>
      </c>
      <c r="AA122" s="55"/>
    </row>
    <row r="123" spans="2:27">
      <c r="B123" s="25" t="s">
        <v>164</v>
      </c>
      <c r="C123" s="57">
        <f>C121*C122</f>
        <v>0</v>
      </c>
      <c r="D123" s="57">
        <f>D121*D122</f>
        <v>0</v>
      </c>
      <c r="E123" s="57">
        <f t="shared" ref="E123:Z123" si="26">E121*E122</f>
        <v>0</v>
      </c>
      <c r="F123" s="57">
        <f t="shared" si="26"/>
        <v>0</v>
      </c>
      <c r="G123" s="57">
        <f t="shared" si="26"/>
        <v>0</v>
      </c>
      <c r="H123" s="57">
        <f t="shared" si="26"/>
        <v>0</v>
      </c>
      <c r="I123" s="57">
        <f t="shared" si="26"/>
        <v>0</v>
      </c>
      <c r="J123" s="57">
        <f t="shared" si="26"/>
        <v>0</v>
      </c>
      <c r="K123" s="57">
        <f t="shared" si="26"/>
        <v>0</v>
      </c>
      <c r="L123" s="57">
        <f t="shared" si="26"/>
        <v>0</v>
      </c>
      <c r="M123" s="57">
        <f t="shared" si="26"/>
        <v>0</v>
      </c>
      <c r="N123" s="57">
        <f t="shared" si="26"/>
        <v>0</v>
      </c>
      <c r="O123" s="57">
        <f t="shared" si="26"/>
        <v>0</v>
      </c>
      <c r="P123" s="57">
        <f t="shared" si="26"/>
        <v>0</v>
      </c>
      <c r="Q123" s="57">
        <f t="shared" si="26"/>
        <v>0</v>
      </c>
      <c r="R123" s="57">
        <f t="shared" si="26"/>
        <v>0</v>
      </c>
      <c r="S123" s="57">
        <f t="shared" si="26"/>
        <v>0</v>
      </c>
      <c r="T123" s="57">
        <f t="shared" si="26"/>
        <v>0</v>
      </c>
      <c r="U123" s="57">
        <f t="shared" si="26"/>
        <v>0</v>
      </c>
      <c r="V123" s="57">
        <f t="shared" si="26"/>
        <v>0</v>
      </c>
      <c r="W123" s="57">
        <f t="shared" si="26"/>
        <v>0</v>
      </c>
      <c r="X123" s="57">
        <f t="shared" si="26"/>
        <v>0</v>
      </c>
      <c r="Y123" s="57">
        <f t="shared" si="26"/>
        <v>0</v>
      </c>
      <c r="Z123" s="57">
        <f t="shared" si="26"/>
        <v>0</v>
      </c>
      <c r="AA123" s="55"/>
    </row>
    <row r="124" spans="2:27">
      <c r="B124" s="126" t="s">
        <v>165</v>
      </c>
      <c r="C124" s="153"/>
      <c r="D124" s="123" t="s">
        <v>166</v>
      </c>
      <c r="E124" s="123"/>
      <c r="F124" s="123"/>
      <c r="G124" s="124"/>
      <c r="AA124" s="55"/>
    </row>
    <row r="125" spans="2:27">
      <c r="AA125" s="55"/>
    </row>
    <row r="126" spans="2:27">
      <c r="B126" s="1" t="str">
        <f>"M-P do "&amp;'1 - Vendas, Receita e Recebim.'!B45</f>
        <v>M-P do Prestação de Serviço Elaborado</v>
      </c>
      <c r="AA126" s="55"/>
    </row>
    <row r="127" spans="2:27">
      <c r="B127" s="2" t="s">
        <v>159</v>
      </c>
      <c r="C127" s="2">
        <f>'1 - Vendas, Receita e Recebim.'!C49</f>
        <v>0</v>
      </c>
      <c r="D127" s="2">
        <f>'1 - Vendas, Receita e Recebim.'!D49</f>
        <v>0</v>
      </c>
      <c r="E127" s="2">
        <f>'1 - Vendas, Receita e Recebim.'!E49</f>
        <v>0</v>
      </c>
      <c r="F127" s="2">
        <f>'1 - Vendas, Receita e Recebim.'!F49</f>
        <v>0</v>
      </c>
      <c r="G127" s="2">
        <f>'1 - Vendas, Receita e Recebim.'!G49</f>
        <v>0</v>
      </c>
      <c r="H127" s="2">
        <f>'1 - Vendas, Receita e Recebim.'!H49</f>
        <v>0</v>
      </c>
      <c r="I127" s="2">
        <f>'1 - Vendas, Receita e Recebim.'!I49</f>
        <v>0</v>
      </c>
      <c r="J127" s="2">
        <f>'1 - Vendas, Receita e Recebim.'!J49</f>
        <v>0</v>
      </c>
      <c r="K127" s="2">
        <f>'1 - Vendas, Receita e Recebim.'!K49</f>
        <v>0</v>
      </c>
      <c r="L127" s="2">
        <f>'1 - Vendas, Receita e Recebim.'!L49</f>
        <v>0</v>
      </c>
      <c r="M127" s="2">
        <f>'1 - Vendas, Receita e Recebim.'!M49</f>
        <v>0</v>
      </c>
      <c r="N127" s="2">
        <f>'1 - Vendas, Receita e Recebim.'!N49</f>
        <v>0</v>
      </c>
      <c r="O127" s="2">
        <f>'1 - Vendas, Receita e Recebim.'!O49</f>
        <v>0</v>
      </c>
      <c r="P127" s="2">
        <f>'1 - Vendas, Receita e Recebim.'!P49</f>
        <v>0</v>
      </c>
      <c r="Q127" s="2">
        <f>'1 - Vendas, Receita e Recebim.'!Q49</f>
        <v>0</v>
      </c>
      <c r="R127" s="2">
        <f>'1 - Vendas, Receita e Recebim.'!R49</f>
        <v>0</v>
      </c>
      <c r="S127" s="2">
        <f>'1 - Vendas, Receita e Recebim.'!S49</f>
        <v>0</v>
      </c>
      <c r="T127" s="2">
        <f>'1 - Vendas, Receita e Recebim.'!T49</f>
        <v>0</v>
      </c>
      <c r="U127" s="2">
        <f>'1 - Vendas, Receita e Recebim.'!U49</f>
        <v>0</v>
      </c>
      <c r="V127" s="2">
        <f>'1 - Vendas, Receita e Recebim.'!V49</f>
        <v>0</v>
      </c>
      <c r="W127" s="2">
        <f>'1 - Vendas, Receita e Recebim.'!W49</f>
        <v>0</v>
      </c>
      <c r="X127" s="2">
        <f>'1 - Vendas, Receita e Recebim.'!X49</f>
        <v>0</v>
      </c>
      <c r="Y127" s="2">
        <f>'1 - Vendas, Receita e Recebim.'!Y49</f>
        <v>0</v>
      </c>
      <c r="Z127" s="2">
        <f>'1 - Vendas, Receita e Recebim.'!Z49</f>
        <v>0</v>
      </c>
      <c r="AA127" s="55"/>
    </row>
    <row r="128" spans="2:27">
      <c r="B128" s="2" t="s">
        <v>160</v>
      </c>
      <c r="C128" s="2">
        <f t="shared" ref="C128:X128" si="27">ROUNDUP($C133*D127,0)</f>
        <v>0</v>
      </c>
      <c r="D128" s="2">
        <f t="shared" si="27"/>
        <v>0</v>
      </c>
      <c r="E128" s="2">
        <f t="shared" si="27"/>
        <v>0</v>
      </c>
      <c r="F128" s="2">
        <f t="shared" si="27"/>
        <v>0</v>
      </c>
      <c r="G128" s="2">
        <f t="shared" si="27"/>
        <v>0</v>
      </c>
      <c r="H128" s="2">
        <f t="shared" si="27"/>
        <v>0</v>
      </c>
      <c r="I128" s="2">
        <f t="shared" si="27"/>
        <v>0</v>
      </c>
      <c r="J128" s="2">
        <f t="shared" si="27"/>
        <v>0</v>
      </c>
      <c r="K128" s="2">
        <f t="shared" si="27"/>
        <v>0</v>
      </c>
      <c r="L128" s="2">
        <f t="shared" si="27"/>
        <v>0</v>
      </c>
      <c r="M128" s="2">
        <f t="shared" si="27"/>
        <v>0</v>
      </c>
      <c r="N128" s="2">
        <f t="shared" si="27"/>
        <v>0</v>
      </c>
      <c r="O128" s="2">
        <f t="shared" si="27"/>
        <v>0</v>
      </c>
      <c r="P128" s="2">
        <f t="shared" si="27"/>
        <v>0</v>
      </c>
      <c r="Q128" s="2">
        <f t="shared" si="27"/>
        <v>0</v>
      </c>
      <c r="R128" s="2">
        <f t="shared" si="27"/>
        <v>0</v>
      </c>
      <c r="S128" s="2">
        <f t="shared" si="27"/>
        <v>0</v>
      </c>
      <c r="T128" s="2">
        <f t="shared" si="27"/>
        <v>0</v>
      </c>
      <c r="U128" s="2">
        <f t="shared" si="27"/>
        <v>0</v>
      </c>
      <c r="V128" s="2">
        <f t="shared" si="27"/>
        <v>0</v>
      </c>
      <c r="W128" s="2">
        <f t="shared" si="27"/>
        <v>0</v>
      </c>
      <c r="X128" s="2">
        <f t="shared" si="27"/>
        <v>0</v>
      </c>
      <c r="Y128" s="2">
        <f>ROUNDUP($C133*Z127,0)</f>
        <v>0</v>
      </c>
      <c r="Z128" s="2">
        <f>ROUNDUP($C133*Z127,0)</f>
        <v>0</v>
      </c>
      <c r="AA128" s="84">
        <f>(Z128+'1 - Vendas, Receita e Recebim.'!Z47)*E49</f>
        <v>0</v>
      </c>
    </row>
    <row r="129" spans="2:27">
      <c r="B129" s="2" t="s">
        <v>161</v>
      </c>
      <c r="C129" s="2">
        <v>0</v>
      </c>
      <c r="D129" s="2">
        <f t="shared" ref="D129:Z129" si="28">C128</f>
        <v>0</v>
      </c>
      <c r="E129" s="2">
        <f t="shared" si="28"/>
        <v>0</v>
      </c>
      <c r="F129" s="2">
        <f t="shared" si="28"/>
        <v>0</v>
      </c>
      <c r="G129" s="2">
        <f t="shared" si="28"/>
        <v>0</v>
      </c>
      <c r="H129" s="2">
        <f t="shared" si="28"/>
        <v>0</v>
      </c>
      <c r="I129" s="2">
        <f t="shared" si="28"/>
        <v>0</v>
      </c>
      <c r="J129" s="2">
        <f t="shared" si="28"/>
        <v>0</v>
      </c>
      <c r="K129" s="2">
        <f t="shared" si="28"/>
        <v>0</v>
      </c>
      <c r="L129" s="2">
        <f t="shared" si="28"/>
        <v>0</v>
      </c>
      <c r="M129" s="2">
        <f t="shared" si="28"/>
        <v>0</v>
      </c>
      <c r="N129" s="2">
        <f t="shared" si="28"/>
        <v>0</v>
      </c>
      <c r="O129" s="2">
        <f t="shared" si="28"/>
        <v>0</v>
      </c>
      <c r="P129" s="2">
        <f t="shared" si="28"/>
        <v>0</v>
      </c>
      <c r="Q129" s="2">
        <f t="shared" si="28"/>
        <v>0</v>
      </c>
      <c r="R129" s="2">
        <f t="shared" si="28"/>
        <v>0</v>
      </c>
      <c r="S129" s="2">
        <f t="shared" si="28"/>
        <v>0</v>
      </c>
      <c r="T129" s="2">
        <f t="shared" si="28"/>
        <v>0</v>
      </c>
      <c r="U129" s="2">
        <f t="shared" si="28"/>
        <v>0</v>
      </c>
      <c r="V129" s="2">
        <f t="shared" si="28"/>
        <v>0</v>
      </c>
      <c r="W129" s="2">
        <f t="shared" si="28"/>
        <v>0</v>
      </c>
      <c r="X129" s="2">
        <f t="shared" si="28"/>
        <v>0</v>
      </c>
      <c r="Y129" s="2">
        <f t="shared" si="28"/>
        <v>0</v>
      </c>
      <c r="Z129" s="2">
        <f t="shared" si="28"/>
        <v>0</v>
      </c>
      <c r="AA129" s="55"/>
    </row>
    <row r="130" spans="2:27">
      <c r="B130" s="2" t="s">
        <v>162</v>
      </c>
      <c r="C130" s="2">
        <f t="shared" ref="C130:Z130" si="29">C127-C129+C128</f>
        <v>0</v>
      </c>
      <c r="D130" s="2">
        <f t="shared" si="29"/>
        <v>0</v>
      </c>
      <c r="E130" s="2">
        <f t="shared" si="29"/>
        <v>0</v>
      </c>
      <c r="F130" s="2">
        <f t="shared" si="29"/>
        <v>0</v>
      </c>
      <c r="G130" s="2">
        <f t="shared" si="29"/>
        <v>0</v>
      </c>
      <c r="H130" s="2">
        <f t="shared" si="29"/>
        <v>0</v>
      </c>
      <c r="I130" s="2">
        <f t="shared" si="29"/>
        <v>0</v>
      </c>
      <c r="J130" s="2">
        <f t="shared" si="29"/>
        <v>0</v>
      </c>
      <c r="K130" s="2">
        <f t="shared" si="29"/>
        <v>0</v>
      </c>
      <c r="L130" s="2">
        <f t="shared" si="29"/>
        <v>0</v>
      </c>
      <c r="M130" s="2">
        <f t="shared" si="29"/>
        <v>0</v>
      </c>
      <c r="N130" s="2">
        <f t="shared" si="29"/>
        <v>0</v>
      </c>
      <c r="O130" s="2">
        <f t="shared" si="29"/>
        <v>0</v>
      </c>
      <c r="P130" s="2">
        <f t="shared" si="29"/>
        <v>0</v>
      </c>
      <c r="Q130" s="2">
        <f t="shared" si="29"/>
        <v>0</v>
      </c>
      <c r="R130" s="2">
        <f t="shared" si="29"/>
        <v>0</v>
      </c>
      <c r="S130" s="2">
        <f t="shared" si="29"/>
        <v>0</v>
      </c>
      <c r="T130" s="2">
        <f t="shared" si="29"/>
        <v>0</v>
      </c>
      <c r="U130" s="2">
        <f t="shared" si="29"/>
        <v>0</v>
      </c>
      <c r="V130" s="2">
        <f t="shared" si="29"/>
        <v>0</v>
      </c>
      <c r="W130" s="2">
        <f t="shared" si="29"/>
        <v>0</v>
      </c>
      <c r="X130" s="2">
        <f t="shared" si="29"/>
        <v>0</v>
      </c>
      <c r="Y130" s="2">
        <f t="shared" si="29"/>
        <v>0</v>
      </c>
      <c r="Z130" s="2">
        <f t="shared" si="29"/>
        <v>0</v>
      </c>
      <c r="AA130" s="55"/>
    </row>
    <row r="131" spans="2:27">
      <c r="B131" s="25" t="s">
        <v>163</v>
      </c>
      <c r="C131" s="57">
        <f t="shared" ref="C131:Z131" si="30">C87</f>
        <v>0</v>
      </c>
      <c r="D131" s="57">
        <f t="shared" si="30"/>
        <v>0</v>
      </c>
      <c r="E131" s="57">
        <f t="shared" si="30"/>
        <v>0</v>
      </c>
      <c r="F131" s="57">
        <f t="shared" si="30"/>
        <v>0</v>
      </c>
      <c r="G131" s="57">
        <f t="shared" si="30"/>
        <v>0</v>
      </c>
      <c r="H131" s="57">
        <f t="shared" si="30"/>
        <v>0</v>
      </c>
      <c r="I131" s="57">
        <f t="shared" si="30"/>
        <v>0</v>
      </c>
      <c r="J131" s="57">
        <f t="shared" si="30"/>
        <v>0</v>
      </c>
      <c r="K131" s="57">
        <f t="shared" si="30"/>
        <v>0</v>
      </c>
      <c r="L131" s="57">
        <f t="shared" si="30"/>
        <v>0</v>
      </c>
      <c r="M131" s="57">
        <f t="shared" si="30"/>
        <v>0</v>
      </c>
      <c r="N131" s="57">
        <f t="shared" si="30"/>
        <v>0</v>
      </c>
      <c r="O131" s="57">
        <f t="shared" si="30"/>
        <v>0</v>
      </c>
      <c r="P131" s="57">
        <f t="shared" si="30"/>
        <v>0</v>
      </c>
      <c r="Q131" s="57">
        <f t="shared" si="30"/>
        <v>0</v>
      </c>
      <c r="R131" s="57">
        <f t="shared" si="30"/>
        <v>0</v>
      </c>
      <c r="S131" s="57">
        <f t="shared" si="30"/>
        <v>0</v>
      </c>
      <c r="T131" s="57">
        <f t="shared" si="30"/>
        <v>0</v>
      </c>
      <c r="U131" s="57">
        <f t="shared" si="30"/>
        <v>0</v>
      </c>
      <c r="V131" s="57">
        <f t="shared" si="30"/>
        <v>0</v>
      </c>
      <c r="W131" s="57">
        <f t="shared" si="30"/>
        <v>0</v>
      </c>
      <c r="X131" s="57">
        <f t="shared" si="30"/>
        <v>0</v>
      </c>
      <c r="Y131" s="57">
        <f t="shared" si="30"/>
        <v>0</v>
      </c>
      <c r="Z131" s="57">
        <f t="shared" si="30"/>
        <v>0</v>
      </c>
      <c r="AA131" s="55"/>
    </row>
    <row r="132" spans="2:27">
      <c r="B132" s="25" t="s">
        <v>164</v>
      </c>
      <c r="C132" s="57">
        <f>C130*C131</f>
        <v>0</v>
      </c>
      <c r="D132" s="57">
        <f>D130*D131</f>
        <v>0</v>
      </c>
      <c r="E132" s="57">
        <f t="shared" ref="E132:Z132" si="31">E130*E131</f>
        <v>0</v>
      </c>
      <c r="F132" s="57">
        <f t="shared" si="31"/>
        <v>0</v>
      </c>
      <c r="G132" s="57">
        <f t="shared" si="31"/>
        <v>0</v>
      </c>
      <c r="H132" s="57">
        <f t="shared" si="31"/>
        <v>0</v>
      </c>
      <c r="I132" s="57">
        <f t="shared" si="31"/>
        <v>0</v>
      </c>
      <c r="J132" s="57">
        <f t="shared" si="31"/>
        <v>0</v>
      </c>
      <c r="K132" s="57">
        <f t="shared" si="31"/>
        <v>0</v>
      </c>
      <c r="L132" s="57">
        <f t="shared" si="31"/>
        <v>0</v>
      </c>
      <c r="M132" s="57">
        <f t="shared" si="31"/>
        <v>0</v>
      </c>
      <c r="N132" s="57">
        <f t="shared" si="31"/>
        <v>0</v>
      </c>
      <c r="O132" s="57">
        <f t="shared" si="31"/>
        <v>0</v>
      </c>
      <c r="P132" s="57">
        <f t="shared" si="31"/>
        <v>0</v>
      </c>
      <c r="Q132" s="57">
        <f t="shared" si="31"/>
        <v>0</v>
      </c>
      <c r="R132" s="57">
        <f t="shared" si="31"/>
        <v>0</v>
      </c>
      <c r="S132" s="57">
        <f t="shared" si="31"/>
        <v>0</v>
      </c>
      <c r="T132" s="57">
        <f t="shared" si="31"/>
        <v>0</v>
      </c>
      <c r="U132" s="57">
        <f t="shared" si="31"/>
        <v>0</v>
      </c>
      <c r="V132" s="57">
        <f t="shared" si="31"/>
        <v>0</v>
      </c>
      <c r="W132" s="57">
        <f t="shared" si="31"/>
        <v>0</v>
      </c>
      <c r="X132" s="57">
        <f t="shared" si="31"/>
        <v>0</v>
      </c>
      <c r="Y132" s="57">
        <f t="shared" si="31"/>
        <v>0</v>
      </c>
      <c r="Z132" s="57">
        <f t="shared" si="31"/>
        <v>0</v>
      </c>
      <c r="AA132" s="55"/>
    </row>
    <row r="133" spans="2:27">
      <c r="B133" s="126" t="s">
        <v>165</v>
      </c>
      <c r="C133" s="153"/>
      <c r="D133" s="123" t="s">
        <v>166</v>
      </c>
      <c r="E133" s="123"/>
      <c r="F133" s="123"/>
      <c r="G133" s="124"/>
      <c r="AA133" s="55"/>
    </row>
    <row r="134" spans="2:27">
      <c r="AA134" s="55"/>
    </row>
    <row r="135" spans="2:27">
      <c r="B135" s="1" t="str">
        <f>"M-P do "&amp;'1 - Vendas, Receita e Recebim.'!B55</f>
        <v>M-P do Produto ou Serviço 4</v>
      </c>
      <c r="AA135" s="55"/>
    </row>
    <row r="136" spans="2:27">
      <c r="B136" s="2" t="s">
        <v>159</v>
      </c>
      <c r="C136" s="2">
        <f>'1 - Vendas, Receita e Recebim.'!C59:Z59</f>
        <v>0</v>
      </c>
      <c r="D136" s="2">
        <f>'1 - Vendas, Receita e Recebim.'!D56</f>
        <v>0</v>
      </c>
      <c r="E136" s="2">
        <f>'1 - Vendas, Receita e Recebim.'!E56</f>
        <v>0</v>
      </c>
      <c r="F136" s="2">
        <f>'1 - Vendas, Receita e Recebim.'!F56</f>
        <v>0</v>
      </c>
      <c r="G136" s="2">
        <f>'1 - Vendas, Receita e Recebim.'!G56</f>
        <v>0</v>
      </c>
      <c r="H136" s="2">
        <f>'1 - Vendas, Receita e Recebim.'!H56</f>
        <v>0</v>
      </c>
      <c r="I136" s="2">
        <f>'1 - Vendas, Receita e Recebim.'!I56</f>
        <v>0</v>
      </c>
      <c r="J136" s="2">
        <f>'1 - Vendas, Receita e Recebim.'!J56</f>
        <v>0</v>
      </c>
      <c r="K136" s="2">
        <f>'1 - Vendas, Receita e Recebim.'!K56</f>
        <v>0</v>
      </c>
      <c r="L136" s="2">
        <f>'1 - Vendas, Receita e Recebim.'!L56</f>
        <v>0</v>
      </c>
      <c r="M136" s="2">
        <f>'1 - Vendas, Receita e Recebim.'!M56</f>
        <v>0</v>
      </c>
      <c r="N136" s="2">
        <f>'1 - Vendas, Receita e Recebim.'!N56</f>
        <v>0</v>
      </c>
      <c r="O136" s="2">
        <f>'1 - Vendas, Receita e Recebim.'!O56</f>
        <v>0</v>
      </c>
      <c r="P136" s="2">
        <f>'1 - Vendas, Receita e Recebim.'!P56</f>
        <v>0</v>
      </c>
      <c r="Q136" s="2">
        <f>'1 - Vendas, Receita e Recebim.'!Q56</f>
        <v>0</v>
      </c>
      <c r="R136" s="2">
        <f>'1 - Vendas, Receita e Recebim.'!R56</f>
        <v>0</v>
      </c>
      <c r="S136" s="2">
        <f>'1 - Vendas, Receita e Recebim.'!S56</f>
        <v>0</v>
      </c>
      <c r="T136" s="2">
        <f>'1 - Vendas, Receita e Recebim.'!T56</f>
        <v>0</v>
      </c>
      <c r="U136" s="2">
        <f>'1 - Vendas, Receita e Recebim.'!U56</f>
        <v>0</v>
      </c>
      <c r="V136" s="2">
        <f>'1 - Vendas, Receita e Recebim.'!V56</f>
        <v>0</v>
      </c>
      <c r="W136" s="2">
        <f>'1 - Vendas, Receita e Recebim.'!W56</f>
        <v>0</v>
      </c>
      <c r="X136" s="2">
        <f>'1 - Vendas, Receita e Recebim.'!X56</f>
        <v>0</v>
      </c>
      <c r="Y136" s="2">
        <f>'1 - Vendas, Receita e Recebim.'!Y56</f>
        <v>0</v>
      </c>
      <c r="Z136" s="2">
        <f>'1 - Vendas, Receita e Recebim.'!Z56</f>
        <v>0</v>
      </c>
      <c r="AA136" s="55"/>
    </row>
    <row r="137" spans="2:27">
      <c r="B137" s="2" t="s">
        <v>160</v>
      </c>
      <c r="C137" s="2">
        <f>ROUNDUP($C142*D136,0)</f>
        <v>0</v>
      </c>
      <c r="D137" s="2">
        <f t="shared" ref="D137:Y137" si="32">ROUNDUP($C142*E136,0)</f>
        <v>0</v>
      </c>
      <c r="E137" s="2">
        <f t="shared" si="32"/>
        <v>0</v>
      </c>
      <c r="F137" s="2">
        <f t="shared" si="32"/>
        <v>0</v>
      </c>
      <c r="G137" s="2">
        <f t="shared" si="32"/>
        <v>0</v>
      </c>
      <c r="H137" s="2">
        <f t="shared" si="32"/>
        <v>0</v>
      </c>
      <c r="I137" s="2">
        <f t="shared" si="32"/>
        <v>0</v>
      </c>
      <c r="J137" s="2">
        <f t="shared" si="32"/>
        <v>0</v>
      </c>
      <c r="K137" s="2">
        <f t="shared" si="32"/>
        <v>0</v>
      </c>
      <c r="L137" s="2">
        <f t="shared" si="32"/>
        <v>0</v>
      </c>
      <c r="M137" s="2">
        <f t="shared" si="32"/>
        <v>0</v>
      </c>
      <c r="N137" s="2">
        <f t="shared" si="32"/>
        <v>0</v>
      </c>
      <c r="O137" s="2">
        <f t="shared" si="32"/>
        <v>0</v>
      </c>
      <c r="P137" s="2">
        <f t="shared" si="32"/>
        <v>0</v>
      </c>
      <c r="Q137" s="2">
        <f t="shared" si="32"/>
        <v>0</v>
      </c>
      <c r="R137" s="2">
        <f t="shared" si="32"/>
        <v>0</v>
      </c>
      <c r="S137" s="2">
        <f t="shared" si="32"/>
        <v>0</v>
      </c>
      <c r="T137" s="2">
        <f t="shared" si="32"/>
        <v>0</v>
      </c>
      <c r="U137" s="2">
        <f t="shared" si="32"/>
        <v>0</v>
      </c>
      <c r="V137" s="2">
        <f t="shared" si="32"/>
        <v>0</v>
      </c>
      <c r="W137" s="2">
        <f t="shared" si="32"/>
        <v>0</v>
      </c>
      <c r="X137" s="2">
        <f t="shared" si="32"/>
        <v>0</v>
      </c>
      <c r="Y137" s="2">
        <f t="shared" si="32"/>
        <v>0</v>
      </c>
      <c r="Z137" s="2">
        <f>ROUNDUP($C142*Z136,0)</f>
        <v>0</v>
      </c>
      <c r="AA137" s="84">
        <f>(Z137+'1 - Vendas, Receita e Recebim.'!Z57)*E58</f>
        <v>0</v>
      </c>
    </row>
    <row r="138" spans="2:27">
      <c r="B138" s="2" t="s">
        <v>161</v>
      </c>
      <c r="C138" s="2">
        <v>0</v>
      </c>
      <c r="D138" s="2">
        <f t="shared" ref="D138:Z138" si="33">C137</f>
        <v>0</v>
      </c>
      <c r="E138" s="2">
        <f t="shared" si="33"/>
        <v>0</v>
      </c>
      <c r="F138" s="2">
        <f t="shared" si="33"/>
        <v>0</v>
      </c>
      <c r="G138" s="2">
        <f t="shared" si="33"/>
        <v>0</v>
      </c>
      <c r="H138" s="2">
        <f t="shared" si="33"/>
        <v>0</v>
      </c>
      <c r="I138" s="2">
        <f t="shared" si="33"/>
        <v>0</v>
      </c>
      <c r="J138" s="2">
        <f t="shared" si="33"/>
        <v>0</v>
      </c>
      <c r="K138" s="2">
        <f t="shared" si="33"/>
        <v>0</v>
      </c>
      <c r="L138" s="2">
        <f t="shared" si="33"/>
        <v>0</v>
      </c>
      <c r="M138" s="2">
        <f t="shared" si="33"/>
        <v>0</v>
      </c>
      <c r="N138" s="2">
        <f t="shared" si="33"/>
        <v>0</v>
      </c>
      <c r="O138" s="2">
        <f t="shared" si="33"/>
        <v>0</v>
      </c>
      <c r="P138" s="2">
        <f t="shared" si="33"/>
        <v>0</v>
      </c>
      <c r="Q138" s="2">
        <f t="shared" si="33"/>
        <v>0</v>
      </c>
      <c r="R138" s="2">
        <f t="shared" si="33"/>
        <v>0</v>
      </c>
      <c r="S138" s="2">
        <f t="shared" si="33"/>
        <v>0</v>
      </c>
      <c r="T138" s="2">
        <f t="shared" si="33"/>
        <v>0</v>
      </c>
      <c r="U138" s="2">
        <f t="shared" si="33"/>
        <v>0</v>
      </c>
      <c r="V138" s="2">
        <f t="shared" si="33"/>
        <v>0</v>
      </c>
      <c r="W138" s="2">
        <f t="shared" si="33"/>
        <v>0</v>
      </c>
      <c r="X138" s="2">
        <f t="shared" si="33"/>
        <v>0</v>
      </c>
      <c r="Y138" s="2">
        <f t="shared" si="33"/>
        <v>0</v>
      </c>
      <c r="Z138" s="2">
        <f t="shared" si="33"/>
        <v>0</v>
      </c>
      <c r="AA138" s="55"/>
    </row>
    <row r="139" spans="2:27">
      <c r="B139" s="2" t="s">
        <v>162</v>
      </c>
      <c r="C139" s="2">
        <f t="shared" ref="C139:Z139" si="34">C136-C138+C137</f>
        <v>0</v>
      </c>
      <c r="D139" s="2">
        <f t="shared" si="34"/>
        <v>0</v>
      </c>
      <c r="E139" s="2">
        <f t="shared" si="34"/>
        <v>0</v>
      </c>
      <c r="F139" s="2">
        <f t="shared" si="34"/>
        <v>0</v>
      </c>
      <c r="G139" s="2">
        <f t="shared" si="34"/>
        <v>0</v>
      </c>
      <c r="H139" s="2">
        <f t="shared" si="34"/>
        <v>0</v>
      </c>
      <c r="I139" s="2">
        <f t="shared" si="34"/>
        <v>0</v>
      </c>
      <c r="J139" s="2">
        <f t="shared" si="34"/>
        <v>0</v>
      </c>
      <c r="K139" s="2">
        <f t="shared" si="34"/>
        <v>0</v>
      </c>
      <c r="L139" s="2">
        <f t="shared" si="34"/>
        <v>0</v>
      </c>
      <c r="M139" s="2">
        <f t="shared" si="34"/>
        <v>0</v>
      </c>
      <c r="N139" s="2">
        <f t="shared" si="34"/>
        <v>0</v>
      </c>
      <c r="O139" s="2">
        <f t="shared" si="34"/>
        <v>0</v>
      </c>
      <c r="P139" s="2">
        <f t="shared" si="34"/>
        <v>0</v>
      </c>
      <c r="Q139" s="2">
        <f t="shared" si="34"/>
        <v>0</v>
      </c>
      <c r="R139" s="2">
        <f t="shared" si="34"/>
        <v>0</v>
      </c>
      <c r="S139" s="2">
        <f t="shared" si="34"/>
        <v>0</v>
      </c>
      <c r="T139" s="2">
        <f t="shared" si="34"/>
        <v>0</v>
      </c>
      <c r="U139" s="2">
        <f t="shared" si="34"/>
        <v>0</v>
      </c>
      <c r="V139" s="2">
        <f t="shared" si="34"/>
        <v>0</v>
      </c>
      <c r="W139" s="2">
        <f t="shared" si="34"/>
        <v>0</v>
      </c>
      <c r="X139" s="2">
        <f t="shared" si="34"/>
        <v>0</v>
      </c>
      <c r="Y139" s="2">
        <f t="shared" si="34"/>
        <v>0</v>
      </c>
      <c r="Z139" s="2">
        <f t="shared" si="34"/>
        <v>0</v>
      </c>
      <c r="AA139" s="55"/>
    </row>
    <row r="140" spans="2:27">
      <c r="B140" s="25" t="s">
        <v>163</v>
      </c>
      <c r="C140" s="57">
        <f t="shared" ref="C140:Z140" si="35">C92</f>
        <v>0</v>
      </c>
      <c r="D140" s="57">
        <f t="shared" si="35"/>
        <v>0</v>
      </c>
      <c r="E140" s="57">
        <f t="shared" si="35"/>
        <v>0</v>
      </c>
      <c r="F140" s="57">
        <f t="shared" si="35"/>
        <v>0</v>
      </c>
      <c r="G140" s="57">
        <f t="shared" si="35"/>
        <v>0</v>
      </c>
      <c r="H140" s="57">
        <f t="shared" si="35"/>
        <v>0</v>
      </c>
      <c r="I140" s="57">
        <f t="shared" si="35"/>
        <v>0</v>
      </c>
      <c r="J140" s="57">
        <f t="shared" si="35"/>
        <v>0</v>
      </c>
      <c r="K140" s="57">
        <f t="shared" si="35"/>
        <v>0</v>
      </c>
      <c r="L140" s="57">
        <f t="shared" si="35"/>
        <v>0</v>
      </c>
      <c r="M140" s="57">
        <f t="shared" si="35"/>
        <v>0</v>
      </c>
      <c r="N140" s="57">
        <f t="shared" si="35"/>
        <v>0</v>
      </c>
      <c r="O140" s="57">
        <f t="shared" si="35"/>
        <v>0</v>
      </c>
      <c r="P140" s="57">
        <f t="shared" si="35"/>
        <v>0</v>
      </c>
      <c r="Q140" s="57">
        <f t="shared" si="35"/>
        <v>0</v>
      </c>
      <c r="R140" s="57">
        <f t="shared" si="35"/>
        <v>0</v>
      </c>
      <c r="S140" s="57">
        <f t="shared" si="35"/>
        <v>0</v>
      </c>
      <c r="T140" s="57">
        <f t="shared" si="35"/>
        <v>0</v>
      </c>
      <c r="U140" s="57">
        <f t="shared" si="35"/>
        <v>0</v>
      </c>
      <c r="V140" s="57">
        <f t="shared" si="35"/>
        <v>0</v>
      </c>
      <c r="W140" s="57">
        <f t="shared" si="35"/>
        <v>0</v>
      </c>
      <c r="X140" s="57">
        <f t="shared" si="35"/>
        <v>0</v>
      </c>
      <c r="Y140" s="57">
        <f t="shared" si="35"/>
        <v>0</v>
      </c>
      <c r="Z140" s="57">
        <f t="shared" si="35"/>
        <v>0</v>
      </c>
      <c r="AA140" s="55"/>
    </row>
    <row r="141" spans="2:27">
      <c r="B141" s="25" t="s">
        <v>164</v>
      </c>
      <c r="C141" s="57">
        <f>C139*C140</f>
        <v>0</v>
      </c>
      <c r="D141" s="57">
        <f>D139*D140</f>
        <v>0</v>
      </c>
      <c r="E141" s="57">
        <f t="shared" ref="E141:Z141" si="36">E139*E140</f>
        <v>0</v>
      </c>
      <c r="F141" s="57">
        <f t="shared" si="36"/>
        <v>0</v>
      </c>
      <c r="G141" s="57">
        <f t="shared" si="36"/>
        <v>0</v>
      </c>
      <c r="H141" s="57">
        <f t="shared" si="36"/>
        <v>0</v>
      </c>
      <c r="I141" s="57">
        <f t="shared" si="36"/>
        <v>0</v>
      </c>
      <c r="J141" s="57">
        <f t="shared" si="36"/>
        <v>0</v>
      </c>
      <c r="K141" s="57">
        <f t="shared" si="36"/>
        <v>0</v>
      </c>
      <c r="L141" s="57">
        <f t="shared" si="36"/>
        <v>0</v>
      </c>
      <c r="M141" s="57">
        <f t="shared" si="36"/>
        <v>0</v>
      </c>
      <c r="N141" s="57">
        <f t="shared" si="36"/>
        <v>0</v>
      </c>
      <c r="O141" s="57">
        <f t="shared" si="36"/>
        <v>0</v>
      </c>
      <c r="P141" s="57">
        <f t="shared" si="36"/>
        <v>0</v>
      </c>
      <c r="Q141" s="57">
        <f t="shared" si="36"/>
        <v>0</v>
      </c>
      <c r="R141" s="57">
        <f t="shared" si="36"/>
        <v>0</v>
      </c>
      <c r="S141" s="57">
        <f t="shared" si="36"/>
        <v>0</v>
      </c>
      <c r="T141" s="57">
        <f t="shared" si="36"/>
        <v>0</v>
      </c>
      <c r="U141" s="57">
        <f t="shared" si="36"/>
        <v>0</v>
      </c>
      <c r="V141" s="57">
        <f t="shared" si="36"/>
        <v>0</v>
      </c>
      <c r="W141" s="57">
        <f t="shared" si="36"/>
        <v>0</v>
      </c>
      <c r="X141" s="57">
        <f t="shared" si="36"/>
        <v>0</v>
      </c>
      <c r="Y141" s="57">
        <f t="shared" si="36"/>
        <v>0</v>
      </c>
      <c r="Z141" s="57">
        <f t="shared" si="36"/>
        <v>0</v>
      </c>
      <c r="AA141" s="55"/>
    </row>
    <row r="142" spans="2:27">
      <c r="B142" s="126" t="s">
        <v>165</v>
      </c>
      <c r="C142" s="153"/>
      <c r="D142" s="123" t="s">
        <v>166</v>
      </c>
      <c r="E142" s="123"/>
      <c r="F142" s="123"/>
      <c r="G142" s="124"/>
      <c r="AA142" s="55"/>
    </row>
    <row r="143" spans="2:27">
      <c r="AA143" s="55"/>
    </row>
    <row r="144" spans="2:27">
      <c r="B144" s="1" t="str">
        <f>"M-P do "&amp;'1 - Vendas, Receita e Recebim.'!B65</f>
        <v>M-P do Produto ou Serviço 5</v>
      </c>
      <c r="AA144" s="55"/>
    </row>
    <row r="145" spans="2:27">
      <c r="B145" s="2" t="s">
        <v>159</v>
      </c>
      <c r="C145" s="2">
        <f>'1 - Vendas, Receita e Recebim.'!C69</f>
        <v>0</v>
      </c>
      <c r="D145" s="2">
        <f>'1 - Vendas, Receita e Recebim.'!D69</f>
        <v>0</v>
      </c>
      <c r="E145" s="2">
        <f>'1 - Vendas, Receita e Recebim.'!E69</f>
        <v>0</v>
      </c>
      <c r="F145" s="2">
        <f>'1 - Vendas, Receita e Recebim.'!F69</f>
        <v>0</v>
      </c>
      <c r="G145" s="2">
        <f>'1 - Vendas, Receita e Recebim.'!G69</f>
        <v>0</v>
      </c>
      <c r="H145" s="2">
        <f>'1 - Vendas, Receita e Recebim.'!H69</f>
        <v>0</v>
      </c>
      <c r="I145" s="2">
        <f>'1 - Vendas, Receita e Recebim.'!I69</f>
        <v>0</v>
      </c>
      <c r="J145" s="2">
        <f>'1 - Vendas, Receita e Recebim.'!J69</f>
        <v>0</v>
      </c>
      <c r="K145" s="2">
        <f>'1 - Vendas, Receita e Recebim.'!K69</f>
        <v>0</v>
      </c>
      <c r="L145" s="2">
        <f>'1 - Vendas, Receita e Recebim.'!L69</f>
        <v>0</v>
      </c>
      <c r="M145" s="2">
        <f>'1 - Vendas, Receita e Recebim.'!M69</f>
        <v>0</v>
      </c>
      <c r="N145" s="2">
        <f>'1 - Vendas, Receita e Recebim.'!N69</f>
        <v>0</v>
      </c>
      <c r="O145" s="2">
        <f>'1 - Vendas, Receita e Recebim.'!O69</f>
        <v>0</v>
      </c>
      <c r="P145" s="2">
        <f>'1 - Vendas, Receita e Recebim.'!P69</f>
        <v>0</v>
      </c>
      <c r="Q145" s="2">
        <f>'1 - Vendas, Receita e Recebim.'!Q69</f>
        <v>0</v>
      </c>
      <c r="R145" s="2">
        <f>'1 - Vendas, Receita e Recebim.'!R69</f>
        <v>0</v>
      </c>
      <c r="S145" s="2">
        <f>'1 - Vendas, Receita e Recebim.'!S69</f>
        <v>0</v>
      </c>
      <c r="T145" s="2">
        <f>'1 - Vendas, Receita e Recebim.'!T69</f>
        <v>0</v>
      </c>
      <c r="U145" s="2">
        <f>'1 - Vendas, Receita e Recebim.'!U69</f>
        <v>0</v>
      </c>
      <c r="V145" s="2">
        <f>'1 - Vendas, Receita e Recebim.'!V69</f>
        <v>0</v>
      </c>
      <c r="W145" s="2">
        <f>'1 - Vendas, Receita e Recebim.'!W69</f>
        <v>0</v>
      </c>
      <c r="X145" s="2">
        <f>'1 - Vendas, Receita e Recebim.'!X69</f>
        <v>0</v>
      </c>
      <c r="Y145" s="2">
        <f>'1 - Vendas, Receita e Recebim.'!Y69</f>
        <v>0</v>
      </c>
      <c r="Z145" s="2">
        <f>'1 - Vendas, Receita e Recebim.'!Z69</f>
        <v>0</v>
      </c>
      <c r="AA145" s="55"/>
    </row>
    <row r="146" spans="2:27">
      <c r="B146" s="2" t="s">
        <v>160</v>
      </c>
      <c r="C146" s="2">
        <f>ROUNDUP($C151*D145,0)</f>
        <v>0</v>
      </c>
      <c r="D146" s="2">
        <f t="shared" ref="D146:Y146" si="37">ROUNDUP($C151*E145,0)</f>
        <v>0</v>
      </c>
      <c r="E146" s="2">
        <f t="shared" si="37"/>
        <v>0</v>
      </c>
      <c r="F146" s="2">
        <f t="shared" si="37"/>
        <v>0</v>
      </c>
      <c r="G146" s="2">
        <f t="shared" si="37"/>
        <v>0</v>
      </c>
      <c r="H146" s="2">
        <f t="shared" si="37"/>
        <v>0</v>
      </c>
      <c r="I146" s="2">
        <f t="shared" si="37"/>
        <v>0</v>
      </c>
      <c r="J146" s="2">
        <f t="shared" si="37"/>
        <v>0</v>
      </c>
      <c r="K146" s="2">
        <f t="shared" si="37"/>
        <v>0</v>
      </c>
      <c r="L146" s="2">
        <f t="shared" si="37"/>
        <v>0</v>
      </c>
      <c r="M146" s="2">
        <f t="shared" si="37"/>
        <v>0</v>
      </c>
      <c r="N146" s="2">
        <f t="shared" si="37"/>
        <v>0</v>
      </c>
      <c r="O146" s="2">
        <f t="shared" si="37"/>
        <v>0</v>
      </c>
      <c r="P146" s="2">
        <f t="shared" si="37"/>
        <v>0</v>
      </c>
      <c r="Q146" s="2">
        <f t="shared" si="37"/>
        <v>0</v>
      </c>
      <c r="R146" s="2">
        <f t="shared" si="37"/>
        <v>0</v>
      </c>
      <c r="S146" s="2">
        <f t="shared" si="37"/>
        <v>0</v>
      </c>
      <c r="T146" s="2">
        <f t="shared" si="37"/>
        <v>0</v>
      </c>
      <c r="U146" s="2">
        <f t="shared" si="37"/>
        <v>0</v>
      </c>
      <c r="V146" s="2">
        <f t="shared" si="37"/>
        <v>0</v>
      </c>
      <c r="W146" s="2">
        <f t="shared" si="37"/>
        <v>0</v>
      </c>
      <c r="X146" s="2">
        <f t="shared" si="37"/>
        <v>0</v>
      </c>
      <c r="Y146" s="2">
        <f t="shared" si="37"/>
        <v>0</v>
      </c>
      <c r="Z146" s="2">
        <f>ROUNDUP($C151*Z145,0)</f>
        <v>0</v>
      </c>
      <c r="AA146" s="84">
        <f>(Z146+'1 - Vendas, Receita e Recebim.'!Z67)*E67</f>
        <v>0</v>
      </c>
    </row>
    <row r="147" spans="2:27">
      <c r="B147" s="2" t="s">
        <v>161</v>
      </c>
      <c r="C147" s="2">
        <v>0</v>
      </c>
      <c r="D147" s="2">
        <f t="shared" ref="D147:Z147" si="38">C146</f>
        <v>0</v>
      </c>
      <c r="E147" s="2">
        <f t="shared" si="38"/>
        <v>0</v>
      </c>
      <c r="F147" s="2">
        <f t="shared" si="38"/>
        <v>0</v>
      </c>
      <c r="G147" s="2">
        <f t="shared" si="38"/>
        <v>0</v>
      </c>
      <c r="H147" s="2">
        <f t="shared" si="38"/>
        <v>0</v>
      </c>
      <c r="I147" s="2">
        <f t="shared" si="38"/>
        <v>0</v>
      </c>
      <c r="J147" s="2">
        <f t="shared" si="38"/>
        <v>0</v>
      </c>
      <c r="K147" s="2">
        <f t="shared" si="38"/>
        <v>0</v>
      </c>
      <c r="L147" s="2">
        <f t="shared" si="38"/>
        <v>0</v>
      </c>
      <c r="M147" s="2">
        <f t="shared" si="38"/>
        <v>0</v>
      </c>
      <c r="N147" s="2">
        <f t="shared" si="38"/>
        <v>0</v>
      </c>
      <c r="O147" s="2">
        <f t="shared" si="38"/>
        <v>0</v>
      </c>
      <c r="P147" s="2">
        <f t="shared" si="38"/>
        <v>0</v>
      </c>
      <c r="Q147" s="2">
        <f t="shared" si="38"/>
        <v>0</v>
      </c>
      <c r="R147" s="2">
        <f t="shared" si="38"/>
        <v>0</v>
      </c>
      <c r="S147" s="2">
        <f t="shared" si="38"/>
        <v>0</v>
      </c>
      <c r="T147" s="2">
        <f t="shared" si="38"/>
        <v>0</v>
      </c>
      <c r="U147" s="2">
        <f t="shared" si="38"/>
        <v>0</v>
      </c>
      <c r="V147" s="2">
        <f t="shared" si="38"/>
        <v>0</v>
      </c>
      <c r="W147" s="2">
        <f t="shared" si="38"/>
        <v>0</v>
      </c>
      <c r="X147" s="2">
        <f t="shared" si="38"/>
        <v>0</v>
      </c>
      <c r="Y147" s="2">
        <f t="shared" si="38"/>
        <v>0</v>
      </c>
      <c r="Z147" s="2">
        <f t="shared" si="38"/>
        <v>0</v>
      </c>
      <c r="AA147" s="55"/>
    </row>
    <row r="148" spans="2:27">
      <c r="B148" s="2" t="s">
        <v>162</v>
      </c>
      <c r="C148" s="2">
        <f t="shared" ref="C148:Z148" si="39">C145-C147+C146</f>
        <v>0</v>
      </c>
      <c r="D148" s="2">
        <f t="shared" si="39"/>
        <v>0</v>
      </c>
      <c r="E148" s="2">
        <f t="shared" si="39"/>
        <v>0</v>
      </c>
      <c r="F148" s="2">
        <f t="shared" si="39"/>
        <v>0</v>
      </c>
      <c r="G148" s="2">
        <f t="shared" si="39"/>
        <v>0</v>
      </c>
      <c r="H148" s="2">
        <f t="shared" si="39"/>
        <v>0</v>
      </c>
      <c r="I148" s="2">
        <f t="shared" si="39"/>
        <v>0</v>
      </c>
      <c r="J148" s="2">
        <f t="shared" si="39"/>
        <v>0</v>
      </c>
      <c r="K148" s="2">
        <f t="shared" si="39"/>
        <v>0</v>
      </c>
      <c r="L148" s="2">
        <f t="shared" si="39"/>
        <v>0</v>
      </c>
      <c r="M148" s="2">
        <f t="shared" si="39"/>
        <v>0</v>
      </c>
      <c r="N148" s="2">
        <f t="shared" si="39"/>
        <v>0</v>
      </c>
      <c r="O148" s="2">
        <f t="shared" si="39"/>
        <v>0</v>
      </c>
      <c r="P148" s="2">
        <f t="shared" si="39"/>
        <v>0</v>
      </c>
      <c r="Q148" s="2">
        <f t="shared" si="39"/>
        <v>0</v>
      </c>
      <c r="R148" s="2">
        <f t="shared" si="39"/>
        <v>0</v>
      </c>
      <c r="S148" s="2">
        <f t="shared" si="39"/>
        <v>0</v>
      </c>
      <c r="T148" s="2">
        <f t="shared" si="39"/>
        <v>0</v>
      </c>
      <c r="U148" s="2">
        <f t="shared" si="39"/>
        <v>0</v>
      </c>
      <c r="V148" s="2">
        <f t="shared" si="39"/>
        <v>0</v>
      </c>
      <c r="W148" s="2">
        <f t="shared" si="39"/>
        <v>0</v>
      </c>
      <c r="X148" s="2">
        <f t="shared" si="39"/>
        <v>0</v>
      </c>
      <c r="Y148" s="2">
        <f t="shared" si="39"/>
        <v>0</v>
      </c>
      <c r="Z148" s="2">
        <f t="shared" si="39"/>
        <v>0</v>
      </c>
      <c r="AA148" s="55"/>
    </row>
    <row r="149" spans="2:27">
      <c r="B149" s="25" t="s">
        <v>163</v>
      </c>
      <c r="C149" s="57">
        <f t="shared" ref="C149:Z149" si="40">C97</f>
        <v>0</v>
      </c>
      <c r="D149" s="57">
        <f t="shared" si="40"/>
        <v>0</v>
      </c>
      <c r="E149" s="57">
        <f t="shared" si="40"/>
        <v>0</v>
      </c>
      <c r="F149" s="57">
        <f t="shared" si="40"/>
        <v>0</v>
      </c>
      <c r="G149" s="57">
        <f t="shared" si="40"/>
        <v>0</v>
      </c>
      <c r="H149" s="57">
        <f t="shared" si="40"/>
        <v>0</v>
      </c>
      <c r="I149" s="57">
        <f t="shared" si="40"/>
        <v>0</v>
      </c>
      <c r="J149" s="57">
        <f t="shared" si="40"/>
        <v>0</v>
      </c>
      <c r="K149" s="57">
        <f t="shared" si="40"/>
        <v>0</v>
      </c>
      <c r="L149" s="57">
        <f t="shared" si="40"/>
        <v>0</v>
      </c>
      <c r="M149" s="57">
        <f t="shared" si="40"/>
        <v>0</v>
      </c>
      <c r="N149" s="57">
        <f t="shared" si="40"/>
        <v>0</v>
      </c>
      <c r="O149" s="57">
        <f t="shared" si="40"/>
        <v>0</v>
      </c>
      <c r="P149" s="57">
        <f t="shared" si="40"/>
        <v>0</v>
      </c>
      <c r="Q149" s="57">
        <f t="shared" si="40"/>
        <v>0</v>
      </c>
      <c r="R149" s="57">
        <f t="shared" si="40"/>
        <v>0</v>
      </c>
      <c r="S149" s="57">
        <f t="shared" si="40"/>
        <v>0</v>
      </c>
      <c r="T149" s="57">
        <f t="shared" si="40"/>
        <v>0</v>
      </c>
      <c r="U149" s="57">
        <f t="shared" si="40"/>
        <v>0</v>
      </c>
      <c r="V149" s="57">
        <f t="shared" si="40"/>
        <v>0</v>
      </c>
      <c r="W149" s="57">
        <f t="shared" si="40"/>
        <v>0</v>
      </c>
      <c r="X149" s="57">
        <f t="shared" si="40"/>
        <v>0</v>
      </c>
      <c r="Y149" s="57">
        <f t="shared" si="40"/>
        <v>0</v>
      </c>
      <c r="Z149" s="57">
        <f t="shared" si="40"/>
        <v>0</v>
      </c>
      <c r="AA149" s="55"/>
    </row>
    <row r="150" spans="2:27">
      <c r="B150" s="25" t="s">
        <v>164</v>
      </c>
      <c r="C150" s="57">
        <f>C148*C149</f>
        <v>0</v>
      </c>
      <c r="D150" s="57">
        <f>D148*D149</f>
        <v>0</v>
      </c>
      <c r="E150" s="57">
        <f t="shared" ref="E150:Z150" si="41">E148*E149</f>
        <v>0</v>
      </c>
      <c r="F150" s="57">
        <f t="shared" si="41"/>
        <v>0</v>
      </c>
      <c r="G150" s="57">
        <f t="shared" si="41"/>
        <v>0</v>
      </c>
      <c r="H150" s="57">
        <f t="shared" si="41"/>
        <v>0</v>
      </c>
      <c r="I150" s="57">
        <f t="shared" si="41"/>
        <v>0</v>
      </c>
      <c r="J150" s="57">
        <f t="shared" si="41"/>
        <v>0</v>
      </c>
      <c r="K150" s="57">
        <f t="shared" si="41"/>
        <v>0</v>
      </c>
      <c r="L150" s="57">
        <f t="shared" si="41"/>
        <v>0</v>
      </c>
      <c r="M150" s="57">
        <f t="shared" si="41"/>
        <v>0</v>
      </c>
      <c r="N150" s="57">
        <f t="shared" si="41"/>
        <v>0</v>
      </c>
      <c r="O150" s="57">
        <f t="shared" si="41"/>
        <v>0</v>
      </c>
      <c r="P150" s="57">
        <f t="shared" si="41"/>
        <v>0</v>
      </c>
      <c r="Q150" s="57">
        <f t="shared" si="41"/>
        <v>0</v>
      </c>
      <c r="R150" s="57">
        <f t="shared" si="41"/>
        <v>0</v>
      </c>
      <c r="S150" s="57">
        <f t="shared" si="41"/>
        <v>0</v>
      </c>
      <c r="T150" s="57">
        <f t="shared" si="41"/>
        <v>0</v>
      </c>
      <c r="U150" s="57">
        <f t="shared" si="41"/>
        <v>0</v>
      </c>
      <c r="V150" s="57">
        <f t="shared" si="41"/>
        <v>0</v>
      </c>
      <c r="W150" s="57">
        <f t="shared" si="41"/>
        <v>0</v>
      </c>
      <c r="X150" s="57">
        <f t="shared" si="41"/>
        <v>0</v>
      </c>
      <c r="Y150" s="57">
        <f t="shared" si="41"/>
        <v>0</v>
      </c>
      <c r="Z150" s="57">
        <f t="shared" si="41"/>
        <v>0</v>
      </c>
      <c r="AA150" s="55"/>
    </row>
    <row r="151" spans="2:27">
      <c r="B151" s="126" t="s">
        <v>165</v>
      </c>
      <c r="C151" s="153"/>
      <c r="D151" s="123" t="s">
        <v>166</v>
      </c>
      <c r="E151" s="123"/>
      <c r="F151" s="123"/>
      <c r="G151" s="124"/>
      <c r="AA151" s="55"/>
    </row>
    <row r="152" spans="2:27">
      <c r="AA152" s="55"/>
    </row>
    <row r="153" spans="2:27">
      <c r="AA153" s="55"/>
    </row>
    <row r="154" spans="2:27">
      <c r="B154" s="56" t="s">
        <v>142</v>
      </c>
      <c r="C154" s="73">
        <f t="shared" ref="C154:Z154" si="42">SUM(C150,C141,C132,C123,C114)</f>
        <v>0</v>
      </c>
      <c r="D154" s="73">
        <f t="shared" si="42"/>
        <v>0</v>
      </c>
      <c r="E154" s="73">
        <f t="shared" si="42"/>
        <v>0</v>
      </c>
      <c r="F154" s="73">
        <f t="shared" si="42"/>
        <v>0</v>
      </c>
      <c r="G154" s="73">
        <f t="shared" si="42"/>
        <v>0</v>
      </c>
      <c r="H154" s="73">
        <f t="shared" si="42"/>
        <v>0</v>
      </c>
      <c r="I154" s="73">
        <f t="shared" si="42"/>
        <v>0</v>
      </c>
      <c r="J154" s="73">
        <f t="shared" si="42"/>
        <v>0</v>
      </c>
      <c r="K154" s="73">
        <f t="shared" si="42"/>
        <v>0</v>
      </c>
      <c r="L154" s="73">
        <f t="shared" si="42"/>
        <v>0</v>
      </c>
      <c r="M154" s="73">
        <f t="shared" si="42"/>
        <v>0</v>
      </c>
      <c r="N154" s="73">
        <f t="shared" si="42"/>
        <v>0</v>
      </c>
      <c r="O154" s="73">
        <f t="shared" si="42"/>
        <v>0</v>
      </c>
      <c r="P154" s="73">
        <f t="shared" si="42"/>
        <v>0</v>
      </c>
      <c r="Q154" s="73">
        <f t="shared" si="42"/>
        <v>0</v>
      </c>
      <c r="R154" s="73">
        <f t="shared" si="42"/>
        <v>0</v>
      </c>
      <c r="S154" s="73">
        <f t="shared" si="42"/>
        <v>0</v>
      </c>
      <c r="T154" s="73">
        <f t="shared" si="42"/>
        <v>0</v>
      </c>
      <c r="U154" s="73">
        <f t="shared" si="42"/>
        <v>0</v>
      </c>
      <c r="V154" s="73">
        <f t="shared" si="42"/>
        <v>0</v>
      </c>
      <c r="W154" s="73">
        <f t="shared" si="42"/>
        <v>0</v>
      </c>
      <c r="X154" s="73">
        <f t="shared" si="42"/>
        <v>0</v>
      </c>
      <c r="Y154" s="73">
        <f t="shared" si="42"/>
        <v>0</v>
      </c>
      <c r="Z154" s="73">
        <f t="shared" si="42"/>
        <v>0</v>
      </c>
    </row>
    <row r="156" spans="2:27">
      <c r="B156" s="1" t="s">
        <v>167</v>
      </c>
    </row>
    <row r="157" spans="2:27">
      <c r="B157" s="222" t="s">
        <v>168</v>
      </c>
      <c r="C157" s="222"/>
      <c r="D157" s="222"/>
      <c r="E157" s="222"/>
      <c r="F157" s="222"/>
      <c r="G157" s="222"/>
      <c r="H157" s="222"/>
      <c r="I157" s="222"/>
      <c r="J157" s="222"/>
      <c r="K157" s="222"/>
      <c r="L157" s="222"/>
      <c r="M157" s="222"/>
      <c r="N157" s="222"/>
    </row>
    <row r="158" spans="2:27">
      <c r="B158" s="222"/>
      <c r="C158" s="222"/>
      <c r="D158" s="222"/>
      <c r="E158" s="222"/>
      <c r="F158" s="222"/>
      <c r="G158" s="222"/>
      <c r="H158" s="222"/>
      <c r="I158" s="222"/>
      <c r="J158" s="222"/>
      <c r="K158" s="222"/>
      <c r="L158" s="222"/>
      <c r="M158" s="222"/>
      <c r="N158" s="222"/>
    </row>
    <row r="159" spans="2:27">
      <c r="B159" s="222"/>
      <c r="C159" s="222"/>
      <c r="D159" s="222"/>
      <c r="E159" s="222"/>
      <c r="F159" s="222"/>
      <c r="G159" s="222"/>
      <c r="H159" s="222"/>
      <c r="I159" s="222"/>
      <c r="J159" s="222"/>
      <c r="K159" s="222"/>
      <c r="L159" s="222"/>
      <c r="M159" s="222"/>
      <c r="N159" s="222"/>
    </row>
    <row r="163" spans="2:26">
      <c r="B163" s="11" t="s">
        <v>169</v>
      </c>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2:26">
      <c r="B164" s="1"/>
    </row>
    <row r="165" spans="2:26">
      <c r="B165" s="6" t="s">
        <v>96</v>
      </c>
      <c r="C165" s="7"/>
      <c r="D165" s="7"/>
      <c r="E165" s="7"/>
      <c r="F165" s="7"/>
      <c r="G165" s="7"/>
      <c r="H165" s="7"/>
      <c r="I165" s="7"/>
      <c r="J165" s="7"/>
      <c r="K165" s="7"/>
      <c r="L165" s="7"/>
      <c r="M165" s="7"/>
    </row>
    <row r="166" spans="2:26">
      <c r="B166" s="8" t="s">
        <v>97</v>
      </c>
      <c r="C166" s="42">
        <v>0</v>
      </c>
      <c r="D166" s="9"/>
      <c r="E166" s="10" t="s">
        <v>98</v>
      </c>
      <c r="F166" s="9"/>
      <c r="G166" s="9"/>
      <c r="H166" s="9"/>
      <c r="I166" s="9"/>
      <c r="J166" s="9"/>
      <c r="K166" s="9"/>
      <c r="L166" s="9"/>
      <c r="M166" s="9"/>
    </row>
    <row r="167" spans="2:26">
      <c r="B167" s="8" t="s">
        <v>99</v>
      </c>
      <c r="C167" s="42">
        <v>0.25</v>
      </c>
      <c r="D167" s="9"/>
      <c r="E167" s="222" t="s">
        <v>170</v>
      </c>
      <c r="F167" s="222"/>
      <c r="G167" s="222"/>
      <c r="H167" s="222"/>
      <c r="I167" s="222"/>
      <c r="J167" s="222"/>
      <c r="K167" s="222"/>
      <c r="L167" s="222"/>
      <c r="M167" s="222"/>
    </row>
    <row r="168" spans="2:26">
      <c r="B168" s="8" t="s">
        <v>101</v>
      </c>
      <c r="C168" s="42">
        <v>0.25</v>
      </c>
      <c r="D168" s="9"/>
      <c r="E168" s="222"/>
      <c r="F168" s="222"/>
      <c r="G168" s="222"/>
      <c r="H168" s="222"/>
      <c r="I168" s="222"/>
      <c r="J168" s="222"/>
      <c r="K168" s="222"/>
      <c r="L168" s="222"/>
      <c r="M168" s="222"/>
    </row>
    <row r="169" spans="2:26">
      <c r="B169" s="8" t="s">
        <v>102</v>
      </c>
      <c r="C169" s="42">
        <v>0.25</v>
      </c>
      <c r="D169" s="9"/>
      <c r="E169" s="222"/>
      <c r="F169" s="222"/>
      <c r="G169" s="222"/>
      <c r="H169" s="222"/>
      <c r="I169" s="222"/>
      <c r="J169" s="222"/>
      <c r="K169" s="222"/>
      <c r="L169" s="222"/>
      <c r="M169" s="222"/>
    </row>
    <row r="170" spans="2:26">
      <c r="B170" s="8" t="s">
        <v>103</v>
      </c>
      <c r="C170" s="42">
        <v>0.25</v>
      </c>
      <c r="D170" s="9"/>
      <c r="E170" s="222"/>
      <c r="F170" s="222"/>
      <c r="G170" s="222"/>
      <c r="H170" s="222"/>
      <c r="I170" s="222"/>
      <c r="J170" s="222"/>
      <c r="K170" s="222"/>
      <c r="L170" s="222"/>
      <c r="M170" s="222"/>
    </row>
    <row r="171" spans="2:26">
      <c r="B171" s="8" t="s">
        <v>104</v>
      </c>
      <c r="C171" s="42">
        <v>0</v>
      </c>
      <c r="D171" s="9"/>
      <c r="E171" s="222"/>
      <c r="F171" s="222"/>
      <c r="G171" s="222"/>
      <c r="H171" s="222"/>
      <c r="I171" s="222"/>
      <c r="J171" s="222"/>
      <c r="K171" s="222"/>
      <c r="L171" s="222"/>
      <c r="M171" s="222"/>
    </row>
    <row r="172" spans="2:26">
      <c r="B172" s="8" t="s">
        <v>105</v>
      </c>
      <c r="C172" s="42">
        <v>0</v>
      </c>
      <c r="D172" s="9"/>
      <c r="E172" s="222"/>
      <c r="F172" s="222"/>
      <c r="G172" s="222"/>
      <c r="H172" s="222"/>
      <c r="I172" s="222"/>
      <c r="J172" s="222"/>
      <c r="K172" s="222"/>
      <c r="L172" s="222"/>
      <c r="M172" s="222"/>
    </row>
    <row r="173" spans="2:26">
      <c r="B173" s="8" t="s">
        <v>106</v>
      </c>
      <c r="C173" s="42">
        <v>0</v>
      </c>
      <c r="D173" s="9"/>
      <c r="E173" s="222"/>
      <c r="F173" s="222"/>
      <c r="G173" s="222"/>
      <c r="H173" s="222"/>
      <c r="I173" s="222"/>
      <c r="J173" s="222"/>
      <c r="K173" s="222"/>
      <c r="L173" s="222"/>
      <c r="M173" s="222"/>
    </row>
    <row r="174" spans="2:26">
      <c r="B174" s="8" t="s">
        <v>107</v>
      </c>
      <c r="C174" s="42">
        <v>0</v>
      </c>
      <c r="D174" s="9"/>
      <c r="E174" s="222"/>
      <c r="F174" s="222"/>
      <c r="G174" s="222"/>
      <c r="H174" s="222"/>
      <c r="I174" s="222"/>
      <c r="J174" s="222"/>
      <c r="K174" s="222"/>
      <c r="L174" s="222"/>
      <c r="M174" s="222"/>
    </row>
    <row r="175" spans="2:26">
      <c r="B175" s="8" t="s">
        <v>108</v>
      </c>
      <c r="C175" s="42">
        <v>0</v>
      </c>
      <c r="D175" s="9"/>
      <c r="E175" s="222"/>
      <c r="F175" s="222"/>
      <c r="G175" s="222"/>
      <c r="H175" s="222"/>
      <c r="I175" s="222"/>
      <c r="J175" s="222"/>
      <c r="K175" s="222"/>
      <c r="L175" s="222"/>
      <c r="M175" s="222"/>
    </row>
    <row r="176" spans="2:26">
      <c r="B176" s="8" t="s">
        <v>109</v>
      </c>
      <c r="C176" s="42">
        <v>0</v>
      </c>
      <c r="D176" s="9"/>
      <c r="E176" s="222"/>
      <c r="F176" s="222"/>
      <c r="G176" s="222"/>
      <c r="H176" s="222"/>
      <c r="I176" s="222"/>
      <c r="J176" s="222"/>
      <c r="K176" s="222"/>
      <c r="L176" s="222"/>
      <c r="M176" s="222"/>
    </row>
    <row r="177" spans="2:29">
      <c r="B177" s="8" t="s">
        <v>110</v>
      </c>
      <c r="C177" s="42">
        <v>0</v>
      </c>
      <c r="D177" s="9"/>
      <c r="E177" s="222"/>
      <c r="F177" s="222"/>
      <c r="G177" s="222"/>
      <c r="H177" s="222"/>
      <c r="I177" s="222"/>
      <c r="J177" s="222"/>
      <c r="K177" s="222"/>
      <c r="L177" s="222"/>
      <c r="M177" s="222"/>
    </row>
    <row r="178" spans="2:29">
      <c r="B178" s="8" t="s">
        <v>111</v>
      </c>
      <c r="C178" s="42">
        <v>0</v>
      </c>
      <c r="D178" s="9"/>
      <c r="E178" s="222"/>
      <c r="F178" s="222"/>
      <c r="G178" s="222"/>
      <c r="H178" s="222"/>
      <c r="I178" s="222"/>
      <c r="J178" s="222"/>
      <c r="K178" s="222"/>
      <c r="L178" s="222"/>
      <c r="M178" s="222"/>
    </row>
    <row r="179" spans="2:29">
      <c r="B179" s="1"/>
    </row>
    <row r="180" spans="2:29">
      <c r="B180" s="1"/>
    </row>
    <row r="181" spans="2:29">
      <c r="C181" s="3" t="s">
        <v>49</v>
      </c>
      <c r="D181" s="3" t="s">
        <v>50</v>
      </c>
      <c r="E181" s="3" t="s">
        <v>51</v>
      </c>
      <c r="F181" s="3" t="s">
        <v>52</v>
      </c>
      <c r="G181" s="3" t="s">
        <v>53</v>
      </c>
      <c r="H181" s="3" t="s">
        <v>54</v>
      </c>
      <c r="I181" s="3" t="s">
        <v>55</v>
      </c>
      <c r="J181" s="3" t="s">
        <v>56</v>
      </c>
      <c r="K181" s="3" t="s">
        <v>57</v>
      </c>
      <c r="L181" s="3" t="s">
        <v>58</v>
      </c>
      <c r="M181" s="3" t="s">
        <v>59</v>
      </c>
      <c r="N181" s="3" t="s">
        <v>60</v>
      </c>
      <c r="O181" s="3" t="s">
        <v>61</v>
      </c>
      <c r="P181" s="3" t="s">
        <v>62</v>
      </c>
      <c r="Q181" s="3" t="s">
        <v>63</v>
      </c>
      <c r="R181" s="3" t="s">
        <v>64</v>
      </c>
      <c r="S181" s="3" t="s">
        <v>65</v>
      </c>
      <c r="T181" s="3" t="s">
        <v>66</v>
      </c>
      <c r="U181" s="3" t="s">
        <v>67</v>
      </c>
      <c r="V181" s="3" t="s">
        <v>68</v>
      </c>
      <c r="W181" s="3" t="s">
        <v>69</v>
      </c>
      <c r="X181" s="3" t="s">
        <v>70</v>
      </c>
      <c r="Y181" s="3" t="s">
        <v>71</v>
      </c>
      <c r="Z181" s="3" t="s">
        <v>72</v>
      </c>
    </row>
    <row r="183" spans="2:29">
      <c r="B183" s="2" t="s">
        <v>171</v>
      </c>
      <c r="C183" s="57">
        <f>C$154*$C166</f>
        <v>0</v>
      </c>
      <c r="D183" s="57">
        <f t="shared" ref="D183:Z183" si="43">D$154*$C166</f>
        <v>0</v>
      </c>
      <c r="E183" s="57">
        <f t="shared" si="43"/>
        <v>0</v>
      </c>
      <c r="F183" s="57">
        <f t="shared" si="43"/>
        <v>0</v>
      </c>
      <c r="G183" s="57">
        <f t="shared" si="43"/>
        <v>0</v>
      </c>
      <c r="H183" s="57">
        <f t="shared" si="43"/>
        <v>0</v>
      </c>
      <c r="I183" s="57">
        <f t="shared" si="43"/>
        <v>0</v>
      </c>
      <c r="J183" s="57">
        <f t="shared" si="43"/>
        <v>0</v>
      </c>
      <c r="K183" s="57">
        <f t="shared" si="43"/>
        <v>0</v>
      </c>
      <c r="L183" s="57">
        <f t="shared" si="43"/>
        <v>0</v>
      </c>
      <c r="M183" s="57">
        <f t="shared" si="43"/>
        <v>0</v>
      </c>
      <c r="N183" s="57">
        <f t="shared" si="43"/>
        <v>0</v>
      </c>
      <c r="O183" s="57">
        <f t="shared" si="43"/>
        <v>0</v>
      </c>
      <c r="P183" s="57">
        <f t="shared" si="43"/>
        <v>0</v>
      </c>
      <c r="Q183" s="57">
        <f t="shared" si="43"/>
        <v>0</v>
      </c>
      <c r="R183" s="57">
        <f t="shared" si="43"/>
        <v>0</v>
      </c>
      <c r="S183" s="57">
        <f t="shared" si="43"/>
        <v>0</v>
      </c>
      <c r="T183" s="57">
        <f t="shared" si="43"/>
        <v>0</v>
      </c>
      <c r="U183" s="57">
        <f t="shared" si="43"/>
        <v>0</v>
      </c>
      <c r="V183" s="57">
        <f t="shared" si="43"/>
        <v>0</v>
      </c>
      <c r="W183" s="57">
        <f t="shared" si="43"/>
        <v>0</v>
      </c>
      <c r="X183" s="57">
        <f t="shared" si="43"/>
        <v>0</v>
      </c>
      <c r="Y183" s="57">
        <f t="shared" si="43"/>
        <v>0</v>
      </c>
      <c r="Z183" s="57">
        <f t="shared" si="43"/>
        <v>0</v>
      </c>
    </row>
    <row r="184" spans="2:29">
      <c r="B184" s="2" t="s">
        <v>172</v>
      </c>
      <c r="C184" s="65"/>
      <c r="D184" s="57">
        <f>C$154*$C167</f>
        <v>0</v>
      </c>
      <c r="E184" s="57">
        <f t="shared" ref="E184:Z184" si="44">D$154*$C167</f>
        <v>0</v>
      </c>
      <c r="F184" s="57">
        <f t="shared" si="44"/>
        <v>0</v>
      </c>
      <c r="G184" s="57">
        <f t="shared" si="44"/>
        <v>0</v>
      </c>
      <c r="H184" s="57">
        <f t="shared" si="44"/>
        <v>0</v>
      </c>
      <c r="I184" s="57">
        <f t="shared" si="44"/>
        <v>0</v>
      </c>
      <c r="J184" s="57">
        <f t="shared" si="44"/>
        <v>0</v>
      </c>
      <c r="K184" s="57">
        <f t="shared" si="44"/>
        <v>0</v>
      </c>
      <c r="L184" s="57">
        <f t="shared" si="44"/>
        <v>0</v>
      </c>
      <c r="M184" s="57">
        <f t="shared" si="44"/>
        <v>0</v>
      </c>
      <c r="N184" s="57">
        <f t="shared" si="44"/>
        <v>0</v>
      </c>
      <c r="O184" s="57">
        <f t="shared" si="44"/>
        <v>0</v>
      </c>
      <c r="P184" s="57">
        <f t="shared" si="44"/>
        <v>0</v>
      </c>
      <c r="Q184" s="57">
        <f t="shared" si="44"/>
        <v>0</v>
      </c>
      <c r="R184" s="57">
        <f t="shared" si="44"/>
        <v>0</v>
      </c>
      <c r="S184" s="57">
        <f t="shared" si="44"/>
        <v>0</v>
      </c>
      <c r="T184" s="57">
        <f t="shared" si="44"/>
        <v>0</v>
      </c>
      <c r="U184" s="57">
        <f t="shared" si="44"/>
        <v>0</v>
      </c>
      <c r="V184" s="57">
        <f t="shared" si="44"/>
        <v>0</v>
      </c>
      <c r="W184" s="57">
        <f t="shared" si="44"/>
        <v>0</v>
      </c>
      <c r="X184" s="57">
        <f t="shared" si="44"/>
        <v>0</v>
      </c>
      <c r="Y184" s="57">
        <f t="shared" si="44"/>
        <v>0</v>
      </c>
      <c r="Z184" s="57">
        <f t="shared" si="44"/>
        <v>0</v>
      </c>
    </row>
    <row r="185" spans="2:29">
      <c r="B185" s="2" t="s">
        <v>173</v>
      </c>
      <c r="C185" s="65"/>
      <c r="D185" s="65"/>
      <c r="E185" s="57">
        <f>C$154*$C168</f>
        <v>0</v>
      </c>
      <c r="F185" s="57">
        <f t="shared" ref="F185:Z185" si="45">D$154*$C168</f>
        <v>0</v>
      </c>
      <c r="G185" s="57">
        <f t="shared" si="45"/>
        <v>0</v>
      </c>
      <c r="H185" s="57">
        <f t="shared" si="45"/>
        <v>0</v>
      </c>
      <c r="I185" s="57">
        <f t="shared" si="45"/>
        <v>0</v>
      </c>
      <c r="J185" s="57">
        <f t="shared" si="45"/>
        <v>0</v>
      </c>
      <c r="K185" s="57">
        <f t="shared" si="45"/>
        <v>0</v>
      </c>
      <c r="L185" s="57">
        <f t="shared" si="45"/>
        <v>0</v>
      </c>
      <c r="M185" s="57">
        <f t="shared" si="45"/>
        <v>0</v>
      </c>
      <c r="N185" s="57">
        <f t="shared" si="45"/>
        <v>0</v>
      </c>
      <c r="O185" s="57">
        <f t="shared" si="45"/>
        <v>0</v>
      </c>
      <c r="P185" s="57">
        <f t="shared" si="45"/>
        <v>0</v>
      </c>
      <c r="Q185" s="57">
        <f t="shared" si="45"/>
        <v>0</v>
      </c>
      <c r="R185" s="57">
        <f t="shared" si="45"/>
        <v>0</v>
      </c>
      <c r="S185" s="57">
        <f t="shared" si="45"/>
        <v>0</v>
      </c>
      <c r="T185" s="57">
        <f t="shared" si="45"/>
        <v>0</v>
      </c>
      <c r="U185" s="57">
        <f t="shared" si="45"/>
        <v>0</v>
      </c>
      <c r="V185" s="57">
        <f t="shared" si="45"/>
        <v>0</v>
      </c>
      <c r="W185" s="57">
        <f t="shared" si="45"/>
        <v>0</v>
      </c>
      <c r="X185" s="57">
        <f t="shared" si="45"/>
        <v>0</v>
      </c>
      <c r="Y185" s="57">
        <f t="shared" si="45"/>
        <v>0</v>
      </c>
      <c r="Z185" s="57">
        <f t="shared" si="45"/>
        <v>0</v>
      </c>
    </row>
    <row r="186" spans="2:29">
      <c r="B186" s="2" t="s">
        <v>174</v>
      </c>
      <c r="C186" s="65"/>
      <c r="D186" s="65"/>
      <c r="E186" s="65"/>
      <c r="F186" s="57">
        <f>C$154*$C169</f>
        <v>0</v>
      </c>
      <c r="G186" s="57">
        <f t="shared" ref="G186:Z186" si="46">D$154*$C169</f>
        <v>0</v>
      </c>
      <c r="H186" s="57">
        <f t="shared" si="46"/>
        <v>0</v>
      </c>
      <c r="I186" s="57">
        <f t="shared" si="46"/>
        <v>0</v>
      </c>
      <c r="J186" s="57">
        <f t="shared" si="46"/>
        <v>0</v>
      </c>
      <c r="K186" s="57">
        <f t="shared" si="46"/>
        <v>0</v>
      </c>
      <c r="L186" s="57">
        <f t="shared" si="46"/>
        <v>0</v>
      </c>
      <c r="M186" s="57">
        <f t="shared" si="46"/>
        <v>0</v>
      </c>
      <c r="N186" s="57">
        <f t="shared" si="46"/>
        <v>0</v>
      </c>
      <c r="O186" s="57">
        <f t="shared" si="46"/>
        <v>0</v>
      </c>
      <c r="P186" s="57">
        <f t="shared" si="46"/>
        <v>0</v>
      </c>
      <c r="Q186" s="57">
        <f t="shared" si="46"/>
        <v>0</v>
      </c>
      <c r="R186" s="57">
        <f t="shared" si="46"/>
        <v>0</v>
      </c>
      <c r="S186" s="57">
        <f t="shared" si="46"/>
        <v>0</v>
      </c>
      <c r="T186" s="57">
        <f t="shared" si="46"/>
        <v>0</v>
      </c>
      <c r="U186" s="57">
        <f t="shared" si="46"/>
        <v>0</v>
      </c>
      <c r="V186" s="57">
        <f t="shared" si="46"/>
        <v>0</v>
      </c>
      <c r="W186" s="57">
        <f t="shared" si="46"/>
        <v>0</v>
      </c>
      <c r="X186" s="57">
        <f t="shared" si="46"/>
        <v>0</v>
      </c>
      <c r="Y186" s="57">
        <f t="shared" si="46"/>
        <v>0</v>
      </c>
      <c r="Z186" s="57">
        <f t="shared" si="46"/>
        <v>0</v>
      </c>
      <c r="AC186" s="49"/>
    </row>
    <row r="187" spans="2:29">
      <c r="B187" s="2" t="s">
        <v>175</v>
      </c>
      <c r="C187" s="65"/>
      <c r="D187" s="65"/>
      <c r="E187" s="65"/>
      <c r="F187" s="65"/>
      <c r="G187" s="57">
        <f>C$154*$C170</f>
        <v>0</v>
      </c>
      <c r="H187" s="57">
        <f t="shared" ref="H187:Z187" si="47">D$154*$C170</f>
        <v>0</v>
      </c>
      <c r="I187" s="57">
        <f t="shared" si="47"/>
        <v>0</v>
      </c>
      <c r="J187" s="57">
        <f t="shared" si="47"/>
        <v>0</v>
      </c>
      <c r="K187" s="57">
        <f t="shared" si="47"/>
        <v>0</v>
      </c>
      <c r="L187" s="57">
        <f t="shared" si="47"/>
        <v>0</v>
      </c>
      <c r="M187" s="57">
        <f t="shared" si="47"/>
        <v>0</v>
      </c>
      <c r="N187" s="57">
        <f t="shared" si="47"/>
        <v>0</v>
      </c>
      <c r="O187" s="57">
        <f t="shared" si="47"/>
        <v>0</v>
      </c>
      <c r="P187" s="57">
        <f t="shared" si="47"/>
        <v>0</v>
      </c>
      <c r="Q187" s="57">
        <f t="shared" si="47"/>
        <v>0</v>
      </c>
      <c r="R187" s="57">
        <f t="shared" si="47"/>
        <v>0</v>
      </c>
      <c r="S187" s="57">
        <f t="shared" si="47"/>
        <v>0</v>
      </c>
      <c r="T187" s="57">
        <f t="shared" si="47"/>
        <v>0</v>
      </c>
      <c r="U187" s="57">
        <f t="shared" si="47"/>
        <v>0</v>
      </c>
      <c r="V187" s="57">
        <f t="shared" si="47"/>
        <v>0</v>
      </c>
      <c r="W187" s="57">
        <f t="shared" si="47"/>
        <v>0</v>
      </c>
      <c r="X187" s="57">
        <f t="shared" si="47"/>
        <v>0</v>
      </c>
      <c r="Y187" s="57">
        <f t="shared" si="47"/>
        <v>0</v>
      </c>
      <c r="Z187" s="57">
        <f t="shared" si="47"/>
        <v>0</v>
      </c>
      <c r="AC187" s="49"/>
    </row>
    <row r="188" spans="2:29">
      <c r="B188" s="2" t="s">
        <v>176</v>
      </c>
      <c r="C188" s="65"/>
      <c r="D188" s="65"/>
      <c r="E188" s="65"/>
      <c r="F188" s="65"/>
      <c r="G188" s="65"/>
      <c r="H188" s="57">
        <f>C$154*$C171</f>
        <v>0</v>
      </c>
      <c r="I188" s="57">
        <f t="shared" ref="I188:Z188" si="48">D$154*$C171</f>
        <v>0</v>
      </c>
      <c r="J188" s="57">
        <f t="shared" si="48"/>
        <v>0</v>
      </c>
      <c r="K188" s="57">
        <f t="shared" si="48"/>
        <v>0</v>
      </c>
      <c r="L188" s="57">
        <f t="shared" si="48"/>
        <v>0</v>
      </c>
      <c r="M188" s="57">
        <f t="shared" si="48"/>
        <v>0</v>
      </c>
      <c r="N188" s="57">
        <f t="shared" si="48"/>
        <v>0</v>
      </c>
      <c r="O188" s="57">
        <f t="shared" si="48"/>
        <v>0</v>
      </c>
      <c r="P188" s="57">
        <f t="shared" si="48"/>
        <v>0</v>
      </c>
      <c r="Q188" s="57">
        <f t="shared" si="48"/>
        <v>0</v>
      </c>
      <c r="R188" s="57">
        <f t="shared" si="48"/>
        <v>0</v>
      </c>
      <c r="S188" s="57">
        <f t="shared" si="48"/>
        <v>0</v>
      </c>
      <c r="T188" s="57">
        <f t="shared" si="48"/>
        <v>0</v>
      </c>
      <c r="U188" s="57">
        <f t="shared" si="48"/>
        <v>0</v>
      </c>
      <c r="V188" s="57">
        <f t="shared" si="48"/>
        <v>0</v>
      </c>
      <c r="W188" s="57">
        <f t="shared" si="48"/>
        <v>0</v>
      </c>
      <c r="X188" s="57">
        <f t="shared" si="48"/>
        <v>0</v>
      </c>
      <c r="Y188" s="57">
        <f t="shared" si="48"/>
        <v>0</v>
      </c>
      <c r="Z188" s="57">
        <f t="shared" si="48"/>
        <v>0</v>
      </c>
      <c r="AC188" s="49"/>
    </row>
    <row r="189" spans="2:29">
      <c r="B189" s="2" t="s">
        <v>177</v>
      </c>
      <c r="C189" s="65"/>
      <c r="D189" s="65"/>
      <c r="E189" s="65"/>
      <c r="F189" s="65"/>
      <c r="G189" s="65"/>
      <c r="H189" s="65"/>
      <c r="I189" s="57">
        <f>C$154*$C172</f>
        <v>0</v>
      </c>
      <c r="J189" s="57">
        <f t="shared" ref="J189:Z189" si="49">D$154*$C172</f>
        <v>0</v>
      </c>
      <c r="K189" s="57">
        <f t="shared" si="49"/>
        <v>0</v>
      </c>
      <c r="L189" s="57">
        <f t="shared" si="49"/>
        <v>0</v>
      </c>
      <c r="M189" s="57">
        <f t="shared" si="49"/>
        <v>0</v>
      </c>
      <c r="N189" s="57">
        <f t="shared" si="49"/>
        <v>0</v>
      </c>
      <c r="O189" s="57">
        <f t="shared" si="49"/>
        <v>0</v>
      </c>
      <c r="P189" s="57">
        <f t="shared" si="49"/>
        <v>0</v>
      </c>
      <c r="Q189" s="57">
        <f t="shared" si="49"/>
        <v>0</v>
      </c>
      <c r="R189" s="57">
        <f t="shared" si="49"/>
        <v>0</v>
      </c>
      <c r="S189" s="57">
        <f t="shared" si="49"/>
        <v>0</v>
      </c>
      <c r="T189" s="57">
        <f t="shared" si="49"/>
        <v>0</v>
      </c>
      <c r="U189" s="57">
        <f t="shared" si="49"/>
        <v>0</v>
      </c>
      <c r="V189" s="57">
        <f t="shared" si="49"/>
        <v>0</v>
      </c>
      <c r="W189" s="57">
        <f t="shared" si="49"/>
        <v>0</v>
      </c>
      <c r="X189" s="57">
        <f t="shared" si="49"/>
        <v>0</v>
      </c>
      <c r="Y189" s="57">
        <f t="shared" si="49"/>
        <v>0</v>
      </c>
      <c r="Z189" s="57">
        <f t="shared" si="49"/>
        <v>0</v>
      </c>
      <c r="AC189" s="49"/>
    </row>
    <row r="190" spans="2:29">
      <c r="B190" s="2" t="s">
        <v>178</v>
      </c>
      <c r="C190" s="65"/>
      <c r="D190" s="65"/>
      <c r="E190" s="65"/>
      <c r="F190" s="65"/>
      <c r="G190" s="65"/>
      <c r="H190" s="65"/>
      <c r="I190" s="65"/>
      <c r="J190" s="57">
        <f>C$154*$C173</f>
        <v>0</v>
      </c>
      <c r="K190" s="57">
        <f t="shared" ref="K190:Z190" si="50">D$154*$C173</f>
        <v>0</v>
      </c>
      <c r="L190" s="57">
        <f t="shared" si="50"/>
        <v>0</v>
      </c>
      <c r="M190" s="57">
        <f t="shared" si="50"/>
        <v>0</v>
      </c>
      <c r="N190" s="57">
        <f t="shared" si="50"/>
        <v>0</v>
      </c>
      <c r="O190" s="57">
        <f t="shared" si="50"/>
        <v>0</v>
      </c>
      <c r="P190" s="57">
        <f t="shared" si="50"/>
        <v>0</v>
      </c>
      <c r="Q190" s="57">
        <f t="shared" si="50"/>
        <v>0</v>
      </c>
      <c r="R190" s="57">
        <f t="shared" si="50"/>
        <v>0</v>
      </c>
      <c r="S190" s="57">
        <f t="shared" si="50"/>
        <v>0</v>
      </c>
      <c r="T190" s="57">
        <f t="shared" si="50"/>
        <v>0</v>
      </c>
      <c r="U190" s="57">
        <f t="shared" si="50"/>
        <v>0</v>
      </c>
      <c r="V190" s="57">
        <f t="shared" si="50"/>
        <v>0</v>
      </c>
      <c r="W190" s="57">
        <f t="shared" si="50"/>
        <v>0</v>
      </c>
      <c r="X190" s="57">
        <f t="shared" si="50"/>
        <v>0</v>
      </c>
      <c r="Y190" s="57">
        <f t="shared" si="50"/>
        <v>0</v>
      </c>
      <c r="Z190" s="57">
        <f t="shared" si="50"/>
        <v>0</v>
      </c>
    </row>
    <row r="191" spans="2:29">
      <c r="B191" s="2" t="s">
        <v>179</v>
      </c>
      <c r="C191" s="65"/>
      <c r="D191" s="65"/>
      <c r="E191" s="65"/>
      <c r="F191" s="65"/>
      <c r="G191" s="65"/>
      <c r="H191" s="65"/>
      <c r="I191" s="65"/>
      <c r="J191" s="65"/>
      <c r="K191" s="57">
        <f>C$154*$C174</f>
        <v>0</v>
      </c>
      <c r="L191" s="57">
        <f>D$154*$C174</f>
        <v>0</v>
      </c>
      <c r="M191" s="57">
        <f t="shared" ref="M191:Z191" si="51">E$154*$C174</f>
        <v>0</v>
      </c>
      <c r="N191" s="57">
        <f t="shared" si="51"/>
        <v>0</v>
      </c>
      <c r="O191" s="57">
        <f t="shared" si="51"/>
        <v>0</v>
      </c>
      <c r="P191" s="57">
        <f t="shared" si="51"/>
        <v>0</v>
      </c>
      <c r="Q191" s="57">
        <f t="shared" si="51"/>
        <v>0</v>
      </c>
      <c r="R191" s="57">
        <f t="shared" si="51"/>
        <v>0</v>
      </c>
      <c r="S191" s="57">
        <f t="shared" si="51"/>
        <v>0</v>
      </c>
      <c r="T191" s="57">
        <f t="shared" si="51"/>
        <v>0</v>
      </c>
      <c r="U191" s="57">
        <f t="shared" si="51"/>
        <v>0</v>
      </c>
      <c r="V191" s="57">
        <f t="shared" si="51"/>
        <v>0</v>
      </c>
      <c r="W191" s="57">
        <f t="shared" si="51"/>
        <v>0</v>
      </c>
      <c r="X191" s="57">
        <f t="shared" si="51"/>
        <v>0</v>
      </c>
      <c r="Y191" s="57">
        <f t="shared" si="51"/>
        <v>0</v>
      </c>
      <c r="Z191" s="57">
        <f t="shared" si="51"/>
        <v>0</v>
      </c>
    </row>
    <row r="192" spans="2:29">
      <c r="B192" s="2" t="s">
        <v>180</v>
      </c>
      <c r="C192" s="65"/>
      <c r="D192" s="65"/>
      <c r="E192" s="65"/>
      <c r="F192" s="65"/>
      <c r="G192" s="65"/>
      <c r="H192" s="65"/>
      <c r="I192" s="65"/>
      <c r="J192" s="65"/>
      <c r="K192" s="65"/>
      <c r="L192" s="57">
        <f>C$154*$C175</f>
        <v>0</v>
      </c>
      <c r="M192" s="57">
        <f t="shared" ref="M192:Z192" si="52">D$154*$C175</f>
        <v>0</v>
      </c>
      <c r="N192" s="57">
        <f t="shared" si="52"/>
        <v>0</v>
      </c>
      <c r="O192" s="57">
        <f t="shared" si="52"/>
        <v>0</v>
      </c>
      <c r="P192" s="57">
        <f t="shared" si="52"/>
        <v>0</v>
      </c>
      <c r="Q192" s="57">
        <f t="shared" si="52"/>
        <v>0</v>
      </c>
      <c r="R192" s="57">
        <f t="shared" si="52"/>
        <v>0</v>
      </c>
      <c r="S192" s="57">
        <f t="shared" si="52"/>
        <v>0</v>
      </c>
      <c r="T192" s="57">
        <f t="shared" si="52"/>
        <v>0</v>
      </c>
      <c r="U192" s="57">
        <f t="shared" si="52"/>
        <v>0</v>
      </c>
      <c r="V192" s="57">
        <f t="shared" si="52"/>
        <v>0</v>
      </c>
      <c r="W192" s="57">
        <f t="shared" si="52"/>
        <v>0</v>
      </c>
      <c r="X192" s="57">
        <f t="shared" si="52"/>
        <v>0</v>
      </c>
      <c r="Y192" s="57">
        <f t="shared" si="52"/>
        <v>0</v>
      </c>
      <c r="Z192" s="57">
        <f t="shared" si="52"/>
        <v>0</v>
      </c>
    </row>
    <row r="193" spans="2:26">
      <c r="B193" s="2" t="s">
        <v>181</v>
      </c>
      <c r="C193" s="65"/>
      <c r="D193" s="65"/>
      <c r="E193" s="65"/>
      <c r="F193" s="65"/>
      <c r="G193" s="65"/>
      <c r="H193" s="65"/>
      <c r="I193" s="65"/>
      <c r="J193" s="65"/>
      <c r="K193" s="65"/>
      <c r="L193" s="65"/>
      <c r="M193" s="57">
        <f>C$154*$C176</f>
        <v>0</v>
      </c>
      <c r="N193" s="57">
        <f t="shared" ref="N193:Z193" si="53">D$154*$C176</f>
        <v>0</v>
      </c>
      <c r="O193" s="57">
        <f t="shared" si="53"/>
        <v>0</v>
      </c>
      <c r="P193" s="57">
        <f t="shared" si="53"/>
        <v>0</v>
      </c>
      <c r="Q193" s="57">
        <f t="shared" si="53"/>
        <v>0</v>
      </c>
      <c r="R193" s="57">
        <f t="shared" si="53"/>
        <v>0</v>
      </c>
      <c r="S193" s="57">
        <f t="shared" si="53"/>
        <v>0</v>
      </c>
      <c r="T193" s="57">
        <f t="shared" si="53"/>
        <v>0</v>
      </c>
      <c r="U193" s="57">
        <f t="shared" si="53"/>
        <v>0</v>
      </c>
      <c r="V193" s="57">
        <f t="shared" si="53"/>
        <v>0</v>
      </c>
      <c r="W193" s="57">
        <f t="shared" si="53"/>
        <v>0</v>
      </c>
      <c r="X193" s="57">
        <f t="shared" si="53"/>
        <v>0</v>
      </c>
      <c r="Y193" s="57">
        <f t="shared" si="53"/>
        <v>0</v>
      </c>
      <c r="Z193" s="57">
        <f t="shared" si="53"/>
        <v>0</v>
      </c>
    </row>
    <row r="194" spans="2:26">
      <c r="B194" s="2" t="s">
        <v>182</v>
      </c>
      <c r="C194" s="65"/>
      <c r="D194" s="65"/>
      <c r="E194" s="65"/>
      <c r="F194" s="65"/>
      <c r="G194" s="65"/>
      <c r="H194" s="65"/>
      <c r="I194" s="65"/>
      <c r="J194" s="65"/>
      <c r="K194" s="65"/>
      <c r="L194" s="65"/>
      <c r="M194" s="65"/>
      <c r="N194" s="57">
        <f>C$154*$C177</f>
        <v>0</v>
      </c>
      <c r="O194" s="57">
        <f t="shared" ref="O194:Z194" si="54">D$154*$C177</f>
        <v>0</v>
      </c>
      <c r="P194" s="57">
        <f t="shared" si="54"/>
        <v>0</v>
      </c>
      <c r="Q194" s="57">
        <f t="shared" si="54"/>
        <v>0</v>
      </c>
      <c r="R194" s="57">
        <f t="shared" si="54"/>
        <v>0</v>
      </c>
      <c r="S194" s="57">
        <f t="shared" si="54"/>
        <v>0</v>
      </c>
      <c r="T194" s="57">
        <f t="shared" si="54"/>
        <v>0</v>
      </c>
      <c r="U194" s="57">
        <f t="shared" si="54"/>
        <v>0</v>
      </c>
      <c r="V194" s="57">
        <f t="shared" si="54"/>
        <v>0</v>
      </c>
      <c r="W194" s="57">
        <f t="shared" si="54"/>
        <v>0</v>
      </c>
      <c r="X194" s="57">
        <f t="shared" si="54"/>
        <v>0</v>
      </c>
      <c r="Y194" s="57">
        <f t="shared" si="54"/>
        <v>0</v>
      </c>
      <c r="Z194" s="57">
        <f t="shared" si="54"/>
        <v>0</v>
      </c>
    </row>
    <row r="195" spans="2:26">
      <c r="B195" s="2" t="s">
        <v>183</v>
      </c>
      <c r="C195" s="65"/>
      <c r="D195" s="65"/>
      <c r="E195" s="65"/>
      <c r="F195" s="65"/>
      <c r="G195" s="65"/>
      <c r="H195" s="65"/>
      <c r="I195" s="65"/>
      <c r="J195" s="65"/>
      <c r="K195" s="65"/>
      <c r="L195" s="65"/>
      <c r="M195" s="65"/>
      <c r="N195" s="65"/>
      <c r="O195" s="57">
        <f>C$154*$C178</f>
        <v>0</v>
      </c>
      <c r="P195" s="57">
        <f t="shared" ref="P195:Z195" si="55">D$154*$C178</f>
        <v>0</v>
      </c>
      <c r="Q195" s="57">
        <f t="shared" si="55"/>
        <v>0</v>
      </c>
      <c r="R195" s="57">
        <f t="shared" si="55"/>
        <v>0</v>
      </c>
      <c r="S195" s="57">
        <f t="shared" si="55"/>
        <v>0</v>
      </c>
      <c r="T195" s="57">
        <f t="shared" si="55"/>
        <v>0</v>
      </c>
      <c r="U195" s="57">
        <f t="shared" si="55"/>
        <v>0</v>
      </c>
      <c r="V195" s="57">
        <f t="shared" si="55"/>
        <v>0</v>
      </c>
      <c r="W195" s="57">
        <f t="shared" si="55"/>
        <v>0</v>
      </c>
      <c r="X195" s="57">
        <f t="shared" si="55"/>
        <v>0</v>
      </c>
      <c r="Y195" s="57">
        <f t="shared" si="55"/>
        <v>0</v>
      </c>
      <c r="Z195" s="57">
        <f t="shared" si="55"/>
        <v>0</v>
      </c>
    </row>
    <row r="197" spans="2:26">
      <c r="B197" s="13" t="s">
        <v>184</v>
      </c>
      <c r="C197" s="66">
        <f>SUM(C183:C195)</f>
        <v>0</v>
      </c>
      <c r="D197" s="66">
        <f t="shared" ref="D197:Z197" si="56">SUM(D183:D195)</f>
        <v>0</v>
      </c>
      <c r="E197" s="66">
        <f t="shared" si="56"/>
        <v>0</v>
      </c>
      <c r="F197" s="66">
        <f t="shared" si="56"/>
        <v>0</v>
      </c>
      <c r="G197" s="66">
        <f t="shared" si="56"/>
        <v>0</v>
      </c>
      <c r="H197" s="66">
        <f t="shared" si="56"/>
        <v>0</v>
      </c>
      <c r="I197" s="66">
        <f t="shared" si="56"/>
        <v>0</v>
      </c>
      <c r="J197" s="66">
        <f t="shared" si="56"/>
        <v>0</v>
      </c>
      <c r="K197" s="66">
        <f t="shared" si="56"/>
        <v>0</v>
      </c>
      <c r="L197" s="66">
        <f t="shared" si="56"/>
        <v>0</v>
      </c>
      <c r="M197" s="66">
        <f t="shared" si="56"/>
        <v>0</v>
      </c>
      <c r="N197" s="66">
        <f t="shared" si="56"/>
        <v>0</v>
      </c>
      <c r="O197" s="66">
        <f t="shared" si="56"/>
        <v>0</v>
      </c>
      <c r="P197" s="66">
        <f t="shared" si="56"/>
        <v>0</v>
      </c>
      <c r="Q197" s="66">
        <f t="shared" si="56"/>
        <v>0</v>
      </c>
      <c r="R197" s="66">
        <f t="shared" si="56"/>
        <v>0</v>
      </c>
      <c r="S197" s="66">
        <f t="shared" si="56"/>
        <v>0</v>
      </c>
      <c r="T197" s="66">
        <f t="shared" si="56"/>
        <v>0</v>
      </c>
      <c r="U197" s="66">
        <f t="shared" si="56"/>
        <v>0</v>
      </c>
      <c r="V197" s="66">
        <f t="shared" si="56"/>
        <v>0</v>
      </c>
      <c r="W197" s="66">
        <f t="shared" si="56"/>
        <v>0</v>
      </c>
      <c r="X197" s="66">
        <f t="shared" si="56"/>
        <v>0</v>
      </c>
      <c r="Y197" s="66">
        <f t="shared" si="56"/>
        <v>0</v>
      </c>
      <c r="Z197" s="66">
        <f t="shared" si="56"/>
        <v>0</v>
      </c>
    </row>
    <row r="201" spans="2:26" ht="26.25">
      <c r="B201" s="23" t="s">
        <v>185</v>
      </c>
    </row>
    <row r="203" spans="2:26">
      <c r="B203" s="11" t="s">
        <v>186</v>
      </c>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5" spans="2:26">
      <c r="B205" s="26" t="s">
        <v>187</v>
      </c>
      <c r="C205" s="3" t="s">
        <v>49</v>
      </c>
      <c r="D205" s="3" t="s">
        <v>50</v>
      </c>
      <c r="E205" s="3" t="s">
        <v>51</v>
      </c>
      <c r="F205" s="3" t="s">
        <v>52</v>
      </c>
      <c r="G205" s="3" t="s">
        <v>53</v>
      </c>
      <c r="H205" s="3" t="s">
        <v>54</v>
      </c>
      <c r="I205" s="3" t="s">
        <v>55</v>
      </c>
      <c r="J205" s="3" t="s">
        <v>56</v>
      </c>
      <c r="K205" s="3" t="s">
        <v>57</v>
      </c>
      <c r="L205" s="3" t="s">
        <v>58</v>
      </c>
      <c r="M205" s="3" t="s">
        <v>59</v>
      </c>
      <c r="N205" s="3" t="s">
        <v>60</v>
      </c>
      <c r="O205" s="3" t="s">
        <v>61</v>
      </c>
      <c r="P205" s="3" t="s">
        <v>62</v>
      </c>
      <c r="Q205" s="3" t="s">
        <v>63</v>
      </c>
      <c r="R205" s="3" t="s">
        <v>64</v>
      </c>
      <c r="S205" s="3" t="s">
        <v>65</v>
      </c>
      <c r="T205" s="3" t="s">
        <v>66</v>
      </c>
      <c r="U205" s="3" t="s">
        <v>67</v>
      </c>
      <c r="V205" s="3" t="s">
        <v>68</v>
      </c>
      <c r="W205" s="3" t="s">
        <v>69</v>
      </c>
      <c r="X205" s="3" t="s">
        <v>70</v>
      </c>
      <c r="Y205" s="3" t="s">
        <v>71</v>
      </c>
      <c r="Z205" s="3" t="s">
        <v>72</v>
      </c>
    </row>
    <row r="207" spans="2:26" ht="17.25">
      <c r="B207" s="2" t="s">
        <v>188</v>
      </c>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spans="2:26" ht="17.25">
      <c r="B208" s="2" t="s">
        <v>189</v>
      </c>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spans="2:26" s="18" customFormat="1">
      <c r="B209" s="169"/>
      <c r="C209" s="163"/>
      <c r="D209" s="163"/>
      <c r="E209" s="163"/>
      <c r="F209" s="163"/>
      <c r="G209" s="163"/>
      <c r="H209" s="163"/>
      <c r="I209" s="163"/>
      <c r="J209" s="163"/>
      <c r="K209" s="163"/>
      <c r="L209" s="163"/>
      <c r="M209" s="163"/>
      <c r="N209" s="163"/>
      <c r="O209" s="163"/>
      <c r="P209" s="163"/>
      <c r="Q209" s="163"/>
      <c r="R209" s="163"/>
      <c r="S209" s="163"/>
      <c r="T209" s="163"/>
      <c r="U209" s="163"/>
      <c r="V209" s="163"/>
      <c r="W209" s="163"/>
      <c r="X209" s="163"/>
      <c r="Y209" s="163"/>
      <c r="Z209" s="163"/>
    </row>
    <row r="210" spans="2:26">
      <c r="B210" s="1" t="s">
        <v>190</v>
      </c>
    </row>
    <row r="211" spans="2:26">
      <c r="B211" s="40" t="s">
        <v>191</v>
      </c>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spans="2:26">
      <c r="B212" s="40" t="s">
        <v>192</v>
      </c>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spans="2:26">
      <c r="B213" s="40" t="s">
        <v>193</v>
      </c>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spans="2:26">
      <c r="B214" s="40" t="s">
        <v>194</v>
      </c>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spans="2:26">
      <c r="B215" s="40" t="s">
        <v>195</v>
      </c>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spans="2:26">
      <c r="B216" s="40" t="s">
        <v>196</v>
      </c>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spans="2:26">
      <c r="B217" s="40" t="s">
        <v>197</v>
      </c>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spans="2:26">
      <c r="B218" s="40" t="s">
        <v>198</v>
      </c>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20" spans="2:26">
      <c r="B220" s="4" t="s">
        <v>199</v>
      </c>
      <c r="C220" s="63">
        <f t="shared" ref="C220:Z220" si="57">SUM(C207:C218)</f>
        <v>0</v>
      </c>
      <c r="D220" s="63">
        <f t="shared" si="57"/>
        <v>0</v>
      </c>
      <c r="E220" s="63">
        <f t="shared" si="57"/>
        <v>0</v>
      </c>
      <c r="F220" s="63">
        <f t="shared" si="57"/>
        <v>0</v>
      </c>
      <c r="G220" s="63">
        <f t="shared" si="57"/>
        <v>0</v>
      </c>
      <c r="H220" s="63">
        <f t="shared" si="57"/>
        <v>0</v>
      </c>
      <c r="I220" s="63">
        <f t="shared" si="57"/>
        <v>0</v>
      </c>
      <c r="J220" s="63">
        <f t="shared" si="57"/>
        <v>0</v>
      </c>
      <c r="K220" s="63">
        <f t="shared" si="57"/>
        <v>0</v>
      </c>
      <c r="L220" s="63">
        <f t="shared" si="57"/>
        <v>0</v>
      </c>
      <c r="M220" s="63">
        <f t="shared" si="57"/>
        <v>0</v>
      </c>
      <c r="N220" s="63">
        <f t="shared" si="57"/>
        <v>0</v>
      </c>
      <c r="O220" s="63">
        <f t="shared" si="57"/>
        <v>0</v>
      </c>
      <c r="P220" s="63">
        <f t="shared" si="57"/>
        <v>0</v>
      </c>
      <c r="Q220" s="63">
        <f t="shared" si="57"/>
        <v>0</v>
      </c>
      <c r="R220" s="63">
        <f t="shared" si="57"/>
        <v>0</v>
      </c>
      <c r="S220" s="63">
        <f t="shared" si="57"/>
        <v>0</v>
      </c>
      <c r="T220" s="63">
        <f t="shared" si="57"/>
        <v>0</v>
      </c>
      <c r="U220" s="63">
        <f t="shared" si="57"/>
        <v>0</v>
      </c>
      <c r="V220" s="63">
        <f t="shared" si="57"/>
        <v>0</v>
      </c>
      <c r="W220" s="63">
        <f t="shared" si="57"/>
        <v>0</v>
      </c>
      <c r="X220" s="63">
        <f t="shared" si="57"/>
        <v>0</v>
      </c>
      <c r="Y220" s="63">
        <f t="shared" si="57"/>
        <v>0</v>
      </c>
      <c r="Z220" s="63">
        <f t="shared" si="57"/>
        <v>0</v>
      </c>
    </row>
    <row r="222" spans="2:26">
      <c r="B222" t="s">
        <v>200</v>
      </c>
    </row>
    <row r="223" spans="2:26">
      <c r="B223" t="s">
        <v>201</v>
      </c>
    </row>
    <row r="225" spans="2:26" ht="26.25">
      <c r="B225" s="23" t="s">
        <v>202</v>
      </c>
    </row>
    <row r="227" spans="2:26">
      <c r="B227" s="1" t="s">
        <v>203</v>
      </c>
    </row>
    <row r="228" spans="2:26">
      <c r="B228" s="226" t="s">
        <v>204</v>
      </c>
      <c r="C228" s="226"/>
      <c r="D228" s="226"/>
      <c r="E228" s="226"/>
      <c r="F228" s="226"/>
      <c r="G228" s="226"/>
    </row>
    <row r="229" spans="2:26">
      <c r="B229" s="226"/>
      <c r="C229" s="226"/>
      <c r="D229" s="226"/>
      <c r="E229" s="226"/>
      <c r="F229" s="226"/>
      <c r="G229" s="226"/>
    </row>
    <row r="230" spans="2:26">
      <c r="B230" s="226"/>
      <c r="C230" s="226"/>
      <c r="D230" s="226"/>
      <c r="E230" s="226"/>
      <c r="F230" s="226"/>
      <c r="G230" s="226"/>
    </row>
    <row r="231" spans="2:26">
      <c r="B231" s="226"/>
      <c r="C231" s="226"/>
      <c r="D231" s="226"/>
      <c r="E231" s="226"/>
      <c r="F231" s="226"/>
      <c r="G231" s="226"/>
    </row>
    <row r="233" spans="2:26">
      <c r="C233" s="3" t="s">
        <v>49</v>
      </c>
      <c r="D233" s="3" t="s">
        <v>50</v>
      </c>
      <c r="E233" s="3" t="s">
        <v>51</v>
      </c>
      <c r="F233" s="3" t="s">
        <v>52</v>
      </c>
      <c r="G233" s="3" t="s">
        <v>53</v>
      </c>
      <c r="H233" s="3" t="s">
        <v>54</v>
      </c>
      <c r="I233" s="3" t="s">
        <v>55</v>
      </c>
      <c r="J233" s="3" t="s">
        <v>56</v>
      </c>
      <c r="K233" s="3" t="s">
        <v>57</v>
      </c>
      <c r="L233" s="3" t="s">
        <v>58</v>
      </c>
      <c r="M233" s="3" t="s">
        <v>59</v>
      </c>
      <c r="N233" s="3" t="s">
        <v>60</v>
      </c>
      <c r="O233" s="3" t="s">
        <v>61</v>
      </c>
      <c r="P233" s="3" t="s">
        <v>62</v>
      </c>
      <c r="Q233" s="3" t="s">
        <v>63</v>
      </c>
      <c r="R233" s="3" t="s">
        <v>64</v>
      </c>
      <c r="S233" s="3" t="s">
        <v>65</v>
      </c>
      <c r="T233" s="3" t="s">
        <v>66</v>
      </c>
      <c r="U233" s="3" t="s">
        <v>67</v>
      </c>
      <c r="V233" s="3" t="s">
        <v>68</v>
      </c>
      <c r="W233" s="3" t="s">
        <v>69</v>
      </c>
      <c r="X233" s="3" t="s">
        <v>70</v>
      </c>
      <c r="Y233" s="3" t="s">
        <v>71</v>
      </c>
      <c r="Z233" s="3" t="s">
        <v>72</v>
      </c>
    </row>
    <row r="235" spans="2:26">
      <c r="B235" s="29" t="s">
        <v>205</v>
      </c>
      <c r="C235" s="70">
        <v>0</v>
      </c>
      <c r="D235" s="70">
        <f t="shared" ref="D235:Z235" si="58">C207</f>
        <v>0</v>
      </c>
      <c r="E235" s="70">
        <f t="shared" si="58"/>
        <v>0</v>
      </c>
      <c r="F235" s="70">
        <f t="shared" si="58"/>
        <v>0</v>
      </c>
      <c r="G235" s="70">
        <f t="shared" si="58"/>
        <v>0</v>
      </c>
      <c r="H235" s="70">
        <f t="shared" si="58"/>
        <v>0</v>
      </c>
      <c r="I235" s="70">
        <f t="shared" si="58"/>
        <v>0</v>
      </c>
      <c r="J235" s="70">
        <f t="shared" si="58"/>
        <v>0</v>
      </c>
      <c r="K235" s="70">
        <f t="shared" si="58"/>
        <v>0</v>
      </c>
      <c r="L235" s="70">
        <f t="shared" si="58"/>
        <v>0</v>
      </c>
      <c r="M235" s="70">
        <f t="shared" si="58"/>
        <v>0</v>
      </c>
      <c r="N235" s="70">
        <f t="shared" si="58"/>
        <v>0</v>
      </c>
      <c r="O235" s="70">
        <f t="shared" si="58"/>
        <v>0</v>
      </c>
      <c r="P235" s="70">
        <f t="shared" si="58"/>
        <v>0</v>
      </c>
      <c r="Q235" s="70">
        <f t="shared" si="58"/>
        <v>0</v>
      </c>
      <c r="R235" s="70">
        <f t="shared" si="58"/>
        <v>0</v>
      </c>
      <c r="S235" s="70">
        <f t="shared" si="58"/>
        <v>0</v>
      </c>
      <c r="T235" s="70">
        <f t="shared" si="58"/>
        <v>0</v>
      </c>
      <c r="U235" s="70">
        <f t="shared" si="58"/>
        <v>0</v>
      </c>
      <c r="V235" s="70">
        <f t="shared" si="58"/>
        <v>0</v>
      </c>
      <c r="W235" s="70">
        <f t="shared" si="58"/>
        <v>0</v>
      </c>
      <c r="X235" s="70">
        <f t="shared" si="58"/>
        <v>0</v>
      </c>
      <c r="Y235" s="70">
        <f t="shared" si="58"/>
        <v>0</v>
      </c>
      <c r="Z235" s="70">
        <f t="shared" si="58"/>
        <v>0</v>
      </c>
    </row>
    <row r="236" spans="2:26">
      <c r="B236" s="29" t="s">
        <v>206</v>
      </c>
      <c r="C236" s="70">
        <v>0</v>
      </c>
      <c r="D236" s="70">
        <f t="shared" ref="D236:Z236" si="59">C220-C208-C207</f>
        <v>0</v>
      </c>
      <c r="E236" s="70">
        <f t="shared" si="59"/>
        <v>0</v>
      </c>
      <c r="F236" s="70">
        <f t="shared" si="59"/>
        <v>0</v>
      </c>
      <c r="G236" s="70">
        <f t="shared" si="59"/>
        <v>0</v>
      </c>
      <c r="H236" s="70">
        <f t="shared" si="59"/>
        <v>0</v>
      </c>
      <c r="I236" s="70">
        <f t="shared" si="59"/>
        <v>0</v>
      </c>
      <c r="J236" s="70">
        <f t="shared" si="59"/>
        <v>0</v>
      </c>
      <c r="K236" s="70">
        <f t="shared" si="59"/>
        <v>0</v>
      </c>
      <c r="L236" s="70">
        <f t="shared" si="59"/>
        <v>0</v>
      </c>
      <c r="M236" s="70">
        <f t="shared" si="59"/>
        <v>0</v>
      </c>
      <c r="N236" s="70">
        <f t="shared" si="59"/>
        <v>0</v>
      </c>
      <c r="O236" s="70">
        <f t="shared" si="59"/>
        <v>0</v>
      </c>
      <c r="P236" s="70">
        <f t="shared" si="59"/>
        <v>0</v>
      </c>
      <c r="Q236" s="70">
        <f t="shared" si="59"/>
        <v>0</v>
      </c>
      <c r="R236" s="70">
        <f t="shared" si="59"/>
        <v>0</v>
      </c>
      <c r="S236" s="70">
        <f t="shared" si="59"/>
        <v>0</v>
      </c>
      <c r="T236" s="70">
        <f t="shared" si="59"/>
        <v>0</v>
      </c>
      <c r="U236" s="70">
        <f t="shared" si="59"/>
        <v>0</v>
      </c>
      <c r="V236" s="70">
        <f t="shared" si="59"/>
        <v>0</v>
      </c>
      <c r="W236" s="70">
        <f t="shared" si="59"/>
        <v>0</v>
      </c>
      <c r="X236" s="70">
        <f t="shared" si="59"/>
        <v>0</v>
      </c>
      <c r="Y236" s="70">
        <f t="shared" si="59"/>
        <v>0</v>
      </c>
      <c r="Z236" s="70">
        <f t="shared" si="59"/>
        <v>0</v>
      </c>
    </row>
    <row r="240" spans="2:26" ht="26.25">
      <c r="B240" s="23" t="s">
        <v>207</v>
      </c>
    </row>
    <row r="242" spans="2:26">
      <c r="C242" s="3" t="s">
        <v>49</v>
      </c>
      <c r="D242" s="3" t="s">
        <v>50</v>
      </c>
      <c r="E242" s="3" t="s">
        <v>51</v>
      </c>
      <c r="F242" s="3" t="s">
        <v>52</v>
      </c>
      <c r="G242" s="3" t="s">
        <v>53</v>
      </c>
      <c r="H242" s="3" t="s">
        <v>54</v>
      </c>
      <c r="I242" s="3" t="s">
        <v>55</v>
      </c>
      <c r="J242" s="3" t="s">
        <v>56</v>
      </c>
      <c r="K242" s="3" t="s">
        <v>57</v>
      </c>
      <c r="L242" s="3" t="s">
        <v>58</v>
      </c>
      <c r="M242" s="3" t="s">
        <v>59</v>
      </c>
      <c r="N242" s="3" t="s">
        <v>60</v>
      </c>
      <c r="O242" s="3" t="s">
        <v>61</v>
      </c>
      <c r="P242" s="3" t="s">
        <v>62</v>
      </c>
      <c r="Q242" s="3" t="s">
        <v>63</v>
      </c>
      <c r="R242" s="3" t="s">
        <v>64</v>
      </c>
      <c r="S242" s="3" t="s">
        <v>65</v>
      </c>
      <c r="T242" s="3" t="s">
        <v>66</v>
      </c>
      <c r="U242" s="3" t="s">
        <v>67</v>
      </c>
      <c r="V242" s="3" t="s">
        <v>68</v>
      </c>
      <c r="W242" s="3" t="s">
        <v>69</v>
      </c>
      <c r="X242" s="3" t="s">
        <v>70</v>
      </c>
      <c r="Y242" s="3" t="s">
        <v>71</v>
      </c>
      <c r="Z242" s="3" t="s">
        <v>72</v>
      </c>
    </row>
    <row r="244" spans="2:26" s="27" customFormat="1" ht="15.75">
      <c r="B244" s="28" t="s">
        <v>208</v>
      </c>
      <c r="C244" s="71">
        <f t="shared" ref="C244:Z244" si="60">C220+C100</f>
        <v>0</v>
      </c>
      <c r="D244" s="71">
        <f t="shared" si="60"/>
        <v>0</v>
      </c>
      <c r="E244" s="71">
        <f t="shared" si="60"/>
        <v>0</v>
      </c>
      <c r="F244" s="71">
        <f t="shared" si="60"/>
        <v>0</v>
      </c>
      <c r="G244" s="71">
        <f t="shared" si="60"/>
        <v>0</v>
      </c>
      <c r="H244" s="71">
        <f t="shared" si="60"/>
        <v>0</v>
      </c>
      <c r="I244" s="71">
        <f t="shared" si="60"/>
        <v>0</v>
      </c>
      <c r="J244" s="71">
        <f t="shared" si="60"/>
        <v>0</v>
      </c>
      <c r="K244" s="71">
        <f t="shared" si="60"/>
        <v>0</v>
      </c>
      <c r="L244" s="71">
        <f t="shared" si="60"/>
        <v>0</v>
      </c>
      <c r="M244" s="71">
        <f t="shared" si="60"/>
        <v>0</v>
      </c>
      <c r="N244" s="71">
        <f t="shared" si="60"/>
        <v>0</v>
      </c>
      <c r="O244" s="71">
        <f t="shared" si="60"/>
        <v>0</v>
      </c>
      <c r="P244" s="71">
        <f t="shared" si="60"/>
        <v>0</v>
      </c>
      <c r="Q244" s="71">
        <f t="shared" si="60"/>
        <v>0</v>
      </c>
      <c r="R244" s="71">
        <f t="shared" si="60"/>
        <v>0</v>
      </c>
      <c r="S244" s="71">
        <f t="shared" si="60"/>
        <v>0</v>
      </c>
      <c r="T244" s="71">
        <f t="shared" si="60"/>
        <v>0</v>
      </c>
      <c r="U244" s="71">
        <f t="shared" si="60"/>
        <v>0</v>
      </c>
      <c r="V244" s="71">
        <f t="shared" si="60"/>
        <v>0</v>
      </c>
      <c r="W244" s="71">
        <f t="shared" si="60"/>
        <v>0</v>
      </c>
      <c r="X244" s="71">
        <f t="shared" si="60"/>
        <v>0</v>
      </c>
      <c r="Y244" s="71">
        <f t="shared" si="60"/>
        <v>0</v>
      </c>
      <c r="Z244" s="71">
        <f t="shared" si="60"/>
        <v>0</v>
      </c>
    </row>
  </sheetData>
  <mergeCells count="8">
    <mergeCell ref="E167:M178"/>
    <mergeCell ref="B31:D31"/>
    <mergeCell ref="B40:D40"/>
    <mergeCell ref="B157:N159"/>
    <mergeCell ref="B228:G231"/>
    <mergeCell ref="B49:D49"/>
    <mergeCell ref="B58:D58"/>
    <mergeCell ref="B67:D67"/>
  </mergeCells>
  <hyperlinks>
    <hyperlink ref="G2" location="Índice!A1" display="Índice" xr:uid="{00000000-0004-0000-0400-000000000000}"/>
    <hyperlink ref="I2" location="Instruções!A1" display="Instruções" xr:uid="{00000000-0004-0000-0400-000001000000}"/>
  </hyperlinks>
  <pageMargins left="0.511811024" right="0.511811024" top="0.78740157499999996" bottom="0.78740157499999996" header="0.31496062000000002" footer="0.31496062000000002"/>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Z106"/>
  <sheetViews>
    <sheetView showGridLines="0" zoomScaleNormal="100" workbookViewId="0" xr3:uid="{78B4E459-6924-5F8B-B7BA-2DD04133E49E}"/>
  </sheetViews>
  <sheetFormatPr defaultRowHeight="15"/>
  <cols>
    <col min="1" max="1" width="5" customWidth="1"/>
    <col min="2" max="2" width="43.5703125" customWidth="1"/>
    <col min="3" max="26" width="12.7109375" customWidth="1"/>
  </cols>
  <sheetData>
    <row r="2" spans="2:26">
      <c r="B2" s="1" t="str">
        <f>'4 - Investimentos'!B2</f>
        <v>Nome da Empresa</v>
      </c>
      <c r="D2" s="54"/>
      <c r="F2" s="54"/>
      <c r="G2" s="54" t="s">
        <v>12</v>
      </c>
      <c r="I2" s="54" t="s">
        <v>33</v>
      </c>
    </row>
    <row r="3" spans="2:26">
      <c r="B3" s="1" t="s">
        <v>209</v>
      </c>
    </row>
    <row r="6" spans="2:26" ht="26.25">
      <c r="B6" s="23" t="s">
        <v>210</v>
      </c>
    </row>
    <row r="9" spans="2:26">
      <c r="B9" s="26" t="s">
        <v>187</v>
      </c>
      <c r="C9" s="3" t="s">
        <v>49</v>
      </c>
      <c r="D9" s="3" t="s">
        <v>50</v>
      </c>
      <c r="E9" s="3" t="s">
        <v>51</v>
      </c>
      <c r="F9" s="3" t="s">
        <v>52</v>
      </c>
      <c r="G9" s="3" t="s">
        <v>53</v>
      </c>
      <c r="H9" s="3" t="s">
        <v>54</v>
      </c>
      <c r="I9" s="3" t="s">
        <v>55</v>
      </c>
      <c r="J9" s="3" t="s">
        <v>56</v>
      </c>
      <c r="K9" s="3" t="s">
        <v>57</v>
      </c>
      <c r="L9" s="3" t="s">
        <v>58</v>
      </c>
      <c r="M9" s="3" t="s">
        <v>59</v>
      </c>
      <c r="N9" s="3" t="s">
        <v>60</v>
      </c>
      <c r="O9" s="3" t="s">
        <v>61</v>
      </c>
      <c r="P9" s="3" t="s">
        <v>62</v>
      </c>
      <c r="Q9" s="3" t="s">
        <v>63</v>
      </c>
      <c r="R9" s="3" t="s">
        <v>64</v>
      </c>
      <c r="S9" s="3" t="s">
        <v>65</v>
      </c>
      <c r="T9" s="3" t="s">
        <v>66</v>
      </c>
      <c r="U9" s="3" t="s">
        <v>67</v>
      </c>
      <c r="V9" s="3" t="s">
        <v>68</v>
      </c>
      <c r="W9" s="3" t="s">
        <v>69</v>
      </c>
      <c r="X9" s="3" t="s">
        <v>70</v>
      </c>
      <c r="Y9" s="3" t="s">
        <v>71</v>
      </c>
      <c r="Z9" s="3" t="s">
        <v>72</v>
      </c>
    </row>
    <row r="11" spans="2:26" ht="15.75">
      <c r="B11" s="31" t="s">
        <v>211</v>
      </c>
      <c r="C11" s="32"/>
      <c r="D11" s="32"/>
      <c r="E11" s="32"/>
      <c r="F11" s="32"/>
      <c r="G11" s="32"/>
      <c r="H11" s="32"/>
      <c r="I11" s="32"/>
      <c r="J11" s="32"/>
      <c r="K11" s="32"/>
      <c r="L11" s="32"/>
      <c r="M11" s="32"/>
      <c r="N11" s="32"/>
      <c r="O11" s="32"/>
      <c r="P11" s="32"/>
      <c r="Q11" s="32"/>
      <c r="R11" s="32"/>
      <c r="S11" s="32"/>
      <c r="T11" s="32"/>
      <c r="U11" s="32"/>
      <c r="V11" s="32"/>
      <c r="W11" s="32"/>
      <c r="X11" s="32"/>
      <c r="Y11" s="32"/>
      <c r="Z11" s="33"/>
    </row>
    <row r="12" spans="2:26" ht="15.75">
      <c r="B12" s="19"/>
    </row>
    <row r="13" spans="2:26" ht="15.75">
      <c r="B13" s="19" t="s">
        <v>212</v>
      </c>
    </row>
    <row r="14" spans="2:26" ht="17.25">
      <c r="B14" s="2" t="s">
        <v>213</v>
      </c>
      <c r="C14" s="69"/>
      <c r="D14" s="69"/>
      <c r="E14" s="69"/>
      <c r="F14" s="69"/>
      <c r="G14" s="69"/>
      <c r="H14" s="69"/>
      <c r="I14" s="69"/>
      <c r="J14" s="69"/>
      <c r="K14" s="69"/>
      <c r="L14" s="69"/>
      <c r="M14" s="69"/>
      <c r="N14" s="69"/>
      <c r="O14" s="69"/>
      <c r="P14" s="69"/>
      <c r="Q14" s="69"/>
      <c r="R14" s="69"/>
      <c r="S14" s="69"/>
      <c r="T14" s="69"/>
      <c r="U14" s="69"/>
      <c r="V14" s="69"/>
      <c r="W14" s="69"/>
      <c r="X14" s="69"/>
      <c r="Y14" s="69"/>
      <c r="Z14" s="69"/>
    </row>
    <row r="15" spans="2:26" ht="17.25">
      <c r="B15" s="2" t="s">
        <v>214</v>
      </c>
      <c r="C15" s="69"/>
      <c r="D15" s="69"/>
      <c r="E15" s="69"/>
      <c r="F15" s="69"/>
      <c r="G15" s="69"/>
      <c r="H15" s="69"/>
      <c r="I15" s="69"/>
      <c r="J15" s="69"/>
      <c r="K15" s="69"/>
      <c r="L15" s="69"/>
      <c r="M15" s="69"/>
      <c r="N15" s="69"/>
      <c r="O15" s="69"/>
      <c r="P15" s="69"/>
      <c r="Q15" s="69"/>
      <c r="R15" s="69"/>
      <c r="S15" s="69"/>
      <c r="T15" s="69"/>
      <c r="U15" s="69"/>
      <c r="V15" s="69"/>
      <c r="W15" s="69"/>
      <c r="X15" s="69"/>
      <c r="Y15" s="69"/>
      <c r="Z15" s="69"/>
    </row>
    <row r="16" spans="2:26" ht="15.75">
      <c r="B16" s="19"/>
    </row>
    <row r="17" spans="2:26" ht="15.75">
      <c r="B17" s="27" t="s">
        <v>215</v>
      </c>
    </row>
    <row r="18" spans="2:26">
      <c r="B18" s="40" t="s">
        <v>191</v>
      </c>
      <c r="C18" s="69"/>
      <c r="D18" s="69"/>
      <c r="E18" s="69"/>
      <c r="F18" s="69"/>
      <c r="G18" s="69"/>
      <c r="H18" s="69"/>
      <c r="I18" s="69"/>
      <c r="J18" s="69"/>
      <c r="K18" s="69"/>
      <c r="L18" s="69"/>
      <c r="M18" s="69"/>
      <c r="N18" s="69"/>
      <c r="O18" s="69"/>
      <c r="P18" s="69"/>
      <c r="Q18" s="69"/>
      <c r="R18" s="69"/>
      <c r="S18" s="69"/>
      <c r="T18" s="69"/>
      <c r="U18" s="69"/>
      <c r="V18" s="69"/>
      <c r="W18" s="69"/>
      <c r="X18" s="69"/>
      <c r="Y18" s="69"/>
      <c r="Z18" s="69"/>
    </row>
    <row r="19" spans="2:26">
      <c r="B19" s="40" t="s">
        <v>193</v>
      </c>
      <c r="C19" s="69"/>
      <c r="D19" s="69"/>
      <c r="E19" s="69"/>
      <c r="F19" s="69"/>
      <c r="G19" s="69"/>
      <c r="H19" s="69"/>
      <c r="I19" s="69"/>
      <c r="J19" s="69"/>
      <c r="K19" s="69"/>
      <c r="L19" s="69"/>
      <c r="M19" s="69"/>
      <c r="N19" s="69"/>
      <c r="O19" s="69"/>
      <c r="P19" s="69"/>
      <c r="Q19" s="69"/>
      <c r="R19" s="69"/>
      <c r="S19" s="69"/>
      <c r="T19" s="69"/>
      <c r="U19" s="69"/>
      <c r="V19" s="69"/>
      <c r="W19" s="69"/>
      <c r="X19" s="69"/>
      <c r="Y19" s="69"/>
      <c r="Z19" s="69"/>
    </row>
    <row r="20" spans="2:26">
      <c r="B20" s="40" t="s">
        <v>192</v>
      </c>
      <c r="C20" s="69"/>
      <c r="D20" s="69"/>
      <c r="E20" s="69"/>
      <c r="F20" s="69"/>
      <c r="G20" s="69"/>
      <c r="H20" s="69"/>
      <c r="I20" s="69"/>
      <c r="J20" s="69"/>
      <c r="K20" s="69"/>
      <c r="L20" s="69"/>
      <c r="M20" s="69"/>
      <c r="N20" s="69"/>
      <c r="O20" s="69"/>
      <c r="P20" s="69"/>
      <c r="Q20" s="69"/>
      <c r="R20" s="69"/>
      <c r="S20" s="69"/>
      <c r="T20" s="69"/>
      <c r="U20" s="69"/>
      <c r="V20" s="69"/>
      <c r="W20" s="69"/>
      <c r="X20" s="69"/>
      <c r="Y20" s="69"/>
      <c r="Z20" s="69"/>
    </row>
    <row r="21" spans="2:26">
      <c r="B21" s="40" t="s">
        <v>216</v>
      </c>
      <c r="C21" s="69"/>
      <c r="D21" s="69"/>
      <c r="E21" s="69"/>
      <c r="F21" s="69"/>
      <c r="G21" s="69"/>
      <c r="H21" s="69"/>
      <c r="I21" s="69"/>
      <c r="J21" s="69"/>
      <c r="K21" s="69"/>
      <c r="L21" s="69"/>
      <c r="M21" s="69"/>
      <c r="N21" s="69"/>
      <c r="O21" s="69"/>
      <c r="P21" s="69"/>
      <c r="Q21" s="69"/>
      <c r="R21" s="69"/>
      <c r="S21" s="69"/>
      <c r="T21" s="69"/>
      <c r="U21" s="69"/>
      <c r="V21" s="69"/>
      <c r="W21" s="69"/>
      <c r="X21" s="69"/>
      <c r="Y21" s="69"/>
      <c r="Z21" s="69"/>
    </row>
    <row r="22" spans="2:26">
      <c r="B22" s="40" t="s">
        <v>197</v>
      </c>
      <c r="C22" s="69"/>
      <c r="D22" s="69"/>
      <c r="E22" s="69"/>
      <c r="F22" s="69"/>
      <c r="G22" s="69"/>
      <c r="H22" s="69"/>
      <c r="I22" s="69"/>
      <c r="J22" s="69"/>
      <c r="K22" s="69"/>
      <c r="L22" s="69"/>
      <c r="M22" s="69"/>
      <c r="N22" s="69"/>
      <c r="O22" s="69"/>
      <c r="P22" s="69"/>
      <c r="Q22" s="69"/>
      <c r="R22" s="69"/>
      <c r="S22" s="69"/>
      <c r="T22" s="69"/>
      <c r="U22" s="69"/>
      <c r="V22" s="69"/>
      <c r="W22" s="69"/>
      <c r="X22" s="69"/>
      <c r="Y22" s="69"/>
      <c r="Z22" s="69"/>
    </row>
    <row r="23" spans="2:26">
      <c r="B23" s="40" t="s">
        <v>198</v>
      </c>
      <c r="C23" s="69"/>
      <c r="D23" s="69"/>
      <c r="E23" s="69"/>
      <c r="F23" s="69"/>
      <c r="G23" s="69"/>
      <c r="H23" s="69"/>
      <c r="I23" s="69"/>
      <c r="J23" s="69"/>
      <c r="K23" s="69"/>
      <c r="L23" s="69"/>
      <c r="M23" s="69"/>
      <c r="N23" s="69"/>
      <c r="O23" s="69"/>
      <c r="P23" s="69"/>
      <c r="Q23" s="69"/>
      <c r="R23" s="69"/>
      <c r="S23" s="69"/>
      <c r="T23" s="69"/>
      <c r="U23" s="69"/>
      <c r="V23" s="69"/>
      <c r="W23" s="69"/>
      <c r="X23" s="69"/>
      <c r="Y23" s="69"/>
      <c r="Z23" s="69"/>
    </row>
    <row r="24" spans="2:26">
      <c r="B24" s="40" t="s">
        <v>217</v>
      </c>
      <c r="C24" s="69"/>
      <c r="D24" s="69"/>
      <c r="E24" s="69"/>
      <c r="F24" s="69"/>
      <c r="G24" s="69"/>
      <c r="H24" s="69"/>
      <c r="I24" s="69"/>
      <c r="J24" s="69"/>
      <c r="K24" s="69"/>
      <c r="L24" s="69"/>
      <c r="M24" s="69"/>
      <c r="N24" s="69"/>
      <c r="O24" s="69"/>
      <c r="P24" s="69"/>
      <c r="Q24" s="69"/>
      <c r="R24" s="69"/>
      <c r="S24" s="69"/>
      <c r="T24" s="69"/>
      <c r="U24" s="69"/>
      <c r="V24" s="69"/>
      <c r="W24" s="69"/>
      <c r="X24" s="69"/>
      <c r="Y24" s="69"/>
      <c r="Z24" s="69"/>
    </row>
    <row r="25" spans="2:26">
      <c r="B25" s="40" t="s">
        <v>218</v>
      </c>
      <c r="C25" s="69"/>
      <c r="D25" s="69"/>
      <c r="E25" s="69"/>
      <c r="F25" s="69"/>
      <c r="G25" s="69"/>
      <c r="H25" s="69"/>
      <c r="I25" s="69"/>
      <c r="J25" s="69"/>
      <c r="K25" s="69"/>
      <c r="L25" s="69"/>
      <c r="M25" s="69"/>
      <c r="N25" s="69"/>
      <c r="O25" s="69"/>
      <c r="P25" s="69"/>
      <c r="Q25" s="69"/>
      <c r="R25" s="69"/>
      <c r="S25" s="69"/>
      <c r="T25" s="69"/>
      <c r="U25" s="69"/>
      <c r="V25" s="69"/>
      <c r="W25" s="69"/>
      <c r="X25" s="69"/>
      <c r="Y25" s="69"/>
      <c r="Z25" s="69"/>
    </row>
    <row r="26" spans="2:26" ht="15.75">
      <c r="B26" s="19"/>
    </row>
    <row r="27" spans="2:26">
      <c r="B27" s="34" t="s">
        <v>219</v>
      </c>
      <c r="C27" s="74">
        <f>SUM(C18:C25)+SUM(C14:C15)</f>
        <v>0</v>
      </c>
      <c r="D27" s="74">
        <f t="shared" ref="D27:Z27" si="0">SUM(D18:D25)+SUM(D14:D15)</f>
        <v>0</v>
      </c>
      <c r="E27" s="74">
        <f t="shared" si="0"/>
        <v>0</v>
      </c>
      <c r="F27" s="74">
        <f t="shared" si="0"/>
        <v>0</v>
      </c>
      <c r="G27" s="74">
        <f t="shared" si="0"/>
        <v>0</v>
      </c>
      <c r="H27" s="74">
        <f t="shared" si="0"/>
        <v>0</v>
      </c>
      <c r="I27" s="74">
        <f t="shared" si="0"/>
        <v>0</v>
      </c>
      <c r="J27" s="74">
        <f t="shared" si="0"/>
        <v>0</v>
      </c>
      <c r="K27" s="74">
        <f t="shared" si="0"/>
        <v>0</v>
      </c>
      <c r="L27" s="74">
        <f t="shared" si="0"/>
        <v>0</v>
      </c>
      <c r="M27" s="74">
        <f t="shared" si="0"/>
        <v>0</v>
      </c>
      <c r="N27" s="74">
        <f t="shared" si="0"/>
        <v>0</v>
      </c>
      <c r="O27" s="74">
        <f t="shared" si="0"/>
        <v>0</v>
      </c>
      <c r="P27" s="74">
        <f t="shared" si="0"/>
        <v>0</v>
      </c>
      <c r="Q27" s="74">
        <f t="shared" si="0"/>
        <v>0</v>
      </c>
      <c r="R27" s="74">
        <f t="shared" si="0"/>
        <v>0</v>
      </c>
      <c r="S27" s="74">
        <f t="shared" si="0"/>
        <v>0</v>
      </c>
      <c r="T27" s="74">
        <f t="shared" si="0"/>
        <v>0</v>
      </c>
      <c r="U27" s="74">
        <f t="shared" si="0"/>
        <v>0</v>
      </c>
      <c r="V27" s="74">
        <f t="shared" si="0"/>
        <v>0</v>
      </c>
      <c r="W27" s="74">
        <f t="shared" si="0"/>
        <v>0</v>
      </c>
      <c r="X27" s="74">
        <f t="shared" si="0"/>
        <v>0</v>
      </c>
      <c r="Y27" s="74">
        <f t="shared" si="0"/>
        <v>0</v>
      </c>
      <c r="Z27" s="74">
        <f t="shared" si="0"/>
        <v>0</v>
      </c>
    </row>
    <row r="29" spans="2:26">
      <c r="B29" t="s">
        <v>220</v>
      </c>
    </row>
    <row r="30" spans="2:26">
      <c r="B30" t="s">
        <v>201</v>
      </c>
    </row>
    <row r="33" spans="2:26" ht="15.75">
      <c r="B33" s="31" t="s">
        <v>221</v>
      </c>
      <c r="C33" s="32"/>
      <c r="D33" s="32"/>
      <c r="E33" s="32"/>
      <c r="F33" s="32"/>
      <c r="G33" s="32"/>
      <c r="H33" s="32"/>
      <c r="I33" s="32"/>
      <c r="J33" s="32"/>
      <c r="K33" s="32"/>
      <c r="L33" s="32"/>
      <c r="M33" s="32"/>
      <c r="N33" s="32"/>
      <c r="O33" s="32"/>
      <c r="P33" s="32"/>
      <c r="Q33" s="32"/>
      <c r="R33" s="32"/>
      <c r="S33" s="32"/>
      <c r="T33" s="32"/>
      <c r="U33" s="32"/>
      <c r="V33" s="32"/>
      <c r="W33" s="32"/>
      <c r="X33" s="32"/>
      <c r="Y33" s="32"/>
      <c r="Z33" s="33"/>
    </row>
    <row r="34" spans="2:26" ht="15.75">
      <c r="B34" s="19"/>
    </row>
    <row r="35" spans="2:26" ht="15.75">
      <c r="B35" s="19" t="s">
        <v>212</v>
      </c>
    </row>
    <row r="36" spans="2:26" ht="17.25">
      <c r="B36" s="2" t="s">
        <v>222</v>
      </c>
      <c r="C36" s="69"/>
      <c r="D36" s="69"/>
      <c r="E36" s="69"/>
      <c r="F36" s="69"/>
      <c r="G36" s="69"/>
      <c r="H36" s="69"/>
      <c r="I36" s="69"/>
      <c r="J36" s="69"/>
      <c r="K36" s="69"/>
      <c r="L36" s="69"/>
      <c r="M36" s="69"/>
      <c r="N36" s="69"/>
      <c r="O36" s="69"/>
      <c r="P36" s="69"/>
      <c r="Q36" s="69"/>
      <c r="R36" s="69"/>
      <c r="S36" s="69"/>
      <c r="T36" s="69"/>
      <c r="U36" s="69"/>
      <c r="V36" s="69"/>
      <c r="W36" s="69"/>
      <c r="X36" s="69"/>
      <c r="Y36" s="69"/>
      <c r="Z36" s="69"/>
    </row>
    <row r="37" spans="2:26" ht="17.25">
      <c r="B37" s="2" t="s">
        <v>214</v>
      </c>
      <c r="C37" s="69"/>
      <c r="D37" s="69"/>
      <c r="E37" s="69"/>
      <c r="F37" s="69"/>
      <c r="G37" s="69"/>
      <c r="H37" s="69"/>
      <c r="I37" s="69"/>
      <c r="J37" s="69"/>
      <c r="K37" s="69"/>
      <c r="L37" s="69"/>
      <c r="M37" s="69"/>
      <c r="N37" s="69"/>
      <c r="O37" s="69"/>
      <c r="P37" s="69"/>
      <c r="Q37" s="69"/>
      <c r="R37" s="69"/>
      <c r="S37" s="69"/>
      <c r="T37" s="69"/>
      <c r="U37" s="69"/>
      <c r="V37" s="69"/>
      <c r="W37" s="69"/>
      <c r="X37" s="69"/>
      <c r="Y37" s="69"/>
      <c r="Z37" s="69"/>
    </row>
    <row r="38" spans="2:26" ht="15.75">
      <c r="B38" s="19"/>
    </row>
    <row r="39" spans="2:26" ht="15.75">
      <c r="B39" s="27" t="s">
        <v>223</v>
      </c>
    </row>
    <row r="40" spans="2:26">
      <c r="B40" s="40" t="s">
        <v>224</v>
      </c>
      <c r="C40" s="69"/>
      <c r="D40" s="69"/>
      <c r="E40" s="69"/>
      <c r="F40" s="69"/>
      <c r="G40" s="69"/>
      <c r="H40" s="69"/>
      <c r="I40" s="69"/>
      <c r="J40" s="69"/>
      <c r="K40" s="69"/>
      <c r="L40" s="69"/>
      <c r="M40" s="69"/>
      <c r="N40" s="69"/>
      <c r="O40" s="69"/>
      <c r="P40" s="69"/>
      <c r="Q40" s="69"/>
      <c r="R40" s="69"/>
      <c r="S40" s="69"/>
      <c r="T40" s="69"/>
      <c r="U40" s="69"/>
      <c r="V40" s="69"/>
      <c r="W40" s="69"/>
      <c r="X40" s="69"/>
      <c r="Y40" s="69"/>
      <c r="Z40" s="69"/>
    </row>
    <row r="41" spans="2:26">
      <c r="B41" s="40" t="s">
        <v>225</v>
      </c>
      <c r="C41" s="69"/>
      <c r="D41" s="69"/>
      <c r="E41" s="69"/>
      <c r="F41" s="69"/>
      <c r="G41" s="69"/>
      <c r="H41" s="69"/>
      <c r="I41" s="69"/>
      <c r="J41" s="69"/>
      <c r="K41" s="69"/>
      <c r="L41" s="69"/>
      <c r="M41" s="69"/>
      <c r="N41" s="69"/>
      <c r="O41" s="69"/>
      <c r="P41" s="69"/>
      <c r="Q41" s="69"/>
      <c r="R41" s="69"/>
      <c r="S41" s="69"/>
      <c r="T41" s="69"/>
      <c r="U41" s="69"/>
      <c r="V41" s="69"/>
      <c r="W41" s="69"/>
      <c r="X41" s="69"/>
      <c r="Y41" s="69"/>
      <c r="Z41" s="69"/>
    </row>
    <row r="42" spans="2:26">
      <c r="B42" s="40" t="s">
        <v>226</v>
      </c>
      <c r="C42" s="69"/>
      <c r="D42" s="69"/>
      <c r="E42" s="69"/>
      <c r="F42" s="69"/>
      <c r="G42" s="69"/>
      <c r="H42" s="69"/>
      <c r="I42" s="69"/>
      <c r="J42" s="69"/>
      <c r="K42" s="69"/>
      <c r="L42" s="69"/>
      <c r="M42" s="69"/>
      <c r="N42" s="69"/>
      <c r="O42" s="69"/>
      <c r="P42" s="69"/>
      <c r="Q42" s="69"/>
      <c r="R42" s="69"/>
      <c r="S42" s="69"/>
      <c r="T42" s="69"/>
      <c r="U42" s="69"/>
      <c r="V42" s="69"/>
      <c r="W42" s="69"/>
      <c r="X42" s="69"/>
      <c r="Y42" s="69"/>
      <c r="Z42" s="69"/>
    </row>
    <row r="43" spans="2:26" ht="15.75">
      <c r="B43" s="19"/>
    </row>
    <row r="44" spans="2:26" ht="15.75">
      <c r="B44" s="35" t="s">
        <v>227</v>
      </c>
      <c r="C44" s="66">
        <f>SUM(C40:C42)+SUM(C36:C37)</f>
        <v>0</v>
      </c>
      <c r="D44" s="66">
        <f t="shared" ref="D44:Z44" si="1">SUM(D40:D42)+SUM(D36:D37)</f>
        <v>0</v>
      </c>
      <c r="E44" s="66">
        <f t="shared" si="1"/>
        <v>0</v>
      </c>
      <c r="F44" s="66">
        <f t="shared" si="1"/>
        <v>0</v>
      </c>
      <c r="G44" s="66">
        <f t="shared" si="1"/>
        <v>0</v>
      </c>
      <c r="H44" s="66">
        <f t="shared" si="1"/>
        <v>0</v>
      </c>
      <c r="I44" s="66">
        <f t="shared" si="1"/>
        <v>0</v>
      </c>
      <c r="J44" s="66">
        <f t="shared" si="1"/>
        <v>0</v>
      </c>
      <c r="K44" s="66">
        <f t="shared" si="1"/>
        <v>0</v>
      </c>
      <c r="L44" s="66">
        <f t="shared" si="1"/>
        <v>0</v>
      </c>
      <c r="M44" s="66">
        <f t="shared" si="1"/>
        <v>0</v>
      </c>
      <c r="N44" s="66">
        <f t="shared" si="1"/>
        <v>0</v>
      </c>
      <c r="O44" s="66">
        <f t="shared" si="1"/>
        <v>0</v>
      </c>
      <c r="P44" s="66">
        <f t="shared" si="1"/>
        <v>0</v>
      </c>
      <c r="Q44" s="66">
        <f t="shared" si="1"/>
        <v>0</v>
      </c>
      <c r="R44" s="66">
        <f t="shared" si="1"/>
        <v>0</v>
      </c>
      <c r="S44" s="66">
        <f t="shared" si="1"/>
        <v>0</v>
      </c>
      <c r="T44" s="66">
        <f t="shared" si="1"/>
        <v>0</v>
      </c>
      <c r="U44" s="66">
        <f t="shared" si="1"/>
        <v>0</v>
      </c>
      <c r="V44" s="66">
        <f t="shared" si="1"/>
        <v>0</v>
      </c>
      <c r="W44" s="66">
        <f t="shared" si="1"/>
        <v>0</v>
      </c>
      <c r="X44" s="66">
        <f t="shared" si="1"/>
        <v>0</v>
      </c>
      <c r="Y44" s="66">
        <f t="shared" si="1"/>
        <v>0</v>
      </c>
      <c r="Z44" s="66">
        <f t="shared" si="1"/>
        <v>0</v>
      </c>
    </row>
    <row r="45" spans="2:26" ht="15.75">
      <c r="B45" s="19"/>
    </row>
    <row r="46" spans="2:26">
      <c r="B46" t="s">
        <v>220</v>
      </c>
    </row>
    <row r="47" spans="2:26">
      <c r="B47" t="s">
        <v>228</v>
      </c>
    </row>
    <row r="48" spans="2:26" ht="15.75">
      <c r="B48" s="19"/>
    </row>
    <row r="49" spans="2:26" ht="15.75">
      <c r="B49" s="19" t="s">
        <v>229</v>
      </c>
    </row>
    <row r="50" spans="2:26" ht="15.75">
      <c r="B50" s="19"/>
    </row>
    <row r="51" spans="2:26" ht="15.75">
      <c r="B51" s="19" t="str">
        <f>'1 - Vendas, Receita e Recebim.'!B25</f>
        <v>Contas PRO</v>
      </c>
    </row>
    <row r="52" spans="2:26" ht="15.75">
      <c r="B52" s="30" t="s">
        <v>154</v>
      </c>
      <c r="C52" s="2">
        <f>'1 - Vendas, Receita e Recebim.'!C26</f>
        <v>0</v>
      </c>
      <c r="D52" s="2">
        <f>'1 - Vendas, Receita e Recebim.'!D26</f>
        <v>5</v>
      </c>
      <c r="E52" s="2">
        <f>'1 - Vendas, Receita e Recebim.'!E26</f>
        <v>10</v>
      </c>
      <c r="F52" s="2">
        <f>'1 - Vendas, Receita e Recebim.'!F26</f>
        <v>10</v>
      </c>
      <c r="G52" s="2">
        <f>'1 - Vendas, Receita e Recebim.'!G26</f>
        <v>15</v>
      </c>
      <c r="H52" s="2">
        <f>'1 - Vendas, Receita e Recebim.'!H26</f>
        <v>15</v>
      </c>
      <c r="I52" s="2">
        <f>'1 - Vendas, Receita e Recebim.'!I26</f>
        <v>15</v>
      </c>
      <c r="J52" s="2">
        <f>'1 - Vendas, Receita e Recebim.'!J26</f>
        <v>20</v>
      </c>
      <c r="K52" s="2">
        <f>'1 - Vendas, Receita e Recebim.'!K26</f>
        <v>20</v>
      </c>
      <c r="L52" s="2">
        <f>'1 - Vendas, Receita e Recebim.'!L26</f>
        <v>20</v>
      </c>
      <c r="M52" s="2">
        <f>'1 - Vendas, Receita e Recebim.'!M26</f>
        <v>20</v>
      </c>
      <c r="N52" s="2">
        <f>'1 - Vendas, Receita e Recebim.'!N26</f>
        <v>25</v>
      </c>
      <c r="O52" s="2">
        <f>'1 - Vendas, Receita e Recebim.'!O26</f>
        <v>25</v>
      </c>
      <c r="P52" s="2">
        <f>'1 - Vendas, Receita e Recebim.'!P26</f>
        <v>25</v>
      </c>
      <c r="Q52" s="2">
        <f>'1 - Vendas, Receita e Recebim.'!Q26</f>
        <v>25</v>
      </c>
      <c r="R52" s="2">
        <f>'1 - Vendas, Receita e Recebim.'!R26</f>
        <v>25</v>
      </c>
      <c r="S52" s="2">
        <f>'1 - Vendas, Receita e Recebim.'!S26</f>
        <v>30</v>
      </c>
      <c r="T52" s="2">
        <f>'1 - Vendas, Receita e Recebim.'!T26</f>
        <v>30</v>
      </c>
      <c r="U52" s="2">
        <f>'1 - Vendas, Receita e Recebim.'!U26</f>
        <v>30</v>
      </c>
      <c r="V52" s="2">
        <f>'1 - Vendas, Receita e Recebim.'!V26</f>
        <v>30</v>
      </c>
      <c r="W52" s="2">
        <f>'1 - Vendas, Receita e Recebim.'!W26</f>
        <v>30</v>
      </c>
      <c r="X52" s="2">
        <f>'1 - Vendas, Receita e Recebim.'!X26</f>
        <v>30</v>
      </c>
      <c r="Y52" s="2">
        <f>'1 - Vendas, Receita e Recebim.'!Y26</f>
        <v>35</v>
      </c>
      <c r="Z52" s="2">
        <f>'1 - Vendas, Receita e Recebim.'!Z26</f>
        <v>35</v>
      </c>
    </row>
    <row r="53" spans="2:26" ht="15.75">
      <c r="B53" s="210" t="s">
        <v>230</v>
      </c>
      <c r="C53" s="69"/>
      <c r="D53" s="69"/>
      <c r="E53" s="69"/>
      <c r="F53" s="69"/>
      <c r="G53" s="69"/>
      <c r="H53" s="69"/>
      <c r="I53" s="69"/>
      <c r="J53" s="69"/>
      <c r="K53" s="69"/>
      <c r="L53" s="69"/>
      <c r="M53" s="69"/>
      <c r="N53" s="69"/>
      <c r="O53" s="69"/>
      <c r="P53" s="69"/>
      <c r="Q53" s="69"/>
      <c r="R53" s="69"/>
      <c r="S53" s="69"/>
      <c r="T53" s="69"/>
      <c r="U53" s="69"/>
      <c r="V53" s="69"/>
      <c r="W53" s="69"/>
      <c r="X53" s="69"/>
      <c r="Y53" s="69"/>
      <c r="Z53" s="69"/>
    </row>
    <row r="54" spans="2:26" ht="15.75">
      <c r="B54" s="210" t="s">
        <v>231</v>
      </c>
      <c r="C54" s="69"/>
      <c r="D54" s="69"/>
      <c r="E54" s="69"/>
      <c r="F54" s="69"/>
      <c r="G54" s="69"/>
      <c r="H54" s="69"/>
      <c r="I54" s="69"/>
      <c r="J54" s="69"/>
      <c r="K54" s="69"/>
      <c r="L54" s="69"/>
      <c r="M54" s="69"/>
      <c r="N54" s="69"/>
      <c r="O54" s="69"/>
      <c r="P54" s="69"/>
      <c r="Q54" s="69"/>
      <c r="R54" s="69"/>
      <c r="S54" s="69"/>
      <c r="T54" s="69"/>
      <c r="U54" s="69"/>
      <c r="V54" s="69"/>
      <c r="W54" s="69"/>
      <c r="X54" s="69"/>
      <c r="Y54" s="69"/>
      <c r="Z54" s="69"/>
    </row>
    <row r="55" spans="2:26" ht="15.75">
      <c r="B55" s="210" t="s">
        <v>232</v>
      </c>
      <c r="C55" s="69"/>
      <c r="D55" s="69"/>
      <c r="E55" s="69"/>
      <c r="F55" s="69"/>
      <c r="G55" s="69"/>
      <c r="H55" s="69"/>
      <c r="I55" s="69"/>
      <c r="J55" s="69"/>
      <c r="K55" s="69"/>
      <c r="L55" s="69"/>
      <c r="M55" s="69"/>
      <c r="N55" s="69"/>
      <c r="O55" s="69"/>
      <c r="P55" s="69"/>
      <c r="Q55" s="69"/>
      <c r="R55" s="69"/>
      <c r="S55" s="69"/>
      <c r="T55" s="69"/>
      <c r="U55" s="69"/>
      <c r="V55" s="69"/>
      <c r="W55" s="69"/>
      <c r="X55" s="69"/>
      <c r="Y55" s="69"/>
      <c r="Z55" s="69"/>
    </row>
    <row r="56" spans="2:26" ht="15.75">
      <c r="B56" s="75" t="s">
        <v>233</v>
      </c>
      <c r="C56" s="76">
        <f>C52*SUM(C53:C55)</f>
        <v>0</v>
      </c>
      <c r="D56" s="76">
        <f t="shared" ref="D56:Z56" si="2">D52*SUM(D53:D55)</f>
        <v>0</v>
      </c>
      <c r="E56" s="76">
        <f t="shared" si="2"/>
        <v>0</v>
      </c>
      <c r="F56" s="76">
        <f t="shared" si="2"/>
        <v>0</v>
      </c>
      <c r="G56" s="76">
        <f t="shared" si="2"/>
        <v>0</v>
      </c>
      <c r="H56" s="76">
        <f t="shared" si="2"/>
        <v>0</v>
      </c>
      <c r="I56" s="76">
        <f t="shared" si="2"/>
        <v>0</v>
      </c>
      <c r="J56" s="76">
        <f t="shared" si="2"/>
        <v>0</v>
      </c>
      <c r="K56" s="76">
        <f t="shared" si="2"/>
        <v>0</v>
      </c>
      <c r="L56" s="76">
        <f t="shared" si="2"/>
        <v>0</v>
      </c>
      <c r="M56" s="76">
        <f t="shared" si="2"/>
        <v>0</v>
      </c>
      <c r="N56" s="76">
        <f t="shared" si="2"/>
        <v>0</v>
      </c>
      <c r="O56" s="76">
        <f t="shared" si="2"/>
        <v>0</v>
      </c>
      <c r="P56" s="76">
        <f t="shared" si="2"/>
        <v>0</v>
      </c>
      <c r="Q56" s="76">
        <f t="shared" si="2"/>
        <v>0</v>
      </c>
      <c r="R56" s="76">
        <f t="shared" si="2"/>
        <v>0</v>
      </c>
      <c r="S56" s="76">
        <f t="shared" si="2"/>
        <v>0</v>
      </c>
      <c r="T56" s="76">
        <f t="shared" si="2"/>
        <v>0</v>
      </c>
      <c r="U56" s="76">
        <f t="shared" si="2"/>
        <v>0</v>
      </c>
      <c r="V56" s="76">
        <f t="shared" si="2"/>
        <v>0</v>
      </c>
      <c r="W56" s="76">
        <f t="shared" si="2"/>
        <v>0</v>
      </c>
      <c r="X56" s="76">
        <f t="shared" si="2"/>
        <v>0</v>
      </c>
      <c r="Y56" s="76">
        <f t="shared" si="2"/>
        <v>0</v>
      </c>
      <c r="Z56" s="76">
        <f t="shared" si="2"/>
        <v>0</v>
      </c>
    </row>
    <row r="57" spans="2:26" ht="15.75">
      <c r="B57" s="19"/>
    </row>
    <row r="58" spans="2:26" ht="15.75">
      <c r="B58" s="19" t="str">
        <f>'1 - Vendas, Receita e Recebim.'!B35</f>
        <v>Prestação de Serviço Simples</v>
      </c>
    </row>
    <row r="59" spans="2:26" ht="15.75">
      <c r="B59" s="30" t="s">
        <v>154</v>
      </c>
      <c r="C59" s="2">
        <f>'1 - Vendas, Receita e Recebim.'!C36</f>
        <v>30</v>
      </c>
      <c r="D59" s="2">
        <f>'1 - Vendas, Receita e Recebim.'!D36</f>
        <v>60</v>
      </c>
      <c r="E59" s="2">
        <f>'1 - Vendas, Receita e Recebim.'!E36</f>
        <v>120</v>
      </c>
      <c r="F59" s="2">
        <f>'1 - Vendas, Receita e Recebim.'!F36</f>
        <v>180</v>
      </c>
      <c r="G59" s="2">
        <f>'1 - Vendas, Receita e Recebim.'!G36</f>
        <v>210</v>
      </c>
      <c r="H59" s="2">
        <f>'1 - Vendas, Receita e Recebim.'!H36</f>
        <v>270</v>
      </c>
      <c r="I59" s="2">
        <f>'1 - Vendas, Receita e Recebim.'!I36</f>
        <v>300</v>
      </c>
      <c r="J59" s="2">
        <f>'1 - Vendas, Receita e Recebim.'!J36</f>
        <v>360</v>
      </c>
      <c r="K59" s="2">
        <f>'1 - Vendas, Receita e Recebim.'!K36</f>
        <v>0</v>
      </c>
      <c r="L59" s="2">
        <f>'1 - Vendas, Receita e Recebim.'!L36</f>
        <v>0</v>
      </c>
      <c r="M59" s="2">
        <f>'1 - Vendas, Receita e Recebim.'!M36</f>
        <v>0</v>
      </c>
      <c r="N59" s="2">
        <f>'1 - Vendas, Receita e Recebim.'!N36</f>
        <v>0</v>
      </c>
      <c r="O59" s="2">
        <f>'1 - Vendas, Receita e Recebim.'!O36</f>
        <v>0</v>
      </c>
      <c r="P59" s="2">
        <f>'1 - Vendas, Receita e Recebim.'!P36</f>
        <v>0</v>
      </c>
      <c r="Q59" s="2">
        <f>'1 - Vendas, Receita e Recebim.'!Q36</f>
        <v>0</v>
      </c>
      <c r="R59" s="2">
        <f>'1 - Vendas, Receita e Recebim.'!R36</f>
        <v>0</v>
      </c>
      <c r="S59" s="2">
        <f>'1 - Vendas, Receita e Recebim.'!S36</f>
        <v>0</v>
      </c>
      <c r="T59" s="2">
        <f>'1 - Vendas, Receita e Recebim.'!T36</f>
        <v>0</v>
      </c>
      <c r="U59" s="2">
        <f>'1 - Vendas, Receita e Recebim.'!U36</f>
        <v>0</v>
      </c>
      <c r="V59" s="2">
        <f>'1 - Vendas, Receita e Recebim.'!V36</f>
        <v>0</v>
      </c>
      <c r="W59" s="2">
        <f>'1 - Vendas, Receita e Recebim.'!W36</f>
        <v>0</v>
      </c>
      <c r="X59" s="2">
        <f>'1 - Vendas, Receita e Recebim.'!X36</f>
        <v>0</v>
      </c>
      <c r="Y59" s="2">
        <f>'1 - Vendas, Receita e Recebim.'!Y36</f>
        <v>0</v>
      </c>
      <c r="Z59" s="2">
        <f>'1 - Vendas, Receita e Recebim.'!Z36</f>
        <v>0</v>
      </c>
    </row>
    <row r="60" spans="2:26" ht="15.75">
      <c r="B60" s="210" t="s">
        <v>230</v>
      </c>
      <c r="C60" s="69"/>
      <c r="D60" s="69"/>
      <c r="E60" s="69"/>
      <c r="F60" s="69"/>
      <c r="G60" s="69"/>
      <c r="H60" s="69"/>
      <c r="I60" s="69"/>
      <c r="J60" s="69"/>
      <c r="K60" s="69"/>
      <c r="L60" s="69"/>
      <c r="M60" s="69"/>
      <c r="N60" s="69"/>
      <c r="O60" s="69"/>
      <c r="P60" s="69"/>
      <c r="Q60" s="69"/>
      <c r="R60" s="69"/>
      <c r="S60" s="69"/>
      <c r="T60" s="69"/>
      <c r="U60" s="69"/>
      <c r="V60" s="69"/>
      <c r="W60" s="69"/>
      <c r="X60" s="69"/>
      <c r="Y60" s="69"/>
      <c r="Z60" s="69"/>
    </row>
    <row r="61" spans="2:26" ht="15.75">
      <c r="B61" s="210" t="s">
        <v>231</v>
      </c>
      <c r="C61" s="69"/>
      <c r="D61" s="69"/>
      <c r="E61" s="69"/>
      <c r="F61" s="69"/>
      <c r="G61" s="69"/>
      <c r="H61" s="69"/>
      <c r="I61" s="69"/>
      <c r="J61" s="69"/>
      <c r="K61" s="69"/>
      <c r="L61" s="69"/>
      <c r="M61" s="69"/>
      <c r="N61" s="69"/>
      <c r="O61" s="69"/>
      <c r="P61" s="69"/>
      <c r="Q61" s="69"/>
      <c r="R61" s="69"/>
      <c r="S61" s="69"/>
      <c r="T61" s="69"/>
      <c r="U61" s="69"/>
      <c r="V61" s="69"/>
      <c r="W61" s="69"/>
      <c r="X61" s="69"/>
      <c r="Y61" s="69"/>
      <c r="Z61" s="69"/>
    </row>
    <row r="62" spans="2:26" ht="15.75">
      <c r="B62" s="210" t="s">
        <v>232</v>
      </c>
      <c r="C62" s="69"/>
      <c r="D62" s="69"/>
      <c r="E62" s="69"/>
      <c r="F62" s="69"/>
      <c r="G62" s="69"/>
      <c r="H62" s="69"/>
      <c r="I62" s="69"/>
      <c r="J62" s="69"/>
      <c r="K62" s="69"/>
      <c r="L62" s="69"/>
      <c r="M62" s="69"/>
      <c r="N62" s="69"/>
      <c r="O62" s="69"/>
      <c r="P62" s="69"/>
      <c r="Q62" s="69"/>
      <c r="R62" s="69"/>
      <c r="S62" s="69"/>
      <c r="T62" s="69"/>
      <c r="U62" s="69"/>
      <c r="V62" s="69"/>
      <c r="W62" s="69"/>
      <c r="X62" s="69"/>
      <c r="Y62" s="69"/>
      <c r="Z62" s="69"/>
    </row>
    <row r="63" spans="2:26" ht="15.75">
      <c r="B63" s="75" t="s">
        <v>234</v>
      </c>
      <c r="C63" s="76">
        <f>C59*SUM(C60:C62)</f>
        <v>0</v>
      </c>
      <c r="D63" s="76">
        <f t="shared" ref="D63" si="3">D59*SUM(D60:D62)</f>
        <v>0</v>
      </c>
      <c r="E63" s="76">
        <f t="shared" ref="E63" si="4">E59*SUM(E60:E62)</f>
        <v>0</v>
      </c>
      <c r="F63" s="76">
        <f t="shared" ref="F63" si="5">F59*SUM(F60:F62)</f>
        <v>0</v>
      </c>
      <c r="G63" s="76">
        <f t="shared" ref="G63" si="6">G59*SUM(G60:G62)</f>
        <v>0</v>
      </c>
      <c r="H63" s="76">
        <f t="shared" ref="H63" si="7">H59*SUM(H60:H62)</f>
        <v>0</v>
      </c>
      <c r="I63" s="76">
        <f t="shared" ref="I63" si="8">I59*SUM(I60:I62)</f>
        <v>0</v>
      </c>
      <c r="J63" s="76">
        <f t="shared" ref="J63" si="9">J59*SUM(J60:J62)</f>
        <v>0</v>
      </c>
      <c r="K63" s="76">
        <f t="shared" ref="K63" si="10">K59*SUM(K60:K62)</f>
        <v>0</v>
      </c>
      <c r="L63" s="76">
        <f t="shared" ref="L63" si="11">L59*SUM(L60:L62)</f>
        <v>0</v>
      </c>
      <c r="M63" s="76">
        <f t="shared" ref="M63" si="12">M59*SUM(M60:M62)</f>
        <v>0</v>
      </c>
      <c r="N63" s="76">
        <f t="shared" ref="N63" si="13">N59*SUM(N60:N62)</f>
        <v>0</v>
      </c>
      <c r="O63" s="76">
        <f t="shared" ref="O63" si="14">O59*SUM(O60:O62)</f>
        <v>0</v>
      </c>
      <c r="P63" s="76">
        <f t="shared" ref="P63" si="15">P59*SUM(P60:P62)</f>
        <v>0</v>
      </c>
      <c r="Q63" s="76">
        <f t="shared" ref="Q63" si="16">Q59*SUM(Q60:Q62)</f>
        <v>0</v>
      </c>
      <c r="R63" s="76">
        <f t="shared" ref="R63" si="17">R59*SUM(R60:R62)</f>
        <v>0</v>
      </c>
      <c r="S63" s="76">
        <f t="shared" ref="S63" si="18">S59*SUM(S60:S62)</f>
        <v>0</v>
      </c>
      <c r="T63" s="76">
        <f t="shared" ref="T63" si="19">T59*SUM(T60:T62)</f>
        <v>0</v>
      </c>
      <c r="U63" s="76">
        <f t="shared" ref="U63" si="20">U59*SUM(U60:U62)</f>
        <v>0</v>
      </c>
      <c r="V63" s="76">
        <f t="shared" ref="V63" si="21">V59*SUM(V60:V62)</f>
        <v>0</v>
      </c>
      <c r="W63" s="76">
        <f t="shared" ref="W63" si="22">W59*SUM(W60:W62)</f>
        <v>0</v>
      </c>
      <c r="X63" s="76">
        <f t="shared" ref="X63" si="23">X59*SUM(X60:X62)</f>
        <v>0</v>
      </c>
      <c r="Y63" s="76">
        <f t="shared" ref="Y63" si="24">Y59*SUM(Y60:Y62)</f>
        <v>0</v>
      </c>
      <c r="Z63" s="76">
        <f t="shared" ref="Z63" si="25">Z59*SUM(Z60:Z62)</f>
        <v>0</v>
      </c>
    </row>
    <row r="64" spans="2:26" ht="15.75">
      <c r="B64" s="19"/>
    </row>
    <row r="65" spans="2:26" ht="15.75">
      <c r="B65" s="19" t="str">
        <f>'1 - Vendas, Receita e Recebim.'!B45</f>
        <v>Prestação de Serviço Elaborado</v>
      </c>
    </row>
    <row r="66" spans="2:26" ht="15.75">
      <c r="B66" s="30" t="s">
        <v>154</v>
      </c>
      <c r="C66" s="2">
        <f>'1 - Vendas, Receita e Recebim.'!C46</f>
        <v>0</v>
      </c>
      <c r="D66" s="2">
        <f>'1 - Vendas, Receita e Recebim.'!D46</f>
        <v>0</v>
      </c>
      <c r="E66" s="2">
        <f>'1 - Vendas, Receita e Recebim.'!E46</f>
        <v>0</v>
      </c>
      <c r="F66" s="2">
        <f>'1 - Vendas, Receita e Recebim.'!F46</f>
        <v>0</v>
      </c>
      <c r="G66" s="2">
        <f>'1 - Vendas, Receita e Recebim.'!G46</f>
        <v>0</v>
      </c>
      <c r="H66" s="2">
        <f>'1 - Vendas, Receita e Recebim.'!H46</f>
        <v>0</v>
      </c>
      <c r="I66" s="2">
        <f>'1 - Vendas, Receita e Recebim.'!I46</f>
        <v>0</v>
      </c>
      <c r="J66" s="2">
        <f>'1 - Vendas, Receita e Recebim.'!J46</f>
        <v>0</v>
      </c>
      <c r="K66" s="2">
        <f>'1 - Vendas, Receita e Recebim.'!K46</f>
        <v>0</v>
      </c>
      <c r="L66" s="2">
        <f>'1 - Vendas, Receita e Recebim.'!L46</f>
        <v>0</v>
      </c>
      <c r="M66" s="2">
        <f>'1 - Vendas, Receita e Recebim.'!M46</f>
        <v>0</v>
      </c>
      <c r="N66" s="2">
        <f>'1 - Vendas, Receita e Recebim.'!N46</f>
        <v>0</v>
      </c>
      <c r="O66" s="2">
        <f>'1 - Vendas, Receita e Recebim.'!O46</f>
        <v>0</v>
      </c>
      <c r="P66" s="2">
        <f>'1 - Vendas, Receita e Recebim.'!P46</f>
        <v>0</v>
      </c>
      <c r="Q66" s="2">
        <f>'1 - Vendas, Receita e Recebim.'!Q46</f>
        <v>0</v>
      </c>
      <c r="R66" s="2">
        <f>'1 - Vendas, Receita e Recebim.'!R46</f>
        <v>0</v>
      </c>
      <c r="S66" s="2">
        <f>'1 - Vendas, Receita e Recebim.'!S46</f>
        <v>0</v>
      </c>
      <c r="T66" s="2">
        <f>'1 - Vendas, Receita e Recebim.'!T46</f>
        <v>0</v>
      </c>
      <c r="U66" s="2">
        <f>'1 - Vendas, Receita e Recebim.'!U46</f>
        <v>0</v>
      </c>
      <c r="V66" s="2">
        <f>'1 - Vendas, Receita e Recebim.'!V46</f>
        <v>0</v>
      </c>
      <c r="W66" s="2">
        <f>'1 - Vendas, Receita e Recebim.'!W46</f>
        <v>0</v>
      </c>
      <c r="X66" s="2">
        <f>'1 - Vendas, Receita e Recebim.'!X46</f>
        <v>0</v>
      </c>
      <c r="Y66" s="2">
        <f>'1 - Vendas, Receita e Recebim.'!Y46</f>
        <v>0</v>
      </c>
      <c r="Z66" s="2">
        <f>'1 - Vendas, Receita e Recebim.'!Z46</f>
        <v>0</v>
      </c>
    </row>
    <row r="67" spans="2:26" ht="15.75">
      <c r="B67" s="210" t="s">
        <v>230</v>
      </c>
      <c r="C67" s="69"/>
      <c r="D67" s="69"/>
      <c r="E67" s="69"/>
      <c r="F67" s="69"/>
      <c r="G67" s="69"/>
      <c r="H67" s="69"/>
      <c r="I67" s="69"/>
      <c r="J67" s="69"/>
      <c r="K67" s="69"/>
      <c r="L67" s="69"/>
      <c r="M67" s="69"/>
      <c r="N67" s="69"/>
      <c r="O67" s="69"/>
      <c r="P67" s="69"/>
      <c r="Q67" s="69"/>
      <c r="R67" s="69"/>
      <c r="S67" s="69"/>
      <c r="T67" s="69"/>
      <c r="U67" s="69"/>
      <c r="V67" s="69"/>
      <c r="W67" s="69"/>
      <c r="X67" s="69"/>
      <c r="Y67" s="69"/>
      <c r="Z67" s="69"/>
    </row>
    <row r="68" spans="2:26" ht="15.75">
      <c r="B68" s="210" t="s">
        <v>231</v>
      </c>
      <c r="C68" s="69"/>
      <c r="D68" s="69"/>
      <c r="E68" s="69"/>
      <c r="F68" s="69"/>
      <c r="G68" s="69"/>
      <c r="H68" s="69"/>
      <c r="I68" s="69"/>
      <c r="J68" s="69"/>
      <c r="K68" s="69"/>
      <c r="L68" s="69"/>
      <c r="M68" s="69"/>
      <c r="N68" s="69"/>
      <c r="O68" s="69"/>
      <c r="P68" s="69"/>
      <c r="Q68" s="69"/>
      <c r="R68" s="69"/>
      <c r="S68" s="69"/>
      <c r="T68" s="69"/>
      <c r="U68" s="69"/>
      <c r="V68" s="69"/>
      <c r="W68" s="69"/>
      <c r="X68" s="69"/>
      <c r="Y68" s="69"/>
      <c r="Z68" s="69"/>
    </row>
    <row r="69" spans="2:26" ht="15.75">
      <c r="B69" s="210" t="s">
        <v>232</v>
      </c>
      <c r="C69" s="69"/>
      <c r="D69" s="69"/>
      <c r="E69" s="69"/>
      <c r="F69" s="69"/>
      <c r="G69" s="69"/>
      <c r="H69" s="69"/>
      <c r="I69" s="69"/>
      <c r="J69" s="69"/>
      <c r="K69" s="69"/>
      <c r="L69" s="69"/>
      <c r="M69" s="69"/>
      <c r="N69" s="69"/>
      <c r="O69" s="69"/>
      <c r="P69" s="69"/>
      <c r="Q69" s="69"/>
      <c r="R69" s="69"/>
      <c r="S69" s="69"/>
      <c r="T69" s="69"/>
      <c r="U69" s="69"/>
      <c r="V69" s="69"/>
      <c r="W69" s="69"/>
      <c r="X69" s="69"/>
      <c r="Y69" s="69"/>
      <c r="Z69" s="69"/>
    </row>
    <row r="70" spans="2:26" ht="15.75">
      <c r="B70" s="75" t="s">
        <v>235</v>
      </c>
      <c r="C70" s="76">
        <f>C66*SUM(C67:C69)</f>
        <v>0</v>
      </c>
      <c r="D70" s="76">
        <f t="shared" ref="D70" si="26">D66*SUM(D67:D69)</f>
        <v>0</v>
      </c>
      <c r="E70" s="76">
        <f t="shared" ref="E70" si="27">E66*SUM(E67:E69)</f>
        <v>0</v>
      </c>
      <c r="F70" s="76">
        <f t="shared" ref="F70" si="28">F66*SUM(F67:F69)</f>
        <v>0</v>
      </c>
      <c r="G70" s="76">
        <f t="shared" ref="G70" si="29">G66*SUM(G67:G69)</f>
        <v>0</v>
      </c>
      <c r="H70" s="76">
        <f t="shared" ref="H70" si="30">H66*SUM(H67:H69)</f>
        <v>0</v>
      </c>
      <c r="I70" s="76">
        <f t="shared" ref="I70" si="31">I66*SUM(I67:I69)</f>
        <v>0</v>
      </c>
      <c r="J70" s="76">
        <f t="shared" ref="J70" si="32">J66*SUM(J67:J69)</f>
        <v>0</v>
      </c>
      <c r="K70" s="76">
        <f t="shared" ref="K70" si="33">K66*SUM(K67:K69)</f>
        <v>0</v>
      </c>
      <c r="L70" s="76">
        <f t="shared" ref="L70" si="34">L66*SUM(L67:L69)</f>
        <v>0</v>
      </c>
      <c r="M70" s="76">
        <f t="shared" ref="M70" si="35">M66*SUM(M67:M69)</f>
        <v>0</v>
      </c>
      <c r="N70" s="76">
        <f t="shared" ref="N70" si="36">N66*SUM(N67:N69)</f>
        <v>0</v>
      </c>
      <c r="O70" s="76">
        <f t="shared" ref="O70" si="37">O66*SUM(O67:O69)</f>
        <v>0</v>
      </c>
      <c r="P70" s="76">
        <f t="shared" ref="P70" si="38">P66*SUM(P67:P69)</f>
        <v>0</v>
      </c>
      <c r="Q70" s="76">
        <f t="shared" ref="Q70" si="39">Q66*SUM(Q67:Q69)</f>
        <v>0</v>
      </c>
      <c r="R70" s="76">
        <f t="shared" ref="R70" si="40">R66*SUM(R67:R69)</f>
        <v>0</v>
      </c>
      <c r="S70" s="76">
        <f t="shared" ref="S70" si="41">S66*SUM(S67:S69)</f>
        <v>0</v>
      </c>
      <c r="T70" s="76">
        <f t="shared" ref="T70" si="42">T66*SUM(T67:T69)</f>
        <v>0</v>
      </c>
      <c r="U70" s="76">
        <f t="shared" ref="U70" si="43">U66*SUM(U67:U69)</f>
        <v>0</v>
      </c>
      <c r="V70" s="76">
        <f t="shared" ref="V70" si="44">V66*SUM(V67:V69)</f>
        <v>0</v>
      </c>
      <c r="W70" s="76">
        <f t="shared" ref="W70" si="45">W66*SUM(W67:W69)</f>
        <v>0</v>
      </c>
      <c r="X70" s="76">
        <f t="shared" ref="X70" si="46">X66*SUM(X67:X69)</f>
        <v>0</v>
      </c>
      <c r="Y70" s="76">
        <f t="shared" ref="Y70" si="47">Y66*SUM(Y67:Y69)</f>
        <v>0</v>
      </c>
      <c r="Z70" s="76">
        <f t="shared" ref="Z70" si="48">Z66*SUM(Z67:Z69)</f>
        <v>0</v>
      </c>
    </row>
    <row r="71" spans="2:26" ht="15.75">
      <c r="B71" s="19"/>
    </row>
    <row r="72" spans="2:26" ht="15.75">
      <c r="B72" s="19" t="str">
        <f>'1 - Vendas, Receita e Recebim.'!B55</f>
        <v>Produto ou Serviço 4</v>
      </c>
    </row>
    <row r="73" spans="2:26" ht="15.75">
      <c r="B73" s="30" t="s">
        <v>154</v>
      </c>
      <c r="C73" s="2">
        <f>'1 - Vendas, Receita e Recebim.'!C56</f>
        <v>0</v>
      </c>
      <c r="D73" s="2">
        <f>'1 - Vendas, Receita e Recebim.'!D56</f>
        <v>0</v>
      </c>
      <c r="E73" s="2">
        <f>'1 - Vendas, Receita e Recebim.'!E56</f>
        <v>0</v>
      </c>
      <c r="F73" s="2">
        <f>'1 - Vendas, Receita e Recebim.'!F56</f>
        <v>0</v>
      </c>
      <c r="G73" s="2">
        <f>'1 - Vendas, Receita e Recebim.'!G56</f>
        <v>0</v>
      </c>
      <c r="H73" s="2">
        <f>'1 - Vendas, Receita e Recebim.'!H56</f>
        <v>0</v>
      </c>
      <c r="I73" s="2">
        <f>'1 - Vendas, Receita e Recebim.'!I56</f>
        <v>0</v>
      </c>
      <c r="J73" s="2">
        <f>'1 - Vendas, Receita e Recebim.'!J56</f>
        <v>0</v>
      </c>
      <c r="K73" s="2">
        <f>'1 - Vendas, Receita e Recebim.'!K56</f>
        <v>0</v>
      </c>
      <c r="L73" s="2">
        <f>'1 - Vendas, Receita e Recebim.'!L56</f>
        <v>0</v>
      </c>
      <c r="M73" s="2">
        <f>'1 - Vendas, Receita e Recebim.'!M56</f>
        <v>0</v>
      </c>
      <c r="N73" s="2">
        <f>'1 - Vendas, Receita e Recebim.'!N56</f>
        <v>0</v>
      </c>
      <c r="O73" s="2">
        <f>'1 - Vendas, Receita e Recebim.'!O56</f>
        <v>0</v>
      </c>
      <c r="P73" s="2">
        <f>'1 - Vendas, Receita e Recebim.'!P56</f>
        <v>0</v>
      </c>
      <c r="Q73" s="2">
        <f>'1 - Vendas, Receita e Recebim.'!Q56</f>
        <v>0</v>
      </c>
      <c r="R73" s="2">
        <f>'1 - Vendas, Receita e Recebim.'!R56</f>
        <v>0</v>
      </c>
      <c r="S73" s="2">
        <f>'1 - Vendas, Receita e Recebim.'!S56</f>
        <v>0</v>
      </c>
      <c r="T73" s="2">
        <f>'1 - Vendas, Receita e Recebim.'!T56</f>
        <v>0</v>
      </c>
      <c r="U73" s="2">
        <f>'1 - Vendas, Receita e Recebim.'!U56</f>
        <v>0</v>
      </c>
      <c r="V73" s="2">
        <f>'1 - Vendas, Receita e Recebim.'!V56</f>
        <v>0</v>
      </c>
      <c r="W73" s="2">
        <f>'1 - Vendas, Receita e Recebim.'!W56</f>
        <v>0</v>
      </c>
      <c r="X73" s="2">
        <f>'1 - Vendas, Receita e Recebim.'!X56</f>
        <v>0</v>
      </c>
      <c r="Y73" s="2">
        <f>'1 - Vendas, Receita e Recebim.'!Y56</f>
        <v>0</v>
      </c>
      <c r="Z73" s="2">
        <f>'1 - Vendas, Receita e Recebim.'!Z56</f>
        <v>0</v>
      </c>
    </row>
    <row r="74" spans="2:26" ht="15.75">
      <c r="B74" s="210" t="s">
        <v>230</v>
      </c>
      <c r="C74" s="69"/>
      <c r="D74" s="69"/>
      <c r="E74" s="69"/>
      <c r="F74" s="69"/>
      <c r="G74" s="69"/>
      <c r="H74" s="69"/>
      <c r="I74" s="69"/>
      <c r="J74" s="69"/>
      <c r="K74" s="69"/>
      <c r="L74" s="69"/>
      <c r="M74" s="69"/>
      <c r="N74" s="69"/>
      <c r="O74" s="69"/>
      <c r="P74" s="69"/>
      <c r="Q74" s="69"/>
      <c r="R74" s="69"/>
      <c r="S74" s="69"/>
      <c r="T74" s="69"/>
      <c r="U74" s="69"/>
      <c r="V74" s="69"/>
      <c r="W74" s="69"/>
      <c r="X74" s="69"/>
      <c r="Y74" s="69"/>
      <c r="Z74" s="69"/>
    </row>
    <row r="75" spans="2:26" ht="15.75">
      <c r="B75" s="210" t="s">
        <v>231</v>
      </c>
      <c r="C75" s="69"/>
      <c r="D75" s="69"/>
      <c r="E75" s="69"/>
      <c r="F75" s="69"/>
      <c r="G75" s="69"/>
      <c r="H75" s="69"/>
      <c r="I75" s="69"/>
      <c r="J75" s="69"/>
      <c r="K75" s="69"/>
      <c r="L75" s="69"/>
      <c r="M75" s="69"/>
      <c r="N75" s="69"/>
      <c r="O75" s="69"/>
      <c r="P75" s="69"/>
      <c r="Q75" s="69"/>
      <c r="R75" s="69"/>
      <c r="S75" s="69"/>
      <c r="T75" s="69"/>
      <c r="U75" s="69"/>
      <c r="V75" s="69"/>
      <c r="W75" s="69"/>
      <c r="X75" s="69"/>
      <c r="Y75" s="69"/>
      <c r="Z75" s="69"/>
    </row>
    <row r="76" spans="2:26" ht="15.75">
      <c r="B76" s="210" t="s">
        <v>232</v>
      </c>
      <c r="C76" s="69"/>
      <c r="D76" s="69"/>
      <c r="E76" s="69"/>
      <c r="F76" s="69"/>
      <c r="G76" s="69"/>
      <c r="H76" s="69"/>
      <c r="I76" s="69"/>
      <c r="J76" s="69"/>
      <c r="K76" s="69"/>
      <c r="L76" s="69"/>
      <c r="M76" s="69"/>
      <c r="N76" s="69"/>
      <c r="O76" s="69"/>
      <c r="P76" s="69"/>
      <c r="Q76" s="69"/>
      <c r="R76" s="69"/>
      <c r="S76" s="69"/>
      <c r="T76" s="69"/>
      <c r="U76" s="69"/>
      <c r="V76" s="69"/>
      <c r="W76" s="69"/>
      <c r="X76" s="69"/>
      <c r="Y76" s="69"/>
      <c r="Z76" s="69"/>
    </row>
    <row r="77" spans="2:26" ht="15.75">
      <c r="B77" s="75" t="s">
        <v>236</v>
      </c>
      <c r="C77" s="76">
        <f>C73*SUM(C74:C76)</f>
        <v>0</v>
      </c>
      <c r="D77" s="76">
        <f t="shared" ref="D77" si="49">D73*SUM(D74:D76)</f>
        <v>0</v>
      </c>
      <c r="E77" s="76">
        <f t="shared" ref="E77" si="50">E73*SUM(E74:E76)</f>
        <v>0</v>
      </c>
      <c r="F77" s="76">
        <f t="shared" ref="F77" si="51">F73*SUM(F74:F76)</f>
        <v>0</v>
      </c>
      <c r="G77" s="76">
        <f t="shared" ref="G77" si="52">G73*SUM(G74:G76)</f>
        <v>0</v>
      </c>
      <c r="H77" s="76">
        <f t="shared" ref="H77" si="53">H73*SUM(H74:H76)</f>
        <v>0</v>
      </c>
      <c r="I77" s="76">
        <f t="shared" ref="I77" si="54">I73*SUM(I74:I76)</f>
        <v>0</v>
      </c>
      <c r="J77" s="76">
        <f t="shared" ref="J77" si="55">J73*SUM(J74:J76)</f>
        <v>0</v>
      </c>
      <c r="K77" s="76">
        <f t="shared" ref="K77" si="56">K73*SUM(K74:K76)</f>
        <v>0</v>
      </c>
      <c r="L77" s="76">
        <f t="shared" ref="L77" si="57">L73*SUM(L74:L76)</f>
        <v>0</v>
      </c>
      <c r="M77" s="76">
        <f t="shared" ref="M77" si="58">M73*SUM(M74:M76)</f>
        <v>0</v>
      </c>
      <c r="N77" s="76">
        <f t="shared" ref="N77" si="59">N73*SUM(N74:N76)</f>
        <v>0</v>
      </c>
      <c r="O77" s="76">
        <f t="shared" ref="O77" si="60">O73*SUM(O74:O76)</f>
        <v>0</v>
      </c>
      <c r="P77" s="76">
        <f t="shared" ref="P77" si="61">P73*SUM(P74:P76)</f>
        <v>0</v>
      </c>
      <c r="Q77" s="76">
        <f t="shared" ref="Q77" si="62">Q73*SUM(Q74:Q76)</f>
        <v>0</v>
      </c>
      <c r="R77" s="76">
        <f t="shared" ref="R77" si="63">R73*SUM(R74:R76)</f>
        <v>0</v>
      </c>
      <c r="S77" s="76">
        <f t="shared" ref="S77" si="64">S73*SUM(S74:S76)</f>
        <v>0</v>
      </c>
      <c r="T77" s="76">
        <f t="shared" ref="T77" si="65">T73*SUM(T74:T76)</f>
        <v>0</v>
      </c>
      <c r="U77" s="76">
        <f t="shared" ref="U77" si="66">U73*SUM(U74:U76)</f>
        <v>0</v>
      </c>
      <c r="V77" s="76">
        <f t="shared" ref="V77" si="67">V73*SUM(V74:V76)</f>
        <v>0</v>
      </c>
      <c r="W77" s="76">
        <f t="shared" ref="W77" si="68">W73*SUM(W74:W76)</f>
        <v>0</v>
      </c>
      <c r="X77" s="76">
        <f t="shared" ref="X77" si="69">X73*SUM(X74:X76)</f>
        <v>0</v>
      </c>
      <c r="Y77" s="76">
        <f t="shared" ref="Y77" si="70">Y73*SUM(Y74:Y76)</f>
        <v>0</v>
      </c>
      <c r="Z77" s="76">
        <f t="shared" ref="Z77" si="71">Z73*SUM(Z74:Z76)</f>
        <v>0</v>
      </c>
    </row>
    <row r="78" spans="2:26" ht="15.75">
      <c r="B78" s="19"/>
    </row>
    <row r="79" spans="2:26" ht="15.75">
      <c r="B79" s="19" t="str">
        <f>'1 - Vendas, Receita e Recebim.'!B65</f>
        <v>Produto ou Serviço 5</v>
      </c>
    </row>
    <row r="80" spans="2:26" ht="15.75">
      <c r="B80" s="30" t="s">
        <v>154</v>
      </c>
      <c r="C80" s="2">
        <f>'1 - Vendas, Receita e Recebim.'!C66</f>
        <v>0</v>
      </c>
      <c r="D80" s="2">
        <f>'1 - Vendas, Receita e Recebim.'!D66</f>
        <v>0</v>
      </c>
      <c r="E80" s="2">
        <f>'1 - Vendas, Receita e Recebim.'!E66</f>
        <v>0</v>
      </c>
      <c r="F80" s="2">
        <f>'1 - Vendas, Receita e Recebim.'!F66</f>
        <v>0</v>
      </c>
      <c r="G80" s="2">
        <f>'1 - Vendas, Receita e Recebim.'!G66</f>
        <v>0</v>
      </c>
      <c r="H80" s="2">
        <f>'1 - Vendas, Receita e Recebim.'!H66</f>
        <v>0</v>
      </c>
      <c r="I80" s="2">
        <f>'1 - Vendas, Receita e Recebim.'!I66</f>
        <v>0</v>
      </c>
      <c r="J80" s="2">
        <f>'1 - Vendas, Receita e Recebim.'!J66</f>
        <v>0</v>
      </c>
      <c r="K80" s="2">
        <f>'1 - Vendas, Receita e Recebim.'!K66</f>
        <v>0</v>
      </c>
      <c r="L80" s="2">
        <f>'1 - Vendas, Receita e Recebim.'!L66</f>
        <v>0</v>
      </c>
      <c r="M80" s="2">
        <f>'1 - Vendas, Receita e Recebim.'!M66</f>
        <v>0</v>
      </c>
      <c r="N80" s="2">
        <f>'1 - Vendas, Receita e Recebim.'!N66</f>
        <v>0</v>
      </c>
      <c r="O80" s="2">
        <f>'1 - Vendas, Receita e Recebim.'!O66</f>
        <v>0</v>
      </c>
      <c r="P80" s="2">
        <f>'1 - Vendas, Receita e Recebim.'!P66</f>
        <v>0</v>
      </c>
      <c r="Q80" s="2">
        <f>'1 - Vendas, Receita e Recebim.'!Q66</f>
        <v>0</v>
      </c>
      <c r="R80" s="2">
        <f>'1 - Vendas, Receita e Recebim.'!R66</f>
        <v>0</v>
      </c>
      <c r="S80" s="2">
        <f>'1 - Vendas, Receita e Recebim.'!S66</f>
        <v>0</v>
      </c>
      <c r="T80" s="2">
        <f>'1 - Vendas, Receita e Recebim.'!T66</f>
        <v>0</v>
      </c>
      <c r="U80" s="2">
        <f>'1 - Vendas, Receita e Recebim.'!U66</f>
        <v>0</v>
      </c>
      <c r="V80" s="2">
        <f>'1 - Vendas, Receita e Recebim.'!V66</f>
        <v>0</v>
      </c>
      <c r="W80" s="2">
        <f>'1 - Vendas, Receita e Recebim.'!W66</f>
        <v>0</v>
      </c>
      <c r="X80" s="2">
        <f>'1 - Vendas, Receita e Recebim.'!X66</f>
        <v>0</v>
      </c>
      <c r="Y80" s="2">
        <f>'1 - Vendas, Receita e Recebim.'!Y66</f>
        <v>0</v>
      </c>
      <c r="Z80" s="2">
        <f>'1 - Vendas, Receita e Recebim.'!Z66</f>
        <v>0</v>
      </c>
    </row>
    <row r="81" spans="2:26" ht="15.75">
      <c r="B81" s="210" t="s">
        <v>230</v>
      </c>
      <c r="C81" s="69"/>
      <c r="D81" s="69"/>
      <c r="E81" s="69"/>
      <c r="F81" s="69"/>
      <c r="G81" s="69"/>
      <c r="H81" s="69"/>
      <c r="I81" s="69"/>
      <c r="J81" s="69"/>
      <c r="K81" s="69"/>
      <c r="L81" s="69"/>
      <c r="M81" s="69"/>
      <c r="N81" s="69"/>
      <c r="O81" s="69"/>
      <c r="P81" s="69"/>
      <c r="Q81" s="69"/>
      <c r="R81" s="69"/>
      <c r="S81" s="69"/>
      <c r="T81" s="69"/>
      <c r="U81" s="69"/>
      <c r="V81" s="69"/>
      <c r="W81" s="69"/>
      <c r="X81" s="69"/>
      <c r="Y81" s="69"/>
      <c r="Z81" s="69"/>
    </row>
    <row r="82" spans="2:26" ht="15.75">
      <c r="B82" s="210" t="s">
        <v>231</v>
      </c>
      <c r="C82" s="69"/>
      <c r="D82" s="69"/>
      <c r="E82" s="69"/>
      <c r="F82" s="69"/>
      <c r="G82" s="69"/>
      <c r="H82" s="69"/>
      <c r="I82" s="69"/>
      <c r="J82" s="69"/>
      <c r="K82" s="69"/>
      <c r="L82" s="69"/>
      <c r="M82" s="69"/>
      <c r="N82" s="69"/>
      <c r="O82" s="69"/>
      <c r="P82" s="69"/>
      <c r="Q82" s="69"/>
      <c r="R82" s="69"/>
      <c r="S82" s="69"/>
      <c r="T82" s="69"/>
      <c r="U82" s="69"/>
      <c r="V82" s="69"/>
      <c r="W82" s="69"/>
      <c r="X82" s="69"/>
      <c r="Y82" s="69"/>
      <c r="Z82" s="69"/>
    </row>
    <row r="83" spans="2:26" ht="15.75">
      <c r="B83" s="210" t="s">
        <v>232</v>
      </c>
      <c r="C83" s="69"/>
      <c r="D83" s="69"/>
      <c r="E83" s="69"/>
      <c r="F83" s="69"/>
      <c r="G83" s="69"/>
      <c r="H83" s="69"/>
      <c r="I83" s="69"/>
      <c r="J83" s="69"/>
      <c r="K83" s="69"/>
      <c r="L83" s="69"/>
      <c r="M83" s="69"/>
      <c r="N83" s="69"/>
      <c r="O83" s="69"/>
      <c r="P83" s="69"/>
      <c r="Q83" s="69"/>
      <c r="R83" s="69"/>
      <c r="S83" s="69"/>
      <c r="T83" s="69"/>
      <c r="U83" s="69"/>
      <c r="V83" s="69"/>
      <c r="W83" s="69"/>
      <c r="X83" s="69"/>
      <c r="Y83" s="69"/>
      <c r="Z83" s="69"/>
    </row>
    <row r="84" spans="2:26" ht="15.75">
      <c r="B84" s="75" t="s">
        <v>237</v>
      </c>
      <c r="C84" s="76">
        <f>C80*SUM(C81:C83)</f>
        <v>0</v>
      </c>
      <c r="D84" s="76">
        <f t="shared" ref="D84" si="72">D80*SUM(D81:D83)</f>
        <v>0</v>
      </c>
      <c r="E84" s="76">
        <f t="shared" ref="E84" si="73">E80*SUM(E81:E83)</f>
        <v>0</v>
      </c>
      <c r="F84" s="76">
        <f t="shared" ref="F84" si="74">F80*SUM(F81:F83)</f>
        <v>0</v>
      </c>
      <c r="G84" s="76">
        <f t="shared" ref="G84" si="75">G80*SUM(G81:G83)</f>
        <v>0</v>
      </c>
      <c r="H84" s="76">
        <f t="shared" ref="H84" si="76">H80*SUM(H81:H83)</f>
        <v>0</v>
      </c>
      <c r="I84" s="76">
        <f t="shared" ref="I84" si="77">I80*SUM(I81:I83)</f>
        <v>0</v>
      </c>
      <c r="J84" s="76">
        <f t="shared" ref="J84" si="78">J80*SUM(J81:J83)</f>
        <v>0</v>
      </c>
      <c r="K84" s="76">
        <f t="shared" ref="K84" si="79">K80*SUM(K81:K83)</f>
        <v>0</v>
      </c>
      <c r="L84" s="76">
        <f t="shared" ref="L84" si="80">L80*SUM(L81:L83)</f>
        <v>0</v>
      </c>
      <c r="M84" s="76">
        <f t="shared" ref="M84" si="81">M80*SUM(M81:M83)</f>
        <v>0</v>
      </c>
      <c r="N84" s="76">
        <f t="shared" ref="N84" si="82">N80*SUM(N81:N83)</f>
        <v>0</v>
      </c>
      <c r="O84" s="76">
        <f t="shared" ref="O84" si="83">O80*SUM(O81:O83)</f>
        <v>0</v>
      </c>
      <c r="P84" s="76">
        <f t="shared" ref="P84" si="84">P80*SUM(P81:P83)</f>
        <v>0</v>
      </c>
      <c r="Q84" s="76">
        <f t="shared" ref="Q84" si="85">Q80*SUM(Q81:Q83)</f>
        <v>0</v>
      </c>
      <c r="R84" s="76">
        <f t="shared" ref="R84" si="86">R80*SUM(R81:R83)</f>
        <v>0</v>
      </c>
      <c r="S84" s="76">
        <f t="shared" ref="S84" si="87">S80*SUM(S81:S83)</f>
        <v>0</v>
      </c>
      <c r="T84" s="76">
        <f t="shared" ref="T84" si="88">T80*SUM(T81:T83)</f>
        <v>0</v>
      </c>
      <c r="U84" s="76">
        <f t="shared" ref="U84" si="89">U80*SUM(U81:U83)</f>
        <v>0</v>
      </c>
      <c r="V84" s="76">
        <f t="shared" ref="V84" si="90">V80*SUM(V81:V83)</f>
        <v>0</v>
      </c>
      <c r="W84" s="76">
        <f t="shared" ref="W84" si="91">W80*SUM(W81:W83)</f>
        <v>0</v>
      </c>
      <c r="X84" s="76">
        <f t="shared" ref="X84" si="92">X80*SUM(X81:X83)</f>
        <v>0</v>
      </c>
      <c r="Y84" s="76">
        <f t="shared" ref="Y84" si="93">Y80*SUM(Y81:Y83)</f>
        <v>0</v>
      </c>
      <c r="Z84" s="76">
        <f t="shared" ref="Z84" si="94">Z80*SUM(Z81:Z83)</f>
        <v>0</v>
      </c>
    </row>
    <row r="85" spans="2:26" ht="15.75">
      <c r="B85" s="19"/>
    </row>
    <row r="86" spans="2:26" ht="15.75">
      <c r="B86" s="19"/>
    </row>
    <row r="87" spans="2:26" ht="15.75">
      <c r="B87" s="35" t="s">
        <v>238</v>
      </c>
      <c r="C87" s="77">
        <f>SUM(C84,C77,C70,C63,C56)</f>
        <v>0</v>
      </c>
      <c r="D87" s="77">
        <f t="shared" ref="D87:Z87" si="95">SUM(D84,D77,D70,D63,D56)</f>
        <v>0</v>
      </c>
      <c r="E87" s="77">
        <f t="shared" si="95"/>
        <v>0</v>
      </c>
      <c r="F87" s="77">
        <f t="shared" si="95"/>
        <v>0</v>
      </c>
      <c r="G87" s="77">
        <f t="shared" si="95"/>
        <v>0</v>
      </c>
      <c r="H87" s="77">
        <f t="shared" si="95"/>
        <v>0</v>
      </c>
      <c r="I87" s="77">
        <f t="shared" si="95"/>
        <v>0</v>
      </c>
      <c r="J87" s="77">
        <f t="shared" si="95"/>
        <v>0</v>
      </c>
      <c r="K87" s="77">
        <f t="shared" si="95"/>
        <v>0</v>
      </c>
      <c r="L87" s="77">
        <f t="shared" si="95"/>
        <v>0</v>
      </c>
      <c r="M87" s="77">
        <f t="shared" si="95"/>
        <v>0</v>
      </c>
      <c r="N87" s="77">
        <f t="shared" si="95"/>
        <v>0</v>
      </c>
      <c r="O87" s="77">
        <f t="shared" si="95"/>
        <v>0</v>
      </c>
      <c r="P87" s="77">
        <f t="shared" si="95"/>
        <v>0</v>
      </c>
      <c r="Q87" s="77">
        <f t="shared" si="95"/>
        <v>0</v>
      </c>
      <c r="R87" s="77">
        <f t="shared" si="95"/>
        <v>0</v>
      </c>
      <c r="S87" s="77">
        <f t="shared" si="95"/>
        <v>0</v>
      </c>
      <c r="T87" s="77">
        <f t="shared" si="95"/>
        <v>0</v>
      </c>
      <c r="U87" s="77">
        <f t="shared" si="95"/>
        <v>0</v>
      </c>
      <c r="V87" s="77">
        <f t="shared" si="95"/>
        <v>0</v>
      </c>
      <c r="W87" s="77">
        <f t="shared" si="95"/>
        <v>0</v>
      </c>
      <c r="X87" s="77">
        <f t="shared" si="95"/>
        <v>0</v>
      </c>
      <c r="Y87" s="77">
        <f t="shared" si="95"/>
        <v>0</v>
      </c>
      <c r="Z87" s="77">
        <f t="shared" si="95"/>
        <v>0</v>
      </c>
    </row>
    <row r="89" spans="2:26">
      <c r="B89" s="34" t="s">
        <v>239</v>
      </c>
      <c r="C89" s="74">
        <f>C44+C87</f>
        <v>0</v>
      </c>
      <c r="D89" s="74">
        <f t="shared" ref="D89:Z89" si="96">D44+D87</f>
        <v>0</v>
      </c>
      <c r="E89" s="74">
        <f t="shared" si="96"/>
        <v>0</v>
      </c>
      <c r="F89" s="74">
        <f t="shared" si="96"/>
        <v>0</v>
      </c>
      <c r="G89" s="74">
        <f t="shared" si="96"/>
        <v>0</v>
      </c>
      <c r="H89" s="74">
        <f t="shared" si="96"/>
        <v>0</v>
      </c>
      <c r="I89" s="74">
        <f t="shared" si="96"/>
        <v>0</v>
      </c>
      <c r="J89" s="74">
        <f t="shared" si="96"/>
        <v>0</v>
      </c>
      <c r="K89" s="74">
        <f t="shared" si="96"/>
        <v>0</v>
      </c>
      <c r="L89" s="74">
        <f t="shared" si="96"/>
        <v>0</v>
      </c>
      <c r="M89" s="74">
        <f t="shared" si="96"/>
        <v>0</v>
      </c>
      <c r="N89" s="74">
        <f t="shared" si="96"/>
        <v>0</v>
      </c>
      <c r="O89" s="74">
        <f t="shared" si="96"/>
        <v>0</v>
      </c>
      <c r="P89" s="74">
        <f t="shared" si="96"/>
        <v>0</v>
      </c>
      <c r="Q89" s="74">
        <f t="shared" si="96"/>
        <v>0</v>
      </c>
      <c r="R89" s="74">
        <f t="shared" si="96"/>
        <v>0</v>
      </c>
      <c r="S89" s="74">
        <f t="shared" si="96"/>
        <v>0</v>
      </c>
      <c r="T89" s="74">
        <f t="shared" si="96"/>
        <v>0</v>
      </c>
      <c r="U89" s="74">
        <f t="shared" si="96"/>
        <v>0</v>
      </c>
      <c r="V89" s="74">
        <f t="shared" si="96"/>
        <v>0</v>
      </c>
      <c r="W89" s="74">
        <f t="shared" si="96"/>
        <v>0</v>
      </c>
      <c r="X89" s="74">
        <f t="shared" si="96"/>
        <v>0</v>
      </c>
      <c r="Y89" s="74">
        <f t="shared" si="96"/>
        <v>0</v>
      </c>
      <c r="Z89" s="74">
        <f t="shared" si="96"/>
        <v>0</v>
      </c>
    </row>
    <row r="92" spans="2:26" ht="26.25">
      <c r="B92" s="23" t="s">
        <v>240</v>
      </c>
    </row>
    <row r="94" spans="2:26">
      <c r="B94" s="1" t="s">
        <v>203</v>
      </c>
    </row>
    <row r="95" spans="2:26">
      <c r="B95" s="227" t="s">
        <v>241</v>
      </c>
      <c r="C95" s="227"/>
      <c r="D95" s="227"/>
      <c r="E95" s="227"/>
      <c r="F95" s="227"/>
      <c r="G95" s="227"/>
    </row>
    <row r="96" spans="2:26">
      <c r="B96" s="227"/>
      <c r="C96" s="227"/>
      <c r="D96" s="227"/>
      <c r="E96" s="227"/>
      <c r="F96" s="227"/>
      <c r="G96" s="227"/>
    </row>
    <row r="97" spans="2:26">
      <c r="B97" s="227"/>
      <c r="C97" s="227"/>
      <c r="D97" s="227"/>
      <c r="E97" s="227"/>
      <c r="F97" s="227"/>
      <c r="G97" s="227"/>
    </row>
    <row r="98" spans="2:26">
      <c r="B98" s="227"/>
      <c r="C98" s="227"/>
      <c r="D98" s="227"/>
      <c r="E98" s="227"/>
      <c r="F98" s="227"/>
      <c r="G98" s="227"/>
    </row>
    <row r="100" spans="2:26">
      <c r="C100" s="3" t="s">
        <v>49</v>
      </c>
      <c r="D100" s="3" t="s">
        <v>50</v>
      </c>
      <c r="E100" s="3" t="s">
        <v>51</v>
      </c>
      <c r="F100" s="3" t="s">
        <v>52</v>
      </c>
      <c r="G100" s="3" t="s">
        <v>53</v>
      </c>
      <c r="H100" s="3" t="s">
        <v>54</v>
      </c>
      <c r="I100" s="3" t="s">
        <v>55</v>
      </c>
      <c r="J100" s="3" t="s">
        <v>56</v>
      </c>
      <c r="K100" s="3" t="s">
        <v>57</v>
      </c>
      <c r="L100" s="3" t="s">
        <v>58</v>
      </c>
      <c r="M100" s="3" t="s">
        <v>59</v>
      </c>
      <c r="N100" s="3" t="s">
        <v>60</v>
      </c>
      <c r="O100" s="3" t="s">
        <v>61</v>
      </c>
      <c r="P100" s="3" t="s">
        <v>62</v>
      </c>
      <c r="Q100" s="3" t="s">
        <v>63</v>
      </c>
      <c r="R100" s="3" t="s">
        <v>64</v>
      </c>
      <c r="S100" s="3" t="s">
        <v>65</v>
      </c>
      <c r="T100" s="3" t="s">
        <v>66</v>
      </c>
      <c r="U100" s="3" t="s">
        <v>67</v>
      </c>
      <c r="V100" s="3" t="s">
        <v>68</v>
      </c>
      <c r="W100" s="3" t="s">
        <v>69</v>
      </c>
      <c r="X100" s="3" t="s">
        <v>70</v>
      </c>
      <c r="Y100" s="3" t="s">
        <v>71</v>
      </c>
      <c r="Z100" s="3" t="s">
        <v>72</v>
      </c>
    </row>
    <row r="102" spans="2:26" s="45" customFormat="1" ht="30">
      <c r="B102" s="44" t="s">
        <v>242</v>
      </c>
      <c r="C102" s="79">
        <f>0</f>
        <v>0</v>
      </c>
      <c r="D102" s="78">
        <f t="shared" ref="D102:Z102" si="97">C27-C15-C14</f>
        <v>0</v>
      </c>
      <c r="E102" s="78">
        <f t="shared" si="97"/>
        <v>0</v>
      </c>
      <c r="F102" s="78">
        <f t="shared" si="97"/>
        <v>0</v>
      </c>
      <c r="G102" s="78">
        <f t="shared" si="97"/>
        <v>0</v>
      </c>
      <c r="H102" s="78">
        <f t="shared" si="97"/>
        <v>0</v>
      </c>
      <c r="I102" s="78">
        <f t="shared" si="97"/>
        <v>0</v>
      </c>
      <c r="J102" s="78">
        <f t="shared" si="97"/>
        <v>0</v>
      </c>
      <c r="K102" s="78">
        <f t="shared" si="97"/>
        <v>0</v>
      </c>
      <c r="L102" s="78">
        <f t="shared" si="97"/>
        <v>0</v>
      </c>
      <c r="M102" s="78">
        <f t="shared" si="97"/>
        <v>0</v>
      </c>
      <c r="N102" s="78">
        <f t="shared" si="97"/>
        <v>0</v>
      </c>
      <c r="O102" s="78">
        <f t="shared" si="97"/>
        <v>0</v>
      </c>
      <c r="P102" s="78">
        <f t="shared" si="97"/>
        <v>0</v>
      </c>
      <c r="Q102" s="78">
        <f t="shared" si="97"/>
        <v>0</v>
      </c>
      <c r="R102" s="78">
        <f t="shared" si="97"/>
        <v>0</v>
      </c>
      <c r="S102" s="78">
        <f t="shared" si="97"/>
        <v>0</v>
      </c>
      <c r="T102" s="78">
        <f t="shared" si="97"/>
        <v>0</v>
      </c>
      <c r="U102" s="78">
        <f t="shared" si="97"/>
        <v>0</v>
      </c>
      <c r="V102" s="78">
        <f t="shared" si="97"/>
        <v>0</v>
      </c>
      <c r="W102" s="78">
        <f t="shared" si="97"/>
        <v>0</v>
      </c>
      <c r="X102" s="78">
        <f t="shared" si="97"/>
        <v>0</v>
      </c>
      <c r="Y102" s="78">
        <f t="shared" si="97"/>
        <v>0</v>
      </c>
      <c r="Z102" s="78">
        <f t="shared" si="97"/>
        <v>0</v>
      </c>
    </row>
    <row r="103" spans="2:26" s="45" customFormat="1" ht="30">
      <c r="B103" s="44" t="s">
        <v>243</v>
      </c>
      <c r="C103" s="79">
        <f>0</f>
        <v>0</v>
      </c>
      <c r="D103" s="78">
        <f t="shared" ref="D103:Z103" si="98">C14</f>
        <v>0</v>
      </c>
      <c r="E103" s="78">
        <f t="shared" si="98"/>
        <v>0</v>
      </c>
      <c r="F103" s="78">
        <f t="shared" si="98"/>
        <v>0</v>
      </c>
      <c r="G103" s="78">
        <f t="shared" si="98"/>
        <v>0</v>
      </c>
      <c r="H103" s="78">
        <f t="shared" si="98"/>
        <v>0</v>
      </c>
      <c r="I103" s="78">
        <f t="shared" si="98"/>
        <v>0</v>
      </c>
      <c r="J103" s="78">
        <f t="shared" si="98"/>
        <v>0</v>
      </c>
      <c r="K103" s="78">
        <f t="shared" si="98"/>
        <v>0</v>
      </c>
      <c r="L103" s="78">
        <f t="shared" si="98"/>
        <v>0</v>
      </c>
      <c r="M103" s="78">
        <f t="shared" si="98"/>
        <v>0</v>
      </c>
      <c r="N103" s="78">
        <f t="shared" si="98"/>
        <v>0</v>
      </c>
      <c r="O103" s="78">
        <f t="shared" si="98"/>
        <v>0</v>
      </c>
      <c r="P103" s="78">
        <f t="shared" si="98"/>
        <v>0</v>
      </c>
      <c r="Q103" s="78">
        <f t="shared" si="98"/>
        <v>0</v>
      </c>
      <c r="R103" s="78">
        <f t="shared" si="98"/>
        <v>0</v>
      </c>
      <c r="S103" s="78">
        <f t="shared" si="98"/>
        <v>0</v>
      </c>
      <c r="T103" s="78">
        <f t="shared" si="98"/>
        <v>0</v>
      </c>
      <c r="U103" s="78">
        <f t="shared" si="98"/>
        <v>0</v>
      </c>
      <c r="V103" s="78">
        <f t="shared" si="98"/>
        <v>0</v>
      </c>
      <c r="W103" s="78">
        <f t="shared" si="98"/>
        <v>0</v>
      </c>
      <c r="X103" s="78">
        <f t="shared" si="98"/>
        <v>0</v>
      </c>
      <c r="Y103" s="78">
        <f t="shared" si="98"/>
        <v>0</v>
      </c>
      <c r="Z103" s="78">
        <f t="shared" si="98"/>
        <v>0</v>
      </c>
    </row>
    <row r="105" spans="2:26" s="45" customFormat="1" ht="30">
      <c r="B105" s="44" t="s">
        <v>244</v>
      </c>
      <c r="C105" s="78">
        <f t="shared" ref="C105:Z105" si="99">C89-C37-C36</f>
        <v>0</v>
      </c>
      <c r="D105" s="78">
        <f t="shared" si="99"/>
        <v>0</v>
      </c>
      <c r="E105" s="78">
        <f t="shared" si="99"/>
        <v>0</v>
      </c>
      <c r="F105" s="78">
        <f t="shared" si="99"/>
        <v>0</v>
      </c>
      <c r="G105" s="78">
        <f t="shared" si="99"/>
        <v>0</v>
      </c>
      <c r="H105" s="78">
        <f t="shared" si="99"/>
        <v>0</v>
      </c>
      <c r="I105" s="78">
        <f t="shared" si="99"/>
        <v>0</v>
      </c>
      <c r="J105" s="78">
        <f t="shared" si="99"/>
        <v>0</v>
      </c>
      <c r="K105" s="78">
        <f t="shared" si="99"/>
        <v>0</v>
      </c>
      <c r="L105" s="78">
        <f t="shared" si="99"/>
        <v>0</v>
      </c>
      <c r="M105" s="78">
        <f t="shared" si="99"/>
        <v>0</v>
      </c>
      <c r="N105" s="78">
        <f t="shared" si="99"/>
        <v>0</v>
      </c>
      <c r="O105" s="78">
        <f t="shared" si="99"/>
        <v>0</v>
      </c>
      <c r="P105" s="78">
        <f t="shared" si="99"/>
        <v>0</v>
      </c>
      <c r="Q105" s="78">
        <f t="shared" si="99"/>
        <v>0</v>
      </c>
      <c r="R105" s="78">
        <f t="shared" si="99"/>
        <v>0</v>
      </c>
      <c r="S105" s="78">
        <f t="shared" si="99"/>
        <v>0</v>
      </c>
      <c r="T105" s="78">
        <f t="shared" si="99"/>
        <v>0</v>
      </c>
      <c r="U105" s="78">
        <f t="shared" si="99"/>
        <v>0</v>
      </c>
      <c r="V105" s="78">
        <f t="shared" si="99"/>
        <v>0</v>
      </c>
      <c r="W105" s="78">
        <f t="shared" si="99"/>
        <v>0</v>
      </c>
      <c r="X105" s="78">
        <f t="shared" si="99"/>
        <v>0</v>
      </c>
      <c r="Y105" s="78">
        <f t="shared" si="99"/>
        <v>0</v>
      </c>
      <c r="Z105" s="78">
        <f t="shared" si="99"/>
        <v>0</v>
      </c>
    </row>
    <row r="106" spans="2:26" s="45" customFormat="1" ht="30">
      <c r="B106" s="44" t="s">
        <v>245</v>
      </c>
      <c r="C106" s="78">
        <f t="shared" ref="C106:Z106" si="100">C36</f>
        <v>0</v>
      </c>
      <c r="D106" s="78">
        <f t="shared" si="100"/>
        <v>0</v>
      </c>
      <c r="E106" s="78">
        <f t="shared" si="100"/>
        <v>0</v>
      </c>
      <c r="F106" s="78">
        <f t="shared" si="100"/>
        <v>0</v>
      </c>
      <c r="G106" s="78">
        <f t="shared" si="100"/>
        <v>0</v>
      </c>
      <c r="H106" s="78">
        <f t="shared" si="100"/>
        <v>0</v>
      </c>
      <c r="I106" s="78">
        <f t="shared" si="100"/>
        <v>0</v>
      </c>
      <c r="J106" s="78">
        <f t="shared" si="100"/>
        <v>0</v>
      </c>
      <c r="K106" s="78">
        <f t="shared" si="100"/>
        <v>0</v>
      </c>
      <c r="L106" s="78">
        <f t="shared" si="100"/>
        <v>0</v>
      </c>
      <c r="M106" s="78">
        <f t="shared" si="100"/>
        <v>0</v>
      </c>
      <c r="N106" s="78">
        <f t="shared" si="100"/>
        <v>0</v>
      </c>
      <c r="O106" s="78">
        <f t="shared" si="100"/>
        <v>0</v>
      </c>
      <c r="P106" s="78">
        <f t="shared" si="100"/>
        <v>0</v>
      </c>
      <c r="Q106" s="78">
        <f t="shared" si="100"/>
        <v>0</v>
      </c>
      <c r="R106" s="78">
        <f t="shared" si="100"/>
        <v>0</v>
      </c>
      <c r="S106" s="78">
        <f t="shared" si="100"/>
        <v>0</v>
      </c>
      <c r="T106" s="78">
        <f t="shared" si="100"/>
        <v>0</v>
      </c>
      <c r="U106" s="78">
        <f t="shared" si="100"/>
        <v>0</v>
      </c>
      <c r="V106" s="78">
        <f t="shared" si="100"/>
        <v>0</v>
      </c>
      <c r="W106" s="78">
        <f t="shared" si="100"/>
        <v>0</v>
      </c>
      <c r="X106" s="78">
        <f t="shared" si="100"/>
        <v>0</v>
      </c>
      <c r="Y106" s="78">
        <f t="shared" si="100"/>
        <v>0</v>
      </c>
      <c r="Z106" s="78">
        <f t="shared" si="100"/>
        <v>0</v>
      </c>
    </row>
  </sheetData>
  <mergeCells count="1">
    <mergeCell ref="B95:G98"/>
  </mergeCells>
  <hyperlinks>
    <hyperlink ref="G2" location="Índice!A1" display="Índice" xr:uid="{438950CD-F4FB-4D0E-A81B-14D380B57D80}"/>
    <hyperlink ref="I2" location="Instruções!A1" display="Instruções" xr:uid="{F616F36C-3561-4D67-8772-05C78BDDE1D9}"/>
  </hyperlinks>
  <pageMargins left="0.511811024" right="0.511811024" top="0.78740157499999996" bottom="0.78740157499999996" header="0.31496062000000002" footer="0.31496062000000002"/>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A27"/>
  <sheetViews>
    <sheetView showGridLines="0" zoomScaleNormal="100" workbookViewId="0" xr3:uid="{842E5F09-E766-5B8D-85AF-A39847EA96FD}"/>
  </sheetViews>
  <sheetFormatPr defaultRowHeight="15"/>
  <cols>
    <col min="1" max="1" width="5" customWidth="1"/>
    <col min="2" max="2" width="49.140625" customWidth="1"/>
    <col min="3" max="3" width="19.42578125" customWidth="1"/>
    <col min="4" max="27" width="12.7109375" customWidth="1"/>
  </cols>
  <sheetData>
    <row r="2" spans="2:27">
      <c r="B2" s="1" t="str">
        <f>'1 - Vendas, Receita e Recebim.'!B2</f>
        <v>Nome da Empresa</v>
      </c>
      <c r="D2" s="54" t="s">
        <v>12</v>
      </c>
      <c r="F2" s="54" t="s">
        <v>33</v>
      </c>
    </row>
    <row r="3" spans="2:27">
      <c r="B3" s="1" t="s">
        <v>246</v>
      </c>
    </row>
    <row r="4" spans="2:27">
      <c r="B4" s="1"/>
    </row>
    <row r="5" spans="2:27">
      <c r="B5" t="s">
        <v>247</v>
      </c>
    </row>
    <row r="6" spans="2:27">
      <c r="B6" s="39" t="s">
        <v>248</v>
      </c>
    </row>
    <row r="7" spans="2:27">
      <c r="B7" s="39" t="s">
        <v>249</v>
      </c>
    </row>
    <row r="10" spans="2:27">
      <c r="C10" s="3" t="s">
        <v>250</v>
      </c>
      <c r="D10" s="3" t="s">
        <v>49</v>
      </c>
      <c r="E10" s="3" t="s">
        <v>50</v>
      </c>
      <c r="F10" s="3" t="s">
        <v>51</v>
      </c>
      <c r="G10" s="3" t="s">
        <v>52</v>
      </c>
      <c r="H10" s="3" t="s">
        <v>53</v>
      </c>
      <c r="I10" s="3" t="s">
        <v>54</v>
      </c>
      <c r="J10" s="3" t="s">
        <v>55</v>
      </c>
      <c r="K10" s="3" t="s">
        <v>56</v>
      </c>
      <c r="L10" s="3" t="s">
        <v>57</v>
      </c>
      <c r="M10" s="3" t="s">
        <v>58</v>
      </c>
      <c r="N10" s="3" t="s">
        <v>59</v>
      </c>
      <c r="O10" s="3" t="s">
        <v>60</v>
      </c>
      <c r="P10" s="3" t="s">
        <v>61</v>
      </c>
      <c r="Q10" s="3" t="s">
        <v>62</v>
      </c>
      <c r="R10" s="3" t="s">
        <v>63</v>
      </c>
      <c r="S10" s="3" t="s">
        <v>64</v>
      </c>
      <c r="T10" s="3" t="s">
        <v>65</v>
      </c>
      <c r="U10" s="3" t="s">
        <v>66</v>
      </c>
      <c r="V10" s="3" t="s">
        <v>67</v>
      </c>
      <c r="W10" s="3" t="s">
        <v>68</v>
      </c>
      <c r="X10" s="3" t="s">
        <v>69</v>
      </c>
      <c r="Y10" s="3" t="s">
        <v>70</v>
      </c>
      <c r="Z10" s="3" t="s">
        <v>71</v>
      </c>
      <c r="AA10" s="3" t="s">
        <v>72</v>
      </c>
    </row>
    <row r="11" spans="2:27" s="18" customFormat="1">
      <c r="B11" s="17"/>
    </row>
    <row r="12" spans="2:27">
      <c r="B12" s="36" t="s">
        <v>251</v>
      </c>
      <c r="C12" s="37"/>
      <c r="D12" s="37"/>
      <c r="E12" s="37"/>
      <c r="F12" s="37"/>
      <c r="G12" s="37"/>
      <c r="H12" s="37"/>
      <c r="I12" s="37"/>
      <c r="J12" s="37"/>
      <c r="K12" s="37"/>
      <c r="L12" s="37"/>
      <c r="M12" s="37"/>
      <c r="N12" s="37"/>
      <c r="O12" s="37"/>
      <c r="P12" s="37"/>
      <c r="Q12" s="37"/>
      <c r="R12" s="37"/>
      <c r="S12" s="37"/>
      <c r="T12" s="37"/>
      <c r="U12" s="37"/>
      <c r="V12" s="37"/>
      <c r="W12" s="37"/>
      <c r="X12" s="37"/>
      <c r="Y12" s="37"/>
      <c r="Z12" s="37"/>
      <c r="AA12" s="38"/>
    </row>
    <row r="13" spans="2:27" s="18" customFormat="1">
      <c r="B13" s="17"/>
    </row>
    <row r="14" spans="2:27">
      <c r="B14" s="1" t="s">
        <v>252</v>
      </c>
      <c r="C14" t="s">
        <v>253</v>
      </c>
    </row>
    <row r="15" spans="2:27">
      <c r="B15" s="40" t="s">
        <v>254</v>
      </c>
      <c r="C15" s="69"/>
      <c r="D15" s="69"/>
      <c r="E15" s="69"/>
      <c r="F15" s="69"/>
      <c r="G15" s="69"/>
      <c r="H15" s="69"/>
      <c r="I15" s="69"/>
      <c r="J15" s="69"/>
      <c r="K15" s="69"/>
      <c r="L15" s="69"/>
      <c r="M15" s="69"/>
      <c r="N15" s="69"/>
      <c r="O15" s="69"/>
      <c r="P15" s="69"/>
      <c r="Q15" s="69"/>
      <c r="R15" s="69"/>
      <c r="S15" s="69"/>
      <c r="T15" s="69"/>
      <c r="U15" s="69"/>
      <c r="V15" s="69"/>
      <c r="W15" s="69"/>
      <c r="X15" s="69"/>
      <c r="Y15" s="69"/>
      <c r="Z15" s="69"/>
      <c r="AA15" s="69"/>
    </row>
    <row r="16" spans="2:27">
      <c r="B16" s="40" t="s">
        <v>255</v>
      </c>
      <c r="C16" s="69"/>
      <c r="D16" s="69"/>
      <c r="E16" s="69"/>
      <c r="F16" s="69"/>
      <c r="G16" s="69"/>
      <c r="H16" s="69"/>
      <c r="I16" s="69"/>
      <c r="J16" s="69"/>
      <c r="K16" s="69"/>
      <c r="L16" s="69"/>
      <c r="M16" s="69"/>
      <c r="N16" s="69"/>
      <c r="O16" s="69"/>
      <c r="P16" s="69"/>
      <c r="Q16" s="69"/>
      <c r="R16" s="69"/>
      <c r="S16" s="69"/>
      <c r="T16" s="69"/>
      <c r="U16" s="69"/>
      <c r="V16" s="69"/>
      <c r="W16" s="69"/>
      <c r="X16" s="69"/>
      <c r="Y16" s="69"/>
      <c r="Z16" s="69"/>
      <c r="AA16" s="69"/>
    </row>
    <row r="17" spans="2:27">
      <c r="B17" s="40"/>
      <c r="C17" s="69"/>
      <c r="D17" s="69"/>
      <c r="E17" s="69"/>
      <c r="F17" s="69"/>
      <c r="G17" s="69"/>
      <c r="H17" s="69"/>
      <c r="I17" s="69"/>
      <c r="J17" s="69"/>
      <c r="K17" s="69"/>
      <c r="L17" s="69"/>
      <c r="M17" s="69"/>
      <c r="N17" s="69"/>
      <c r="O17" s="69"/>
      <c r="P17" s="69"/>
      <c r="Q17" s="69"/>
      <c r="R17" s="69"/>
      <c r="S17" s="69"/>
      <c r="T17" s="69"/>
      <c r="U17" s="69"/>
      <c r="V17" s="69"/>
      <c r="W17" s="69"/>
      <c r="X17" s="69"/>
      <c r="Y17" s="69"/>
      <c r="Z17" s="69"/>
      <c r="AA17" s="69"/>
    </row>
    <row r="18" spans="2:27">
      <c r="B18" s="40"/>
      <c r="C18" s="69"/>
      <c r="D18" s="69"/>
      <c r="E18" s="69"/>
      <c r="F18" s="69"/>
      <c r="G18" s="69"/>
      <c r="H18" s="69"/>
      <c r="I18" s="69"/>
      <c r="J18" s="69"/>
      <c r="K18" s="69"/>
      <c r="L18" s="69"/>
      <c r="M18" s="69"/>
      <c r="N18" s="69"/>
      <c r="O18" s="69"/>
      <c r="P18" s="69"/>
      <c r="Q18" s="69"/>
      <c r="R18" s="69"/>
      <c r="S18" s="69"/>
      <c r="T18" s="69"/>
      <c r="U18" s="69"/>
      <c r="V18" s="69"/>
      <c r="W18" s="69"/>
      <c r="X18" s="69"/>
      <c r="Y18" s="69"/>
      <c r="Z18" s="69"/>
      <c r="AA18" s="69"/>
    </row>
    <row r="19" spans="2:27">
      <c r="B19" s="40"/>
      <c r="C19" s="69"/>
      <c r="D19" s="69"/>
      <c r="E19" s="69"/>
      <c r="F19" s="69"/>
      <c r="G19" s="69"/>
      <c r="H19" s="69"/>
      <c r="I19" s="69"/>
      <c r="J19" s="69"/>
      <c r="K19" s="69"/>
      <c r="L19" s="69"/>
      <c r="M19" s="69"/>
      <c r="N19" s="69"/>
      <c r="O19" s="69"/>
      <c r="P19" s="69"/>
      <c r="Q19" s="69"/>
      <c r="R19" s="69"/>
      <c r="S19" s="69"/>
      <c r="T19" s="69"/>
      <c r="U19" s="69"/>
      <c r="V19" s="69"/>
      <c r="W19" s="69"/>
      <c r="X19" s="69"/>
      <c r="Y19" s="69"/>
      <c r="Z19" s="69"/>
      <c r="AA19" s="69"/>
    </row>
    <row r="20" spans="2:27">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row r="21" spans="2:27">
      <c r="B21" s="1" t="s">
        <v>256</v>
      </c>
      <c r="C21" t="s">
        <v>257</v>
      </c>
    </row>
    <row r="22" spans="2:27">
      <c r="B22" s="40" t="s">
        <v>258</v>
      </c>
      <c r="C22" s="69"/>
      <c r="D22" s="69"/>
      <c r="E22" s="69"/>
      <c r="F22" s="69"/>
      <c r="G22" s="69"/>
      <c r="H22" s="69"/>
      <c r="I22" s="69"/>
      <c r="J22" s="69"/>
      <c r="K22" s="69"/>
      <c r="L22" s="69"/>
      <c r="M22" s="69"/>
      <c r="N22" s="69"/>
      <c r="O22" s="69"/>
      <c r="P22" s="69"/>
      <c r="Q22" s="69"/>
      <c r="R22" s="69"/>
      <c r="S22" s="69"/>
      <c r="T22" s="69"/>
      <c r="U22" s="69"/>
      <c r="V22" s="69"/>
      <c r="W22" s="69"/>
      <c r="X22" s="69"/>
      <c r="Y22" s="69"/>
      <c r="Z22" s="69"/>
      <c r="AA22" s="69"/>
    </row>
    <row r="23" spans="2:27">
      <c r="B23" s="40" t="s">
        <v>258</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row>
    <row r="24" spans="2:27">
      <c r="B24" s="40" t="s">
        <v>258</v>
      </c>
      <c r="C24" s="69"/>
      <c r="D24" s="69"/>
      <c r="E24" s="69"/>
      <c r="F24" s="69"/>
      <c r="G24" s="69"/>
      <c r="H24" s="69"/>
      <c r="I24" s="69"/>
      <c r="J24" s="69"/>
      <c r="K24" s="69"/>
      <c r="L24" s="69"/>
      <c r="M24" s="69"/>
      <c r="N24" s="69"/>
      <c r="O24" s="69"/>
      <c r="P24" s="69"/>
      <c r="Q24" s="69"/>
      <c r="R24" s="69"/>
      <c r="S24" s="69"/>
      <c r="T24" s="69"/>
      <c r="U24" s="69"/>
      <c r="V24" s="69"/>
      <c r="W24" s="69"/>
      <c r="X24" s="69"/>
      <c r="Y24" s="69"/>
      <c r="Z24" s="69"/>
      <c r="AA24" s="69"/>
    </row>
    <row r="25" spans="2:27">
      <c r="B25" s="40" t="s">
        <v>258</v>
      </c>
      <c r="C25" s="69"/>
      <c r="D25" s="69"/>
      <c r="E25" s="69"/>
      <c r="F25" s="69"/>
      <c r="G25" s="69"/>
      <c r="H25" s="69"/>
      <c r="I25" s="69"/>
      <c r="J25" s="69"/>
      <c r="K25" s="69"/>
      <c r="L25" s="69"/>
      <c r="M25" s="69"/>
      <c r="N25" s="69"/>
      <c r="O25" s="69"/>
      <c r="P25" s="69"/>
      <c r="Q25" s="69"/>
      <c r="R25" s="69"/>
      <c r="S25" s="69"/>
      <c r="T25" s="69"/>
      <c r="U25" s="69"/>
      <c r="V25" s="69"/>
      <c r="W25" s="69"/>
      <c r="X25" s="69"/>
      <c r="Y25" s="69"/>
      <c r="Z25" s="69"/>
      <c r="AA25" s="69"/>
    </row>
    <row r="27" spans="2:27">
      <c r="B27" s="2" t="s">
        <v>259</v>
      </c>
      <c r="C27" s="57">
        <f t="shared" ref="C27:AA27" si="0">-SUM(C15:C19)+SUM(C22:C25)</f>
        <v>0</v>
      </c>
      <c r="D27" s="57">
        <f t="shared" si="0"/>
        <v>0</v>
      </c>
      <c r="E27" s="57">
        <f t="shared" si="0"/>
        <v>0</v>
      </c>
      <c r="F27" s="57">
        <f t="shared" si="0"/>
        <v>0</v>
      </c>
      <c r="G27" s="57">
        <f t="shared" si="0"/>
        <v>0</v>
      </c>
      <c r="H27" s="57">
        <f t="shared" si="0"/>
        <v>0</v>
      </c>
      <c r="I27" s="57">
        <f t="shared" si="0"/>
        <v>0</v>
      </c>
      <c r="J27" s="57">
        <f t="shared" si="0"/>
        <v>0</v>
      </c>
      <c r="K27" s="57">
        <f t="shared" si="0"/>
        <v>0</v>
      </c>
      <c r="L27" s="57">
        <f t="shared" si="0"/>
        <v>0</v>
      </c>
      <c r="M27" s="57">
        <f t="shared" si="0"/>
        <v>0</v>
      </c>
      <c r="N27" s="57">
        <f t="shared" si="0"/>
        <v>0</v>
      </c>
      <c r="O27" s="57">
        <f t="shared" si="0"/>
        <v>0</v>
      </c>
      <c r="P27" s="57">
        <f t="shared" si="0"/>
        <v>0</v>
      </c>
      <c r="Q27" s="57">
        <f t="shared" si="0"/>
        <v>0</v>
      </c>
      <c r="R27" s="57">
        <f t="shared" si="0"/>
        <v>0</v>
      </c>
      <c r="S27" s="57">
        <f t="shared" si="0"/>
        <v>0</v>
      </c>
      <c r="T27" s="57">
        <f t="shared" si="0"/>
        <v>0</v>
      </c>
      <c r="U27" s="57">
        <f t="shared" si="0"/>
        <v>0</v>
      </c>
      <c r="V27" s="57">
        <f t="shared" si="0"/>
        <v>0</v>
      </c>
      <c r="W27" s="57">
        <f t="shared" si="0"/>
        <v>0</v>
      </c>
      <c r="X27" s="57">
        <f t="shared" si="0"/>
        <v>0</v>
      </c>
      <c r="Y27" s="57">
        <f t="shared" si="0"/>
        <v>0</v>
      </c>
      <c r="Z27" s="57">
        <f t="shared" si="0"/>
        <v>0</v>
      </c>
      <c r="AA27" s="57">
        <f t="shared" si="0"/>
        <v>0</v>
      </c>
    </row>
  </sheetData>
  <hyperlinks>
    <hyperlink ref="D2" location="Índice!A1" display="Índice" xr:uid="{00000000-0004-0000-0200-000000000000}"/>
    <hyperlink ref="F2" location="Instruções!A1" display="Instruções" xr:uid="{00000000-0004-0000-0200-000001000000}"/>
  </hyperlinks>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152AD-A2AE-4F21-B254-F21AC85A94DF}">
  <dimension ref="A2:J30"/>
  <sheetViews>
    <sheetView showGridLines="0" topLeftCell="A11" workbookViewId="0" xr3:uid="{A0CEFE24-1F29-5B52-B683-129E39AE64FF}">
      <selection activeCell="I15" sqref="I15"/>
    </sheetView>
  </sheetViews>
  <sheetFormatPr defaultRowHeight="15"/>
  <cols>
    <col min="1" max="1" width="5" customWidth="1"/>
    <col min="2" max="2" width="2.5703125" customWidth="1"/>
    <col min="3" max="3" width="42.5703125" customWidth="1"/>
    <col min="4" max="4" width="15.5703125" customWidth="1"/>
    <col min="5" max="5" width="13.28515625" bestFit="1" customWidth="1"/>
    <col min="6" max="6" width="15.42578125" customWidth="1"/>
    <col min="7" max="7" width="3.28515625" customWidth="1"/>
  </cols>
  <sheetData>
    <row r="2" spans="1:10">
      <c r="B2" s="1" t="s">
        <v>32</v>
      </c>
      <c r="H2" s="54" t="s">
        <v>12</v>
      </c>
      <c r="J2" s="54" t="s">
        <v>33</v>
      </c>
    </row>
    <row r="3" spans="1:10">
      <c r="B3" s="1" t="s">
        <v>260</v>
      </c>
    </row>
    <row r="4" spans="1:10">
      <c r="B4" s="1"/>
    </row>
    <row r="5" spans="1:10">
      <c r="B5" s="1"/>
    </row>
    <row r="6" spans="1:10">
      <c r="B6" s="39" t="s">
        <v>261</v>
      </c>
    </row>
    <row r="7" spans="1:10">
      <c r="B7" s="39" t="s">
        <v>262</v>
      </c>
    </row>
    <row r="8" spans="1:10">
      <c r="B8" s="39" t="s">
        <v>263</v>
      </c>
    </row>
    <row r="9" spans="1:10">
      <c r="B9" s="1"/>
    </row>
    <row r="11" spans="1:10" ht="9.75" customHeight="1">
      <c r="B11" s="113"/>
      <c r="C11" s="98"/>
      <c r="D11" s="98"/>
      <c r="E11" s="98"/>
      <c r="F11" s="98"/>
      <c r="G11" s="99"/>
    </row>
    <row r="12" spans="1:10">
      <c r="B12" s="100"/>
      <c r="C12" s="114" t="s">
        <v>260</v>
      </c>
      <c r="D12" s="24"/>
      <c r="E12" s="24"/>
      <c r="F12" s="24"/>
      <c r="G12" s="101"/>
    </row>
    <row r="13" spans="1:10">
      <c r="B13" s="100"/>
      <c r="C13" s="24"/>
      <c r="D13" s="24"/>
      <c r="E13" s="24"/>
      <c r="F13" s="24"/>
      <c r="G13" s="101"/>
    </row>
    <row r="14" spans="1:10" ht="17.25">
      <c r="A14" s="24"/>
      <c r="B14" s="100"/>
      <c r="C14" s="141" t="s">
        <v>264</v>
      </c>
      <c r="D14" s="150">
        <f>IF(SMALL('6 - DFC'!C27:AA27,1)&lt;0,-SMALL('6 - DFC'!C27:AA27,1),0)</f>
        <v>0</v>
      </c>
      <c r="E14" s="24"/>
      <c r="F14" s="24"/>
      <c r="G14" s="101"/>
    </row>
    <row r="15" spans="1:10">
      <c r="B15" s="100"/>
      <c r="C15" s="24"/>
      <c r="D15" s="24"/>
      <c r="E15" s="24"/>
      <c r="F15" s="24"/>
      <c r="G15" s="101"/>
    </row>
    <row r="16" spans="1:10">
      <c r="B16" s="100"/>
      <c r="C16" s="24"/>
      <c r="D16" s="24"/>
      <c r="E16" s="24"/>
      <c r="F16" s="24"/>
      <c r="G16" s="101"/>
    </row>
    <row r="17" spans="1:7">
      <c r="B17" s="100"/>
      <c r="C17" s="24"/>
      <c r="D17" s="112">
        <v>0</v>
      </c>
      <c r="E17" s="112" t="s">
        <v>265</v>
      </c>
      <c r="F17" s="112" t="s">
        <v>266</v>
      </c>
      <c r="G17" s="101"/>
    </row>
    <row r="18" spans="1:7" ht="17.25">
      <c r="A18" s="24"/>
      <c r="B18" s="100"/>
      <c r="C18" s="141" t="s">
        <v>267</v>
      </c>
      <c r="D18" s="81">
        <f>-'4 - Investimentos'!C27</f>
        <v>0</v>
      </c>
      <c r="E18" s="81">
        <f>-SUM('4 - Investimentos'!D27:O27)</f>
        <v>0</v>
      </c>
      <c r="F18" s="82">
        <f>-SUM('4 - Investimentos'!P27:AA27)</f>
        <v>0</v>
      </c>
      <c r="G18" s="101"/>
    </row>
    <row r="19" spans="1:7">
      <c r="B19" s="100"/>
      <c r="C19" s="24"/>
      <c r="D19" s="24"/>
      <c r="E19" s="24"/>
      <c r="F19" s="24"/>
      <c r="G19" s="101"/>
    </row>
    <row r="20" spans="1:7">
      <c r="B20" s="100"/>
      <c r="C20" s="24"/>
      <c r="D20" s="24"/>
      <c r="E20" s="24"/>
      <c r="F20" s="24"/>
      <c r="G20" s="101"/>
    </row>
    <row r="21" spans="1:7">
      <c r="B21" s="100"/>
      <c r="C21" s="24"/>
      <c r="D21" s="24"/>
      <c r="E21" s="24"/>
      <c r="F21" s="24"/>
      <c r="G21" s="101"/>
    </row>
    <row r="22" spans="1:7" ht="17.25">
      <c r="B22" s="100"/>
      <c r="C22" s="141" t="s">
        <v>268</v>
      </c>
      <c r="D22" s="150">
        <f>-SMALL('6 - DFC'!C64:AA64,1)</f>
        <v>0</v>
      </c>
      <c r="E22" s="24"/>
      <c r="F22" s="24"/>
      <c r="G22" s="101"/>
    </row>
    <row r="23" spans="1:7">
      <c r="B23" s="100"/>
      <c r="C23" s="24"/>
      <c r="D23" s="24"/>
      <c r="E23" s="24"/>
      <c r="F23" s="24"/>
      <c r="G23" s="101"/>
    </row>
    <row r="24" spans="1:7">
      <c r="B24" s="100"/>
      <c r="C24" s="24"/>
      <c r="D24" s="24"/>
      <c r="E24" s="24"/>
      <c r="F24" s="24"/>
      <c r="G24" s="101"/>
    </row>
    <row r="25" spans="1:7" ht="28.5" customHeight="1">
      <c r="B25" s="100"/>
      <c r="C25" s="228" t="s">
        <v>269</v>
      </c>
      <c r="D25" s="228"/>
      <c r="E25" s="228"/>
      <c r="F25" s="228"/>
      <c r="G25" s="101"/>
    </row>
    <row r="26" spans="1:7" ht="30" customHeight="1">
      <c r="B26" s="100"/>
      <c r="C26" s="228" t="s">
        <v>270</v>
      </c>
      <c r="D26" s="228"/>
      <c r="E26" s="228"/>
      <c r="F26" s="228"/>
      <c r="G26" s="101"/>
    </row>
    <row r="27" spans="1:7" ht="78" customHeight="1">
      <c r="B27" s="100"/>
      <c r="C27" s="228" t="s">
        <v>271</v>
      </c>
      <c r="D27" s="228"/>
      <c r="E27" s="228"/>
      <c r="F27" s="228"/>
      <c r="G27" s="101"/>
    </row>
    <row r="28" spans="1:7" ht="8.25" customHeight="1">
      <c r="B28" s="100"/>
      <c r="C28" s="217"/>
      <c r="D28" s="217"/>
      <c r="E28" s="217"/>
      <c r="F28" s="217"/>
      <c r="G28" s="101"/>
    </row>
    <row r="29" spans="1:7" ht="11.25" customHeight="1">
      <c r="B29" s="118"/>
      <c r="C29" s="107"/>
      <c r="D29" s="107"/>
      <c r="E29" s="107"/>
      <c r="F29" s="107"/>
      <c r="G29" s="103"/>
    </row>
    <row r="30" spans="1:7">
      <c r="G30" s="104" t="s">
        <v>272</v>
      </c>
    </row>
  </sheetData>
  <mergeCells count="3">
    <mergeCell ref="C25:F25"/>
    <mergeCell ref="C27:F27"/>
    <mergeCell ref="C26:F26"/>
  </mergeCells>
  <hyperlinks>
    <hyperlink ref="H2" location="Índice!A1" display="Índice" xr:uid="{9ADC8DEC-E5BA-4D60-B269-0EEB360A4654}"/>
    <hyperlink ref="J2" location="Instruções!A1" display="Instruções" xr:uid="{B1E594FF-9642-4452-9002-E447EADB21D0}"/>
  </hyperlink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AA32"/>
  <sheetViews>
    <sheetView showGridLines="0" zoomScaleNormal="100" workbookViewId="0" xr3:uid="{9B253EF2-77E0-53E3-AE26-4D66ECD923F3}"/>
  </sheetViews>
  <sheetFormatPr defaultRowHeight="15"/>
  <cols>
    <col min="1" max="1" width="5" customWidth="1"/>
    <col min="2" max="2" width="50.85546875" customWidth="1"/>
    <col min="3" max="3" width="13.28515625" bestFit="1" customWidth="1"/>
  </cols>
  <sheetData>
    <row r="2" spans="2:27">
      <c r="B2" s="1" t="str">
        <f>'4 - Investimentos'!B2</f>
        <v>Nome da Empresa</v>
      </c>
      <c r="I2" s="54" t="s">
        <v>12</v>
      </c>
      <c r="K2" s="54" t="s">
        <v>33</v>
      </c>
    </row>
    <row r="3" spans="2:27">
      <c r="B3" s="1" t="s">
        <v>273</v>
      </c>
    </row>
    <row r="4" spans="2:27">
      <c r="B4" t="s">
        <v>274</v>
      </c>
    </row>
    <row r="6" spans="2:27">
      <c r="B6" t="s">
        <v>275</v>
      </c>
    </row>
    <row r="7" spans="2:27">
      <c r="B7" t="s">
        <v>276</v>
      </c>
    </row>
    <row r="8" spans="2:27">
      <c r="B8" t="s">
        <v>277</v>
      </c>
    </row>
    <row r="9" spans="2:27">
      <c r="B9" t="s">
        <v>278</v>
      </c>
    </row>
    <row r="13" spans="2:27">
      <c r="C13" s="3" t="s">
        <v>250</v>
      </c>
      <c r="D13" s="3" t="s">
        <v>49</v>
      </c>
      <c r="E13" s="3" t="s">
        <v>50</v>
      </c>
      <c r="F13" s="3" t="s">
        <v>51</v>
      </c>
      <c r="G13" s="3" t="s">
        <v>52</v>
      </c>
      <c r="H13" s="3" t="s">
        <v>53</v>
      </c>
      <c r="I13" s="3" t="s">
        <v>54</v>
      </c>
      <c r="J13" s="3" t="s">
        <v>55</v>
      </c>
      <c r="K13" s="3" t="s">
        <v>56</v>
      </c>
      <c r="L13" s="3" t="s">
        <v>57</v>
      </c>
      <c r="M13" s="3" t="s">
        <v>58</v>
      </c>
      <c r="N13" s="3" t="s">
        <v>59</v>
      </c>
      <c r="O13" s="3" t="s">
        <v>60</v>
      </c>
      <c r="P13" s="3" t="s">
        <v>61</v>
      </c>
      <c r="Q13" s="3" t="s">
        <v>62</v>
      </c>
      <c r="R13" s="3" t="s">
        <v>63</v>
      </c>
      <c r="S13" s="3" t="s">
        <v>64</v>
      </c>
      <c r="T13" s="3" t="s">
        <v>65</v>
      </c>
      <c r="U13" s="3" t="s">
        <v>66</v>
      </c>
      <c r="V13" s="3" t="s">
        <v>67</v>
      </c>
      <c r="W13" s="3" t="s">
        <v>68</v>
      </c>
      <c r="X13" s="3" t="s">
        <v>69</v>
      </c>
      <c r="Y13" s="3" t="s">
        <v>70</v>
      </c>
      <c r="Z13" s="3" t="s">
        <v>71</v>
      </c>
      <c r="AA13" s="3" t="s">
        <v>72</v>
      </c>
    </row>
    <row r="14" spans="2:27" s="18" customFormat="1">
      <c r="B14" s="17"/>
    </row>
    <row r="15" spans="2:27">
      <c r="B15" s="36" t="s">
        <v>279</v>
      </c>
      <c r="C15" s="37"/>
      <c r="D15" s="37"/>
      <c r="E15" s="37"/>
      <c r="F15" s="37"/>
      <c r="G15" s="37"/>
      <c r="H15" s="37"/>
      <c r="I15" s="37"/>
      <c r="J15" s="37"/>
      <c r="K15" s="37"/>
      <c r="L15" s="37"/>
      <c r="M15" s="37"/>
      <c r="N15" s="37"/>
      <c r="O15" s="37"/>
      <c r="P15" s="37"/>
      <c r="Q15" s="37"/>
      <c r="R15" s="37"/>
      <c r="S15" s="37"/>
      <c r="T15" s="37"/>
      <c r="U15" s="37"/>
      <c r="V15" s="37"/>
      <c r="W15" s="37"/>
      <c r="X15" s="37"/>
      <c r="Y15" s="37"/>
      <c r="Z15" s="37"/>
      <c r="AA15" s="38"/>
    </row>
    <row r="16" spans="2:27">
      <c r="B16" s="17"/>
      <c r="C16" s="18"/>
      <c r="D16" s="18"/>
      <c r="E16" s="18"/>
      <c r="F16" s="18"/>
      <c r="G16" s="18"/>
      <c r="H16" s="18"/>
      <c r="I16" s="18"/>
      <c r="J16" s="18"/>
      <c r="K16" s="18"/>
      <c r="L16" s="18"/>
      <c r="M16" s="18"/>
      <c r="N16" s="18"/>
      <c r="O16" s="18"/>
      <c r="P16" s="18"/>
      <c r="Q16" s="18"/>
      <c r="R16" s="18"/>
      <c r="S16" s="18"/>
      <c r="T16" s="18"/>
      <c r="U16" s="18"/>
      <c r="V16" s="18"/>
      <c r="W16" s="18"/>
      <c r="X16" s="18"/>
      <c r="Y16" s="18"/>
      <c r="Z16" s="18"/>
      <c r="AA16" s="18"/>
    </row>
    <row r="17" spans="2:27">
      <c r="B17" s="1" t="s">
        <v>280</v>
      </c>
    </row>
    <row r="18" spans="2:27" ht="17.25">
      <c r="B18" s="43" t="s">
        <v>281</v>
      </c>
      <c r="C18" s="72">
        <f>'4.1 - Recursos Necessários '!D22</f>
        <v>0</v>
      </c>
      <c r="D18" s="69"/>
      <c r="E18" s="69"/>
      <c r="F18" s="69"/>
      <c r="G18" s="69"/>
      <c r="H18" s="69"/>
      <c r="I18" s="69"/>
      <c r="J18" s="69"/>
      <c r="K18" s="69"/>
      <c r="L18" s="69"/>
      <c r="M18" s="69"/>
      <c r="N18" s="69"/>
      <c r="O18" s="69"/>
      <c r="P18" s="69"/>
      <c r="Q18" s="69"/>
      <c r="R18" s="69"/>
      <c r="S18" s="69"/>
      <c r="T18" s="69"/>
      <c r="U18" s="69"/>
      <c r="V18" s="69"/>
      <c r="W18" s="69"/>
      <c r="X18" s="69"/>
      <c r="Y18" s="69"/>
      <c r="Z18" s="69"/>
      <c r="AA18" s="69"/>
    </row>
    <row r="19" spans="2:27">
      <c r="B19" s="40" t="s">
        <v>282</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row>
    <row r="20" spans="2:27">
      <c r="B20" s="40" t="s">
        <v>258</v>
      </c>
      <c r="C20" s="69"/>
      <c r="D20" s="69"/>
      <c r="E20" s="69"/>
      <c r="F20" s="69"/>
      <c r="G20" s="69"/>
      <c r="H20" s="69"/>
      <c r="I20" s="69"/>
      <c r="J20" s="69"/>
      <c r="K20" s="69"/>
      <c r="L20" s="69"/>
      <c r="M20" s="69"/>
      <c r="N20" s="69"/>
      <c r="O20" s="69"/>
      <c r="P20" s="69"/>
      <c r="Q20" s="69"/>
      <c r="R20" s="69"/>
      <c r="S20" s="69"/>
      <c r="T20" s="69"/>
      <c r="U20" s="69"/>
      <c r="V20" s="69"/>
      <c r="W20" s="69"/>
      <c r="X20" s="69"/>
      <c r="Y20" s="69"/>
      <c r="Z20" s="69"/>
      <c r="AA20" s="69"/>
    </row>
    <row r="21" spans="2:27">
      <c r="B21" s="40" t="s">
        <v>258</v>
      </c>
      <c r="C21" s="69"/>
      <c r="D21" s="69"/>
      <c r="E21" s="69"/>
      <c r="F21" s="69"/>
      <c r="G21" s="69"/>
      <c r="H21" s="69"/>
      <c r="I21" s="69"/>
      <c r="J21" s="69"/>
      <c r="K21" s="69"/>
      <c r="L21" s="69"/>
      <c r="M21" s="69"/>
      <c r="N21" s="69"/>
      <c r="O21" s="69"/>
      <c r="P21" s="69"/>
      <c r="Q21" s="69"/>
      <c r="R21" s="69"/>
      <c r="S21" s="69"/>
      <c r="T21" s="69"/>
      <c r="U21" s="69"/>
      <c r="V21" s="69"/>
      <c r="W21" s="69"/>
      <c r="X21" s="69"/>
      <c r="Y21" s="69"/>
      <c r="Z21" s="69"/>
      <c r="AA21" s="69"/>
    </row>
    <row r="22" spans="2:27">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row>
    <row r="23" spans="2:27">
      <c r="B23" s="1" t="s">
        <v>283</v>
      </c>
    </row>
    <row r="24" spans="2:27">
      <c r="B24" s="40" t="s">
        <v>284</v>
      </c>
      <c r="C24" s="69"/>
      <c r="D24" s="69"/>
      <c r="E24" s="69"/>
      <c r="F24" s="69"/>
      <c r="G24" s="69"/>
      <c r="H24" s="69"/>
      <c r="I24" s="69"/>
      <c r="J24" s="69"/>
      <c r="K24" s="69"/>
      <c r="L24" s="69"/>
      <c r="M24" s="69"/>
      <c r="N24" s="69"/>
      <c r="O24" s="69"/>
      <c r="P24" s="69"/>
      <c r="Q24" s="69"/>
      <c r="R24" s="69"/>
      <c r="S24" s="69"/>
      <c r="T24" s="69"/>
      <c r="U24" s="69"/>
      <c r="V24" s="69"/>
      <c r="W24" s="69"/>
      <c r="X24" s="69"/>
      <c r="Y24" s="69"/>
      <c r="Z24" s="69"/>
      <c r="AA24" s="69"/>
    </row>
    <row r="25" spans="2:27">
      <c r="B25" s="40" t="s">
        <v>285</v>
      </c>
      <c r="C25" s="69"/>
      <c r="D25" s="69"/>
      <c r="E25" s="69"/>
      <c r="F25" s="69"/>
      <c r="G25" s="69"/>
      <c r="H25" s="69"/>
      <c r="I25" s="69"/>
      <c r="J25" s="69"/>
      <c r="K25" s="69"/>
      <c r="L25" s="69"/>
      <c r="M25" s="69"/>
      <c r="N25" s="69"/>
      <c r="O25" s="69"/>
      <c r="P25" s="69"/>
      <c r="Q25" s="69"/>
      <c r="R25" s="69"/>
      <c r="S25" s="69"/>
      <c r="T25" s="69"/>
      <c r="U25" s="69"/>
      <c r="V25" s="69"/>
      <c r="W25" s="69"/>
      <c r="X25" s="69"/>
      <c r="Y25" s="69"/>
      <c r="Z25" s="69"/>
      <c r="AA25" s="69"/>
    </row>
    <row r="26" spans="2:27">
      <c r="B26" s="40" t="s">
        <v>286</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row>
    <row r="27" spans="2:27">
      <c r="B27" s="40" t="s">
        <v>258</v>
      </c>
      <c r="C27" s="69"/>
      <c r="D27" s="69"/>
      <c r="E27" s="69"/>
      <c r="F27" s="69"/>
      <c r="G27" s="69"/>
      <c r="H27" s="69"/>
      <c r="I27" s="69"/>
      <c r="J27" s="69"/>
      <c r="K27" s="69"/>
      <c r="L27" s="69"/>
      <c r="M27" s="69"/>
      <c r="N27" s="69"/>
      <c r="O27" s="69"/>
      <c r="P27" s="69"/>
      <c r="Q27" s="69"/>
      <c r="R27" s="69"/>
      <c r="S27" s="69"/>
      <c r="T27" s="69"/>
      <c r="U27" s="69"/>
      <c r="V27" s="69"/>
      <c r="W27" s="69"/>
      <c r="X27" s="69"/>
      <c r="Y27" s="69"/>
      <c r="Z27" s="69"/>
      <c r="AA27" s="69"/>
    </row>
    <row r="29" spans="2:27">
      <c r="B29" s="2" t="s">
        <v>287</v>
      </c>
      <c r="C29" s="57">
        <f>SUM(C18:C21)-SUM(C24:C27)</f>
        <v>0</v>
      </c>
      <c r="D29" s="57">
        <f>SUM(D18:D21)+SUM(D24:D27)</f>
        <v>0</v>
      </c>
      <c r="E29" s="57">
        <f t="shared" ref="E29:AA29" si="0">SUM(E18:E21)-SUM(E24:E27)</f>
        <v>0</v>
      </c>
      <c r="F29" s="57">
        <f t="shared" si="0"/>
        <v>0</v>
      </c>
      <c r="G29" s="57">
        <f t="shared" si="0"/>
        <v>0</v>
      </c>
      <c r="H29" s="57">
        <f t="shared" si="0"/>
        <v>0</v>
      </c>
      <c r="I29" s="57">
        <f t="shared" si="0"/>
        <v>0</v>
      </c>
      <c r="J29" s="57">
        <f t="shared" si="0"/>
        <v>0</v>
      </c>
      <c r="K29" s="57">
        <f t="shared" si="0"/>
        <v>0</v>
      </c>
      <c r="L29" s="57">
        <f t="shared" si="0"/>
        <v>0</v>
      </c>
      <c r="M29" s="57">
        <f t="shared" si="0"/>
        <v>0</v>
      </c>
      <c r="N29" s="57">
        <f t="shared" si="0"/>
        <v>0</v>
      </c>
      <c r="O29" s="57">
        <f t="shared" si="0"/>
        <v>0</v>
      </c>
      <c r="P29" s="57">
        <f t="shared" si="0"/>
        <v>0</v>
      </c>
      <c r="Q29" s="57">
        <f t="shared" si="0"/>
        <v>0</v>
      </c>
      <c r="R29" s="57">
        <f t="shared" si="0"/>
        <v>0</v>
      </c>
      <c r="S29" s="57">
        <f t="shared" si="0"/>
        <v>0</v>
      </c>
      <c r="T29" s="57">
        <f t="shared" si="0"/>
        <v>0</v>
      </c>
      <c r="U29" s="57">
        <f t="shared" si="0"/>
        <v>0</v>
      </c>
      <c r="V29" s="57">
        <f t="shared" si="0"/>
        <v>0</v>
      </c>
      <c r="W29" s="57">
        <f t="shared" si="0"/>
        <v>0</v>
      </c>
      <c r="X29" s="57">
        <f t="shared" si="0"/>
        <v>0</v>
      </c>
      <c r="Y29" s="57">
        <f t="shared" si="0"/>
        <v>0</v>
      </c>
      <c r="Z29" s="57">
        <f t="shared" si="0"/>
        <v>0</v>
      </c>
      <c r="AA29" s="57">
        <f t="shared" si="0"/>
        <v>0</v>
      </c>
    </row>
    <row r="30" spans="2:27">
      <c r="G30" s="80"/>
    </row>
    <row r="32" spans="2:27">
      <c r="B32" t="s">
        <v>288</v>
      </c>
    </row>
  </sheetData>
  <hyperlinks>
    <hyperlink ref="I2" location="Índice!A1" display="Índice" xr:uid="{00000000-0004-0000-0600-000000000000}"/>
    <hyperlink ref="K2" location="Instruções!A1" display="Instruções" xr:uid="{00000000-0004-0000-0600-000001000000}"/>
  </hyperlinks>
  <pageMargins left="0.511811024" right="0.511811024" top="0.78740157499999996" bottom="0.78740157499999996" header="0.31496062000000002" footer="0.31496062000000002"/>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A69"/>
  <sheetViews>
    <sheetView showGridLines="0" workbookViewId="0" xr3:uid="{85D5C41F-068E-5C55-9968-509E7C2A5619}">
      <pane xSplit="2" ySplit="8" topLeftCell="C18" activePane="bottomRight" state="frozen"/>
      <selection pane="bottomRight" activeCell="B70" sqref="B70"/>
      <selection pane="bottomLeft" activeCell="A6" sqref="A6"/>
      <selection pane="topRight" activeCell="C1" sqref="C1"/>
    </sheetView>
  </sheetViews>
  <sheetFormatPr defaultRowHeight="15"/>
  <cols>
    <col min="1" max="1" width="5" customWidth="1"/>
    <col min="2" max="2" width="51.42578125" customWidth="1"/>
    <col min="3" max="21" width="15" customWidth="1"/>
    <col min="22" max="27" width="17.140625" customWidth="1"/>
  </cols>
  <sheetData>
    <row r="2" spans="2:27">
      <c r="B2" s="1" t="str">
        <f>'4 - Investimentos'!B2</f>
        <v>Nome da Empresa</v>
      </c>
      <c r="H2" s="54" t="s">
        <v>12</v>
      </c>
      <c r="J2" s="54" t="s">
        <v>33</v>
      </c>
    </row>
    <row r="3" spans="2:27">
      <c r="B3" s="1" t="s">
        <v>289</v>
      </c>
    </row>
    <row r="4" spans="2:27">
      <c r="B4" s="1"/>
    </row>
    <row r="5" spans="2:27">
      <c r="B5" s="39" t="s">
        <v>290</v>
      </c>
    </row>
    <row r="8" spans="2:27">
      <c r="C8" s="3" t="s">
        <v>250</v>
      </c>
      <c r="D8" s="3" t="s">
        <v>49</v>
      </c>
      <c r="E8" s="3" t="s">
        <v>50</v>
      </c>
      <c r="F8" s="3" t="s">
        <v>51</v>
      </c>
      <c r="G8" s="3" t="s">
        <v>52</v>
      </c>
      <c r="H8" s="3" t="s">
        <v>53</v>
      </c>
      <c r="I8" s="3" t="s">
        <v>54</v>
      </c>
      <c r="J8" s="3" t="s">
        <v>55</v>
      </c>
      <c r="K8" s="3" t="s">
        <v>56</v>
      </c>
      <c r="L8" s="3" t="s">
        <v>57</v>
      </c>
      <c r="M8" s="3" t="s">
        <v>58</v>
      </c>
      <c r="N8" s="3" t="s">
        <v>59</v>
      </c>
      <c r="O8" s="3" t="s">
        <v>60</v>
      </c>
      <c r="P8" s="3" t="s">
        <v>61</v>
      </c>
      <c r="Q8" s="3" t="s">
        <v>62</v>
      </c>
      <c r="R8" s="3" t="s">
        <v>63</v>
      </c>
      <c r="S8" s="3" t="s">
        <v>64</v>
      </c>
      <c r="T8" s="3" t="s">
        <v>65</v>
      </c>
      <c r="U8" s="3" t="s">
        <v>66</v>
      </c>
      <c r="V8" s="3" t="s">
        <v>67</v>
      </c>
      <c r="W8" s="3" t="s">
        <v>68</v>
      </c>
      <c r="X8" s="3" t="s">
        <v>69</v>
      </c>
      <c r="Y8" s="3" t="s">
        <v>70</v>
      </c>
      <c r="Z8" s="3" t="s">
        <v>71</v>
      </c>
      <c r="AA8" s="3" t="s">
        <v>72</v>
      </c>
    </row>
    <row r="9" spans="2:27" s="18" customFormat="1">
      <c r="B9" s="17"/>
    </row>
    <row r="10" spans="2:27">
      <c r="B10" s="15" t="s">
        <v>291</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row>
    <row r="11" spans="2:27">
      <c r="B11" s="1" t="s">
        <v>292</v>
      </c>
    </row>
    <row r="12" spans="2:27">
      <c r="B12" s="2" t="s">
        <v>293</v>
      </c>
      <c r="C12" s="173"/>
      <c r="D12" s="174">
        <f>'1 - Vendas, Receita e Recebim.'!C119</f>
        <v>0</v>
      </c>
      <c r="E12" s="174">
        <f>'1 - Vendas, Receita e Recebim.'!D119</f>
        <v>0</v>
      </c>
      <c r="F12" s="174">
        <f>'1 - Vendas, Receita e Recebim.'!E119</f>
        <v>74.95</v>
      </c>
      <c r="G12" s="174">
        <f>'1 - Vendas, Receita e Recebim.'!F119</f>
        <v>149.9</v>
      </c>
      <c r="H12" s="174">
        <f>'1 - Vendas, Receita e Recebim.'!G119</f>
        <v>149.9</v>
      </c>
      <c r="I12" s="174">
        <f>'1 - Vendas, Receita e Recebim.'!H119</f>
        <v>224.85</v>
      </c>
      <c r="J12" s="174">
        <f>'1 - Vendas, Receita e Recebim.'!I119</f>
        <v>224.85</v>
      </c>
      <c r="K12" s="174">
        <f>'1 - Vendas, Receita e Recebim.'!J119</f>
        <v>224.85</v>
      </c>
      <c r="L12" s="174">
        <f>'1 - Vendas, Receita e Recebim.'!K119</f>
        <v>299.8</v>
      </c>
      <c r="M12" s="174">
        <f>'1 - Vendas, Receita e Recebim.'!L119</f>
        <v>299.8</v>
      </c>
      <c r="N12" s="174">
        <f>'1 - Vendas, Receita e Recebim.'!M119</f>
        <v>299.8</v>
      </c>
      <c r="O12" s="174">
        <f>'1 - Vendas, Receita e Recebim.'!N119</f>
        <v>299.8</v>
      </c>
      <c r="P12" s="174">
        <f>'1 - Vendas, Receita e Recebim.'!O119</f>
        <v>374.75</v>
      </c>
      <c r="Q12" s="174">
        <f>'1 - Vendas, Receita e Recebim.'!P119</f>
        <v>374.75</v>
      </c>
      <c r="R12" s="174">
        <f>'1 - Vendas, Receita e Recebim.'!Q119</f>
        <v>374.75</v>
      </c>
      <c r="S12" s="174">
        <f>'1 - Vendas, Receita e Recebim.'!R119</f>
        <v>374.75</v>
      </c>
      <c r="T12" s="174">
        <f>'1 - Vendas, Receita e Recebim.'!S119</f>
        <v>374.75</v>
      </c>
      <c r="U12" s="174">
        <f>'1 - Vendas, Receita e Recebim.'!T119</f>
        <v>449.7</v>
      </c>
      <c r="V12" s="174">
        <f>'1 - Vendas, Receita e Recebim.'!U119</f>
        <v>449.7</v>
      </c>
      <c r="W12" s="174">
        <f>'1 - Vendas, Receita e Recebim.'!V119</f>
        <v>449.7</v>
      </c>
      <c r="X12" s="174">
        <f>'1 - Vendas, Receita e Recebim.'!W119</f>
        <v>449.7</v>
      </c>
      <c r="Y12" s="174">
        <f>'1 - Vendas, Receita e Recebim.'!X119</f>
        <v>449.7</v>
      </c>
      <c r="Z12" s="174">
        <f>'1 - Vendas, Receita e Recebim.'!Y119</f>
        <v>449.7</v>
      </c>
      <c r="AA12" s="174">
        <f>'1 - Vendas, Receita e Recebim.'!Z119</f>
        <v>524.65</v>
      </c>
    </row>
    <row r="13" spans="2:27">
      <c r="B13" s="2"/>
      <c r="C13" s="174"/>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row>
    <row r="14" spans="2:27">
      <c r="B14" s="2"/>
      <c r="C14" s="174"/>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row>
    <row r="15" spans="2:27">
      <c r="B15" s="2"/>
      <c r="C15" s="174"/>
      <c r="D15" s="174"/>
      <c r="E15" s="174"/>
      <c r="F15" s="174"/>
      <c r="G15" s="174"/>
      <c r="H15" s="174"/>
      <c r="I15" s="174"/>
      <c r="J15" s="174"/>
      <c r="K15" s="174"/>
      <c r="L15" s="174"/>
      <c r="M15" s="174"/>
      <c r="N15" s="174"/>
      <c r="O15" s="174"/>
      <c r="P15" s="174"/>
      <c r="Q15" s="174"/>
      <c r="R15" s="174"/>
      <c r="S15" s="174"/>
      <c r="T15" s="174"/>
      <c r="U15" s="174"/>
      <c r="V15" s="174"/>
      <c r="W15" s="174"/>
      <c r="X15" s="174"/>
      <c r="Y15" s="174"/>
      <c r="Z15" s="174"/>
      <c r="AA15" s="174"/>
    </row>
    <row r="16" spans="2:27">
      <c r="B16" s="1" t="s">
        <v>294</v>
      </c>
      <c r="C16" s="175"/>
      <c r="D16" s="175"/>
      <c r="E16" s="175"/>
      <c r="F16" s="175"/>
      <c r="G16" s="175"/>
      <c r="H16" s="175"/>
      <c r="I16" s="175"/>
      <c r="J16" s="175"/>
      <c r="K16" s="175"/>
      <c r="L16" s="175"/>
      <c r="M16" s="175"/>
      <c r="N16" s="175"/>
      <c r="O16" s="175"/>
      <c r="P16" s="175"/>
      <c r="Q16" s="175"/>
      <c r="R16" s="175"/>
      <c r="S16" s="175"/>
      <c r="T16" s="175"/>
      <c r="U16" s="175"/>
      <c r="V16" s="175"/>
      <c r="W16" s="175"/>
      <c r="X16" s="175"/>
      <c r="Y16" s="175"/>
      <c r="Z16" s="175"/>
      <c r="AA16" s="175"/>
    </row>
    <row r="17" spans="2:27">
      <c r="B17" s="2" t="s">
        <v>295</v>
      </c>
      <c r="C17" s="173"/>
      <c r="D17" s="174">
        <f>'1 - Vendas, Receita e Recebim.'!C81</f>
        <v>0</v>
      </c>
      <c r="E17" s="174">
        <f>'1 - Vendas, Receita e Recebim.'!D81</f>
        <v>0</v>
      </c>
      <c r="F17" s="174">
        <f>'1 - Vendas, Receita e Recebim.'!E81</f>
        <v>0</v>
      </c>
      <c r="G17" s="174">
        <f>'1 - Vendas, Receita e Recebim.'!F81</f>
        <v>0</v>
      </c>
      <c r="H17" s="174">
        <f>'1 - Vendas, Receita e Recebim.'!G81</f>
        <v>0</v>
      </c>
      <c r="I17" s="174">
        <f>'1 - Vendas, Receita e Recebim.'!H81</f>
        <v>0</v>
      </c>
      <c r="J17" s="174">
        <f>'1 - Vendas, Receita e Recebim.'!I81</f>
        <v>0</v>
      </c>
      <c r="K17" s="174">
        <f>'1 - Vendas, Receita e Recebim.'!J81</f>
        <v>0</v>
      </c>
      <c r="L17" s="174">
        <f>'1 - Vendas, Receita e Recebim.'!K81</f>
        <v>0</v>
      </c>
      <c r="M17" s="174">
        <f>'1 - Vendas, Receita e Recebim.'!L81</f>
        <v>0</v>
      </c>
      <c r="N17" s="174">
        <f>'1 - Vendas, Receita e Recebim.'!M81</f>
        <v>0</v>
      </c>
      <c r="O17" s="174">
        <f>'1 - Vendas, Receita e Recebim.'!N81</f>
        <v>0</v>
      </c>
      <c r="P17" s="174">
        <f>'1 - Vendas, Receita e Recebim.'!O81</f>
        <v>0</v>
      </c>
      <c r="Q17" s="174">
        <f>'1 - Vendas, Receita e Recebim.'!P81</f>
        <v>0</v>
      </c>
      <c r="R17" s="174">
        <f>'1 - Vendas, Receita e Recebim.'!Q81</f>
        <v>0</v>
      </c>
      <c r="S17" s="174">
        <f>'1 - Vendas, Receita e Recebim.'!R81</f>
        <v>0</v>
      </c>
      <c r="T17" s="174">
        <f>'1 - Vendas, Receita e Recebim.'!S81</f>
        <v>0</v>
      </c>
      <c r="U17" s="174">
        <f>'1 - Vendas, Receita e Recebim.'!T81</f>
        <v>0</v>
      </c>
      <c r="V17" s="174">
        <f>'1 - Vendas, Receita e Recebim.'!U81</f>
        <v>0</v>
      </c>
      <c r="W17" s="174">
        <f>'1 - Vendas, Receita e Recebim.'!V81</f>
        <v>0</v>
      </c>
      <c r="X17" s="174">
        <f>'1 - Vendas, Receita e Recebim.'!W81</f>
        <v>0</v>
      </c>
      <c r="Y17" s="174">
        <f>'1 - Vendas, Receita e Recebim.'!X81</f>
        <v>0</v>
      </c>
      <c r="Z17" s="174">
        <f>'1 - Vendas, Receita e Recebim.'!Y81</f>
        <v>0</v>
      </c>
      <c r="AA17" s="174">
        <f>'1 - Vendas, Receita e Recebim.'!Z81</f>
        <v>0</v>
      </c>
    </row>
    <row r="18" spans="2:27">
      <c r="B18" s="2" t="s">
        <v>296</v>
      </c>
      <c r="C18" s="173"/>
      <c r="D18" s="174">
        <f>'2 - Custos e Pagamentos'!C197</f>
        <v>0</v>
      </c>
      <c r="E18" s="174">
        <f>'2 - Custos e Pagamentos'!D197</f>
        <v>0</v>
      </c>
      <c r="F18" s="174">
        <f>'2 - Custos e Pagamentos'!E197</f>
        <v>0</v>
      </c>
      <c r="G18" s="174">
        <f>'2 - Custos e Pagamentos'!F197</f>
        <v>0</v>
      </c>
      <c r="H18" s="174">
        <f>'2 - Custos e Pagamentos'!G197</f>
        <v>0</v>
      </c>
      <c r="I18" s="174">
        <f>'2 - Custos e Pagamentos'!H197</f>
        <v>0</v>
      </c>
      <c r="J18" s="174">
        <f>'2 - Custos e Pagamentos'!I197</f>
        <v>0</v>
      </c>
      <c r="K18" s="174">
        <f>'2 - Custos e Pagamentos'!J197</f>
        <v>0</v>
      </c>
      <c r="L18" s="174">
        <f>'2 - Custos e Pagamentos'!K197</f>
        <v>0</v>
      </c>
      <c r="M18" s="174">
        <f>'2 - Custos e Pagamentos'!L197</f>
        <v>0</v>
      </c>
      <c r="N18" s="174">
        <f>'2 - Custos e Pagamentos'!M197</f>
        <v>0</v>
      </c>
      <c r="O18" s="174">
        <f>'2 - Custos e Pagamentos'!N197</f>
        <v>0</v>
      </c>
      <c r="P18" s="174">
        <f>'2 - Custos e Pagamentos'!O197</f>
        <v>0</v>
      </c>
      <c r="Q18" s="174">
        <f>'2 - Custos e Pagamentos'!P197</f>
        <v>0</v>
      </c>
      <c r="R18" s="174">
        <f>'2 - Custos e Pagamentos'!Q197</f>
        <v>0</v>
      </c>
      <c r="S18" s="174">
        <f>'2 - Custos e Pagamentos'!R197</f>
        <v>0</v>
      </c>
      <c r="T18" s="174">
        <f>'2 - Custos e Pagamentos'!S197</f>
        <v>0</v>
      </c>
      <c r="U18" s="174">
        <f>'2 - Custos e Pagamentos'!T197</f>
        <v>0</v>
      </c>
      <c r="V18" s="174">
        <f>'2 - Custos e Pagamentos'!U197</f>
        <v>0</v>
      </c>
      <c r="W18" s="174">
        <f>'2 - Custos e Pagamentos'!V197</f>
        <v>0</v>
      </c>
      <c r="X18" s="174">
        <f>'2 - Custos e Pagamentos'!W197</f>
        <v>0</v>
      </c>
      <c r="Y18" s="174">
        <f>'2 - Custos e Pagamentos'!X197</f>
        <v>0</v>
      </c>
      <c r="Z18" s="174">
        <f>'2 - Custos e Pagamentos'!Y197</f>
        <v>0</v>
      </c>
      <c r="AA18" s="174">
        <f>'2 - Custos e Pagamentos'!Z197</f>
        <v>0</v>
      </c>
    </row>
    <row r="19" spans="2:27">
      <c r="B19" s="2" t="s">
        <v>297</v>
      </c>
      <c r="C19" s="173"/>
      <c r="D19" s="174">
        <f>'2 - Custos e Pagamentos'!C235</f>
        <v>0</v>
      </c>
      <c r="E19" s="174">
        <f>'2 - Custos e Pagamentos'!D235</f>
        <v>0</v>
      </c>
      <c r="F19" s="174">
        <f>'2 - Custos e Pagamentos'!E235</f>
        <v>0</v>
      </c>
      <c r="G19" s="174">
        <f>'2 - Custos e Pagamentos'!F235</f>
        <v>0</v>
      </c>
      <c r="H19" s="174">
        <f>'2 - Custos e Pagamentos'!G235</f>
        <v>0</v>
      </c>
      <c r="I19" s="174">
        <f>'2 - Custos e Pagamentos'!H235</f>
        <v>0</v>
      </c>
      <c r="J19" s="174">
        <f>'2 - Custos e Pagamentos'!I235</f>
        <v>0</v>
      </c>
      <c r="K19" s="174">
        <f>'2 - Custos e Pagamentos'!J235</f>
        <v>0</v>
      </c>
      <c r="L19" s="174">
        <f>'2 - Custos e Pagamentos'!K235</f>
        <v>0</v>
      </c>
      <c r="M19" s="174">
        <f>'2 - Custos e Pagamentos'!L235</f>
        <v>0</v>
      </c>
      <c r="N19" s="174">
        <f>'2 - Custos e Pagamentos'!M235</f>
        <v>0</v>
      </c>
      <c r="O19" s="174">
        <f>'2 - Custos e Pagamentos'!N235</f>
        <v>0</v>
      </c>
      <c r="P19" s="174">
        <f>'2 - Custos e Pagamentos'!O235</f>
        <v>0</v>
      </c>
      <c r="Q19" s="174">
        <f>'2 - Custos e Pagamentos'!P235</f>
        <v>0</v>
      </c>
      <c r="R19" s="174">
        <f>'2 - Custos e Pagamentos'!Q235</f>
        <v>0</v>
      </c>
      <c r="S19" s="174">
        <f>'2 - Custos e Pagamentos'!R235</f>
        <v>0</v>
      </c>
      <c r="T19" s="174">
        <f>'2 - Custos e Pagamentos'!S235</f>
        <v>0</v>
      </c>
      <c r="U19" s="174">
        <f>'2 - Custos e Pagamentos'!T235</f>
        <v>0</v>
      </c>
      <c r="V19" s="174">
        <f>'2 - Custos e Pagamentos'!U235</f>
        <v>0</v>
      </c>
      <c r="W19" s="174">
        <f>'2 - Custos e Pagamentos'!V235</f>
        <v>0</v>
      </c>
      <c r="X19" s="174">
        <f>'2 - Custos e Pagamentos'!W235</f>
        <v>0</v>
      </c>
      <c r="Y19" s="174">
        <f>'2 - Custos e Pagamentos'!X235</f>
        <v>0</v>
      </c>
      <c r="Z19" s="174">
        <f>'2 - Custos e Pagamentos'!Y235</f>
        <v>0</v>
      </c>
      <c r="AA19" s="174">
        <f>'2 - Custos e Pagamentos'!Z235</f>
        <v>0</v>
      </c>
    </row>
    <row r="20" spans="2:27">
      <c r="B20" s="2" t="s">
        <v>298</v>
      </c>
      <c r="C20" s="173"/>
      <c r="D20" s="174">
        <f>'3 - Despesas e Pagamentos'!C103</f>
        <v>0</v>
      </c>
      <c r="E20" s="174">
        <f>'3 - Despesas e Pagamentos'!D103</f>
        <v>0</v>
      </c>
      <c r="F20" s="174">
        <f>'3 - Despesas e Pagamentos'!E103</f>
        <v>0</v>
      </c>
      <c r="G20" s="174">
        <f>'3 - Despesas e Pagamentos'!F103</f>
        <v>0</v>
      </c>
      <c r="H20" s="174">
        <f>'3 - Despesas e Pagamentos'!G103</f>
        <v>0</v>
      </c>
      <c r="I20" s="174">
        <f>'3 - Despesas e Pagamentos'!H103</f>
        <v>0</v>
      </c>
      <c r="J20" s="174">
        <f>'3 - Despesas e Pagamentos'!I103</f>
        <v>0</v>
      </c>
      <c r="K20" s="174">
        <f>'3 - Despesas e Pagamentos'!J103</f>
        <v>0</v>
      </c>
      <c r="L20" s="174">
        <f>'3 - Despesas e Pagamentos'!K103</f>
        <v>0</v>
      </c>
      <c r="M20" s="174">
        <f>'3 - Despesas e Pagamentos'!L103</f>
        <v>0</v>
      </c>
      <c r="N20" s="174">
        <f>'3 - Despesas e Pagamentos'!M103</f>
        <v>0</v>
      </c>
      <c r="O20" s="174">
        <f>'3 - Despesas e Pagamentos'!N103</f>
        <v>0</v>
      </c>
      <c r="P20" s="174">
        <f>'3 - Despesas e Pagamentos'!O103</f>
        <v>0</v>
      </c>
      <c r="Q20" s="174">
        <f>'3 - Despesas e Pagamentos'!P103</f>
        <v>0</v>
      </c>
      <c r="R20" s="174">
        <f>'3 - Despesas e Pagamentos'!Q103</f>
        <v>0</v>
      </c>
      <c r="S20" s="174">
        <f>'3 - Despesas e Pagamentos'!R103</f>
        <v>0</v>
      </c>
      <c r="T20" s="174">
        <f>'3 - Despesas e Pagamentos'!S103</f>
        <v>0</v>
      </c>
      <c r="U20" s="174">
        <f>'3 - Despesas e Pagamentos'!T103</f>
        <v>0</v>
      </c>
      <c r="V20" s="174">
        <f>'3 - Despesas e Pagamentos'!U103</f>
        <v>0</v>
      </c>
      <c r="W20" s="174">
        <f>'3 - Despesas e Pagamentos'!V103</f>
        <v>0</v>
      </c>
      <c r="X20" s="174">
        <f>'3 - Despesas e Pagamentos'!W103</f>
        <v>0</v>
      </c>
      <c r="Y20" s="174">
        <f>'3 - Despesas e Pagamentos'!X103</f>
        <v>0</v>
      </c>
      <c r="Z20" s="174">
        <f>'3 - Despesas e Pagamentos'!Y103</f>
        <v>0</v>
      </c>
      <c r="AA20" s="174">
        <f>'3 - Despesas e Pagamentos'!Z103</f>
        <v>0</v>
      </c>
    </row>
    <row r="21" spans="2:27">
      <c r="B21" s="2" t="s">
        <v>299</v>
      </c>
      <c r="C21" s="173"/>
      <c r="D21" s="174">
        <f>'3 - Despesas e Pagamentos'!C106</f>
        <v>0</v>
      </c>
      <c r="E21" s="174">
        <f>'3 - Despesas e Pagamentos'!D106</f>
        <v>0</v>
      </c>
      <c r="F21" s="174">
        <f>'3 - Despesas e Pagamentos'!E106</f>
        <v>0</v>
      </c>
      <c r="G21" s="174">
        <f>'3 - Despesas e Pagamentos'!F106</f>
        <v>0</v>
      </c>
      <c r="H21" s="174">
        <f>'3 - Despesas e Pagamentos'!G106</f>
        <v>0</v>
      </c>
      <c r="I21" s="174">
        <f>'3 - Despesas e Pagamentos'!H106</f>
        <v>0</v>
      </c>
      <c r="J21" s="174">
        <f>'3 - Despesas e Pagamentos'!I106</f>
        <v>0</v>
      </c>
      <c r="K21" s="174">
        <f>'3 - Despesas e Pagamentos'!J106</f>
        <v>0</v>
      </c>
      <c r="L21" s="174">
        <f>'3 - Despesas e Pagamentos'!K106</f>
        <v>0</v>
      </c>
      <c r="M21" s="174">
        <f>'3 - Despesas e Pagamentos'!L106</f>
        <v>0</v>
      </c>
      <c r="N21" s="174">
        <f>'3 - Despesas e Pagamentos'!M106</f>
        <v>0</v>
      </c>
      <c r="O21" s="174">
        <f>'3 - Despesas e Pagamentos'!N106</f>
        <v>0</v>
      </c>
      <c r="P21" s="174">
        <f>'3 - Despesas e Pagamentos'!O106</f>
        <v>0</v>
      </c>
      <c r="Q21" s="174">
        <f>'3 - Despesas e Pagamentos'!P106</f>
        <v>0</v>
      </c>
      <c r="R21" s="174">
        <f>'3 - Despesas e Pagamentos'!Q106</f>
        <v>0</v>
      </c>
      <c r="S21" s="174">
        <f>'3 - Despesas e Pagamentos'!R106</f>
        <v>0</v>
      </c>
      <c r="T21" s="174">
        <f>'3 - Despesas e Pagamentos'!S106</f>
        <v>0</v>
      </c>
      <c r="U21" s="174">
        <f>'3 - Despesas e Pagamentos'!T106</f>
        <v>0</v>
      </c>
      <c r="V21" s="174">
        <f>'3 - Despesas e Pagamentos'!U106</f>
        <v>0</v>
      </c>
      <c r="W21" s="174">
        <f>'3 - Despesas e Pagamentos'!V106</f>
        <v>0</v>
      </c>
      <c r="X21" s="174">
        <f>'3 - Despesas e Pagamentos'!W106</f>
        <v>0</v>
      </c>
      <c r="Y21" s="174">
        <f>'3 - Despesas e Pagamentos'!X106</f>
        <v>0</v>
      </c>
      <c r="Z21" s="174">
        <f>'3 - Despesas e Pagamentos'!Y106</f>
        <v>0</v>
      </c>
      <c r="AA21" s="174">
        <f>'3 - Despesas e Pagamentos'!Z106</f>
        <v>0</v>
      </c>
    </row>
    <row r="22" spans="2:27">
      <c r="B22" s="2" t="s">
        <v>206</v>
      </c>
      <c r="C22" s="173"/>
      <c r="D22" s="174">
        <f>'2 - Custos e Pagamentos'!C236</f>
        <v>0</v>
      </c>
      <c r="E22" s="174">
        <f>'2 - Custos e Pagamentos'!D236</f>
        <v>0</v>
      </c>
      <c r="F22" s="174">
        <f>'2 - Custos e Pagamentos'!E236</f>
        <v>0</v>
      </c>
      <c r="G22" s="174">
        <f>'2 - Custos e Pagamentos'!F236</f>
        <v>0</v>
      </c>
      <c r="H22" s="174">
        <f>'2 - Custos e Pagamentos'!G236</f>
        <v>0</v>
      </c>
      <c r="I22" s="174">
        <f>'2 - Custos e Pagamentos'!H236</f>
        <v>0</v>
      </c>
      <c r="J22" s="174">
        <f>'2 - Custos e Pagamentos'!I236</f>
        <v>0</v>
      </c>
      <c r="K22" s="174">
        <f>'2 - Custos e Pagamentos'!J236</f>
        <v>0</v>
      </c>
      <c r="L22" s="174">
        <f>'2 - Custos e Pagamentos'!K236</f>
        <v>0</v>
      </c>
      <c r="M22" s="174">
        <f>'2 - Custos e Pagamentos'!L236</f>
        <v>0</v>
      </c>
      <c r="N22" s="174">
        <f>'2 - Custos e Pagamentos'!M236</f>
        <v>0</v>
      </c>
      <c r="O22" s="174">
        <f>'2 - Custos e Pagamentos'!N236</f>
        <v>0</v>
      </c>
      <c r="P22" s="174">
        <f>'2 - Custos e Pagamentos'!O236</f>
        <v>0</v>
      </c>
      <c r="Q22" s="174">
        <f>'2 - Custos e Pagamentos'!P236</f>
        <v>0</v>
      </c>
      <c r="R22" s="174">
        <f>'2 - Custos e Pagamentos'!Q236</f>
        <v>0</v>
      </c>
      <c r="S22" s="174">
        <f>'2 - Custos e Pagamentos'!R236</f>
        <v>0</v>
      </c>
      <c r="T22" s="174">
        <f>'2 - Custos e Pagamentos'!S236</f>
        <v>0</v>
      </c>
      <c r="U22" s="174">
        <f>'2 - Custos e Pagamentos'!T236</f>
        <v>0</v>
      </c>
      <c r="V22" s="174">
        <f>'2 - Custos e Pagamentos'!U236</f>
        <v>0</v>
      </c>
      <c r="W22" s="174">
        <f>'2 - Custos e Pagamentos'!V236</f>
        <v>0</v>
      </c>
      <c r="X22" s="174">
        <f>'2 - Custos e Pagamentos'!W236</f>
        <v>0</v>
      </c>
      <c r="Y22" s="174">
        <f>'2 - Custos e Pagamentos'!X236</f>
        <v>0</v>
      </c>
      <c r="Z22" s="174">
        <f>'2 - Custos e Pagamentos'!Y236</f>
        <v>0</v>
      </c>
      <c r="AA22" s="174">
        <f>'2 - Custos e Pagamentos'!Z236</f>
        <v>0</v>
      </c>
    </row>
    <row r="23" spans="2:27">
      <c r="B23" s="2" t="s">
        <v>300</v>
      </c>
      <c r="C23" s="173"/>
      <c r="D23" s="174">
        <f>'3 - Despesas e Pagamentos'!C102</f>
        <v>0</v>
      </c>
      <c r="E23" s="174">
        <f>'3 - Despesas e Pagamentos'!D102</f>
        <v>0</v>
      </c>
      <c r="F23" s="174">
        <f>'3 - Despesas e Pagamentos'!E102</f>
        <v>0</v>
      </c>
      <c r="G23" s="174">
        <f>'3 - Despesas e Pagamentos'!F102</f>
        <v>0</v>
      </c>
      <c r="H23" s="174">
        <f>'3 - Despesas e Pagamentos'!G102</f>
        <v>0</v>
      </c>
      <c r="I23" s="174">
        <f>'3 - Despesas e Pagamentos'!H102</f>
        <v>0</v>
      </c>
      <c r="J23" s="174">
        <f>'3 - Despesas e Pagamentos'!I102</f>
        <v>0</v>
      </c>
      <c r="K23" s="174">
        <f>'3 - Despesas e Pagamentos'!J102</f>
        <v>0</v>
      </c>
      <c r="L23" s="174">
        <f>'3 - Despesas e Pagamentos'!K102</f>
        <v>0</v>
      </c>
      <c r="M23" s="174">
        <f>'3 - Despesas e Pagamentos'!L102</f>
        <v>0</v>
      </c>
      <c r="N23" s="174">
        <f>'3 - Despesas e Pagamentos'!M102</f>
        <v>0</v>
      </c>
      <c r="O23" s="174">
        <f>'3 - Despesas e Pagamentos'!N102</f>
        <v>0</v>
      </c>
      <c r="P23" s="174">
        <f>'3 - Despesas e Pagamentos'!O102</f>
        <v>0</v>
      </c>
      <c r="Q23" s="174">
        <f>'3 - Despesas e Pagamentos'!P102</f>
        <v>0</v>
      </c>
      <c r="R23" s="174">
        <f>'3 - Despesas e Pagamentos'!Q102</f>
        <v>0</v>
      </c>
      <c r="S23" s="174">
        <f>'3 - Despesas e Pagamentos'!R102</f>
        <v>0</v>
      </c>
      <c r="T23" s="174">
        <f>'3 - Despesas e Pagamentos'!S102</f>
        <v>0</v>
      </c>
      <c r="U23" s="174">
        <f>'3 - Despesas e Pagamentos'!T102</f>
        <v>0</v>
      </c>
      <c r="V23" s="174">
        <f>'3 - Despesas e Pagamentos'!U102</f>
        <v>0</v>
      </c>
      <c r="W23" s="174">
        <f>'3 - Despesas e Pagamentos'!V102</f>
        <v>0</v>
      </c>
      <c r="X23" s="174">
        <f>'3 - Despesas e Pagamentos'!W102</f>
        <v>0</v>
      </c>
      <c r="Y23" s="174">
        <f>'3 - Despesas e Pagamentos'!X102</f>
        <v>0</v>
      </c>
      <c r="Z23" s="174">
        <f>'3 - Despesas e Pagamentos'!Y102</f>
        <v>0</v>
      </c>
      <c r="AA23" s="174">
        <f>'3 - Despesas e Pagamentos'!Z102</f>
        <v>0</v>
      </c>
    </row>
    <row r="24" spans="2:27">
      <c r="B24" s="2" t="s">
        <v>301</v>
      </c>
      <c r="C24" s="173"/>
      <c r="D24" s="174">
        <f>'3 - Despesas e Pagamentos'!C105</f>
        <v>0</v>
      </c>
      <c r="E24" s="174">
        <f>'3 - Despesas e Pagamentos'!D105</f>
        <v>0</v>
      </c>
      <c r="F24" s="174">
        <f>'3 - Despesas e Pagamentos'!E105</f>
        <v>0</v>
      </c>
      <c r="G24" s="174">
        <f>'3 - Despesas e Pagamentos'!F105</f>
        <v>0</v>
      </c>
      <c r="H24" s="174">
        <f>'3 - Despesas e Pagamentos'!G105</f>
        <v>0</v>
      </c>
      <c r="I24" s="174">
        <f>'3 - Despesas e Pagamentos'!H105</f>
        <v>0</v>
      </c>
      <c r="J24" s="174">
        <f>'3 - Despesas e Pagamentos'!I105</f>
        <v>0</v>
      </c>
      <c r="K24" s="174">
        <f>'3 - Despesas e Pagamentos'!J105</f>
        <v>0</v>
      </c>
      <c r="L24" s="174">
        <f>'3 - Despesas e Pagamentos'!K105</f>
        <v>0</v>
      </c>
      <c r="M24" s="174">
        <f>'3 - Despesas e Pagamentos'!L105</f>
        <v>0</v>
      </c>
      <c r="N24" s="174">
        <f>'3 - Despesas e Pagamentos'!M105</f>
        <v>0</v>
      </c>
      <c r="O24" s="174">
        <f>'3 - Despesas e Pagamentos'!N105</f>
        <v>0</v>
      </c>
      <c r="P24" s="174">
        <f>'3 - Despesas e Pagamentos'!O105</f>
        <v>0</v>
      </c>
      <c r="Q24" s="174">
        <f>'3 - Despesas e Pagamentos'!P105</f>
        <v>0</v>
      </c>
      <c r="R24" s="174">
        <f>'3 - Despesas e Pagamentos'!Q105</f>
        <v>0</v>
      </c>
      <c r="S24" s="174">
        <f>'3 - Despesas e Pagamentos'!R105</f>
        <v>0</v>
      </c>
      <c r="T24" s="174">
        <f>'3 - Despesas e Pagamentos'!S105</f>
        <v>0</v>
      </c>
      <c r="U24" s="174">
        <f>'3 - Despesas e Pagamentos'!T105</f>
        <v>0</v>
      </c>
      <c r="V24" s="174">
        <f>'3 - Despesas e Pagamentos'!U105</f>
        <v>0</v>
      </c>
      <c r="W24" s="174">
        <f>'3 - Despesas e Pagamentos'!V105</f>
        <v>0</v>
      </c>
      <c r="X24" s="174">
        <f>'3 - Despesas e Pagamentos'!W105</f>
        <v>0</v>
      </c>
      <c r="Y24" s="174">
        <f>'3 - Despesas e Pagamentos'!X105</f>
        <v>0</v>
      </c>
      <c r="Z24" s="174">
        <f>'3 - Despesas e Pagamentos'!Y105</f>
        <v>0</v>
      </c>
      <c r="AA24" s="174">
        <f>'3 - Despesas e Pagamentos'!Z105</f>
        <v>0</v>
      </c>
    </row>
    <row r="25" spans="2:27">
      <c r="C25" s="175"/>
      <c r="D25" s="175"/>
      <c r="E25" s="175"/>
      <c r="F25" s="175"/>
      <c r="G25" s="175"/>
      <c r="H25" s="175"/>
      <c r="I25" s="175"/>
      <c r="J25" s="175"/>
      <c r="K25" s="175"/>
      <c r="L25" s="175"/>
      <c r="M25" s="175"/>
      <c r="N25" s="175"/>
      <c r="O25" s="175"/>
      <c r="P25" s="175"/>
      <c r="Q25" s="175"/>
      <c r="R25" s="175"/>
      <c r="S25" s="175"/>
      <c r="T25" s="175"/>
      <c r="U25" s="175"/>
      <c r="V25" s="175"/>
      <c r="W25" s="175"/>
      <c r="X25" s="175"/>
      <c r="Y25" s="175"/>
      <c r="Z25" s="175"/>
      <c r="AA25" s="175"/>
    </row>
    <row r="26" spans="2:27">
      <c r="B26" s="2" t="s">
        <v>302</v>
      </c>
      <c r="C26" s="173"/>
      <c r="D26" s="174">
        <f t="shared" ref="D26:AA27" si="0">SUM(D12:D15)-SUM(D17:D24)</f>
        <v>0</v>
      </c>
      <c r="E26" s="174">
        <f t="shared" si="0"/>
        <v>0</v>
      </c>
      <c r="F26" s="174">
        <f t="shared" si="0"/>
        <v>74.95</v>
      </c>
      <c r="G26" s="174">
        <f t="shared" si="0"/>
        <v>149.9</v>
      </c>
      <c r="H26" s="174">
        <f t="shared" si="0"/>
        <v>149.9</v>
      </c>
      <c r="I26" s="174">
        <f t="shared" si="0"/>
        <v>224.85</v>
      </c>
      <c r="J26" s="174">
        <f t="shared" si="0"/>
        <v>224.85</v>
      </c>
      <c r="K26" s="174">
        <f t="shared" si="0"/>
        <v>224.85</v>
      </c>
      <c r="L26" s="174">
        <f t="shared" si="0"/>
        <v>299.8</v>
      </c>
      <c r="M26" s="174">
        <f t="shared" si="0"/>
        <v>299.8</v>
      </c>
      <c r="N26" s="174">
        <f t="shared" si="0"/>
        <v>299.8</v>
      </c>
      <c r="O26" s="174">
        <f t="shared" si="0"/>
        <v>299.8</v>
      </c>
      <c r="P26" s="174">
        <f t="shared" si="0"/>
        <v>374.75</v>
      </c>
      <c r="Q26" s="174">
        <f t="shared" si="0"/>
        <v>374.75</v>
      </c>
      <c r="R26" s="174">
        <f t="shared" si="0"/>
        <v>374.75</v>
      </c>
      <c r="S26" s="174">
        <f t="shared" si="0"/>
        <v>374.75</v>
      </c>
      <c r="T26" s="174">
        <f t="shared" si="0"/>
        <v>374.75</v>
      </c>
      <c r="U26" s="174">
        <f t="shared" si="0"/>
        <v>449.7</v>
      </c>
      <c r="V26" s="174">
        <f t="shared" si="0"/>
        <v>449.7</v>
      </c>
      <c r="W26" s="174">
        <f t="shared" si="0"/>
        <v>449.7</v>
      </c>
      <c r="X26" s="174">
        <f t="shared" si="0"/>
        <v>449.7</v>
      </c>
      <c r="Y26" s="174">
        <f t="shared" si="0"/>
        <v>449.7</v>
      </c>
      <c r="Z26" s="174">
        <f t="shared" si="0"/>
        <v>449.7</v>
      </c>
      <c r="AA26" s="174">
        <f t="shared" si="0"/>
        <v>524.65</v>
      </c>
    </row>
    <row r="27" spans="2:27">
      <c r="B27" s="215" t="s">
        <v>303</v>
      </c>
      <c r="C27" s="216"/>
      <c r="D27" s="216">
        <f>D26</f>
        <v>0</v>
      </c>
      <c r="E27" s="216">
        <f>E26+D27</f>
        <v>0</v>
      </c>
      <c r="F27" s="216">
        <f t="shared" ref="F27:AA27" si="1">F26+E27</f>
        <v>74.95</v>
      </c>
      <c r="G27" s="216">
        <f t="shared" si="1"/>
        <v>224.85000000000002</v>
      </c>
      <c r="H27" s="216">
        <f t="shared" si="1"/>
        <v>374.75</v>
      </c>
      <c r="I27" s="216">
        <f t="shared" si="1"/>
        <v>599.6</v>
      </c>
      <c r="J27" s="216">
        <f t="shared" si="1"/>
        <v>824.45</v>
      </c>
      <c r="K27" s="216">
        <f t="shared" si="1"/>
        <v>1049.3</v>
      </c>
      <c r="L27" s="216">
        <f t="shared" si="1"/>
        <v>1349.1</v>
      </c>
      <c r="M27" s="216">
        <f t="shared" si="1"/>
        <v>1648.8999999999999</v>
      </c>
      <c r="N27" s="216">
        <f t="shared" si="1"/>
        <v>1948.6999999999998</v>
      </c>
      <c r="O27" s="216">
        <f t="shared" si="1"/>
        <v>2248.5</v>
      </c>
      <c r="P27" s="216">
        <f t="shared" si="1"/>
        <v>2623.25</v>
      </c>
      <c r="Q27" s="216">
        <f t="shared" si="1"/>
        <v>2998</v>
      </c>
      <c r="R27" s="216">
        <f t="shared" si="1"/>
        <v>3372.75</v>
      </c>
      <c r="S27" s="216">
        <f t="shared" si="1"/>
        <v>3747.5</v>
      </c>
      <c r="T27" s="216">
        <f t="shared" si="1"/>
        <v>4122.25</v>
      </c>
      <c r="U27" s="216">
        <f t="shared" si="1"/>
        <v>4571.95</v>
      </c>
      <c r="V27" s="216">
        <f t="shared" si="1"/>
        <v>5021.6499999999996</v>
      </c>
      <c r="W27" s="216">
        <f t="shared" si="1"/>
        <v>5471.3499999999995</v>
      </c>
      <c r="X27" s="216">
        <f t="shared" si="1"/>
        <v>5921.0499999999993</v>
      </c>
      <c r="Y27" s="216">
        <f t="shared" si="1"/>
        <v>6370.7499999999991</v>
      </c>
      <c r="Z27" s="216">
        <f t="shared" si="1"/>
        <v>6820.4499999999989</v>
      </c>
      <c r="AA27" s="216">
        <f t="shared" si="1"/>
        <v>7345.0999999999985</v>
      </c>
    </row>
    <row r="28" spans="2:27">
      <c r="C28" s="175"/>
      <c r="D28" s="175"/>
      <c r="E28" s="175"/>
      <c r="F28" s="175"/>
      <c r="G28" s="175"/>
      <c r="H28" s="175"/>
      <c r="I28" s="175"/>
      <c r="J28" s="175"/>
      <c r="K28" s="175"/>
      <c r="L28" s="175"/>
      <c r="M28" s="175"/>
      <c r="N28" s="175"/>
      <c r="O28" s="175"/>
      <c r="P28" s="175"/>
      <c r="Q28" s="175"/>
      <c r="R28" s="175"/>
      <c r="S28" s="175"/>
      <c r="T28" s="175"/>
      <c r="U28" s="175"/>
      <c r="V28" s="175"/>
      <c r="W28" s="175"/>
      <c r="X28" s="175"/>
      <c r="Y28" s="175"/>
      <c r="Z28" s="175"/>
      <c r="AA28" s="175"/>
    </row>
    <row r="29" spans="2:27">
      <c r="B29" s="15" t="s">
        <v>304</v>
      </c>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row>
    <row r="30" spans="2:27">
      <c r="B30" s="1" t="s">
        <v>294</v>
      </c>
      <c r="C30" s="175"/>
      <c r="D30" s="175"/>
      <c r="E30" s="175"/>
      <c r="F30" s="175"/>
      <c r="G30" s="175"/>
      <c r="H30" s="175"/>
      <c r="I30" s="175"/>
      <c r="J30" s="175"/>
      <c r="K30" s="175"/>
      <c r="L30" s="175"/>
      <c r="M30" s="175"/>
      <c r="N30" s="175"/>
      <c r="O30" s="175"/>
      <c r="P30" s="175"/>
      <c r="Q30" s="175"/>
      <c r="R30" s="175"/>
      <c r="S30" s="175"/>
      <c r="T30" s="175"/>
      <c r="U30" s="175"/>
      <c r="V30" s="175"/>
      <c r="W30" s="175"/>
      <c r="X30" s="175"/>
      <c r="Y30" s="175"/>
      <c r="Z30" s="175"/>
      <c r="AA30" s="175"/>
    </row>
    <row r="31" spans="2:27">
      <c r="B31" s="2" t="str">
        <f>'4 - Investimentos'!B15</f>
        <v>Equipamentos</v>
      </c>
      <c r="C31" s="174">
        <f>'4 - Investimentos'!C15</f>
        <v>0</v>
      </c>
      <c r="D31" s="174">
        <f>'4 - Investimentos'!D15</f>
        <v>0</v>
      </c>
      <c r="E31" s="174">
        <f>'4 - Investimentos'!E15</f>
        <v>0</v>
      </c>
      <c r="F31" s="174">
        <f>'4 - Investimentos'!F15</f>
        <v>0</v>
      </c>
      <c r="G31" s="174">
        <f>'4 - Investimentos'!G15</f>
        <v>0</v>
      </c>
      <c r="H31" s="174">
        <f>'4 - Investimentos'!H15</f>
        <v>0</v>
      </c>
      <c r="I31" s="174">
        <f>'4 - Investimentos'!I15</f>
        <v>0</v>
      </c>
      <c r="J31" s="174">
        <f>'4 - Investimentos'!J15</f>
        <v>0</v>
      </c>
      <c r="K31" s="174">
        <f>'4 - Investimentos'!K15</f>
        <v>0</v>
      </c>
      <c r="L31" s="174">
        <f>'4 - Investimentos'!L15</f>
        <v>0</v>
      </c>
      <c r="M31" s="174">
        <f>'4 - Investimentos'!M15</f>
        <v>0</v>
      </c>
      <c r="N31" s="174">
        <f>'4 - Investimentos'!N15</f>
        <v>0</v>
      </c>
      <c r="O31" s="174">
        <f>'4 - Investimentos'!O15</f>
        <v>0</v>
      </c>
      <c r="P31" s="174">
        <f>'4 - Investimentos'!P15</f>
        <v>0</v>
      </c>
      <c r="Q31" s="174">
        <f>'4 - Investimentos'!Q15</f>
        <v>0</v>
      </c>
      <c r="R31" s="174">
        <f>'4 - Investimentos'!R15</f>
        <v>0</v>
      </c>
      <c r="S31" s="174">
        <f>'4 - Investimentos'!S15</f>
        <v>0</v>
      </c>
      <c r="T31" s="174">
        <f>'4 - Investimentos'!T15</f>
        <v>0</v>
      </c>
      <c r="U31" s="174">
        <f>'4 - Investimentos'!U15</f>
        <v>0</v>
      </c>
      <c r="V31" s="174">
        <f>'4 - Investimentos'!V15</f>
        <v>0</v>
      </c>
      <c r="W31" s="174">
        <f>'4 - Investimentos'!W15</f>
        <v>0</v>
      </c>
      <c r="X31" s="174">
        <f>'4 - Investimentos'!X15</f>
        <v>0</v>
      </c>
      <c r="Y31" s="174">
        <f>'4 - Investimentos'!Y15</f>
        <v>0</v>
      </c>
      <c r="Z31" s="174">
        <f>'4 - Investimentos'!Z15</f>
        <v>0</v>
      </c>
      <c r="AA31" s="174">
        <f>'4 - Investimentos'!AA15</f>
        <v>0</v>
      </c>
    </row>
    <row r="32" spans="2:27">
      <c r="B32" s="2" t="str">
        <f>'4 - Investimentos'!B16</f>
        <v>Móveis</v>
      </c>
      <c r="C32" s="174">
        <f>'4 - Investimentos'!C16</f>
        <v>0</v>
      </c>
      <c r="D32" s="174">
        <f>'4 - Investimentos'!D16</f>
        <v>0</v>
      </c>
      <c r="E32" s="174">
        <f>'4 - Investimentos'!E16</f>
        <v>0</v>
      </c>
      <c r="F32" s="174">
        <f>'4 - Investimentos'!F16</f>
        <v>0</v>
      </c>
      <c r="G32" s="174">
        <f>'4 - Investimentos'!G16</f>
        <v>0</v>
      </c>
      <c r="H32" s="174">
        <f>'4 - Investimentos'!H16</f>
        <v>0</v>
      </c>
      <c r="I32" s="174">
        <f>'4 - Investimentos'!I16</f>
        <v>0</v>
      </c>
      <c r="J32" s="174">
        <f>'4 - Investimentos'!J16</f>
        <v>0</v>
      </c>
      <c r="K32" s="174">
        <f>'4 - Investimentos'!K16</f>
        <v>0</v>
      </c>
      <c r="L32" s="174">
        <f>'4 - Investimentos'!L16</f>
        <v>0</v>
      </c>
      <c r="M32" s="174">
        <f>'4 - Investimentos'!M16</f>
        <v>0</v>
      </c>
      <c r="N32" s="174">
        <f>'4 - Investimentos'!N16</f>
        <v>0</v>
      </c>
      <c r="O32" s="174">
        <f>'4 - Investimentos'!O16</f>
        <v>0</v>
      </c>
      <c r="P32" s="174">
        <f>'4 - Investimentos'!P16</f>
        <v>0</v>
      </c>
      <c r="Q32" s="174">
        <f>'4 - Investimentos'!Q16</f>
        <v>0</v>
      </c>
      <c r="R32" s="174">
        <f>'4 - Investimentos'!R16</f>
        <v>0</v>
      </c>
      <c r="S32" s="174">
        <f>'4 - Investimentos'!S16</f>
        <v>0</v>
      </c>
      <c r="T32" s="174">
        <f>'4 - Investimentos'!T16</f>
        <v>0</v>
      </c>
      <c r="U32" s="174">
        <f>'4 - Investimentos'!U16</f>
        <v>0</v>
      </c>
      <c r="V32" s="174">
        <f>'4 - Investimentos'!V16</f>
        <v>0</v>
      </c>
      <c r="W32" s="174">
        <f>'4 - Investimentos'!W16</f>
        <v>0</v>
      </c>
      <c r="X32" s="174">
        <f>'4 - Investimentos'!X16</f>
        <v>0</v>
      </c>
      <c r="Y32" s="174">
        <f>'4 - Investimentos'!Y16</f>
        <v>0</v>
      </c>
      <c r="Z32" s="174">
        <f>'4 - Investimentos'!Z16</f>
        <v>0</v>
      </c>
      <c r="AA32" s="174">
        <f>'4 - Investimentos'!AA16</f>
        <v>0</v>
      </c>
    </row>
    <row r="33" spans="2:27">
      <c r="B33" s="2">
        <f>'4 - Investimentos'!B17</f>
        <v>0</v>
      </c>
      <c r="C33" s="174">
        <f>'4 - Investimentos'!C17</f>
        <v>0</v>
      </c>
      <c r="D33" s="174">
        <f>'4 - Investimentos'!D17</f>
        <v>0</v>
      </c>
      <c r="E33" s="174">
        <f>'4 - Investimentos'!E17</f>
        <v>0</v>
      </c>
      <c r="F33" s="174">
        <f>'4 - Investimentos'!F17</f>
        <v>0</v>
      </c>
      <c r="G33" s="174">
        <f>'4 - Investimentos'!G17</f>
        <v>0</v>
      </c>
      <c r="H33" s="174">
        <f>'4 - Investimentos'!H17</f>
        <v>0</v>
      </c>
      <c r="I33" s="174">
        <f>'4 - Investimentos'!I17</f>
        <v>0</v>
      </c>
      <c r="J33" s="174">
        <f>'4 - Investimentos'!J17</f>
        <v>0</v>
      </c>
      <c r="K33" s="174">
        <f>'4 - Investimentos'!K17</f>
        <v>0</v>
      </c>
      <c r="L33" s="174">
        <f>'4 - Investimentos'!L17</f>
        <v>0</v>
      </c>
      <c r="M33" s="174">
        <f>'4 - Investimentos'!M17</f>
        <v>0</v>
      </c>
      <c r="N33" s="174">
        <f>'4 - Investimentos'!N17</f>
        <v>0</v>
      </c>
      <c r="O33" s="174">
        <f>'4 - Investimentos'!O17</f>
        <v>0</v>
      </c>
      <c r="P33" s="174">
        <f>'4 - Investimentos'!P17</f>
        <v>0</v>
      </c>
      <c r="Q33" s="174">
        <f>'4 - Investimentos'!Q17</f>
        <v>0</v>
      </c>
      <c r="R33" s="174">
        <f>'4 - Investimentos'!R17</f>
        <v>0</v>
      </c>
      <c r="S33" s="174">
        <f>'4 - Investimentos'!S17</f>
        <v>0</v>
      </c>
      <c r="T33" s="174">
        <f>'4 - Investimentos'!T17</f>
        <v>0</v>
      </c>
      <c r="U33" s="174">
        <f>'4 - Investimentos'!U17</f>
        <v>0</v>
      </c>
      <c r="V33" s="174">
        <f>'4 - Investimentos'!V17</f>
        <v>0</v>
      </c>
      <c r="W33" s="174">
        <f>'4 - Investimentos'!W17</f>
        <v>0</v>
      </c>
      <c r="X33" s="174">
        <f>'4 - Investimentos'!X17</f>
        <v>0</v>
      </c>
      <c r="Y33" s="174">
        <f>'4 - Investimentos'!Y17</f>
        <v>0</v>
      </c>
      <c r="Z33" s="174">
        <f>'4 - Investimentos'!Z17</f>
        <v>0</v>
      </c>
      <c r="AA33" s="174">
        <f>'4 - Investimentos'!AA17</f>
        <v>0</v>
      </c>
    </row>
    <row r="34" spans="2:27">
      <c r="B34" s="2">
        <f>'4 - Investimentos'!B18</f>
        <v>0</v>
      </c>
      <c r="C34" s="174">
        <f>'4 - Investimentos'!C18</f>
        <v>0</v>
      </c>
      <c r="D34" s="174">
        <f>'4 - Investimentos'!D18</f>
        <v>0</v>
      </c>
      <c r="E34" s="174">
        <f>'4 - Investimentos'!E18</f>
        <v>0</v>
      </c>
      <c r="F34" s="174">
        <f>'4 - Investimentos'!F18</f>
        <v>0</v>
      </c>
      <c r="G34" s="174">
        <f>'4 - Investimentos'!G18</f>
        <v>0</v>
      </c>
      <c r="H34" s="174">
        <f>'4 - Investimentos'!H18</f>
        <v>0</v>
      </c>
      <c r="I34" s="174">
        <f>'4 - Investimentos'!I18</f>
        <v>0</v>
      </c>
      <c r="J34" s="174">
        <f>'4 - Investimentos'!J18</f>
        <v>0</v>
      </c>
      <c r="K34" s="174">
        <f>'4 - Investimentos'!K18</f>
        <v>0</v>
      </c>
      <c r="L34" s="174">
        <f>'4 - Investimentos'!L18</f>
        <v>0</v>
      </c>
      <c r="M34" s="174">
        <f>'4 - Investimentos'!M18</f>
        <v>0</v>
      </c>
      <c r="N34" s="174">
        <f>'4 - Investimentos'!N18</f>
        <v>0</v>
      </c>
      <c r="O34" s="174">
        <f>'4 - Investimentos'!O18</f>
        <v>0</v>
      </c>
      <c r="P34" s="174">
        <f>'4 - Investimentos'!P18</f>
        <v>0</v>
      </c>
      <c r="Q34" s="174">
        <f>'4 - Investimentos'!Q18</f>
        <v>0</v>
      </c>
      <c r="R34" s="174">
        <f>'4 - Investimentos'!R18</f>
        <v>0</v>
      </c>
      <c r="S34" s="174">
        <f>'4 - Investimentos'!S18</f>
        <v>0</v>
      </c>
      <c r="T34" s="174">
        <f>'4 - Investimentos'!T18</f>
        <v>0</v>
      </c>
      <c r="U34" s="174">
        <f>'4 - Investimentos'!U18</f>
        <v>0</v>
      </c>
      <c r="V34" s="174">
        <f>'4 - Investimentos'!V18</f>
        <v>0</v>
      </c>
      <c r="W34" s="174">
        <f>'4 - Investimentos'!W18</f>
        <v>0</v>
      </c>
      <c r="X34" s="174">
        <f>'4 - Investimentos'!X18</f>
        <v>0</v>
      </c>
      <c r="Y34" s="174">
        <f>'4 - Investimentos'!Y18</f>
        <v>0</v>
      </c>
      <c r="Z34" s="174">
        <f>'4 - Investimentos'!Z18</f>
        <v>0</v>
      </c>
      <c r="AA34" s="174">
        <f>'4 - Investimentos'!AA18</f>
        <v>0</v>
      </c>
    </row>
    <row r="35" spans="2:27">
      <c r="B35" s="2">
        <f>'4 - Investimentos'!B19</f>
        <v>0</v>
      </c>
      <c r="C35" s="174">
        <f>'4 - Investimentos'!C19</f>
        <v>0</v>
      </c>
      <c r="D35" s="174">
        <f>'4 - Investimentos'!D19</f>
        <v>0</v>
      </c>
      <c r="E35" s="174">
        <f>'4 - Investimentos'!E19</f>
        <v>0</v>
      </c>
      <c r="F35" s="174">
        <f>'4 - Investimentos'!F19</f>
        <v>0</v>
      </c>
      <c r="G35" s="174">
        <f>'4 - Investimentos'!G19</f>
        <v>0</v>
      </c>
      <c r="H35" s="174">
        <f>'4 - Investimentos'!H19</f>
        <v>0</v>
      </c>
      <c r="I35" s="174">
        <f>'4 - Investimentos'!I19</f>
        <v>0</v>
      </c>
      <c r="J35" s="174">
        <f>'4 - Investimentos'!J19</f>
        <v>0</v>
      </c>
      <c r="K35" s="174">
        <f>'4 - Investimentos'!K19</f>
        <v>0</v>
      </c>
      <c r="L35" s="174">
        <f>'4 - Investimentos'!L19</f>
        <v>0</v>
      </c>
      <c r="M35" s="174">
        <f>'4 - Investimentos'!M19</f>
        <v>0</v>
      </c>
      <c r="N35" s="174">
        <f>'4 - Investimentos'!N19</f>
        <v>0</v>
      </c>
      <c r="O35" s="174">
        <f>'4 - Investimentos'!O19</f>
        <v>0</v>
      </c>
      <c r="P35" s="174">
        <f>'4 - Investimentos'!P19</f>
        <v>0</v>
      </c>
      <c r="Q35" s="174">
        <f>'4 - Investimentos'!Q19</f>
        <v>0</v>
      </c>
      <c r="R35" s="174">
        <f>'4 - Investimentos'!R19</f>
        <v>0</v>
      </c>
      <c r="S35" s="174">
        <f>'4 - Investimentos'!S19</f>
        <v>0</v>
      </c>
      <c r="T35" s="174">
        <f>'4 - Investimentos'!T19</f>
        <v>0</v>
      </c>
      <c r="U35" s="174">
        <f>'4 - Investimentos'!U19</f>
        <v>0</v>
      </c>
      <c r="V35" s="174">
        <f>'4 - Investimentos'!V19</f>
        <v>0</v>
      </c>
      <c r="W35" s="174">
        <f>'4 - Investimentos'!W19</f>
        <v>0</v>
      </c>
      <c r="X35" s="174">
        <f>'4 - Investimentos'!X19</f>
        <v>0</v>
      </c>
      <c r="Y35" s="174">
        <f>'4 - Investimentos'!Y19</f>
        <v>0</v>
      </c>
      <c r="Z35" s="174">
        <f>'4 - Investimentos'!Z19</f>
        <v>0</v>
      </c>
      <c r="AA35" s="174">
        <f>'4 - Investimentos'!AA19</f>
        <v>0</v>
      </c>
    </row>
    <row r="36" spans="2:27">
      <c r="B36" s="1" t="s">
        <v>292</v>
      </c>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175"/>
      <c r="AA36" s="175"/>
    </row>
    <row r="37" spans="2:27">
      <c r="B37" s="2" t="str">
        <f>'4 - Investimentos'!B22</f>
        <v>-</v>
      </c>
      <c r="C37" s="174">
        <f>'4 - Investimentos'!C22</f>
        <v>0</v>
      </c>
      <c r="D37" s="174">
        <f>'4 - Investimentos'!D22</f>
        <v>0</v>
      </c>
      <c r="E37" s="174">
        <f>'4 - Investimentos'!E22</f>
        <v>0</v>
      </c>
      <c r="F37" s="174">
        <f>'4 - Investimentos'!F22</f>
        <v>0</v>
      </c>
      <c r="G37" s="174">
        <f>'4 - Investimentos'!G22</f>
        <v>0</v>
      </c>
      <c r="H37" s="174">
        <f>'4 - Investimentos'!H22</f>
        <v>0</v>
      </c>
      <c r="I37" s="174">
        <f>'4 - Investimentos'!I22</f>
        <v>0</v>
      </c>
      <c r="J37" s="174">
        <f>'4 - Investimentos'!J22</f>
        <v>0</v>
      </c>
      <c r="K37" s="174">
        <f>'4 - Investimentos'!K22</f>
        <v>0</v>
      </c>
      <c r="L37" s="174">
        <f>'4 - Investimentos'!L22</f>
        <v>0</v>
      </c>
      <c r="M37" s="174">
        <f>'4 - Investimentos'!M22</f>
        <v>0</v>
      </c>
      <c r="N37" s="174">
        <f>'4 - Investimentos'!N22</f>
        <v>0</v>
      </c>
      <c r="O37" s="174">
        <f>'4 - Investimentos'!O22</f>
        <v>0</v>
      </c>
      <c r="P37" s="174">
        <f>'4 - Investimentos'!P22</f>
        <v>0</v>
      </c>
      <c r="Q37" s="174">
        <f>'4 - Investimentos'!Q22</f>
        <v>0</v>
      </c>
      <c r="R37" s="174">
        <f>'4 - Investimentos'!R22</f>
        <v>0</v>
      </c>
      <c r="S37" s="174">
        <f>'4 - Investimentos'!S22</f>
        <v>0</v>
      </c>
      <c r="T37" s="174">
        <f>'4 - Investimentos'!T22</f>
        <v>0</v>
      </c>
      <c r="U37" s="174">
        <f>'4 - Investimentos'!U22</f>
        <v>0</v>
      </c>
      <c r="V37" s="174">
        <f>'4 - Investimentos'!V22</f>
        <v>0</v>
      </c>
      <c r="W37" s="174">
        <f>'4 - Investimentos'!W22</f>
        <v>0</v>
      </c>
      <c r="X37" s="174">
        <f>'4 - Investimentos'!X22</f>
        <v>0</v>
      </c>
      <c r="Y37" s="174">
        <f>'4 - Investimentos'!Y22</f>
        <v>0</v>
      </c>
      <c r="Z37" s="174">
        <f>'4 - Investimentos'!Z22</f>
        <v>0</v>
      </c>
      <c r="AA37" s="174">
        <f>'4 - Investimentos'!AA22</f>
        <v>0</v>
      </c>
    </row>
    <row r="38" spans="2:27">
      <c r="B38" s="2" t="str">
        <f>'4 - Investimentos'!B23</f>
        <v>-</v>
      </c>
      <c r="C38" s="174">
        <f>'4 - Investimentos'!C23</f>
        <v>0</v>
      </c>
      <c r="D38" s="174">
        <f>'4 - Investimentos'!D23</f>
        <v>0</v>
      </c>
      <c r="E38" s="174">
        <f>'4 - Investimentos'!E23</f>
        <v>0</v>
      </c>
      <c r="F38" s="174">
        <f>'4 - Investimentos'!F23</f>
        <v>0</v>
      </c>
      <c r="G38" s="174">
        <f>'4 - Investimentos'!G23</f>
        <v>0</v>
      </c>
      <c r="H38" s="174">
        <f>'4 - Investimentos'!H23</f>
        <v>0</v>
      </c>
      <c r="I38" s="174">
        <f>'4 - Investimentos'!I23</f>
        <v>0</v>
      </c>
      <c r="J38" s="174">
        <f>'4 - Investimentos'!J23</f>
        <v>0</v>
      </c>
      <c r="K38" s="174">
        <f>'4 - Investimentos'!K23</f>
        <v>0</v>
      </c>
      <c r="L38" s="174">
        <f>'4 - Investimentos'!L23</f>
        <v>0</v>
      </c>
      <c r="M38" s="174">
        <f>'4 - Investimentos'!M23</f>
        <v>0</v>
      </c>
      <c r="N38" s="174">
        <f>'4 - Investimentos'!N23</f>
        <v>0</v>
      </c>
      <c r="O38" s="174">
        <f>'4 - Investimentos'!O23</f>
        <v>0</v>
      </c>
      <c r="P38" s="174">
        <f>'4 - Investimentos'!P23</f>
        <v>0</v>
      </c>
      <c r="Q38" s="174">
        <f>'4 - Investimentos'!Q23</f>
        <v>0</v>
      </c>
      <c r="R38" s="174">
        <f>'4 - Investimentos'!R23</f>
        <v>0</v>
      </c>
      <c r="S38" s="174">
        <f>'4 - Investimentos'!S23</f>
        <v>0</v>
      </c>
      <c r="T38" s="174">
        <f>'4 - Investimentos'!T23</f>
        <v>0</v>
      </c>
      <c r="U38" s="174">
        <f>'4 - Investimentos'!U23</f>
        <v>0</v>
      </c>
      <c r="V38" s="174">
        <f>'4 - Investimentos'!V23</f>
        <v>0</v>
      </c>
      <c r="W38" s="174">
        <f>'4 - Investimentos'!W23</f>
        <v>0</v>
      </c>
      <c r="X38" s="174">
        <f>'4 - Investimentos'!X23</f>
        <v>0</v>
      </c>
      <c r="Y38" s="174">
        <f>'4 - Investimentos'!Y23</f>
        <v>0</v>
      </c>
      <c r="Z38" s="174">
        <f>'4 - Investimentos'!Z23</f>
        <v>0</v>
      </c>
      <c r="AA38" s="174">
        <f>'4 - Investimentos'!AA23</f>
        <v>0</v>
      </c>
    </row>
    <row r="39" spans="2:27">
      <c r="B39" s="2" t="str">
        <f>'4 - Investimentos'!B24</f>
        <v>-</v>
      </c>
      <c r="C39" s="174">
        <f>'4 - Investimentos'!C24</f>
        <v>0</v>
      </c>
      <c r="D39" s="174">
        <f>'4 - Investimentos'!D24</f>
        <v>0</v>
      </c>
      <c r="E39" s="174">
        <f>'4 - Investimentos'!E24</f>
        <v>0</v>
      </c>
      <c r="F39" s="174">
        <f>'4 - Investimentos'!F24</f>
        <v>0</v>
      </c>
      <c r="G39" s="174">
        <f>'4 - Investimentos'!G24</f>
        <v>0</v>
      </c>
      <c r="H39" s="174">
        <f>'4 - Investimentos'!H24</f>
        <v>0</v>
      </c>
      <c r="I39" s="174">
        <f>'4 - Investimentos'!I24</f>
        <v>0</v>
      </c>
      <c r="J39" s="174">
        <f>'4 - Investimentos'!J24</f>
        <v>0</v>
      </c>
      <c r="K39" s="174">
        <f>'4 - Investimentos'!K24</f>
        <v>0</v>
      </c>
      <c r="L39" s="174">
        <f>'4 - Investimentos'!L24</f>
        <v>0</v>
      </c>
      <c r="M39" s="174">
        <f>'4 - Investimentos'!M24</f>
        <v>0</v>
      </c>
      <c r="N39" s="174">
        <f>'4 - Investimentos'!N24</f>
        <v>0</v>
      </c>
      <c r="O39" s="174">
        <f>'4 - Investimentos'!O24</f>
        <v>0</v>
      </c>
      <c r="P39" s="174">
        <f>'4 - Investimentos'!P24</f>
        <v>0</v>
      </c>
      <c r="Q39" s="174">
        <f>'4 - Investimentos'!Q24</f>
        <v>0</v>
      </c>
      <c r="R39" s="174">
        <f>'4 - Investimentos'!R24</f>
        <v>0</v>
      </c>
      <c r="S39" s="174">
        <f>'4 - Investimentos'!S24</f>
        <v>0</v>
      </c>
      <c r="T39" s="174">
        <f>'4 - Investimentos'!T24</f>
        <v>0</v>
      </c>
      <c r="U39" s="174">
        <f>'4 - Investimentos'!U24</f>
        <v>0</v>
      </c>
      <c r="V39" s="174">
        <f>'4 - Investimentos'!V24</f>
        <v>0</v>
      </c>
      <c r="W39" s="174">
        <f>'4 - Investimentos'!W24</f>
        <v>0</v>
      </c>
      <c r="X39" s="174">
        <f>'4 - Investimentos'!X24</f>
        <v>0</v>
      </c>
      <c r="Y39" s="174">
        <f>'4 - Investimentos'!Y24</f>
        <v>0</v>
      </c>
      <c r="Z39" s="174">
        <f>'4 - Investimentos'!Z24</f>
        <v>0</v>
      </c>
      <c r="AA39" s="174">
        <f>'4 - Investimentos'!AA24</f>
        <v>0</v>
      </c>
    </row>
    <row r="40" spans="2:27">
      <c r="B40" s="2" t="str">
        <f>'4 - Investimentos'!B25</f>
        <v>-</v>
      </c>
      <c r="C40" s="174">
        <f>'4 - Investimentos'!C25</f>
        <v>0</v>
      </c>
      <c r="D40" s="174">
        <f>'4 - Investimentos'!D25</f>
        <v>0</v>
      </c>
      <c r="E40" s="174">
        <f>'4 - Investimentos'!E25</f>
        <v>0</v>
      </c>
      <c r="F40" s="174">
        <f>'4 - Investimentos'!F25</f>
        <v>0</v>
      </c>
      <c r="G40" s="174">
        <f>'4 - Investimentos'!G25</f>
        <v>0</v>
      </c>
      <c r="H40" s="174">
        <f>'4 - Investimentos'!H25</f>
        <v>0</v>
      </c>
      <c r="I40" s="174">
        <f>'4 - Investimentos'!I25</f>
        <v>0</v>
      </c>
      <c r="J40" s="174">
        <f>'4 - Investimentos'!J25</f>
        <v>0</v>
      </c>
      <c r="K40" s="174">
        <f>'4 - Investimentos'!K25</f>
        <v>0</v>
      </c>
      <c r="L40" s="174">
        <f>'4 - Investimentos'!L25</f>
        <v>0</v>
      </c>
      <c r="M40" s="174">
        <f>'4 - Investimentos'!M25</f>
        <v>0</v>
      </c>
      <c r="N40" s="174">
        <f>'4 - Investimentos'!N25</f>
        <v>0</v>
      </c>
      <c r="O40" s="174">
        <f>'4 - Investimentos'!O25</f>
        <v>0</v>
      </c>
      <c r="P40" s="174">
        <f>'4 - Investimentos'!P25</f>
        <v>0</v>
      </c>
      <c r="Q40" s="174">
        <f>'4 - Investimentos'!Q25</f>
        <v>0</v>
      </c>
      <c r="R40" s="174">
        <f>'4 - Investimentos'!R25</f>
        <v>0</v>
      </c>
      <c r="S40" s="174">
        <f>'4 - Investimentos'!S25</f>
        <v>0</v>
      </c>
      <c r="T40" s="174">
        <f>'4 - Investimentos'!T25</f>
        <v>0</v>
      </c>
      <c r="U40" s="174">
        <f>'4 - Investimentos'!U25</f>
        <v>0</v>
      </c>
      <c r="V40" s="174">
        <f>'4 - Investimentos'!V25</f>
        <v>0</v>
      </c>
      <c r="W40" s="174">
        <f>'4 - Investimentos'!W25</f>
        <v>0</v>
      </c>
      <c r="X40" s="174">
        <f>'4 - Investimentos'!X25</f>
        <v>0</v>
      </c>
      <c r="Y40" s="174">
        <f>'4 - Investimentos'!Y25</f>
        <v>0</v>
      </c>
      <c r="Z40" s="174">
        <f>'4 - Investimentos'!Z25</f>
        <v>0</v>
      </c>
      <c r="AA40" s="174">
        <f>'4 - Investimentos'!AA25</f>
        <v>0</v>
      </c>
    </row>
    <row r="41" spans="2:27">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c r="AA41" s="175"/>
    </row>
    <row r="42" spans="2:27">
      <c r="B42" s="2" t="s">
        <v>259</v>
      </c>
      <c r="C42" s="174">
        <f t="shared" ref="C42:AA42" si="2">-SUM(C31:C35)+SUM(C37:C40)</f>
        <v>0</v>
      </c>
      <c r="D42" s="174">
        <f t="shared" si="2"/>
        <v>0</v>
      </c>
      <c r="E42" s="174">
        <f t="shared" si="2"/>
        <v>0</v>
      </c>
      <c r="F42" s="174">
        <f t="shared" si="2"/>
        <v>0</v>
      </c>
      <c r="G42" s="174">
        <f t="shared" si="2"/>
        <v>0</v>
      </c>
      <c r="H42" s="174">
        <f t="shared" si="2"/>
        <v>0</v>
      </c>
      <c r="I42" s="174">
        <f t="shared" si="2"/>
        <v>0</v>
      </c>
      <c r="J42" s="174">
        <f t="shared" si="2"/>
        <v>0</v>
      </c>
      <c r="K42" s="174">
        <f t="shared" si="2"/>
        <v>0</v>
      </c>
      <c r="L42" s="174">
        <f t="shared" si="2"/>
        <v>0</v>
      </c>
      <c r="M42" s="174">
        <f t="shared" si="2"/>
        <v>0</v>
      </c>
      <c r="N42" s="174">
        <f t="shared" si="2"/>
        <v>0</v>
      </c>
      <c r="O42" s="174">
        <f t="shared" si="2"/>
        <v>0</v>
      </c>
      <c r="P42" s="174">
        <f t="shared" si="2"/>
        <v>0</v>
      </c>
      <c r="Q42" s="174">
        <f t="shared" si="2"/>
        <v>0</v>
      </c>
      <c r="R42" s="174">
        <f t="shared" si="2"/>
        <v>0</v>
      </c>
      <c r="S42" s="174">
        <f t="shared" si="2"/>
        <v>0</v>
      </c>
      <c r="T42" s="174">
        <f t="shared" si="2"/>
        <v>0</v>
      </c>
      <c r="U42" s="174">
        <f t="shared" si="2"/>
        <v>0</v>
      </c>
      <c r="V42" s="174">
        <f t="shared" si="2"/>
        <v>0</v>
      </c>
      <c r="W42" s="174">
        <f t="shared" si="2"/>
        <v>0</v>
      </c>
      <c r="X42" s="174">
        <f t="shared" si="2"/>
        <v>0</v>
      </c>
      <c r="Y42" s="174">
        <f t="shared" si="2"/>
        <v>0</v>
      </c>
      <c r="Z42" s="174">
        <f t="shared" si="2"/>
        <v>0</v>
      </c>
      <c r="AA42" s="174">
        <f t="shared" si="2"/>
        <v>0</v>
      </c>
    </row>
    <row r="43" spans="2:27">
      <c r="C43" s="175"/>
      <c r="D43" s="175"/>
      <c r="E43" s="175"/>
      <c r="F43" s="175"/>
      <c r="G43" s="175"/>
      <c r="H43" s="175"/>
      <c r="I43" s="175"/>
      <c r="J43" s="175"/>
      <c r="K43" s="175"/>
      <c r="L43" s="175"/>
      <c r="M43" s="175"/>
      <c r="N43" s="175"/>
      <c r="O43" s="175"/>
      <c r="P43" s="175"/>
      <c r="Q43" s="175"/>
      <c r="R43" s="175"/>
      <c r="S43" s="175"/>
      <c r="T43" s="175"/>
      <c r="U43" s="175"/>
      <c r="V43" s="175"/>
      <c r="W43" s="175"/>
      <c r="X43" s="175"/>
      <c r="Y43" s="175"/>
      <c r="Z43" s="175"/>
      <c r="AA43" s="175"/>
    </row>
    <row r="44" spans="2:27">
      <c r="B44" s="15" t="s">
        <v>305</v>
      </c>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row>
    <row r="45" spans="2:27">
      <c r="B45" s="1" t="s">
        <v>292</v>
      </c>
      <c r="C45" s="175"/>
      <c r="D45" s="175"/>
      <c r="E45" s="175"/>
      <c r="F45" s="175"/>
      <c r="G45" s="175"/>
      <c r="H45" s="175"/>
      <c r="I45" s="175"/>
      <c r="J45" s="175"/>
      <c r="K45" s="175"/>
      <c r="L45" s="175"/>
      <c r="M45" s="175"/>
      <c r="N45" s="175"/>
      <c r="O45" s="175"/>
      <c r="P45" s="175"/>
      <c r="Q45" s="175"/>
      <c r="R45" s="175"/>
      <c r="S45" s="175"/>
      <c r="T45" s="175"/>
      <c r="U45" s="175"/>
      <c r="V45" s="175"/>
      <c r="W45" s="175"/>
      <c r="X45" s="175"/>
      <c r="Y45" s="175"/>
      <c r="Z45" s="175"/>
      <c r="AA45" s="175"/>
    </row>
    <row r="46" spans="2:27">
      <c r="B46" s="2" t="str">
        <f>'5 - Financiamentos'!B18</f>
        <v>Investimento de Capital Próprio (1)</v>
      </c>
      <c r="C46" s="174">
        <f>'5 - Financiamentos'!C18</f>
        <v>0</v>
      </c>
      <c r="D46" s="174">
        <f>'5 - Financiamentos'!D18</f>
        <v>0</v>
      </c>
      <c r="E46" s="174">
        <f>'5 - Financiamentos'!E18</f>
        <v>0</v>
      </c>
      <c r="F46" s="174">
        <f>'5 - Financiamentos'!F18</f>
        <v>0</v>
      </c>
      <c r="G46" s="174">
        <f>'5 - Financiamentos'!G18</f>
        <v>0</v>
      </c>
      <c r="H46" s="174">
        <f>'5 - Financiamentos'!H18</f>
        <v>0</v>
      </c>
      <c r="I46" s="174">
        <f>'5 - Financiamentos'!I18</f>
        <v>0</v>
      </c>
      <c r="J46" s="174">
        <f>'5 - Financiamentos'!J18</f>
        <v>0</v>
      </c>
      <c r="K46" s="174">
        <f>'5 - Financiamentos'!K18</f>
        <v>0</v>
      </c>
      <c r="L46" s="174">
        <f>'5 - Financiamentos'!L18</f>
        <v>0</v>
      </c>
      <c r="M46" s="174">
        <f>'5 - Financiamentos'!M18</f>
        <v>0</v>
      </c>
      <c r="N46" s="174">
        <f>'5 - Financiamentos'!N18</f>
        <v>0</v>
      </c>
      <c r="O46" s="174">
        <f>'5 - Financiamentos'!O18</f>
        <v>0</v>
      </c>
      <c r="P46" s="174">
        <f>'5 - Financiamentos'!P18</f>
        <v>0</v>
      </c>
      <c r="Q46" s="174">
        <f>'5 - Financiamentos'!Q18</f>
        <v>0</v>
      </c>
      <c r="R46" s="174">
        <f>'5 - Financiamentos'!R18</f>
        <v>0</v>
      </c>
      <c r="S46" s="174">
        <f>'5 - Financiamentos'!S18</f>
        <v>0</v>
      </c>
      <c r="T46" s="174">
        <f>'5 - Financiamentos'!T18</f>
        <v>0</v>
      </c>
      <c r="U46" s="174">
        <f>'5 - Financiamentos'!U18</f>
        <v>0</v>
      </c>
      <c r="V46" s="174">
        <f>'5 - Financiamentos'!V18</f>
        <v>0</v>
      </c>
      <c r="W46" s="174">
        <f>'5 - Financiamentos'!W18</f>
        <v>0</v>
      </c>
      <c r="X46" s="174">
        <f>'5 - Financiamentos'!X18</f>
        <v>0</v>
      </c>
      <c r="Y46" s="174">
        <f>'5 - Financiamentos'!Y18</f>
        <v>0</v>
      </c>
      <c r="Z46" s="174">
        <f>'5 - Financiamentos'!Z18</f>
        <v>0</v>
      </c>
      <c r="AA46" s="174">
        <f>'5 - Financiamentos'!AA18</f>
        <v>0</v>
      </c>
    </row>
    <row r="47" spans="2:27">
      <c r="B47" s="2" t="str">
        <f>'5 - Financiamentos'!B19</f>
        <v>Empréstimos / Financiamentos</v>
      </c>
      <c r="C47" s="174">
        <f>'5 - Financiamentos'!C19</f>
        <v>0</v>
      </c>
      <c r="D47" s="174">
        <f>'5 - Financiamentos'!D19</f>
        <v>0</v>
      </c>
      <c r="E47" s="174">
        <f>'5 - Financiamentos'!E19</f>
        <v>0</v>
      </c>
      <c r="F47" s="174">
        <f>'5 - Financiamentos'!F19</f>
        <v>0</v>
      </c>
      <c r="G47" s="174">
        <f>'5 - Financiamentos'!G19</f>
        <v>0</v>
      </c>
      <c r="H47" s="174">
        <f>'5 - Financiamentos'!H19</f>
        <v>0</v>
      </c>
      <c r="I47" s="174">
        <f>'5 - Financiamentos'!I19</f>
        <v>0</v>
      </c>
      <c r="J47" s="174">
        <f>'5 - Financiamentos'!J19</f>
        <v>0</v>
      </c>
      <c r="K47" s="174">
        <f>'5 - Financiamentos'!K19</f>
        <v>0</v>
      </c>
      <c r="L47" s="174">
        <f>'5 - Financiamentos'!L19</f>
        <v>0</v>
      </c>
      <c r="M47" s="174">
        <f>'5 - Financiamentos'!M19</f>
        <v>0</v>
      </c>
      <c r="N47" s="174">
        <f>'5 - Financiamentos'!N19</f>
        <v>0</v>
      </c>
      <c r="O47" s="174">
        <f>'5 - Financiamentos'!O19</f>
        <v>0</v>
      </c>
      <c r="P47" s="174">
        <f>'5 - Financiamentos'!P19</f>
        <v>0</v>
      </c>
      <c r="Q47" s="174">
        <f>'5 - Financiamentos'!Q19</f>
        <v>0</v>
      </c>
      <c r="R47" s="174">
        <f>'5 - Financiamentos'!R19</f>
        <v>0</v>
      </c>
      <c r="S47" s="174">
        <f>'5 - Financiamentos'!S19</f>
        <v>0</v>
      </c>
      <c r="T47" s="174">
        <f>'5 - Financiamentos'!T19</f>
        <v>0</v>
      </c>
      <c r="U47" s="174">
        <f>'5 - Financiamentos'!U19</f>
        <v>0</v>
      </c>
      <c r="V47" s="174">
        <f>'5 - Financiamentos'!V19</f>
        <v>0</v>
      </c>
      <c r="W47" s="174">
        <f>'5 - Financiamentos'!W19</f>
        <v>0</v>
      </c>
      <c r="X47" s="174">
        <f>'5 - Financiamentos'!X19</f>
        <v>0</v>
      </c>
      <c r="Y47" s="174">
        <f>'5 - Financiamentos'!Y19</f>
        <v>0</v>
      </c>
      <c r="Z47" s="174">
        <f>'5 - Financiamentos'!Z19</f>
        <v>0</v>
      </c>
      <c r="AA47" s="174">
        <f>'5 - Financiamentos'!AA19</f>
        <v>0</v>
      </c>
    </row>
    <row r="48" spans="2:27">
      <c r="B48" s="2" t="str">
        <f>'5 - Financiamentos'!B20</f>
        <v>-</v>
      </c>
      <c r="C48" s="174">
        <f>'5 - Financiamentos'!C20</f>
        <v>0</v>
      </c>
      <c r="D48" s="174">
        <f>'5 - Financiamentos'!D20</f>
        <v>0</v>
      </c>
      <c r="E48" s="174">
        <f>'5 - Financiamentos'!E20</f>
        <v>0</v>
      </c>
      <c r="F48" s="174">
        <f>'5 - Financiamentos'!F20</f>
        <v>0</v>
      </c>
      <c r="G48" s="174">
        <f>'5 - Financiamentos'!G20</f>
        <v>0</v>
      </c>
      <c r="H48" s="174">
        <f>'5 - Financiamentos'!H20</f>
        <v>0</v>
      </c>
      <c r="I48" s="174">
        <f>'5 - Financiamentos'!I20</f>
        <v>0</v>
      </c>
      <c r="J48" s="174">
        <f>'5 - Financiamentos'!J20</f>
        <v>0</v>
      </c>
      <c r="K48" s="174">
        <f>'5 - Financiamentos'!K20</f>
        <v>0</v>
      </c>
      <c r="L48" s="174">
        <f>'5 - Financiamentos'!L20</f>
        <v>0</v>
      </c>
      <c r="M48" s="174">
        <f>'5 - Financiamentos'!M20</f>
        <v>0</v>
      </c>
      <c r="N48" s="174">
        <f>'5 - Financiamentos'!N20</f>
        <v>0</v>
      </c>
      <c r="O48" s="174">
        <f>'5 - Financiamentos'!O20</f>
        <v>0</v>
      </c>
      <c r="P48" s="174">
        <f>'5 - Financiamentos'!P20</f>
        <v>0</v>
      </c>
      <c r="Q48" s="174">
        <f>'5 - Financiamentos'!Q20</f>
        <v>0</v>
      </c>
      <c r="R48" s="174">
        <f>'5 - Financiamentos'!R20</f>
        <v>0</v>
      </c>
      <c r="S48" s="174">
        <f>'5 - Financiamentos'!S20</f>
        <v>0</v>
      </c>
      <c r="T48" s="174">
        <f>'5 - Financiamentos'!T20</f>
        <v>0</v>
      </c>
      <c r="U48" s="174">
        <f>'5 - Financiamentos'!U20</f>
        <v>0</v>
      </c>
      <c r="V48" s="174">
        <f>'5 - Financiamentos'!V20</f>
        <v>0</v>
      </c>
      <c r="W48" s="174">
        <f>'5 - Financiamentos'!W20</f>
        <v>0</v>
      </c>
      <c r="X48" s="174">
        <f>'5 - Financiamentos'!X20</f>
        <v>0</v>
      </c>
      <c r="Y48" s="174">
        <f>'5 - Financiamentos'!Y20</f>
        <v>0</v>
      </c>
      <c r="Z48" s="174">
        <f>'5 - Financiamentos'!Z20</f>
        <v>0</v>
      </c>
      <c r="AA48" s="174">
        <f>'5 - Financiamentos'!AA20</f>
        <v>0</v>
      </c>
    </row>
    <row r="49" spans="2:27">
      <c r="B49" s="2" t="str">
        <f>'5 - Financiamentos'!B21</f>
        <v>-</v>
      </c>
      <c r="C49" s="174">
        <f>'5 - Financiamentos'!C21</f>
        <v>0</v>
      </c>
      <c r="D49" s="174">
        <f>'5 - Financiamentos'!D21</f>
        <v>0</v>
      </c>
      <c r="E49" s="174">
        <f>'5 - Financiamentos'!E21</f>
        <v>0</v>
      </c>
      <c r="F49" s="174">
        <f>'5 - Financiamentos'!F21</f>
        <v>0</v>
      </c>
      <c r="G49" s="174">
        <f>'5 - Financiamentos'!G21</f>
        <v>0</v>
      </c>
      <c r="H49" s="174">
        <f>'5 - Financiamentos'!H21</f>
        <v>0</v>
      </c>
      <c r="I49" s="174">
        <f>'5 - Financiamentos'!I21</f>
        <v>0</v>
      </c>
      <c r="J49" s="174">
        <f>'5 - Financiamentos'!J21</f>
        <v>0</v>
      </c>
      <c r="K49" s="174">
        <f>'5 - Financiamentos'!K21</f>
        <v>0</v>
      </c>
      <c r="L49" s="174">
        <f>'5 - Financiamentos'!L21</f>
        <v>0</v>
      </c>
      <c r="M49" s="174">
        <f>'5 - Financiamentos'!M21</f>
        <v>0</v>
      </c>
      <c r="N49" s="174">
        <f>'5 - Financiamentos'!N21</f>
        <v>0</v>
      </c>
      <c r="O49" s="174">
        <f>'5 - Financiamentos'!O21</f>
        <v>0</v>
      </c>
      <c r="P49" s="174">
        <f>'5 - Financiamentos'!P21</f>
        <v>0</v>
      </c>
      <c r="Q49" s="174">
        <f>'5 - Financiamentos'!Q21</f>
        <v>0</v>
      </c>
      <c r="R49" s="174">
        <f>'5 - Financiamentos'!R21</f>
        <v>0</v>
      </c>
      <c r="S49" s="174">
        <f>'5 - Financiamentos'!S21</f>
        <v>0</v>
      </c>
      <c r="T49" s="174">
        <f>'5 - Financiamentos'!T21</f>
        <v>0</v>
      </c>
      <c r="U49" s="174">
        <f>'5 - Financiamentos'!U21</f>
        <v>0</v>
      </c>
      <c r="V49" s="174">
        <f>'5 - Financiamentos'!V21</f>
        <v>0</v>
      </c>
      <c r="W49" s="174">
        <f>'5 - Financiamentos'!W21</f>
        <v>0</v>
      </c>
      <c r="X49" s="174">
        <f>'5 - Financiamentos'!X21</f>
        <v>0</v>
      </c>
      <c r="Y49" s="174">
        <f>'5 - Financiamentos'!Y21</f>
        <v>0</v>
      </c>
      <c r="Z49" s="174">
        <f>'5 - Financiamentos'!Z21</f>
        <v>0</v>
      </c>
      <c r="AA49" s="174">
        <f>'5 - Financiamentos'!AA21</f>
        <v>0</v>
      </c>
    </row>
    <row r="50" spans="2:27">
      <c r="B50" s="1" t="s">
        <v>294</v>
      </c>
      <c r="C50" s="175"/>
      <c r="D50" s="175"/>
      <c r="E50" s="175"/>
      <c r="F50" s="175"/>
      <c r="G50" s="175"/>
      <c r="H50" s="175"/>
      <c r="I50" s="175"/>
      <c r="J50" s="175"/>
      <c r="K50" s="175"/>
      <c r="L50" s="175"/>
      <c r="M50" s="175"/>
      <c r="N50" s="175"/>
      <c r="O50" s="175"/>
      <c r="P50" s="175"/>
      <c r="Q50" s="175"/>
      <c r="R50" s="175"/>
      <c r="S50" s="175"/>
      <c r="T50" s="175"/>
      <c r="U50" s="175"/>
      <c r="V50" s="175"/>
      <c r="W50" s="175"/>
      <c r="X50" s="175"/>
      <c r="Y50" s="175"/>
      <c r="Z50" s="175"/>
      <c r="AA50" s="175"/>
    </row>
    <row r="51" spans="2:27">
      <c r="B51" s="2" t="str">
        <f>'5 - Financiamentos'!B24</f>
        <v>Despesas Financeiras (Juros)</v>
      </c>
      <c r="C51" s="174">
        <f>'5 - Financiamentos'!C24</f>
        <v>0</v>
      </c>
      <c r="D51" s="174">
        <f>'5 - Financiamentos'!D24</f>
        <v>0</v>
      </c>
      <c r="E51" s="174">
        <f>'5 - Financiamentos'!E24</f>
        <v>0</v>
      </c>
      <c r="F51" s="174">
        <f>'5 - Financiamentos'!F24</f>
        <v>0</v>
      </c>
      <c r="G51" s="174">
        <f>'5 - Financiamentos'!G24</f>
        <v>0</v>
      </c>
      <c r="H51" s="174">
        <f>'5 - Financiamentos'!H24</f>
        <v>0</v>
      </c>
      <c r="I51" s="174">
        <f>'5 - Financiamentos'!I24</f>
        <v>0</v>
      </c>
      <c r="J51" s="174">
        <f>'5 - Financiamentos'!J24</f>
        <v>0</v>
      </c>
      <c r="K51" s="174">
        <f>'5 - Financiamentos'!K24</f>
        <v>0</v>
      </c>
      <c r="L51" s="174">
        <f>'5 - Financiamentos'!L24</f>
        <v>0</v>
      </c>
      <c r="M51" s="174">
        <f>'5 - Financiamentos'!M24</f>
        <v>0</v>
      </c>
      <c r="N51" s="174">
        <f>'5 - Financiamentos'!N24</f>
        <v>0</v>
      </c>
      <c r="O51" s="174">
        <f>'5 - Financiamentos'!O24</f>
        <v>0</v>
      </c>
      <c r="P51" s="174">
        <f>'5 - Financiamentos'!P24</f>
        <v>0</v>
      </c>
      <c r="Q51" s="174">
        <f>'5 - Financiamentos'!Q24</f>
        <v>0</v>
      </c>
      <c r="R51" s="174">
        <f>'5 - Financiamentos'!R24</f>
        <v>0</v>
      </c>
      <c r="S51" s="174">
        <f>'5 - Financiamentos'!S24</f>
        <v>0</v>
      </c>
      <c r="T51" s="174">
        <f>'5 - Financiamentos'!T24</f>
        <v>0</v>
      </c>
      <c r="U51" s="174">
        <f>'5 - Financiamentos'!U24</f>
        <v>0</v>
      </c>
      <c r="V51" s="174">
        <f>'5 - Financiamentos'!V24</f>
        <v>0</v>
      </c>
      <c r="W51" s="174">
        <f>'5 - Financiamentos'!W24</f>
        <v>0</v>
      </c>
      <c r="X51" s="174">
        <f>'5 - Financiamentos'!X24</f>
        <v>0</v>
      </c>
      <c r="Y51" s="174">
        <f>'5 - Financiamentos'!Y24</f>
        <v>0</v>
      </c>
      <c r="Z51" s="174">
        <f>'5 - Financiamentos'!Z24</f>
        <v>0</v>
      </c>
      <c r="AA51" s="174">
        <f>'5 - Financiamentos'!AA24</f>
        <v>0</v>
      </c>
    </row>
    <row r="52" spans="2:27">
      <c r="B52" s="2" t="str">
        <f>'5 - Financiamentos'!B25</f>
        <v>Amortizações (pagamento do principal)</v>
      </c>
      <c r="C52" s="174">
        <f>'5 - Financiamentos'!C25</f>
        <v>0</v>
      </c>
      <c r="D52" s="174">
        <f>'5 - Financiamentos'!D25</f>
        <v>0</v>
      </c>
      <c r="E52" s="174">
        <f>'5 - Financiamentos'!E25</f>
        <v>0</v>
      </c>
      <c r="F52" s="174">
        <f>'5 - Financiamentos'!F25</f>
        <v>0</v>
      </c>
      <c r="G52" s="174">
        <f>'5 - Financiamentos'!G25</f>
        <v>0</v>
      </c>
      <c r="H52" s="174">
        <f>'5 - Financiamentos'!H25</f>
        <v>0</v>
      </c>
      <c r="I52" s="174">
        <f>'5 - Financiamentos'!I25</f>
        <v>0</v>
      </c>
      <c r="J52" s="174">
        <f>'5 - Financiamentos'!J25</f>
        <v>0</v>
      </c>
      <c r="K52" s="174">
        <f>'5 - Financiamentos'!K25</f>
        <v>0</v>
      </c>
      <c r="L52" s="174">
        <f>'5 - Financiamentos'!L25</f>
        <v>0</v>
      </c>
      <c r="M52" s="174">
        <f>'5 - Financiamentos'!M25</f>
        <v>0</v>
      </c>
      <c r="N52" s="174">
        <f>'5 - Financiamentos'!N25</f>
        <v>0</v>
      </c>
      <c r="O52" s="174">
        <f>'5 - Financiamentos'!O25</f>
        <v>0</v>
      </c>
      <c r="P52" s="174">
        <f>'5 - Financiamentos'!P25</f>
        <v>0</v>
      </c>
      <c r="Q52" s="174">
        <f>'5 - Financiamentos'!Q25</f>
        <v>0</v>
      </c>
      <c r="R52" s="174">
        <f>'5 - Financiamentos'!R25</f>
        <v>0</v>
      </c>
      <c r="S52" s="174">
        <f>'5 - Financiamentos'!S25</f>
        <v>0</v>
      </c>
      <c r="T52" s="174">
        <f>'5 - Financiamentos'!T25</f>
        <v>0</v>
      </c>
      <c r="U52" s="174">
        <f>'5 - Financiamentos'!U25</f>
        <v>0</v>
      </c>
      <c r="V52" s="174">
        <f>'5 - Financiamentos'!V25</f>
        <v>0</v>
      </c>
      <c r="W52" s="174">
        <f>'5 - Financiamentos'!W25</f>
        <v>0</v>
      </c>
      <c r="X52" s="174">
        <f>'5 - Financiamentos'!X25</f>
        <v>0</v>
      </c>
      <c r="Y52" s="174">
        <f>'5 - Financiamentos'!Y25</f>
        <v>0</v>
      </c>
      <c r="Z52" s="174">
        <f>'5 - Financiamentos'!Z25</f>
        <v>0</v>
      </c>
      <c r="AA52" s="174">
        <f>'5 - Financiamentos'!AA25</f>
        <v>0</v>
      </c>
    </row>
    <row r="53" spans="2:27">
      <c r="B53" s="2" t="str">
        <f>'5 - Financiamentos'!B26</f>
        <v>Distribuição de Lucro aos Sócios</v>
      </c>
      <c r="C53" s="174">
        <f>'5 - Financiamentos'!C26</f>
        <v>0</v>
      </c>
      <c r="D53" s="174">
        <f>'5 - Financiamentos'!D26</f>
        <v>0</v>
      </c>
      <c r="E53" s="174">
        <f>'5 - Financiamentos'!E26</f>
        <v>0</v>
      </c>
      <c r="F53" s="174">
        <f>'5 - Financiamentos'!F26</f>
        <v>0</v>
      </c>
      <c r="G53" s="174">
        <f>'5 - Financiamentos'!G26</f>
        <v>0</v>
      </c>
      <c r="H53" s="174">
        <f>'5 - Financiamentos'!H26</f>
        <v>0</v>
      </c>
      <c r="I53" s="174">
        <f>'5 - Financiamentos'!I26</f>
        <v>0</v>
      </c>
      <c r="J53" s="174">
        <f>'5 - Financiamentos'!J26</f>
        <v>0</v>
      </c>
      <c r="K53" s="174">
        <f>'5 - Financiamentos'!K26</f>
        <v>0</v>
      </c>
      <c r="L53" s="174">
        <f>'5 - Financiamentos'!L26</f>
        <v>0</v>
      </c>
      <c r="M53" s="174">
        <f>'5 - Financiamentos'!M26</f>
        <v>0</v>
      </c>
      <c r="N53" s="174">
        <f>'5 - Financiamentos'!N26</f>
        <v>0</v>
      </c>
      <c r="O53" s="174">
        <f>'5 - Financiamentos'!O26</f>
        <v>0</v>
      </c>
      <c r="P53" s="174">
        <f>'5 - Financiamentos'!P26</f>
        <v>0</v>
      </c>
      <c r="Q53" s="174">
        <f>'5 - Financiamentos'!Q26</f>
        <v>0</v>
      </c>
      <c r="R53" s="174">
        <f>'5 - Financiamentos'!R26</f>
        <v>0</v>
      </c>
      <c r="S53" s="174">
        <f>'5 - Financiamentos'!S26</f>
        <v>0</v>
      </c>
      <c r="T53" s="174">
        <f>'5 - Financiamentos'!T26</f>
        <v>0</v>
      </c>
      <c r="U53" s="174">
        <f>'5 - Financiamentos'!U26</f>
        <v>0</v>
      </c>
      <c r="V53" s="174">
        <f>'5 - Financiamentos'!V26</f>
        <v>0</v>
      </c>
      <c r="W53" s="174">
        <f>'5 - Financiamentos'!W26</f>
        <v>0</v>
      </c>
      <c r="X53" s="174">
        <f>'5 - Financiamentos'!X26</f>
        <v>0</v>
      </c>
      <c r="Y53" s="174">
        <f>'5 - Financiamentos'!Y26</f>
        <v>0</v>
      </c>
      <c r="Z53" s="174">
        <f>'5 - Financiamentos'!Z26</f>
        <v>0</v>
      </c>
      <c r="AA53" s="174">
        <f>'5 - Financiamentos'!AA26</f>
        <v>0</v>
      </c>
    </row>
    <row r="54" spans="2:27">
      <c r="B54" s="2" t="str">
        <f>'5 - Financiamentos'!B27</f>
        <v>-</v>
      </c>
      <c r="C54" s="174">
        <f>'5 - Financiamentos'!C27</f>
        <v>0</v>
      </c>
      <c r="D54" s="174">
        <f>'5 - Financiamentos'!D27</f>
        <v>0</v>
      </c>
      <c r="E54" s="174">
        <f>'5 - Financiamentos'!E27</f>
        <v>0</v>
      </c>
      <c r="F54" s="174">
        <f>'5 - Financiamentos'!F27</f>
        <v>0</v>
      </c>
      <c r="G54" s="174">
        <f>'5 - Financiamentos'!G27</f>
        <v>0</v>
      </c>
      <c r="H54" s="174">
        <f>'5 - Financiamentos'!H27</f>
        <v>0</v>
      </c>
      <c r="I54" s="174">
        <f>'5 - Financiamentos'!I27</f>
        <v>0</v>
      </c>
      <c r="J54" s="174">
        <f>'5 - Financiamentos'!J27</f>
        <v>0</v>
      </c>
      <c r="K54" s="174">
        <f>'5 - Financiamentos'!K27</f>
        <v>0</v>
      </c>
      <c r="L54" s="174">
        <f>'5 - Financiamentos'!L27</f>
        <v>0</v>
      </c>
      <c r="M54" s="174">
        <f>'5 - Financiamentos'!M27</f>
        <v>0</v>
      </c>
      <c r="N54" s="174">
        <f>'5 - Financiamentos'!N27</f>
        <v>0</v>
      </c>
      <c r="O54" s="174">
        <f>'5 - Financiamentos'!O27</f>
        <v>0</v>
      </c>
      <c r="P54" s="174">
        <f>'5 - Financiamentos'!P27</f>
        <v>0</v>
      </c>
      <c r="Q54" s="174">
        <f>'5 - Financiamentos'!Q27</f>
        <v>0</v>
      </c>
      <c r="R54" s="174">
        <f>'5 - Financiamentos'!R27</f>
        <v>0</v>
      </c>
      <c r="S54" s="174">
        <f>'5 - Financiamentos'!S27</f>
        <v>0</v>
      </c>
      <c r="T54" s="174">
        <f>'5 - Financiamentos'!T27</f>
        <v>0</v>
      </c>
      <c r="U54" s="174">
        <f>'5 - Financiamentos'!U27</f>
        <v>0</v>
      </c>
      <c r="V54" s="174">
        <f>'5 - Financiamentos'!V27</f>
        <v>0</v>
      </c>
      <c r="W54" s="174">
        <f>'5 - Financiamentos'!W27</f>
        <v>0</v>
      </c>
      <c r="X54" s="174">
        <f>'5 - Financiamentos'!X27</f>
        <v>0</v>
      </c>
      <c r="Y54" s="174">
        <f>'5 - Financiamentos'!Y27</f>
        <v>0</v>
      </c>
      <c r="Z54" s="174">
        <f>'5 - Financiamentos'!Z27</f>
        <v>0</v>
      </c>
      <c r="AA54" s="174">
        <f>'5 - Financiamentos'!AA27</f>
        <v>0</v>
      </c>
    </row>
    <row r="55" spans="2:27">
      <c r="C55" s="175"/>
      <c r="D55" s="175"/>
      <c r="E55" s="175"/>
      <c r="F55" s="175"/>
      <c r="G55" s="175"/>
      <c r="H55" s="175"/>
      <c r="I55" s="175"/>
      <c r="J55" s="175"/>
      <c r="K55" s="175"/>
      <c r="L55" s="175"/>
      <c r="M55" s="175"/>
      <c r="N55" s="175"/>
      <c r="O55" s="175"/>
      <c r="P55" s="175"/>
      <c r="Q55" s="175"/>
      <c r="R55" s="175"/>
      <c r="S55" s="175"/>
      <c r="T55" s="175"/>
      <c r="U55" s="175"/>
      <c r="V55" s="175"/>
      <c r="W55" s="175"/>
      <c r="X55" s="175"/>
      <c r="Y55" s="175"/>
      <c r="Z55" s="175"/>
      <c r="AA55" s="175"/>
    </row>
    <row r="56" spans="2:27">
      <c r="B56" s="2" t="s">
        <v>287</v>
      </c>
      <c r="C56" s="174">
        <f>SUM(C46:C49)-SUM(C51:C54)</f>
        <v>0</v>
      </c>
      <c r="D56" s="174">
        <f t="shared" ref="D56:AA56" si="3">SUM(D46:D49)-SUM(D51:D54)</f>
        <v>0</v>
      </c>
      <c r="E56" s="174">
        <f t="shared" si="3"/>
        <v>0</v>
      </c>
      <c r="F56" s="174">
        <f t="shared" si="3"/>
        <v>0</v>
      </c>
      <c r="G56" s="174">
        <f t="shared" si="3"/>
        <v>0</v>
      </c>
      <c r="H56" s="174">
        <f t="shared" si="3"/>
        <v>0</v>
      </c>
      <c r="I56" s="174">
        <f t="shared" si="3"/>
        <v>0</v>
      </c>
      <c r="J56" s="174">
        <f t="shared" si="3"/>
        <v>0</v>
      </c>
      <c r="K56" s="174">
        <f t="shared" si="3"/>
        <v>0</v>
      </c>
      <c r="L56" s="174">
        <f t="shared" si="3"/>
        <v>0</v>
      </c>
      <c r="M56" s="174">
        <f t="shared" si="3"/>
        <v>0</v>
      </c>
      <c r="N56" s="174">
        <f t="shared" si="3"/>
        <v>0</v>
      </c>
      <c r="O56" s="174">
        <f t="shared" si="3"/>
        <v>0</v>
      </c>
      <c r="P56" s="174">
        <f t="shared" si="3"/>
        <v>0</v>
      </c>
      <c r="Q56" s="174">
        <f t="shared" si="3"/>
        <v>0</v>
      </c>
      <c r="R56" s="174">
        <f t="shared" si="3"/>
        <v>0</v>
      </c>
      <c r="S56" s="174">
        <f t="shared" si="3"/>
        <v>0</v>
      </c>
      <c r="T56" s="174">
        <f t="shared" si="3"/>
        <v>0</v>
      </c>
      <c r="U56" s="174">
        <f t="shared" si="3"/>
        <v>0</v>
      </c>
      <c r="V56" s="174">
        <f t="shared" si="3"/>
        <v>0</v>
      </c>
      <c r="W56" s="174">
        <f t="shared" si="3"/>
        <v>0</v>
      </c>
      <c r="X56" s="174">
        <f t="shared" si="3"/>
        <v>0</v>
      </c>
      <c r="Y56" s="174">
        <f t="shared" si="3"/>
        <v>0</v>
      </c>
      <c r="Z56" s="174">
        <f t="shared" si="3"/>
        <v>0</v>
      </c>
      <c r="AA56" s="174">
        <f t="shared" si="3"/>
        <v>0</v>
      </c>
    </row>
    <row r="57" spans="2:27">
      <c r="C57" s="175"/>
      <c r="D57" s="175"/>
      <c r="E57" s="175"/>
      <c r="F57" s="175"/>
      <c r="G57" s="175"/>
      <c r="H57" s="175"/>
      <c r="I57" s="175"/>
      <c r="J57" s="175"/>
      <c r="K57" s="175"/>
      <c r="L57" s="175"/>
      <c r="M57" s="175"/>
      <c r="N57" s="175"/>
      <c r="O57" s="175"/>
      <c r="P57" s="175"/>
      <c r="Q57" s="175"/>
      <c r="R57" s="175"/>
      <c r="S57" s="175"/>
      <c r="T57" s="175"/>
      <c r="U57" s="175"/>
      <c r="V57" s="175"/>
      <c r="W57" s="175"/>
      <c r="X57" s="175"/>
      <c r="Y57" s="175"/>
      <c r="Z57" s="175"/>
      <c r="AA57" s="175"/>
    </row>
    <row r="58" spans="2:27">
      <c r="B58" s="14" t="s">
        <v>306</v>
      </c>
      <c r="C58" s="177">
        <f t="shared" ref="C58:AA58" si="4">SUM(C26,C42,C56)</f>
        <v>0</v>
      </c>
      <c r="D58" s="177">
        <f t="shared" si="4"/>
        <v>0</v>
      </c>
      <c r="E58" s="177">
        <f t="shared" si="4"/>
        <v>0</v>
      </c>
      <c r="F58" s="177">
        <f t="shared" si="4"/>
        <v>74.95</v>
      </c>
      <c r="G58" s="177">
        <f t="shared" si="4"/>
        <v>149.9</v>
      </c>
      <c r="H58" s="177">
        <f t="shared" si="4"/>
        <v>149.9</v>
      </c>
      <c r="I58" s="177">
        <f t="shared" si="4"/>
        <v>224.85</v>
      </c>
      <c r="J58" s="177">
        <f t="shared" si="4"/>
        <v>224.85</v>
      </c>
      <c r="K58" s="177">
        <f t="shared" si="4"/>
        <v>224.85</v>
      </c>
      <c r="L58" s="177">
        <f t="shared" si="4"/>
        <v>299.8</v>
      </c>
      <c r="M58" s="177">
        <f t="shared" si="4"/>
        <v>299.8</v>
      </c>
      <c r="N58" s="177">
        <f t="shared" si="4"/>
        <v>299.8</v>
      </c>
      <c r="O58" s="177">
        <f t="shared" si="4"/>
        <v>299.8</v>
      </c>
      <c r="P58" s="177">
        <f t="shared" si="4"/>
        <v>374.75</v>
      </c>
      <c r="Q58" s="177">
        <f t="shared" si="4"/>
        <v>374.75</v>
      </c>
      <c r="R58" s="177">
        <f t="shared" si="4"/>
        <v>374.75</v>
      </c>
      <c r="S58" s="177">
        <f t="shared" si="4"/>
        <v>374.75</v>
      </c>
      <c r="T58" s="177">
        <f t="shared" si="4"/>
        <v>374.75</v>
      </c>
      <c r="U58" s="177">
        <f t="shared" si="4"/>
        <v>449.7</v>
      </c>
      <c r="V58" s="177">
        <f t="shared" si="4"/>
        <v>449.7</v>
      </c>
      <c r="W58" s="177">
        <f t="shared" si="4"/>
        <v>449.7</v>
      </c>
      <c r="X58" s="177">
        <f t="shared" si="4"/>
        <v>449.7</v>
      </c>
      <c r="Y58" s="177">
        <f t="shared" si="4"/>
        <v>449.7</v>
      </c>
      <c r="Z58" s="177">
        <f t="shared" si="4"/>
        <v>449.7</v>
      </c>
      <c r="AA58" s="177">
        <f t="shared" si="4"/>
        <v>524.65</v>
      </c>
    </row>
    <row r="59" spans="2:27">
      <c r="B59" s="14" t="s">
        <v>307</v>
      </c>
      <c r="C59" s="177">
        <f>C58</f>
        <v>0</v>
      </c>
      <c r="D59" s="177">
        <f>C59+D58</f>
        <v>0</v>
      </c>
      <c r="E59" s="177">
        <f t="shared" ref="E59:AA59" si="5">D59+E58</f>
        <v>0</v>
      </c>
      <c r="F59" s="177">
        <f t="shared" si="5"/>
        <v>74.95</v>
      </c>
      <c r="G59" s="177">
        <f t="shared" si="5"/>
        <v>224.85000000000002</v>
      </c>
      <c r="H59" s="177">
        <f t="shared" si="5"/>
        <v>374.75</v>
      </c>
      <c r="I59" s="177">
        <f t="shared" si="5"/>
        <v>599.6</v>
      </c>
      <c r="J59" s="177">
        <f t="shared" si="5"/>
        <v>824.45</v>
      </c>
      <c r="K59" s="177">
        <f t="shared" si="5"/>
        <v>1049.3</v>
      </c>
      <c r="L59" s="177">
        <f t="shared" si="5"/>
        <v>1349.1</v>
      </c>
      <c r="M59" s="177">
        <f t="shared" si="5"/>
        <v>1648.8999999999999</v>
      </c>
      <c r="N59" s="177">
        <f t="shared" si="5"/>
        <v>1948.6999999999998</v>
      </c>
      <c r="O59" s="177">
        <f t="shared" si="5"/>
        <v>2248.5</v>
      </c>
      <c r="P59" s="177">
        <f t="shared" si="5"/>
        <v>2623.25</v>
      </c>
      <c r="Q59" s="177">
        <f t="shared" si="5"/>
        <v>2998</v>
      </c>
      <c r="R59" s="177">
        <f t="shared" si="5"/>
        <v>3372.75</v>
      </c>
      <c r="S59" s="177">
        <f t="shared" si="5"/>
        <v>3747.5</v>
      </c>
      <c r="T59" s="177">
        <f t="shared" si="5"/>
        <v>4122.25</v>
      </c>
      <c r="U59" s="177">
        <f t="shared" si="5"/>
        <v>4571.95</v>
      </c>
      <c r="V59" s="177">
        <f t="shared" si="5"/>
        <v>5021.6499999999996</v>
      </c>
      <c r="W59" s="177">
        <f t="shared" si="5"/>
        <v>5471.3499999999995</v>
      </c>
      <c r="X59" s="177">
        <f t="shared" si="5"/>
        <v>5921.0499999999993</v>
      </c>
      <c r="Y59" s="177">
        <f t="shared" si="5"/>
        <v>6370.7499999999991</v>
      </c>
      <c r="Z59" s="177">
        <f t="shared" si="5"/>
        <v>6820.4499999999989</v>
      </c>
      <c r="AA59" s="177">
        <f t="shared" si="5"/>
        <v>7345.0999999999985</v>
      </c>
    </row>
    <row r="60" spans="2:27">
      <c r="C60" s="175"/>
      <c r="D60" s="175"/>
      <c r="E60" s="175"/>
      <c r="F60" s="175"/>
      <c r="G60" s="175"/>
      <c r="H60" s="175"/>
      <c r="I60" s="175"/>
      <c r="J60" s="175"/>
      <c r="K60" s="175"/>
      <c r="L60" s="175"/>
      <c r="M60" s="175"/>
      <c r="N60" s="175"/>
      <c r="O60" s="175"/>
      <c r="P60" s="175"/>
      <c r="Q60" s="175"/>
      <c r="R60" s="175"/>
      <c r="S60" s="175"/>
      <c r="T60" s="175"/>
      <c r="U60" s="175"/>
      <c r="V60" s="175"/>
      <c r="W60" s="175"/>
      <c r="X60" s="175"/>
      <c r="Y60" s="175"/>
      <c r="Z60" s="175"/>
      <c r="AA60" s="175"/>
    </row>
    <row r="61" spans="2:27">
      <c r="C61" s="175"/>
      <c r="D61" s="175"/>
      <c r="E61" s="175"/>
      <c r="F61" s="175"/>
      <c r="G61" s="175"/>
      <c r="H61" s="175"/>
      <c r="I61" s="175"/>
      <c r="J61" s="175"/>
      <c r="K61" s="175"/>
      <c r="L61" s="175"/>
      <c r="M61" s="175"/>
      <c r="N61" s="175"/>
      <c r="O61" s="175"/>
      <c r="P61" s="175"/>
      <c r="Q61" s="175"/>
      <c r="R61" s="175"/>
      <c r="S61" s="175"/>
      <c r="T61" s="175"/>
      <c r="U61" s="175"/>
      <c r="V61" s="175"/>
      <c r="W61" s="175"/>
      <c r="X61" s="175"/>
      <c r="Y61" s="175"/>
      <c r="Z61" s="175"/>
      <c r="AA61" s="175"/>
    </row>
    <row r="62" spans="2:27">
      <c r="B62" s="1" t="s">
        <v>308</v>
      </c>
      <c r="C62" s="175"/>
      <c r="D62" s="175"/>
      <c r="E62" s="175"/>
      <c r="F62" s="175"/>
      <c r="G62" s="175"/>
      <c r="H62" s="175"/>
      <c r="I62" s="175"/>
      <c r="J62" s="175"/>
      <c r="K62" s="175"/>
      <c r="L62" s="175"/>
      <c r="M62" s="175"/>
      <c r="N62" s="175"/>
      <c r="O62" s="175"/>
      <c r="P62" s="175"/>
      <c r="Q62" s="175"/>
      <c r="R62" s="175"/>
      <c r="S62" s="175"/>
      <c r="T62" s="175"/>
      <c r="U62" s="175"/>
      <c r="V62" s="175"/>
      <c r="W62" s="175"/>
      <c r="X62" s="175"/>
      <c r="Y62" s="175"/>
      <c r="Z62" s="175"/>
      <c r="AA62" s="175"/>
    </row>
    <row r="63" spans="2:27">
      <c r="B63" s="14" t="s">
        <v>306</v>
      </c>
      <c r="C63" s="177">
        <f>SUM(C26,C42)</f>
        <v>0</v>
      </c>
      <c r="D63" s="177">
        <f t="shared" ref="D63:AA63" si="6">SUM(D26,D42)</f>
        <v>0</v>
      </c>
      <c r="E63" s="177">
        <f t="shared" si="6"/>
        <v>0</v>
      </c>
      <c r="F63" s="177">
        <f t="shared" si="6"/>
        <v>74.95</v>
      </c>
      <c r="G63" s="177">
        <f t="shared" si="6"/>
        <v>149.9</v>
      </c>
      <c r="H63" s="177">
        <f t="shared" si="6"/>
        <v>149.9</v>
      </c>
      <c r="I63" s="177">
        <f t="shared" si="6"/>
        <v>224.85</v>
      </c>
      <c r="J63" s="177">
        <f t="shared" si="6"/>
        <v>224.85</v>
      </c>
      <c r="K63" s="177">
        <f t="shared" si="6"/>
        <v>224.85</v>
      </c>
      <c r="L63" s="177">
        <f t="shared" si="6"/>
        <v>299.8</v>
      </c>
      <c r="M63" s="177">
        <f t="shared" si="6"/>
        <v>299.8</v>
      </c>
      <c r="N63" s="177">
        <f t="shared" si="6"/>
        <v>299.8</v>
      </c>
      <c r="O63" s="177">
        <f t="shared" si="6"/>
        <v>299.8</v>
      </c>
      <c r="P63" s="177">
        <f t="shared" si="6"/>
        <v>374.75</v>
      </c>
      <c r="Q63" s="177">
        <f t="shared" si="6"/>
        <v>374.75</v>
      </c>
      <c r="R63" s="177">
        <f t="shared" si="6"/>
        <v>374.75</v>
      </c>
      <c r="S63" s="177">
        <f t="shared" si="6"/>
        <v>374.75</v>
      </c>
      <c r="T63" s="177">
        <f t="shared" si="6"/>
        <v>374.75</v>
      </c>
      <c r="U63" s="177">
        <f t="shared" si="6"/>
        <v>449.7</v>
      </c>
      <c r="V63" s="177">
        <f t="shared" si="6"/>
        <v>449.7</v>
      </c>
      <c r="W63" s="177">
        <f t="shared" si="6"/>
        <v>449.7</v>
      </c>
      <c r="X63" s="177">
        <f t="shared" si="6"/>
        <v>449.7</v>
      </c>
      <c r="Y63" s="177">
        <f t="shared" si="6"/>
        <v>449.7</v>
      </c>
      <c r="Z63" s="177">
        <f t="shared" si="6"/>
        <v>449.7</v>
      </c>
      <c r="AA63" s="177">
        <f t="shared" si="6"/>
        <v>524.65</v>
      </c>
    </row>
    <row r="64" spans="2:27">
      <c r="B64" s="14" t="s">
        <v>307</v>
      </c>
      <c r="C64" s="177">
        <f>C63</f>
        <v>0</v>
      </c>
      <c r="D64" s="177">
        <f t="shared" ref="D64:AA64" si="7">C64+D63</f>
        <v>0</v>
      </c>
      <c r="E64" s="177">
        <f t="shared" si="7"/>
        <v>0</v>
      </c>
      <c r="F64" s="177">
        <f t="shared" si="7"/>
        <v>74.95</v>
      </c>
      <c r="G64" s="177">
        <f t="shared" si="7"/>
        <v>224.85000000000002</v>
      </c>
      <c r="H64" s="177">
        <f t="shared" si="7"/>
        <v>374.75</v>
      </c>
      <c r="I64" s="177">
        <f t="shared" si="7"/>
        <v>599.6</v>
      </c>
      <c r="J64" s="177">
        <f t="shared" si="7"/>
        <v>824.45</v>
      </c>
      <c r="K64" s="177">
        <f t="shared" si="7"/>
        <v>1049.3</v>
      </c>
      <c r="L64" s="177">
        <f t="shared" si="7"/>
        <v>1349.1</v>
      </c>
      <c r="M64" s="177">
        <f t="shared" si="7"/>
        <v>1648.8999999999999</v>
      </c>
      <c r="N64" s="177">
        <f t="shared" si="7"/>
        <v>1948.6999999999998</v>
      </c>
      <c r="O64" s="177">
        <f t="shared" si="7"/>
        <v>2248.5</v>
      </c>
      <c r="P64" s="177">
        <f t="shared" si="7"/>
        <v>2623.25</v>
      </c>
      <c r="Q64" s="177">
        <f t="shared" si="7"/>
        <v>2998</v>
      </c>
      <c r="R64" s="177">
        <f t="shared" si="7"/>
        <v>3372.75</v>
      </c>
      <c r="S64" s="177">
        <f t="shared" si="7"/>
        <v>3747.5</v>
      </c>
      <c r="T64" s="177">
        <f t="shared" si="7"/>
        <v>4122.25</v>
      </c>
      <c r="U64" s="177">
        <f t="shared" si="7"/>
        <v>4571.95</v>
      </c>
      <c r="V64" s="177">
        <f t="shared" si="7"/>
        <v>5021.6499999999996</v>
      </c>
      <c r="W64" s="177">
        <f t="shared" si="7"/>
        <v>5471.3499999999995</v>
      </c>
      <c r="X64" s="177">
        <f t="shared" si="7"/>
        <v>5921.0499999999993</v>
      </c>
      <c r="Y64" s="177">
        <f t="shared" si="7"/>
        <v>6370.7499999999991</v>
      </c>
      <c r="Z64" s="177">
        <f t="shared" si="7"/>
        <v>6820.4499999999989</v>
      </c>
      <c r="AA64" s="177">
        <f t="shared" si="7"/>
        <v>7345.0999999999985</v>
      </c>
    </row>
    <row r="67" spans="2:2">
      <c r="B67" t="s">
        <v>309</v>
      </c>
    </row>
    <row r="69" spans="2:2">
      <c r="B69" t="s">
        <v>310</v>
      </c>
    </row>
  </sheetData>
  <hyperlinks>
    <hyperlink ref="H2" location="Índice!A1" display="Índice" xr:uid="{00000000-0004-0000-0700-000000000000}"/>
    <hyperlink ref="J2" location="Instruções!A1" display="Instruções" xr:uid="{00000000-0004-0000-0700-000001000000}"/>
  </hyperlinks>
  <pageMargins left="0.511811024" right="0.511811024" top="0.78740157499999996" bottom="0.78740157499999996" header="0.31496062000000002" footer="0.31496062000000002"/>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Thiago Ferreira Quilice</dc:creator>
  <cp:keywords/>
  <dc:description/>
  <cp:lastModifiedBy>Erick Figueiredo</cp:lastModifiedBy>
  <cp:revision/>
  <dcterms:created xsi:type="dcterms:W3CDTF">2018-02-07T09:49:05Z</dcterms:created>
  <dcterms:modified xsi:type="dcterms:W3CDTF">2018-11-20T12:28:08Z</dcterms:modified>
  <cp:category/>
  <cp:contentStatus/>
</cp:coreProperties>
</file>