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extevinc-my.sharepoint.cn/personal/xingbiao_gu_nio_com/Documents/文档/Technology/尺寸工程/Tolerance Analysis/template/"/>
    </mc:Choice>
  </mc:AlternateContent>
  <xr:revisionPtr revIDLastSave="302" documentId="8_{4D37434E-F013-44E5-9B10-1E6E680A3413}" xr6:coauthVersionLast="47" xr6:coauthVersionMax="47" xr10:uidLastSave="{A2EEEA86-674B-4E7A-A855-A95F32EA0BB5}"/>
  <bookViews>
    <workbookView xWindow="0" yWindow="0" windowWidth="24000" windowHeight="14400" activeTab="4" xr2:uid="{00000000-000D-0000-FFFF-FFFF00000000}"/>
  </bookViews>
  <sheets>
    <sheet name="Change_History" sheetId="3" r:id="rId1"/>
    <sheet name="Template (ASME)" sheetId="8" r:id="rId2"/>
    <sheet name="Template(ISO)" sheetId="6" r:id="rId3"/>
    <sheet name="Example(ISO) (1)" sheetId="11" r:id="rId4"/>
    <sheet name="Example(ISO) (2)" sheetId="10" r:id="rId5"/>
  </sheets>
  <definedNames>
    <definedName name="_xlnm.Print_Area" localSheetId="3">'Example(ISO) (1)'!$A$1:$AD$51</definedName>
    <definedName name="_xlnm.Print_Area" localSheetId="4">'Example(ISO) (2)'!$A$1:$AD$51</definedName>
    <definedName name="_xlnm.Print_Area" localSheetId="1">'Template (ASME)'!$A$1:$Q$51</definedName>
    <definedName name="_xlnm.Print_Area" localSheetId="2">'Template(ISO)'!$A$1:$AE$54</definedName>
    <definedName name="Z_E8441E0A_1BCB_455E_ACBE_4A618BF4666E_.wvu.Cols" localSheetId="3" hidden="1">'Example(ISO) (1)'!$S:$S,'Example(ISO) (1)'!#REF!</definedName>
    <definedName name="Z_E8441E0A_1BCB_455E_ACBE_4A618BF4666E_.wvu.Cols" localSheetId="4" hidden="1">'Example(ISO) (2)'!$S:$S,'Example(ISO) (2)'!#REF!</definedName>
    <definedName name="Z_E8441E0A_1BCB_455E_ACBE_4A618BF4666E_.wvu.Cols" localSheetId="1" hidden="1">'Template (ASME)'!$Q:$Q,'Template (ASME)'!$V:$V</definedName>
    <definedName name="Z_E8441E0A_1BCB_455E_ACBE_4A618BF4666E_.wvu.Cols" localSheetId="2" hidden="1">'Template(ISO)'!$S:$S,'Template(ISO)'!#REF!</definedName>
    <definedName name="Z_E8441E0A_1BCB_455E_ACBE_4A618BF4666E_.wvu.PrintArea" localSheetId="3" hidden="1">'Example(ISO) (1)'!$B$2:$AE$53</definedName>
    <definedName name="Z_E8441E0A_1BCB_455E_ACBE_4A618BF4666E_.wvu.PrintArea" localSheetId="4" hidden="1">'Example(ISO) (2)'!$B$2:$AE$53</definedName>
    <definedName name="Z_E8441E0A_1BCB_455E_ACBE_4A618BF4666E_.wvu.PrintArea" localSheetId="1" hidden="1">'Template (ASME)'!$A$2:$W$56</definedName>
    <definedName name="Z_E8441E0A_1BCB_455E_ACBE_4A618BF4666E_.wvu.PrintArea" localSheetId="2" hidden="1">'Template(ISO)'!$B$2:$AE$53</definedName>
    <definedName name="Z_E8441E0A_1BCB_455E_ACBE_4A618BF4666E_.wvu.Rows" localSheetId="3" hidden="1">'Example(ISO) (1)'!#REF!,'Example(ISO) (1)'!$39:$39,'Example(ISO) (1)'!$127:$129</definedName>
    <definedName name="Z_E8441E0A_1BCB_455E_ACBE_4A618BF4666E_.wvu.Rows" localSheetId="4" hidden="1">'Example(ISO) (2)'!#REF!,'Example(ISO) (2)'!$39:$39,'Example(ISO) (2)'!$127:$129</definedName>
    <definedName name="Z_E8441E0A_1BCB_455E_ACBE_4A618BF4666E_.wvu.Rows" localSheetId="1" hidden="1">'Template (ASME)'!$24:$24,'Template (ASME)'!$35:$36,'Template (ASME)'!$130:$132</definedName>
    <definedName name="Z_E8441E0A_1BCB_455E_ACBE_4A618BF4666E_.wvu.Rows" localSheetId="2" hidden="1">'Template(ISO)'!#REF!,'Template(ISO)'!$39:$39,'Template(ISO)'!$127:$129</definedName>
  </definedNames>
  <calcPr calcId="191029"/>
  <customWorkbookViews>
    <customWorkbookView name="Euan.Macleod - Personal View" guid="{E8441E0A-1BCB-455E-ACBE-4A618BF4666E}" mergeInterval="0" personalView="1" maximized="1" windowWidth="1276" windowHeight="6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7" i="10" l="1"/>
  <c r="Q36" i="10"/>
  <c r="Q35" i="10"/>
  <c r="Q34" i="10"/>
  <c r="Q33" i="10"/>
  <c r="Q32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6" i="10"/>
  <c r="Q15" i="10"/>
  <c r="Q14" i="10"/>
  <c r="Q37" i="11"/>
  <c r="Q36" i="11"/>
  <c r="Q35" i="11"/>
  <c r="Q34" i="11"/>
  <c r="Q33" i="11"/>
  <c r="Q32" i="11"/>
  <c r="Q28" i="11"/>
  <c r="Q27" i="11"/>
  <c r="Q26" i="11"/>
  <c r="Q25" i="11"/>
  <c r="Q24" i="11"/>
  <c r="Q23" i="11"/>
  <c r="Q22" i="11"/>
  <c r="Q21" i="11"/>
  <c r="Q20" i="11"/>
  <c r="Q19" i="11"/>
  <c r="Q18" i="11"/>
  <c r="Q17" i="11"/>
  <c r="Q16" i="11"/>
  <c r="Q15" i="11"/>
  <c r="Q14" i="11"/>
  <c r="Q33" i="6"/>
  <c r="Q34" i="6"/>
  <c r="Q35" i="6"/>
  <c r="Q36" i="6"/>
  <c r="Q37" i="6"/>
  <c r="Q32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14" i="6"/>
  <c r="O37" i="11" l="1"/>
  <c r="M37" i="11"/>
  <c r="O36" i="11"/>
  <c r="M36" i="11"/>
  <c r="O35" i="11"/>
  <c r="M35" i="11"/>
  <c r="O34" i="11"/>
  <c r="M34" i="11"/>
  <c r="O33" i="11"/>
  <c r="M33" i="11"/>
  <c r="O32" i="11"/>
  <c r="M32" i="11"/>
  <c r="O28" i="11"/>
  <c r="M28" i="11"/>
  <c r="O27" i="11"/>
  <c r="M27" i="11"/>
  <c r="O26" i="11"/>
  <c r="M26" i="11"/>
  <c r="O25" i="11"/>
  <c r="M25" i="11"/>
  <c r="O24" i="11"/>
  <c r="M24" i="11"/>
  <c r="O23" i="11"/>
  <c r="M23" i="11"/>
  <c r="O22" i="11"/>
  <c r="M22" i="11"/>
  <c r="O21" i="11"/>
  <c r="M21" i="11"/>
  <c r="O20" i="11"/>
  <c r="M20" i="11"/>
  <c r="O19" i="11"/>
  <c r="M19" i="11"/>
  <c r="O18" i="11"/>
  <c r="M18" i="11"/>
  <c r="O17" i="11"/>
  <c r="M17" i="11"/>
  <c r="O16" i="11"/>
  <c r="M16" i="11"/>
  <c r="O15" i="11"/>
  <c r="M15" i="11"/>
  <c r="O14" i="11"/>
  <c r="M14" i="11"/>
  <c r="O37" i="10"/>
  <c r="M37" i="10"/>
  <c r="O36" i="10"/>
  <c r="M36" i="10"/>
  <c r="O35" i="10"/>
  <c r="M35" i="10"/>
  <c r="O34" i="10"/>
  <c r="M34" i="10"/>
  <c r="O33" i="10"/>
  <c r="M33" i="10"/>
  <c r="O32" i="10"/>
  <c r="M32" i="10"/>
  <c r="O28" i="10"/>
  <c r="M28" i="10"/>
  <c r="O27" i="10"/>
  <c r="M27" i="10"/>
  <c r="O26" i="10"/>
  <c r="M26" i="10"/>
  <c r="O25" i="10"/>
  <c r="M25" i="10"/>
  <c r="O24" i="10"/>
  <c r="M24" i="10"/>
  <c r="O23" i="10"/>
  <c r="M23" i="10"/>
  <c r="O22" i="10"/>
  <c r="M22" i="10"/>
  <c r="O21" i="10"/>
  <c r="M21" i="10"/>
  <c r="O20" i="10"/>
  <c r="M20" i="10"/>
  <c r="O19" i="10"/>
  <c r="M19" i="10"/>
  <c r="O18" i="10"/>
  <c r="M18" i="10"/>
  <c r="O17" i="10"/>
  <c r="M17" i="10"/>
  <c r="O16" i="10"/>
  <c r="M16" i="10"/>
  <c r="O15" i="10"/>
  <c r="M15" i="10"/>
  <c r="O14" i="10"/>
  <c r="P39" i="10" s="1" a="1"/>
  <c r="P39" i="10" s="1"/>
  <c r="M14" i="10"/>
  <c r="M39" i="10" s="1"/>
  <c r="O34" i="6"/>
  <c r="O35" i="6"/>
  <c r="O36" i="6"/>
  <c r="O37" i="6"/>
  <c r="O33" i="6"/>
  <c r="O32" i="6"/>
  <c r="M33" i="6"/>
  <c r="M34" i="6"/>
  <c r="M35" i="6"/>
  <c r="M36" i="6"/>
  <c r="M37" i="6"/>
  <c r="M32" i="6"/>
  <c r="N10" i="8"/>
  <c r="L38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9" i="8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14" i="6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9" i="8"/>
  <c r="N28" i="8"/>
  <c r="N30" i="8"/>
  <c r="N32" i="8"/>
  <c r="N34" i="8"/>
  <c r="N36" i="8"/>
  <c r="N26" i="8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P39" i="11" l="1" a="1"/>
  <c r="P39" i="11" s="1"/>
  <c r="M39" i="11"/>
  <c r="E45" i="11"/>
  <c r="E47" i="11"/>
  <c r="O39" i="11"/>
  <c r="F45" i="11" s="1"/>
  <c r="E45" i="10"/>
  <c r="E47" i="10"/>
  <c r="P45" i="10"/>
  <c r="F47" i="10"/>
  <c r="O39" i="10"/>
  <c r="F45" i="10" s="1"/>
  <c r="O39" i="6"/>
  <c r="F45" i="6" s="1"/>
  <c r="M39" i="6"/>
  <c r="P39" i="6" a="1"/>
  <c r="P39" i="6" s="1"/>
  <c r="F47" i="6" s="1"/>
  <c r="N38" i="8"/>
  <c r="P18" i="8" s="1"/>
  <c r="N41" i="8" a="1"/>
  <c r="N41" i="8" s="1"/>
  <c r="N44" i="8" s="1"/>
  <c r="N47" i="8" a="1"/>
  <c r="N47" i="8" s="1"/>
  <c r="L44" i="8"/>
  <c r="L41" i="8"/>
  <c r="P45" i="11" l="1"/>
  <c r="P47" i="11" s="1"/>
  <c r="F47" i="11"/>
  <c r="H47" i="11" s="1"/>
  <c r="H45" i="11"/>
  <c r="G45" i="11"/>
  <c r="E45" i="6"/>
  <c r="E47" i="6"/>
  <c r="P49" i="10"/>
  <c r="P51" i="10" s="1"/>
  <c r="P47" i="10"/>
  <c r="H47" i="10"/>
  <c r="G47" i="10"/>
  <c r="H45" i="10"/>
  <c r="G45" i="10"/>
  <c r="P14" i="8"/>
  <c r="P12" i="8"/>
  <c r="P22" i="8"/>
  <c r="P20" i="8"/>
  <c r="P23" i="8"/>
  <c r="P34" i="8"/>
  <c r="P15" i="8"/>
  <c r="P26" i="8"/>
  <c r="P30" i="8"/>
  <c r="P11" i="8"/>
  <c r="P13" i="8"/>
  <c r="P10" i="8"/>
  <c r="P21" i="8"/>
  <c r="P36" i="8"/>
  <c r="P9" i="8"/>
  <c r="P17" i="8"/>
  <c r="P16" i="8"/>
  <c r="P28" i="8"/>
  <c r="P32" i="8"/>
  <c r="P19" i="8"/>
  <c r="O42" i="8"/>
  <c r="O41" i="8"/>
  <c r="O39" i="8"/>
  <c r="O38" i="8"/>
  <c r="L47" i="8"/>
  <c r="O45" i="8"/>
  <c r="P45" i="6"/>
  <c r="G47" i="11" l="1"/>
  <c r="P49" i="11"/>
  <c r="P51" i="11" s="1"/>
  <c r="P49" i="6"/>
  <c r="P51" i="6" s="1"/>
  <c r="P47" i="6"/>
  <c r="O44" i="8"/>
  <c r="O48" i="8"/>
  <c r="O47" i="8"/>
  <c r="H47" i="6"/>
  <c r="G47" i="6"/>
  <c r="H45" i="6"/>
  <c r="G4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Euan.Macleod</author>
    <author>Xingbiao GU 顾兴标</author>
  </authors>
  <commentList>
    <comment ref="C13" authorId="0" shapeId="0" xr:uid="{2E971009-C5D7-4812-BB98-B04676F2F048}">
      <text>
        <r>
          <rPr>
            <sz val="8"/>
            <color indexed="81"/>
            <rFont val="Tahoma"/>
            <family val="2"/>
          </rPr>
          <t xml:space="preserve">The number of the dimension chain as shown on the dimension sketch. </t>
        </r>
      </text>
    </comment>
    <comment ref="G13" authorId="1" shapeId="0" xr:uid="{88FC3DE2-1C4C-452F-AB9D-55E2A438A61F}">
      <text>
        <r>
          <rPr>
            <sz val="9"/>
            <color indexed="81"/>
            <rFont val="宋体"/>
            <family val="3"/>
            <charset val="134"/>
          </rPr>
          <t>输入尺寸链环的描述，可以用起始-终点的形式，也可以描述具体的特征、形状等</t>
        </r>
      </text>
    </comment>
    <comment ref="K13" authorId="0" shapeId="0" xr:uid="{51BAE26D-13E0-4808-B1C3-5CEEB2583790}">
      <text>
        <r>
          <rPr>
            <sz val="8"/>
            <color indexed="81"/>
            <rFont val="Tahoma"/>
            <family val="2"/>
          </rPr>
          <t>Enter the lower limit of the tolerance. Remember to enter the "-" sign before the number.</t>
        </r>
      </text>
    </comment>
    <comment ref="L13" authorId="0" shapeId="0" xr:uid="{318A6EF1-8033-4DC7-8E30-77386ADD2C34}">
      <text>
        <r>
          <rPr>
            <sz val="8"/>
            <color indexed="81"/>
            <rFont val="Tahoma"/>
            <family val="2"/>
          </rPr>
          <t>Select direction of dimension by clicking on the drop down menu on each row.</t>
        </r>
      </text>
    </comment>
    <comment ref="P13" authorId="0" shapeId="0" xr:uid="{65D114E0-04E3-40DA-9CF3-AC26AC75AB83}">
      <text>
        <r>
          <rPr>
            <sz val="8"/>
            <color indexed="81"/>
            <rFont val="Tahoma"/>
            <family val="2"/>
          </rPr>
          <t>Input the CPK of each tolerance be able to 
reach.</t>
        </r>
      </text>
    </comment>
    <comment ref="P31" authorId="0" shapeId="0" xr:uid="{BCEE0EA3-36CB-41E8-85B1-8D8903142486}">
      <text>
        <r>
          <rPr>
            <sz val="8"/>
            <color indexed="81"/>
            <rFont val="Tahoma"/>
            <family val="2"/>
          </rPr>
          <t xml:space="preserve">Input the CPK of each tolerance be able to 
reach.
</t>
        </r>
        <r>
          <rPr>
            <b/>
            <sz val="8"/>
            <color indexed="81"/>
            <rFont val="Tahoma"/>
            <family val="2"/>
          </rPr>
          <t>Select the minimium CPK bettwern the shaft and the hole dimensions.</t>
        </r>
      </text>
    </comment>
    <comment ref="P39" authorId="1" shapeId="0" xr:uid="{CB2755A1-BC73-492E-9BC8-928B7DD26205}">
      <text>
        <r>
          <rPr>
            <sz val="9"/>
            <color indexed="81"/>
            <rFont val="宋体"/>
            <family val="3"/>
            <charset val="134"/>
          </rPr>
          <t>Calculated σof the close loop, based on above CPK</t>
        </r>
      </text>
    </comment>
    <comment ref="J45" authorId="1" shapeId="0" xr:uid="{12C7B5A1-BDDA-4B39-A6AC-E44FA03F5532}">
      <text>
        <r>
          <rPr>
            <sz val="9"/>
            <color indexed="81"/>
            <rFont val="宋体"/>
            <family val="3"/>
            <charset val="134"/>
          </rPr>
          <t>HELP:
User Defined Target Limit defines the amount of minimum or maximum gap, or the minimum or maximum interference desired</t>
        </r>
      </text>
    </comment>
    <comment ref="C47" authorId="1" shapeId="0" xr:uid="{B46768B8-F05E-4CB6-8D9A-6F2A8C004CEE}">
      <text>
        <r>
          <rPr>
            <sz val="9"/>
            <color indexed="81"/>
            <rFont val="宋体"/>
            <family val="3"/>
            <charset val="134"/>
          </rPr>
          <t>This is the Root Sum of Squares of the "TOLERANCE" column at "Equal Bilateral Format" zone, with "CPK" column involved.  It is the statistical summation of the 5 sigma(=CPK 1.667) adjusted tolerance values.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Euan.Macleod</author>
    <author>Xingbiao GU 顾兴标</author>
  </authors>
  <commentList>
    <comment ref="C13" authorId="0" shapeId="0" xr:uid="{4A503449-EE72-47D0-8FE9-13FA9D99CF68}">
      <text>
        <r>
          <rPr>
            <sz val="8"/>
            <color indexed="81"/>
            <rFont val="Tahoma"/>
            <family val="2"/>
          </rPr>
          <t xml:space="preserve">The number of the dimension chain as shown on the dimension sketch. </t>
        </r>
      </text>
    </comment>
    <comment ref="G13" authorId="1" shapeId="0" xr:uid="{2DF72F32-A9D0-459B-B5CF-BF152803B9E6}">
      <text>
        <r>
          <rPr>
            <sz val="9"/>
            <color indexed="81"/>
            <rFont val="宋体"/>
            <family val="3"/>
            <charset val="134"/>
          </rPr>
          <t>输入尺寸链环的描述，可以用起始-终点的形式，也可以描述具体的特征、形状等</t>
        </r>
      </text>
    </comment>
    <comment ref="K13" authorId="0" shapeId="0" xr:uid="{6C7874DF-A722-4D59-8E03-CE909EC2D7F1}">
      <text>
        <r>
          <rPr>
            <sz val="8"/>
            <color indexed="81"/>
            <rFont val="Tahoma"/>
            <family val="2"/>
          </rPr>
          <t>Enter the lower limit of the tolerance. Remember to enter the "-" sign before the number.</t>
        </r>
      </text>
    </comment>
    <comment ref="L13" authorId="0" shapeId="0" xr:uid="{D75F716E-EC83-41FF-BAB5-9B29842D5C97}">
      <text>
        <r>
          <rPr>
            <sz val="8"/>
            <color indexed="81"/>
            <rFont val="Tahoma"/>
            <family val="2"/>
          </rPr>
          <t>Select direction of dimension by clicking on the drop down menu on each row.</t>
        </r>
      </text>
    </comment>
    <comment ref="P13" authorId="0" shapeId="0" xr:uid="{B3167192-812D-4309-B38B-4F63208F5541}">
      <text>
        <r>
          <rPr>
            <sz val="8"/>
            <color indexed="81"/>
            <rFont val="Tahoma"/>
            <family val="2"/>
          </rPr>
          <t>Input the CPK of each tolerance be able to 
reach.</t>
        </r>
      </text>
    </comment>
    <comment ref="P31" authorId="0" shapeId="0" xr:uid="{2A2A3E85-629A-458E-A004-A9BD19F56E27}">
      <text>
        <r>
          <rPr>
            <sz val="8"/>
            <color indexed="81"/>
            <rFont val="Tahoma"/>
            <family val="2"/>
          </rPr>
          <t xml:space="preserve">Input the CPK of each tolerance be able to 
reach.
</t>
        </r>
        <r>
          <rPr>
            <b/>
            <sz val="8"/>
            <color indexed="81"/>
            <rFont val="Tahoma"/>
            <family val="2"/>
          </rPr>
          <t>Select the minimium CPK bettwern the shaft and the hole dimensions.</t>
        </r>
      </text>
    </comment>
    <comment ref="P39" authorId="1" shapeId="0" xr:uid="{1F75665F-6CAC-44C4-B01D-A2E44FBB34BB}">
      <text>
        <r>
          <rPr>
            <sz val="9"/>
            <color indexed="81"/>
            <rFont val="宋体"/>
            <family val="3"/>
            <charset val="134"/>
          </rPr>
          <t>Calculated σof the close loop, based on above CPK</t>
        </r>
      </text>
    </comment>
    <comment ref="J45" authorId="1" shapeId="0" xr:uid="{C8071C79-A9BC-4088-B309-3362B8B18971}">
      <text>
        <r>
          <rPr>
            <sz val="9"/>
            <color indexed="81"/>
            <rFont val="宋体"/>
            <family val="3"/>
            <charset val="134"/>
          </rPr>
          <t>HELP:
User Defined Target Limit defines the amount of minimum or maximum gap, or the minimum or maximum interference desired</t>
        </r>
      </text>
    </comment>
    <comment ref="C47" authorId="1" shapeId="0" xr:uid="{BF5FC0F3-9D4A-45F1-A0A6-021167FC3B4D}">
      <text>
        <r>
          <rPr>
            <sz val="9"/>
            <color indexed="81"/>
            <rFont val="宋体"/>
            <family val="3"/>
            <charset val="134"/>
          </rPr>
          <t>This is the Root Sum of Squares of the "TOLERANCE" column at "Equal Bilateral Format" zone, with "CPK" column involved.  It is the statistical summation of the 5 sigma(=CPK 1.667) adjusted tolerance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Euan.Macleod</author>
    <author>Xingbiao GU 顾兴标</author>
  </authors>
  <commentList>
    <comment ref="C13" authorId="0" shapeId="0" xr:uid="{9FA63A89-FA10-4BF7-898D-F998DE3746DB}">
      <text>
        <r>
          <rPr>
            <sz val="8"/>
            <color indexed="81"/>
            <rFont val="Tahoma"/>
            <family val="2"/>
          </rPr>
          <t xml:space="preserve">The number of the dimension chain as shown on the dimension sketch. </t>
        </r>
      </text>
    </comment>
    <comment ref="G13" authorId="1" shapeId="0" xr:uid="{D00A5B6A-124B-4120-A136-8F22DF7E7214}">
      <text>
        <r>
          <rPr>
            <sz val="9"/>
            <color indexed="81"/>
            <rFont val="宋体"/>
            <family val="3"/>
            <charset val="134"/>
          </rPr>
          <t>输入尺寸链环的描述，可以用起始-终点的形式，也可以描述具体的特征、形状等</t>
        </r>
      </text>
    </comment>
    <comment ref="K13" authorId="0" shapeId="0" xr:uid="{E6B0C06E-73CA-4B76-BB00-8E1332E693F8}">
      <text>
        <r>
          <rPr>
            <sz val="8"/>
            <color indexed="81"/>
            <rFont val="Tahoma"/>
            <family val="2"/>
          </rPr>
          <t>Enter the lower limit of the tolerance. Remember to enter the "-" sign before the number.</t>
        </r>
      </text>
    </comment>
    <comment ref="L13" authorId="0" shapeId="0" xr:uid="{60827EA8-3107-46D9-9B48-312492D88E5D}">
      <text>
        <r>
          <rPr>
            <sz val="8"/>
            <color indexed="81"/>
            <rFont val="Tahoma"/>
            <family val="2"/>
          </rPr>
          <t>Select direction of dimension by clicking on the drop down menu on each row.</t>
        </r>
      </text>
    </comment>
    <comment ref="P13" authorId="0" shapeId="0" xr:uid="{C7B56E5C-BE01-46C1-8EA9-A183387002F6}">
      <text>
        <r>
          <rPr>
            <sz val="8"/>
            <color indexed="81"/>
            <rFont val="Tahoma"/>
            <family val="2"/>
          </rPr>
          <t>Input the CPK of each tolerance be able to 
reach.</t>
        </r>
      </text>
    </comment>
    <comment ref="P31" authorId="0" shapeId="0" xr:uid="{96F54F7C-0A26-4B82-ADF9-3847C66E53B2}">
      <text>
        <r>
          <rPr>
            <sz val="8"/>
            <color indexed="81"/>
            <rFont val="Tahoma"/>
            <family val="2"/>
          </rPr>
          <t xml:space="preserve">Input the CPK of each tolerance be able to 
reach.
</t>
        </r>
        <r>
          <rPr>
            <b/>
            <sz val="8"/>
            <color indexed="81"/>
            <rFont val="Tahoma"/>
            <family val="2"/>
          </rPr>
          <t>Select the minimium CPK bettwern the shaft and the hole dimensions.</t>
        </r>
      </text>
    </comment>
    <comment ref="P39" authorId="1" shapeId="0" xr:uid="{F8368AA2-DB0C-4B06-9780-9F307C4A2F8A}">
      <text>
        <r>
          <rPr>
            <sz val="9"/>
            <color indexed="81"/>
            <rFont val="宋体"/>
            <family val="3"/>
            <charset val="134"/>
          </rPr>
          <t>Calculated σof the close loop, based on above CPK</t>
        </r>
      </text>
    </comment>
    <comment ref="J45" authorId="1" shapeId="0" xr:uid="{B63EE716-6477-470C-AFF6-943BB691713C}">
      <text>
        <r>
          <rPr>
            <sz val="9"/>
            <color indexed="81"/>
            <rFont val="宋体"/>
            <family val="3"/>
            <charset val="134"/>
          </rPr>
          <t>HELP:
User Defined Target Limit defines the amount of minimum or maximum gap, or the minimum or maximum interference desired</t>
        </r>
      </text>
    </comment>
    <comment ref="C47" authorId="1" shapeId="0" xr:uid="{B6BCD4CF-7DAB-48D7-B0EC-34421B60FD8F}">
      <text>
        <r>
          <rPr>
            <sz val="9"/>
            <color indexed="81"/>
            <rFont val="宋体"/>
            <family val="3"/>
            <charset val="134"/>
          </rPr>
          <t>This is the Root Sum of Squares of the "TOLERANCE" column at "Equal Bilateral Format" zone, with "CPK" column involved.  It is the statistical summation of the 5 sigma(=CPK 1.667) adjusted tolerance values.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<sst xmlns="http://schemas.openxmlformats.org/spreadsheetml/2006/main" count="492" uniqueCount="152">
  <si>
    <t>Positive</t>
    <phoneticPr fontId="1" type="noConversion"/>
  </si>
  <si>
    <t>Negative</t>
    <phoneticPr fontId="1" type="noConversion"/>
  </si>
  <si>
    <t>Click Here</t>
  </si>
  <si>
    <t>Click Here</t>
    <phoneticPr fontId="1" type="noConversion"/>
  </si>
  <si>
    <t>Positive</t>
  </si>
  <si>
    <t>Negative</t>
  </si>
  <si>
    <t>REV</t>
    <phoneticPr fontId="1" type="noConversion"/>
  </si>
  <si>
    <t>Thickness of PCB</t>
  </si>
  <si>
    <t>Height of hook for fix PCB</t>
  </si>
  <si>
    <t>Thickness of Panel</t>
  </si>
  <si>
    <t>Height of Panel</t>
  </si>
  <si>
    <t>Height of column for fix power button</t>
  </si>
  <si>
    <t>Height of hook</t>
  </si>
  <si>
    <t>Height of touch surface</t>
  </si>
  <si>
    <r>
      <rPr>
        <b/>
        <sz val="10"/>
        <rFont val="宋体"/>
        <family val="3"/>
        <charset val="134"/>
      </rPr>
      <t>项目名称</t>
    </r>
    <r>
      <rPr>
        <b/>
        <sz val="10"/>
        <rFont val="Arial"/>
        <family val="2"/>
      </rPr>
      <t>Project:</t>
    </r>
    <phoneticPr fontId="1" type="noConversion"/>
  </si>
  <si>
    <r>
      <rPr>
        <b/>
        <sz val="10"/>
        <rFont val="宋体"/>
        <family val="3"/>
        <charset val="134"/>
      </rPr>
      <t>分析人</t>
    </r>
    <r>
      <rPr>
        <b/>
        <sz val="10"/>
        <rFont val="Arial"/>
        <family val="2"/>
      </rPr>
      <t>Performed By:</t>
    </r>
    <phoneticPr fontId="1" type="noConversion"/>
  </si>
  <si>
    <r>
      <rPr>
        <b/>
        <sz val="10"/>
        <rFont val="宋体"/>
        <family val="3"/>
        <charset val="134"/>
      </rPr>
      <t>日期</t>
    </r>
    <r>
      <rPr>
        <b/>
        <sz val="10"/>
        <rFont val="Arial"/>
        <family val="2"/>
      </rPr>
      <t>Date:</t>
    </r>
    <phoneticPr fontId="1" type="noConversion"/>
  </si>
  <si>
    <t>Rev</t>
  </si>
  <si>
    <t>Description of Change</t>
  </si>
  <si>
    <t>Preliminary</t>
    <phoneticPr fontId="3" type="noConversion"/>
  </si>
  <si>
    <t>01</t>
    <phoneticPr fontId="14" type="noConversion"/>
  </si>
  <si>
    <t>02</t>
    <phoneticPr fontId="14" type="noConversion"/>
  </si>
  <si>
    <t>Date</t>
    <phoneticPr fontId="14" type="noConversion"/>
  </si>
  <si>
    <t>Author</t>
    <phoneticPr fontId="14" type="noConversion"/>
  </si>
  <si>
    <t>2023-03-21</t>
    <phoneticPr fontId="14" type="noConversion"/>
  </si>
  <si>
    <t>2023-05-26</t>
    <phoneticPr fontId="14" type="noConversion"/>
  </si>
  <si>
    <t>Xingbiao Gu</t>
    <phoneticPr fontId="14" type="noConversion"/>
  </si>
  <si>
    <t>ACCEPTABLE
NEED CONTNINUE TO IMPROVE CPK OF SUB TOLERANCE OF THE CHAIN.</t>
    <phoneticPr fontId="14" type="noConversion"/>
  </si>
  <si>
    <t>Change Sigma level to CPK;
Change drawing no. to " Description of Dimension Chain";
ADD CPK table for assembly shift,;
Change assembly description to detailed hole&amp;shaft;
Change RSS result with 5 Sigma;
ADD Process Capability analysis for user-defined target limit.
ADD worksheet protection to avoid mis-modifiation. Password:123</t>
    <phoneticPr fontId="14" type="noConversion"/>
  </si>
  <si>
    <t>Component</t>
    <phoneticPr fontId="1" type="noConversion"/>
  </si>
  <si>
    <t>Type</t>
    <phoneticPr fontId="14" type="noConversion"/>
  </si>
  <si>
    <t>Size</t>
    <phoneticPr fontId="14" type="noConversion"/>
  </si>
  <si>
    <t>Tolerance</t>
    <phoneticPr fontId="14" type="noConversion"/>
  </si>
  <si>
    <t>Description</t>
    <phoneticPr fontId="14" type="noConversion"/>
  </si>
  <si>
    <t>Direction</t>
    <phoneticPr fontId="14" type="noConversion"/>
  </si>
  <si>
    <t>Feature Of Size</t>
    <phoneticPr fontId="14" type="noConversion"/>
  </si>
  <si>
    <t>FROM</t>
    <phoneticPr fontId="14" type="noConversion"/>
  </si>
  <si>
    <t>TO</t>
    <phoneticPr fontId="14" type="noConversion"/>
  </si>
  <si>
    <t>Contribution %</t>
    <phoneticPr fontId="1" type="noConversion"/>
  </si>
  <si>
    <t>Equal Bilateral Format</t>
    <phoneticPr fontId="14" type="noConversion"/>
  </si>
  <si>
    <t>Vector #</t>
    <phoneticPr fontId="1" type="noConversion"/>
  </si>
  <si>
    <t>ID</t>
    <phoneticPr fontId="1" type="noConversion"/>
  </si>
  <si>
    <t>MAX</t>
    <phoneticPr fontId="14" type="noConversion"/>
  </si>
  <si>
    <t>MIN</t>
    <phoneticPr fontId="14" type="noConversion"/>
  </si>
  <si>
    <t>CpK</t>
    <phoneticPr fontId="1" type="noConversion"/>
  </si>
  <si>
    <t>CpK</t>
    <phoneticPr fontId="14" type="noConversion"/>
  </si>
  <si>
    <t>FOS Tolerance</t>
    <phoneticPr fontId="14" type="noConversion"/>
  </si>
  <si>
    <t>RSS</t>
    <phoneticPr fontId="14" type="noConversion"/>
  </si>
  <si>
    <t>MRSS</t>
    <phoneticPr fontId="14" type="noConversion"/>
  </si>
  <si>
    <t>DRSS</t>
    <phoneticPr fontId="14" type="noConversion"/>
  </si>
  <si>
    <t>TSU</t>
    <phoneticPr fontId="14" type="noConversion"/>
  </si>
  <si>
    <t>Hole/Slot</t>
    <phoneticPr fontId="1" type="noConversion"/>
  </si>
  <si>
    <t>Shaft/Key</t>
    <phoneticPr fontId="1" type="noConversion"/>
  </si>
  <si>
    <t>Upper</t>
    <phoneticPr fontId="14" type="noConversion"/>
  </si>
  <si>
    <t>Lower</t>
    <phoneticPr fontId="14" type="noConversion"/>
  </si>
  <si>
    <t>Part Graph</t>
    <phoneticPr fontId="14" type="noConversion"/>
  </si>
  <si>
    <r>
      <t>n</t>
    </r>
    <r>
      <rPr>
        <b/>
        <sz val="12"/>
        <rFont val="微软雅黑"/>
        <family val="2"/>
        <charset val="134"/>
      </rPr>
      <t>σ</t>
    </r>
    <phoneticPr fontId="14" type="noConversion"/>
  </si>
  <si>
    <r>
      <t>1.5</t>
    </r>
    <r>
      <rPr>
        <sz val="12"/>
        <rFont val="Arial"/>
        <family val="2"/>
      </rPr>
      <t>σ</t>
    </r>
    <r>
      <rPr>
        <sz val="11"/>
        <rFont val="Arial"/>
        <family val="2"/>
      </rPr>
      <t xml:space="preserve"> Shift</t>
    </r>
    <phoneticPr fontId="14" type="noConversion"/>
  </si>
  <si>
    <r>
      <t>3</t>
    </r>
    <r>
      <rPr>
        <sz val="12"/>
        <rFont val="Arial"/>
        <family val="2"/>
      </rPr>
      <t>σ</t>
    </r>
    <r>
      <rPr>
        <sz val="11"/>
        <rFont val="Arial"/>
        <family val="2"/>
      </rPr>
      <t xml:space="preserve"> Equivalent</t>
    </r>
    <phoneticPr fontId="14" type="noConversion"/>
  </si>
  <si>
    <t>Tolerance Analysis</t>
    <phoneticPr fontId="14" type="noConversion"/>
  </si>
  <si>
    <t>Columns to be completed by user.</t>
    <phoneticPr fontId="1" type="noConversion"/>
  </si>
  <si>
    <t>Click to select options from drop down menu.</t>
    <phoneticPr fontId="14" type="noConversion"/>
  </si>
  <si>
    <t xml:space="preserve">Columns populated automatically. Do not modify. </t>
    <phoneticPr fontId="14" type="noConversion"/>
  </si>
  <si>
    <t>SUM</t>
    <phoneticPr fontId="14" type="noConversion"/>
  </si>
  <si>
    <t>±</t>
  </si>
  <si>
    <t>±</t>
    <phoneticPr fontId="14" type="noConversion"/>
  </si>
  <si>
    <t>Type</t>
    <phoneticPr fontId="1" type="noConversion"/>
  </si>
  <si>
    <t>Dim.</t>
    <phoneticPr fontId="1" type="noConversion"/>
  </si>
  <si>
    <t>TOL.</t>
    <phoneticPr fontId="14" type="noConversion"/>
  </si>
  <si>
    <t>Geometric TOL.</t>
    <phoneticPr fontId="14" type="noConversion"/>
  </si>
  <si>
    <t>03</t>
    <phoneticPr fontId="14" type="noConversion"/>
  </si>
  <si>
    <t>2023-06-09</t>
    <phoneticPr fontId="14" type="noConversion"/>
  </si>
  <si>
    <t>ADD ASME GD&amp;T template
REMOVE protection password</t>
    <phoneticPr fontId="14" type="noConversion"/>
  </si>
  <si>
    <t>ASSEMBLY SHIFT</t>
    <phoneticPr fontId="14" type="noConversion"/>
  </si>
  <si>
    <t>Linear</t>
  </si>
  <si>
    <r>
      <rPr>
        <b/>
        <sz val="11"/>
        <color theme="0"/>
        <rFont val="宋体"/>
        <family val="3"/>
        <charset val="134"/>
      </rPr>
      <t>工程能力分析</t>
    </r>
    <r>
      <rPr>
        <b/>
        <sz val="11"/>
        <color theme="0"/>
        <rFont val="Arial"/>
        <family val="2"/>
      </rPr>
      <t xml:space="preserve"> </t>
    </r>
    <r>
      <rPr>
        <b/>
        <i/>
        <sz val="11"/>
        <color theme="0"/>
        <rFont val="Arial"/>
        <family val="2"/>
      </rPr>
      <t>Process Capability Analysis</t>
    </r>
    <phoneticPr fontId="1" type="noConversion"/>
  </si>
  <si>
    <r>
      <rPr>
        <b/>
        <sz val="11"/>
        <color theme="0"/>
        <rFont val="宋体"/>
        <family val="3"/>
        <charset val="134"/>
      </rPr>
      <t>公差计算</t>
    </r>
    <r>
      <rPr>
        <b/>
        <sz val="11"/>
        <color theme="0"/>
        <rFont val="Arial"/>
        <family val="2"/>
      </rPr>
      <t xml:space="preserve"> </t>
    </r>
    <r>
      <rPr>
        <b/>
        <i/>
        <sz val="11"/>
        <color theme="0"/>
        <rFont val="Arial"/>
        <family val="2"/>
      </rPr>
      <t>Calculated Tolerance</t>
    </r>
    <phoneticPr fontId="1" type="noConversion"/>
  </si>
  <si>
    <r>
      <rPr>
        <b/>
        <i/>
        <sz val="11"/>
        <color theme="0"/>
        <rFont val="宋体"/>
        <family val="3"/>
        <charset val="134"/>
      </rPr>
      <t>最小公差</t>
    </r>
    <r>
      <rPr>
        <b/>
        <i/>
        <sz val="11"/>
        <color theme="0"/>
        <rFont val="Arial"/>
        <family val="2"/>
      </rPr>
      <t xml:space="preserve"> 
MIN</t>
    </r>
    <phoneticPr fontId="1" type="noConversion"/>
  </si>
  <si>
    <r>
      <rPr>
        <b/>
        <i/>
        <sz val="11"/>
        <color theme="0"/>
        <rFont val="宋体"/>
        <family val="3"/>
        <charset val="134"/>
      </rPr>
      <t>最大公差</t>
    </r>
    <r>
      <rPr>
        <b/>
        <i/>
        <sz val="11"/>
        <color theme="0"/>
        <rFont val="Arial"/>
        <family val="2"/>
      </rPr>
      <t xml:space="preserve"> 
MAX</t>
    </r>
    <phoneticPr fontId="1" type="noConversion"/>
  </si>
  <si>
    <r>
      <rPr>
        <sz val="10"/>
        <rFont val="宋体"/>
        <family val="3"/>
        <charset val="134"/>
      </rPr>
      <t>从下拉菜单选择选项</t>
    </r>
    <r>
      <rPr>
        <sz val="10"/>
        <rFont val="Arial"/>
        <family val="2"/>
      </rPr>
      <t xml:space="preserve">  </t>
    </r>
    <r>
      <rPr>
        <sz val="9"/>
        <rFont val="Arial"/>
        <family val="2"/>
      </rPr>
      <t>Click to select options from drop down menu.</t>
    </r>
    <phoneticPr fontId="14" type="noConversion"/>
  </si>
  <si>
    <r>
      <rPr>
        <sz val="10"/>
        <rFont val="宋体"/>
        <family val="3"/>
        <charset val="134"/>
      </rPr>
      <t>自动选项不要修改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 xml:space="preserve">Columns populated automatically. Do not modify. </t>
    </r>
    <phoneticPr fontId="14" type="noConversion"/>
  </si>
  <si>
    <t>04</t>
    <phoneticPr fontId="14" type="noConversion"/>
  </si>
  <si>
    <t>2023-07-25</t>
    <phoneticPr fontId="14" type="noConversion"/>
  </si>
  <si>
    <t>Change ISO template format</t>
    <phoneticPr fontId="14" type="noConversion"/>
  </si>
  <si>
    <r>
      <rPr>
        <sz val="10"/>
        <rFont val="宋体"/>
        <family val="3"/>
        <charset val="134"/>
      </rPr>
      <t>需填写栏</t>
    </r>
    <r>
      <rPr>
        <sz val="9"/>
        <rFont val="Arial"/>
        <family val="2"/>
      </rPr>
      <t>Columns to be completed by user.</t>
    </r>
    <phoneticPr fontId="14" type="noConversion"/>
  </si>
  <si>
    <t>AS01</t>
    <phoneticPr fontId="14" type="noConversion"/>
  </si>
  <si>
    <t>AS02</t>
    <phoneticPr fontId="14" type="noConversion"/>
  </si>
  <si>
    <t>AS03</t>
    <phoneticPr fontId="14" type="noConversion"/>
  </si>
  <si>
    <t>AS04</t>
    <phoneticPr fontId="14" type="noConversion"/>
  </si>
  <si>
    <t>AS05</t>
    <phoneticPr fontId="14" type="noConversion"/>
  </si>
  <si>
    <t>AS06</t>
    <phoneticPr fontId="14" type="noConversion"/>
  </si>
  <si>
    <r>
      <rPr>
        <b/>
        <sz val="48"/>
        <rFont val="宋体"/>
        <family val="3"/>
        <charset val="134"/>
      </rPr>
      <t>→</t>
    </r>
    <phoneticPr fontId="1" type="noConversion"/>
  </si>
  <si>
    <r>
      <rPr>
        <b/>
        <sz val="14"/>
        <rFont val="宋体"/>
        <family val="3"/>
        <charset val="134"/>
      </rPr>
      <t>公差叠加分析表</t>
    </r>
    <r>
      <rPr>
        <b/>
        <sz val="14"/>
        <rFont val="Arial"/>
        <family val="2"/>
      </rPr>
      <t>Tolerance Stack Up</t>
    </r>
    <phoneticPr fontId="1" type="noConversion"/>
  </si>
  <si>
    <r>
      <rPr>
        <b/>
        <sz val="14"/>
        <rFont val="宋体"/>
        <family val="3"/>
        <charset val="134"/>
      </rPr>
      <t>尺寸链图</t>
    </r>
    <r>
      <rPr>
        <b/>
        <sz val="14"/>
        <rFont val="Arial"/>
        <family val="2"/>
      </rPr>
      <t xml:space="preserve"> Dimension Chain Sketch</t>
    </r>
    <phoneticPr fontId="1" type="noConversion"/>
  </si>
  <si>
    <r>
      <rPr>
        <b/>
        <sz val="14"/>
        <rFont val="宋体"/>
        <family val="3"/>
        <charset val="134"/>
      </rPr>
      <t>结果</t>
    </r>
    <r>
      <rPr>
        <b/>
        <sz val="14"/>
        <rFont val="Arial"/>
        <family val="2"/>
      </rPr>
      <t>Results</t>
    </r>
    <phoneticPr fontId="1" type="noConversion"/>
  </si>
  <si>
    <r>
      <rPr>
        <b/>
        <sz val="14"/>
        <rFont val="宋体"/>
        <family val="3"/>
        <charset val="134"/>
      </rPr>
      <t>意见和建议</t>
    </r>
    <r>
      <rPr>
        <b/>
        <sz val="14"/>
        <rFont val="Arial"/>
        <family val="2"/>
      </rPr>
      <t xml:space="preserve"> Recommends</t>
    </r>
    <phoneticPr fontId="1" type="noConversion"/>
  </si>
  <si>
    <t>BONUS TOL.</t>
  </si>
  <si>
    <t>DATUM SHIFT</t>
  </si>
  <si>
    <t>ORIENTATION</t>
  </si>
  <si>
    <r>
      <rPr>
        <b/>
        <i/>
        <sz val="10"/>
        <color theme="0"/>
        <rFont val="宋体"/>
        <family val="3"/>
        <charset val="134"/>
      </rPr>
      <t>图纸信息</t>
    </r>
    <r>
      <rPr>
        <b/>
        <i/>
        <sz val="10"/>
        <color theme="0"/>
        <rFont val="Arial"/>
        <family val="2"/>
      </rPr>
      <t xml:space="preserve"> Drawing Data</t>
    </r>
    <phoneticPr fontId="1" type="noConversion"/>
  </si>
  <si>
    <r>
      <rPr>
        <b/>
        <i/>
        <sz val="10"/>
        <color theme="0"/>
        <rFont val="宋体"/>
        <family val="3"/>
        <charset val="134"/>
      </rPr>
      <t>尺寸数据</t>
    </r>
    <r>
      <rPr>
        <b/>
        <i/>
        <sz val="10"/>
        <color theme="0"/>
        <rFont val="Arial"/>
        <family val="2"/>
      </rPr>
      <t xml:space="preserve"> Dimensional Data</t>
    </r>
    <phoneticPr fontId="1" type="noConversion"/>
  </si>
  <si>
    <r>
      <rPr>
        <b/>
        <sz val="10"/>
        <color theme="0"/>
        <rFont val="宋体"/>
        <family val="3"/>
        <charset val="134"/>
      </rPr>
      <t xml:space="preserve">尺寸编号
</t>
    </r>
    <r>
      <rPr>
        <b/>
        <sz val="10"/>
        <color theme="0"/>
        <rFont val="Arial"/>
        <family val="2"/>
      </rPr>
      <t>Dim. ID</t>
    </r>
    <phoneticPr fontId="1" type="noConversion"/>
  </si>
  <si>
    <r>
      <rPr>
        <b/>
        <sz val="10"/>
        <color theme="0"/>
        <rFont val="宋体"/>
        <family val="3"/>
        <charset val="134"/>
      </rPr>
      <t xml:space="preserve">标称尺寸
</t>
    </r>
    <r>
      <rPr>
        <b/>
        <sz val="10"/>
        <color theme="0"/>
        <rFont val="Arial"/>
        <family val="2"/>
      </rPr>
      <t>Nominal</t>
    </r>
    <phoneticPr fontId="14" type="noConversion"/>
  </si>
  <si>
    <r>
      <rPr>
        <b/>
        <sz val="10"/>
        <color theme="0"/>
        <rFont val="宋体"/>
        <family val="3"/>
        <charset val="134"/>
      </rPr>
      <t>上公差</t>
    </r>
    <r>
      <rPr>
        <b/>
        <sz val="10"/>
        <color theme="0"/>
        <rFont val="Arial"/>
        <family val="2"/>
      </rPr>
      <t>Upper Tolerance</t>
    </r>
    <phoneticPr fontId="1" type="noConversion"/>
  </si>
  <si>
    <r>
      <rPr>
        <b/>
        <sz val="10"/>
        <color theme="0"/>
        <rFont val="宋体"/>
        <family val="3"/>
        <charset val="134"/>
      </rPr>
      <t xml:space="preserve">下公差
</t>
    </r>
    <r>
      <rPr>
        <b/>
        <sz val="10"/>
        <color theme="0"/>
        <rFont val="Arial"/>
        <family val="2"/>
      </rPr>
      <t>Lower Tolerance</t>
    </r>
    <phoneticPr fontId="1" type="noConversion"/>
  </si>
  <si>
    <r>
      <rPr>
        <b/>
        <sz val="10"/>
        <color theme="0"/>
        <rFont val="宋体"/>
        <family val="3"/>
        <charset val="134"/>
      </rPr>
      <t xml:space="preserve">尺寸方向
</t>
    </r>
    <r>
      <rPr>
        <b/>
        <sz val="10"/>
        <color theme="0"/>
        <rFont val="Arial"/>
        <family val="2"/>
      </rPr>
      <t>Polarity</t>
    </r>
    <phoneticPr fontId="1" type="noConversion"/>
  </si>
  <si>
    <r>
      <rPr>
        <b/>
        <sz val="10"/>
        <color theme="0"/>
        <rFont val="宋体"/>
        <family val="3"/>
        <charset val="134"/>
      </rPr>
      <t xml:space="preserve">尺寸
</t>
    </r>
    <r>
      <rPr>
        <b/>
        <sz val="10"/>
        <color theme="0"/>
        <rFont val="Arial"/>
        <family val="2"/>
      </rPr>
      <t>Dimension</t>
    </r>
    <phoneticPr fontId="1" type="noConversion"/>
  </si>
  <si>
    <r>
      <rPr>
        <b/>
        <sz val="10"/>
        <color theme="0"/>
        <rFont val="宋体"/>
        <family val="3"/>
        <charset val="134"/>
      </rPr>
      <t xml:space="preserve">公差
</t>
    </r>
    <r>
      <rPr>
        <b/>
        <sz val="10"/>
        <color theme="0"/>
        <rFont val="Arial"/>
        <family val="2"/>
      </rPr>
      <t xml:space="preserve">Tolerance </t>
    </r>
    <phoneticPr fontId="1" type="noConversion"/>
  </si>
  <si>
    <r>
      <rPr>
        <b/>
        <sz val="10"/>
        <color theme="0"/>
        <rFont val="宋体"/>
        <family val="3"/>
        <charset val="134"/>
      </rPr>
      <t>工程能力指数</t>
    </r>
    <r>
      <rPr>
        <b/>
        <sz val="10"/>
        <color theme="0"/>
        <rFont val="Arial"/>
        <family val="2"/>
      </rPr>
      <t>CPK</t>
    </r>
    <phoneticPr fontId="1" type="noConversion"/>
  </si>
  <si>
    <r>
      <rPr>
        <b/>
        <sz val="10"/>
        <color theme="0"/>
        <rFont val="宋体"/>
        <family val="3"/>
        <charset val="134"/>
      </rPr>
      <t>安装描述</t>
    </r>
    <r>
      <rPr>
        <b/>
        <sz val="10"/>
        <color theme="0"/>
        <rFont val="Arial"/>
        <family val="2"/>
      </rPr>
      <t xml:space="preserve"> Assembly Description</t>
    </r>
    <phoneticPr fontId="1" type="noConversion"/>
  </si>
  <si>
    <r>
      <rPr>
        <b/>
        <sz val="10"/>
        <color theme="0"/>
        <rFont val="宋体"/>
        <family val="3"/>
        <charset val="134"/>
      </rPr>
      <t>孔或槽</t>
    </r>
    <r>
      <rPr>
        <b/>
        <sz val="10"/>
        <color theme="0"/>
        <rFont val="Arial"/>
        <family val="2"/>
      </rPr>
      <t>Hole/Slot</t>
    </r>
    <phoneticPr fontId="1" type="noConversion"/>
  </si>
  <si>
    <r>
      <rPr>
        <b/>
        <sz val="10"/>
        <color theme="0"/>
        <rFont val="宋体"/>
        <family val="3"/>
        <charset val="134"/>
      </rPr>
      <t>轴或键</t>
    </r>
    <r>
      <rPr>
        <b/>
        <sz val="10"/>
        <color theme="0"/>
        <rFont val="Arial"/>
        <family val="2"/>
      </rPr>
      <t>Shaft/Key</t>
    </r>
    <phoneticPr fontId="14" type="noConversion"/>
  </si>
  <si>
    <r>
      <rPr>
        <b/>
        <sz val="10"/>
        <color theme="0"/>
        <rFont val="宋体"/>
        <family val="3"/>
        <charset val="134"/>
      </rPr>
      <t>孔</t>
    </r>
    <r>
      <rPr>
        <b/>
        <sz val="10"/>
        <color theme="0"/>
        <rFont val="Arial"/>
        <family val="2"/>
      </rPr>
      <t>Hole</t>
    </r>
    <phoneticPr fontId="1" type="noConversion"/>
  </si>
  <si>
    <r>
      <rPr>
        <b/>
        <sz val="10"/>
        <color theme="0"/>
        <rFont val="宋体"/>
        <family val="3"/>
        <charset val="134"/>
      </rPr>
      <t>轴</t>
    </r>
    <r>
      <rPr>
        <b/>
        <sz val="10"/>
        <color theme="0"/>
        <rFont val="Arial"/>
        <family val="2"/>
      </rPr>
      <t>Shaft</t>
    </r>
    <phoneticPr fontId="1" type="noConversion"/>
  </si>
  <si>
    <r>
      <rPr>
        <b/>
        <sz val="10"/>
        <color theme="0"/>
        <rFont val="宋体"/>
        <family val="3"/>
        <charset val="134"/>
      </rPr>
      <t xml:space="preserve">上公差
</t>
    </r>
    <r>
      <rPr>
        <b/>
        <sz val="10"/>
        <color theme="0"/>
        <rFont val="Arial"/>
        <family val="2"/>
      </rPr>
      <t>Upper Tolerance</t>
    </r>
  </si>
  <si>
    <r>
      <rPr>
        <b/>
        <sz val="11"/>
        <color theme="0"/>
        <rFont val="宋体"/>
        <family val="3"/>
        <charset val="134"/>
      </rPr>
      <t>预计</t>
    </r>
    <r>
      <rPr>
        <b/>
        <sz val="11"/>
        <color theme="0"/>
        <rFont val="Arial"/>
        <family val="2"/>
      </rPr>
      <t>σ</t>
    </r>
    <r>
      <rPr>
        <b/>
        <sz val="11"/>
        <color theme="0"/>
        <rFont val="宋体"/>
        <family val="3"/>
        <charset val="134"/>
      </rPr>
      <t xml:space="preserve">水准
</t>
    </r>
    <r>
      <rPr>
        <b/>
        <sz val="11"/>
        <color theme="0"/>
        <rFont val="Arial"/>
        <family val="2"/>
      </rPr>
      <t xml:space="preserve">Calculated Sigma Level </t>
    </r>
    <phoneticPr fontId="1" type="noConversion"/>
  </si>
  <si>
    <r>
      <rPr>
        <b/>
        <sz val="11"/>
        <color theme="0"/>
        <rFont val="宋体"/>
        <family val="3"/>
        <charset val="134"/>
      </rPr>
      <t>预计</t>
    </r>
    <r>
      <rPr>
        <b/>
        <sz val="11"/>
        <color theme="0"/>
        <rFont val="Arial"/>
        <family val="2"/>
      </rPr>
      <t>CPK
Calculated CPK</t>
    </r>
    <phoneticPr fontId="1" type="noConversion"/>
  </si>
  <si>
    <r>
      <rPr>
        <b/>
        <sz val="11"/>
        <color theme="0"/>
        <rFont val="宋体"/>
        <family val="3"/>
        <charset val="134"/>
      </rPr>
      <t xml:space="preserve">预估超差概率
</t>
    </r>
    <r>
      <rPr>
        <b/>
        <sz val="11"/>
        <color theme="0"/>
        <rFont val="Arial"/>
        <family val="2"/>
      </rPr>
      <t xml:space="preserve">Estimated Defect Rate </t>
    </r>
    <phoneticPr fontId="1" type="noConversion"/>
  </si>
  <si>
    <r>
      <rPr>
        <b/>
        <sz val="11"/>
        <color theme="0"/>
        <rFont val="宋体"/>
        <family val="3"/>
        <charset val="134"/>
      </rPr>
      <t>预计超差数量</t>
    </r>
    <r>
      <rPr>
        <b/>
        <sz val="11"/>
        <color theme="0"/>
        <rFont val="Arial"/>
        <family val="2"/>
      </rPr>
      <t xml:space="preserve">PPM
Calculated Defects PPM </t>
    </r>
    <phoneticPr fontId="1" type="noConversion"/>
  </si>
  <si>
    <r>
      <rPr>
        <b/>
        <sz val="11"/>
        <color theme="0"/>
        <rFont val="宋体"/>
        <family val="3"/>
        <charset val="134"/>
      </rPr>
      <t xml:space="preserve">目标范围
</t>
    </r>
    <r>
      <rPr>
        <b/>
        <sz val="11"/>
        <color theme="0"/>
        <rFont val="Arial"/>
        <family val="2"/>
      </rPr>
      <t>Target Limit</t>
    </r>
    <phoneticPr fontId="1" type="noConversion"/>
  </si>
  <si>
    <r>
      <rPr>
        <b/>
        <sz val="11"/>
        <color theme="0"/>
        <rFont val="宋体"/>
        <family val="3"/>
        <charset val="134"/>
      </rPr>
      <t>下限</t>
    </r>
    <r>
      <rPr>
        <b/>
        <sz val="11"/>
        <color theme="0"/>
        <rFont val="Arial"/>
        <family val="2"/>
      </rPr>
      <t>LSL</t>
    </r>
    <phoneticPr fontId="1" type="noConversion"/>
  </si>
  <si>
    <r>
      <rPr>
        <b/>
        <sz val="11"/>
        <color theme="0"/>
        <rFont val="宋体"/>
        <family val="3"/>
        <charset val="134"/>
      </rPr>
      <t>上限</t>
    </r>
    <r>
      <rPr>
        <b/>
        <sz val="11"/>
        <color theme="0"/>
        <rFont val="Arial"/>
        <family val="2"/>
      </rPr>
      <t>USL</t>
    </r>
    <phoneticPr fontId="1" type="noConversion"/>
  </si>
  <si>
    <r>
      <rPr>
        <b/>
        <sz val="11"/>
        <color theme="0"/>
        <rFont val="宋体"/>
        <family val="3"/>
        <charset val="134"/>
      </rPr>
      <t xml:space="preserve">极限公差
</t>
    </r>
    <r>
      <rPr>
        <b/>
        <sz val="11"/>
        <color theme="0"/>
        <rFont val="Arial"/>
        <family val="2"/>
      </rPr>
      <t>Worst Case</t>
    </r>
    <phoneticPr fontId="1" type="noConversion"/>
  </si>
  <si>
    <r>
      <rPr>
        <b/>
        <sz val="11"/>
        <color theme="0"/>
        <rFont val="宋体"/>
        <family val="3"/>
        <charset val="134"/>
      </rPr>
      <t>和方根公差</t>
    </r>
    <r>
      <rPr>
        <b/>
        <sz val="11"/>
        <color theme="0"/>
        <rFont val="Arial"/>
        <family val="2"/>
      </rPr>
      <t>(5σ</t>
    </r>
    <r>
      <rPr>
        <b/>
        <sz val="11"/>
        <color theme="0"/>
        <rFont val="宋体"/>
        <family val="3"/>
        <charset val="134"/>
      </rPr>
      <t>等效</t>
    </r>
    <r>
      <rPr>
        <b/>
        <sz val="11"/>
        <color theme="0"/>
        <rFont val="Arial"/>
        <family val="2"/>
      </rPr>
      <t>)
RSS(Equivalent 5σ)</t>
    </r>
    <phoneticPr fontId="1" type="noConversion"/>
  </si>
  <si>
    <t>4.0</t>
    <phoneticPr fontId="14" type="noConversion"/>
  </si>
  <si>
    <r>
      <rPr>
        <b/>
        <sz val="10"/>
        <rFont val="宋体"/>
        <family val="3"/>
        <charset val="134"/>
      </rPr>
      <t>功能分析</t>
    </r>
    <r>
      <rPr>
        <b/>
        <sz val="10"/>
        <rFont val="Arial"/>
        <family val="2"/>
      </rPr>
      <t>Analysis Performed:</t>
    </r>
    <phoneticPr fontId="1" type="noConversion"/>
  </si>
  <si>
    <r>
      <rPr>
        <b/>
        <sz val="10"/>
        <rFont val="宋体"/>
        <family val="3"/>
        <charset val="134"/>
      </rPr>
      <t>参考图纸</t>
    </r>
    <r>
      <rPr>
        <b/>
        <sz val="10"/>
        <rFont val="Arial"/>
        <family val="2"/>
      </rPr>
      <t>Drawing Reference:</t>
    </r>
    <phoneticPr fontId="1" type="noConversion"/>
  </si>
  <si>
    <t>Height of power switch</t>
  </si>
  <si>
    <t>σ</t>
    <phoneticPr fontId="14" type="noConversion"/>
  </si>
  <si>
    <t>Total</t>
    <phoneticPr fontId="14" type="noConversion"/>
  </si>
  <si>
    <r>
      <rPr>
        <b/>
        <sz val="10"/>
        <color theme="0"/>
        <rFont val="宋体"/>
        <family val="3"/>
        <charset val="134"/>
      </rPr>
      <t xml:space="preserve">偏移编号
</t>
    </r>
    <r>
      <rPr>
        <b/>
        <sz val="10"/>
        <color theme="0"/>
        <rFont val="Arial"/>
        <family val="2"/>
      </rPr>
      <t>A.S. ID</t>
    </r>
    <phoneticPr fontId="1" type="noConversion"/>
  </si>
  <si>
    <t>TOTAL</t>
    <phoneticPr fontId="14" type="noConversion"/>
  </si>
  <si>
    <r>
      <rPr>
        <b/>
        <sz val="10"/>
        <color theme="0"/>
        <rFont val="宋体"/>
        <family val="3"/>
        <charset val="134"/>
      </rPr>
      <t xml:space="preserve">尺寸描述
</t>
    </r>
    <r>
      <rPr>
        <b/>
        <sz val="10"/>
        <color theme="0"/>
        <rFont val="Arial"/>
        <family val="2"/>
      </rPr>
      <t>Dim. Name</t>
    </r>
    <phoneticPr fontId="1" type="noConversion"/>
  </si>
  <si>
    <r>
      <rPr>
        <b/>
        <sz val="10"/>
        <color theme="0"/>
        <rFont val="宋体"/>
        <family val="3"/>
        <charset val="134"/>
      </rPr>
      <t xml:space="preserve">起点
</t>
    </r>
    <r>
      <rPr>
        <b/>
        <sz val="10"/>
        <color theme="0"/>
        <rFont val="Arial"/>
        <family val="2"/>
      </rPr>
      <t>From</t>
    </r>
    <phoneticPr fontId="1" type="noConversion"/>
  </si>
  <si>
    <r>
      <rPr>
        <b/>
        <sz val="10"/>
        <color theme="0"/>
        <rFont val="宋体"/>
        <family val="3"/>
        <charset val="134"/>
      </rPr>
      <t xml:space="preserve">终点
</t>
    </r>
    <r>
      <rPr>
        <b/>
        <sz val="10"/>
        <color theme="0"/>
        <rFont val="Arial"/>
        <family val="2"/>
      </rPr>
      <t>To</t>
    </r>
    <phoneticPr fontId="14" type="noConversion"/>
  </si>
  <si>
    <r>
      <rPr>
        <b/>
        <i/>
        <sz val="11"/>
        <color theme="0"/>
        <rFont val="宋体"/>
        <family val="3"/>
        <charset val="134"/>
      </rPr>
      <t>对称型公差</t>
    </r>
    <r>
      <rPr>
        <b/>
        <i/>
        <sz val="11"/>
        <color theme="0"/>
        <rFont val="Arial"/>
        <family val="2"/>
      </rPr>
      <t xml:space="preserve"> Equal Bilateral Format</t>
    </r>
    <phoneticPr fontId="14" type="noConversion"/>
  </si>
  <si>
    <r>
      <rPr>
        <b/>
        <sz val="10"/>
        <color theme="0"/>
        <rFont val="宋体"/>
        <family val="3"/>
        <charset val="134"/>
      </rPr>
      <t>安装偏移</t>
    </r>
    <r>
      <rPr>
        <b/>
        <sz val="10"/>
        <color theme="0"/>
        <rFont val="Arial"/>
        <family val="2"/>
      </rPr>
      <t xml:space="preserve"> Assembly Shift</t>
    </r>
    <phoneticPr fontId="1" type="noConversion"/>
  </si>
  <si>
    <r>
      <rPr>
        <b/>
        <sz val="10"/>
        <color theme="0"/>
        <rFont val="宋体"/>
        <family val="3"/>
        <charset val="134"/>
      </rPr>
      <t>径向间隙</t>
    </r>
    <r>
      <rPr>
        <b/>
        <sz val="10"/>
        <color theme="0"/>
        <rFont val="Arial"/>
        <family val="2"/>
      </rPr>
      <t xml:space="preserve"> Radial Clearance</t>
    </r>
    <phoneticPr fontId="14" type="noConversion"/>
  </si>
  <si>
    <r>
      <rPr>
        <sz val="10"/>
        <rFont val="宋体"/>
        <family val="3"/>
        <charset val="134"/>
      </rPr>
      <t>距离</t>
    </r>
    <phoneticPr fontId="14" type="noConversion"/>
  </si>
  <si>
    <r>
      <rPr>
        <sz val="10"/>
        <rFont val="宋体"/>
        <family val="3"/>
        <charset val="134"/>
      </rPr>
      <t>前壳密封圈处定位侧面</t>
    </r>
    <phoneticPr fontId="14" type="noConversion"/>
  </si>
  <si>
    <r>
      <t>SENSOR PCB</t>
    </r>
    <r>
      <rPr>
        <sz val="10"/>
        <rFont val="宋体"/>
        <family val="3"/>
        <charset val="134"/>
      </rPr>
      <t>定位</t>
    </r>
    <r>
      <rPr>
        <sz val="10"/>
        <rFont val="Arial"/>
        <family val="2"/>
      </rPr>
      <t>PIN</t>
    </r>
    <phoneticPr fontId="14" type="noConversion"/>
  </si>
  <si>
    <r>
      <rPr>
        <sz val="10"/>
        <rFont val="宋体"/>
        <family val="3"/>
        <charset val="134"/>
      </rPr>
      <t>浮动连接器</t>
    </r>
    <phoneticPr fontId="14" type="noConversion"/>
  </si>
  <si>
    <r>
      <rPr>
        <sz val="10"/>
        <rFont val="宋体"/>
        <family val="3"/>
        <charset val="134"/>
      </rPr>
      <t>定位间隙</t>
    </r>
    <phoneticPr fontId="14" type="noConversion"/>
  </si>
  <si>
    <r>
      <rPr>
        <sz val="10"/>
        <rFont val="宋体"/>
        <family val="3"/>
        <charset val="134"/>
      </rPr>
      <t>前壳</t>
    </r>
    <phoneticPr fontId="14" type="noConversion"/>
  </si>
  <si>
    <r>
      <rPr>
        <sz val="10"/>
        <rFont val="宋体"/>
        <family val="3"/>
        <charset val="134"/>
      </rPr>
      <t>后壳</t>
    </r>
    <phoneticPr fontId="14" type="noConversion"/>
  </si>
  <si>
    <r>
      <rPr>
        <sz val="10"/>
        <rFont val="宋体"/>
        <family val="3"/>
        <charset val="134"/>
      </rPr>
      <t>后壳密封圈处定位侧面</t>
    </r>
    <phoneticPr fontId="14" type="noConversion"/>
  </si>
  <si>
    <r>
      <t>POWER PCB</t>
    </r>
    <r>
      <rPr>
        <sz val="10"/>
        <rFont val="宋体"/>
        <family val="3"/>
        <charset val="134"/>
      </rPr>
      <t>定位</t>
    </r>
    <r>
      <rPr>
        <sz val="10"/>
        <rFont val="Arial"/>
        <family val="2"/>
      </rPr>
      <t>PIN</t>
    </r>
    <phoneticPr fontId="14" type="noConversion"/>
  </si>
  <si>
    <r>
      <rPr>
        <sz val="10"/>
        <rFont val="宋体"/>
        <family val="3"/>
        <charset val="134"/>
      </rPr>
      <t>后壳过孔</t>
    </r>
    <phoneticPr fontId="14" type="noConversion"/>
  </si>
  <si>
    <r>
      <t xml:space="preserve">fakra </t>
    </r>
    <r>
      <rPr>
        <sz val="10"/>
        <rFont val="宋体"/>
        <family val="3"/>
        <charset val="134"/>
      </rPr>
      <t>连接器</t>
    </r>
    <phoneticPr fontId="14" type="noConversion"/>
  </si>
  <si>
    <r>
      <rPr>
        <b/>
        <sz val="11"/>
        <color theme="0"/>
        <rFont val="宋体"/>
        <family val="3"/>
        <charset val="134"/>
      </rPr>
      <t>安装偏移</t>
    </r>
    <r>
      <rPr>
        <b/>
        <sz val="11"/>
        <color theme="0"/>
        <rFont val="Arial"/>
        <family val="2"/>
      </rPr>
      <t xml:space="preserve"> Assembly Shift</t>
    </r>
    <phoneticPr fontId="1" type="noConversion"/>
  </si>
  <si>
    <r>
      <rPr>
        <b/>
        <sz val="10"/>
        <color theme="0"/>
        <rFont val="宋体"/>
        <family val="2"/>
        <charset val="134"/>
      </rPr>
      <t>敏感度</t>
    </r>
    <r>
      <rPr>
        <b/>
        <sz val="10"/>
        <color theme="0"/>
        <rFont val="Arial"/>
        <family val="2"/>
      </rPr>
      <t>Sensortivity %</t>
    </r>
    <phoneticPr fontId="14" type="noConversion"/>
  </si>
  <si>
    <t>Assumptions:
 - Height of power switch is refer to power switch spec. but there is no tolerance defined.
Loop Creation Details:
 - Assembly biased to the hook for fixing PCB, such that gap is in a limit condition.  
Results:
 - The minimal gap is -0.092mm; interference will  happen; the design is NOK;
 - The maximal gap is 1.092mm, the the operation distance of switch is 2.6mm; so, the moving distance of power button must be larger than 1.092+2.6=3.692mm; current design is 3.0mmm must be optimized.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</si>
</sst>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0.00_ "/>
    <numFmt numFmtId="177" formatCode="0.000_ "/>
    <numFmt numFmtId="178" formatCode="&quot;±&quot;0.00"/>
    <numFmt numFmtId="179" formatCode="0.000_ ;[Red]\-0.000\ "/>
    <numFmt numFmtId="180" formatCode="0.000;[Red]0.000"/>
    <numFmt numFmtId="181" formatCode="0.000_);[Red]\(0.000\)"/>
    <numFmt numFmtId="182" formatCode="0.00000"/>
    <numFmt numFmtId="183" formatCode="0.00000_ "/>
    <numFmt numFmtId="184" formatCode="0.0000"/>
    <numFmt numFmtId="185" formatCode="0.000"/>
    <numFmt numFmtId="186" formatCode="&quot;±&quot;0.000"/>
    <numFmt numFmtId="187" formatCode="0.000%"/>
    <numFmt numFmtId="188" formatCode="#,##0.0_ &quot;σ&quot;"/>
    <numFmt numFmtId="189" formatCode="0_);[Red]\(0\)"/>
    <numFmt numFmtId="190" formatCode="&quot;±&quot;#,##0.000"/>
    <numFmt numFmtId="191" formatCode="0.00_ ;[Red]\-0.00\ "/>
  </numFmts>
  <fonts count="3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b/>
      <sz val="14"/>
      <name val="Arial"/>
      <family val="2"/>
    </font>
    <font>
      <b/>
      <i/>
      <sz val="11"/>
      <name val="Arial"/>
      <family val="2"/>
    </font>
    <font>
      <sz val="9"/>
      <name val="Arial"/>
      <family val="2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62"/>
      <name val="Arial"/>
      <family val="2"/>
    </font>
    <font>
      <b/>
      <sz val="12"/>
      <color indexed="18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b/>
      <sz val="48"/>
      <name val="Arial"/>
      <family val="2"/>
    </font>
    <font>
      <b/>
      <sz val="8"/>
      <color indexed="81"/>
      <name val="Tahoma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b/>
      <sz val="12"/>
      <name val="微软雅黑"/>
      <family val="2"/>
      <charset val="134"/>
    </font>
    <font>
      <b/>
      <sz val="11"/>
      <color theme="0"/>
      <name val="Arial"/>
      <family val="2"/>
    </font>
    <font>
      <b/>
      <sz val="11"/>
      <color theme="0"/>
      <name val="宋体"/>
      <family val="3"/>
      <charset val="134"/>
    </font>
    <font>
      <b/>
      <i/>
      <sz val="11"/>
      <color theme="0"/>
      <name val="Arial"/>
      <family val="2"/>
    </font>
    <font>
      <b/>
      <i/>
      <sz val="11"/>
      <color theme="0"/>
      <name val="宋体"/>
      <family val="3"/>
      <charset val="134"/>
    </font>
    <font>
      <b/>
      <sz val="48"/>
      <name val="宋体"/>
      <family val="3"/>
      <charset val="134"/>
    </font>
    <font>
      <b/>
      <sz val="14"/>
      <name val="宋体"/>
      <family val="3"/>
      <charset val="134"/>
    </font>
    <font>
      <b/>
      <i/>
      <sz val="10"/>
      <color theme="0"/>
      <name val="Arial"/>
      <family val="2"/>
    </font>
    <font>
      <b/>
      <i/>
      <sz val="10"/>
      <color theme="0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b/>
      <sz val="10"/>
      <color theme="0"/>
      <name val="Arial"/>
      <family val="2"/>
      <charset val="134"/>
    </font>
    <font>
      <b/>
      <sz val="10"/>
      <color theme="0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ECFF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7">
    <xf numFmtId="0" fontId="0" fillId="0" borderId="0" xfId="0">
      <alignment vertical="center"/>
    </xf>
    <xf numFmtId="0" fontId="3" fillId="2" borderId="0" xfId="0" applyFont="1" applyFill="1" applyBorder="1" applyAlignment="1" applyProtection="1">
      <alignment horizontal="left" vertical="center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/>
    </xf>
    <xf numFmtId="0" fontId="3" fillId="2" borderId="0" xfId="0" applyFont="1" applyFill="1" applyBorder="1" applyAlignment="1" applyProtection="1">
      <alignment horizontal="right" vertical="center"/>
    </xf>
    <xf numFmtId="0" fontId="16" fillId="2" borderId="4" xfId="0" applyFont="1" applyFill="1" applyBorder="1" applyAlignment="1">
      <alignment horizontal="center" vertical="center" wrapText="1"/>
    </xf>
    <xf numFmtId="49" fontId="16" fillId="2" borderId="4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>
      <alignment vertical="center"/>
    </xf>
    <xf numFmtId="0" fontId="16" fillId="2" borderId="34" xfId="0" applyFont="1" applyFill="1" applyBorder="1" applyAlignment="1">
      <alignment horizontal="center" vertical="center" wrapText="1"/>
    </xf>
    <xf numFmtId="0" fontId="3" fillId="3" borderId="0" xfId="0" applyFont="1" applyFill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4" fillId="3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</xf>
    <xf numFmtId="0" fontId="6" fillId="2" borderId="12" xfId="0" applyFont="1" applyFill="1" applyBorder="1" applyAlignment="1" applyProtection="1">
      <alignment horizontal="left" vertical="center"/>
    </xf>
    <xf numFmtId="0" fontId="3" fillId="2" borderId="12" xfId="0" applyFont="1" applyFill="1" applyBorder="1" applyAlignment="1" applyProtection="1">
      <alignment horizontal="left" vertical="center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left" vertical="center" wrapText="1"/>
    </xf>
    <xf numFmtId="0" fontId="4" fillId="2" borderId="11" xfId="0" applyFont="1" applyFill="1" applyBorder="1" applyAlignment="1" applyProtection="1">
      <alignment horizontal="left" vertical="center" wrapText="1"/>
    </xf>
    <xf numFmtId="0" fontId="4" fillId="2" borderId="12" xfId="0" applyFont="1" applyFill="1" applyBorder="1" applyAlignment="1" applyProtection="1">
      <alignment horizontal="left" vertical="center" wrapText="1"/>
    </xf>
    <xf numFmtId="0" fontId="4" fillId="3" borderId="0" xfId="0" applyFont="1" applyFill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/>
    </xf>
    <xf numFmtId="0" fontId="3" fillId="2" borderId="11" xfId="0" applyFont="1" applyFill="1" applyBorder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2" borderId="12" xfId="0" applyFont="1" applyFill="1" applyBorder="1" applyAlignment="1" applyProtection="1">
      <alignment horizontal="left" vertical="center" wrapText="1"/>
    </xf>
    <xf numFmtId="0" fontId="3" fillId="3" borderId="0" xfId="0" applyFont="1" applyFill="1" applyAlignment="1" applyProtection="1">
      <alignment horizontal="left" vertical="center" wrapText="1"/>
    </xf>
    <xf numFmtId="0" fontId="3" fillId="3" borderId="0" xfId="0" applyFont="1" applyFill="1" applyBorder="1" applyAlignment="1" applyProtection="1">
      <alignment horizontal="left" vertical="center" wrapText="1"/>
    </xf>
    <xf numFmtId="0" fontId="3" fillId="2" borderId="15" xfId="0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left" vertical="center"/>
    </xf>
    <xf numFmtId="0" fontId="3" fillId="2" borderId="16" xfId="0" applyFont="1" applyFill="1" applyBorder="1" applyAlignment="1" applyProtection="1">
      <alignment horizontal="left" vertical="center"/>
    </xf>
    <xf numFmtId="177" fontId="3" fillId="3" borderId="0" xfId="0" applyNumberFormat="1" applyFont="1" applyFill="1" applyBorder="1" applyAlignment="1" applyProtection="1">
      <alignment horizontal="center" vertical="center"/>
    </xf>
    <xf numFmtId="0" fontId="3" fillId="3" borderId="12" xfId="0" applyFont="1" applyFill="1" applyBorder="1" applyAlignment="1" applyProtection="1">
      <alignment horizontal="left" vertical="center"/>
    </xf>
    <xf numFmtId="49" fontId="3" fillId="3" borderId="12" xfId="0" applyNumberFormat="1" applyFont="1" applyFill="1" applyBorder="1" applyAlignment="1" applyProtection="1">
      <alignment horizontal="left" vertical="top" wrapText="1"/>
    </xf>
    <xf numFmtId="49" fontId="3" fillId="2" borderId="0" xfId="0" applyNumberFormat="1" applyFont="1" applyFill="1" applyBorder="1" applyAlignment="1" applyProtection="1">
      <alignment horizontal="left" vertical="top" wrapText="1"/>
    </xf>
    <xf numFmtId="0" fontId="4" fillId="3" borderId="0" xfId="0" applyFont="1" applyFill="1" applyBorder="1" applyAlignment="1" applyProtection="1">
      <alignment vertical="center" wrapText="1"/>
    </xf>
    <xf numFmtId="188" fontId="4" fillId="3" borderId="0" xfId="0" applyNumberFormat="1" applyFont="1" applyFill="1" applyBorder="1" applyAlignment="1" applyProtection="1">
      <alignment horizontal="center" vertical="center"/>
    </xf>
    <xf numFmtId="180" fontId="2" fillId="3" borderId="0" xfId="0" applyNumberFormat="1" applyFont="1" applyFill="1" applyBorder="1" applyAlignment="1" applyProtection="1">
      <alignment horizontal="center" vertical="center"/>
    </xf>
    <xf numFmtId="186" fontId="2" fillId="3" borderId="0" xfId="0" applyNumberFormat="1" applyFont="1" applyFill="1" applyBorder="1" applyAlignment="1" applyProtection="1">
      <alignment horizontal="left" vertical="center"/>
    </xf>
    <xf numFmtId="181" fontId="2" fillId="3" borderId="0" xfId="0" applyNumberFormat="1" applyFont="1" applyFill="1" applyBorder="1" applyAlignment="1" applyProtection="1">
      <alignment horizontal="center" vertical="center"/>
    </xf>
    <xf numFmtId="179" fontId="2" fillId="3" borderId="0" xfId="0" applyNumberFormat="1" applyFont="1" applyFill="1" applyBorder="1" applyAlignment="1" applyProtection="1">
      <alignment horizontal="center" vertical="center"/>
    </xf>
    <xf numFmtId="0" fontId="15" fillId="3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horizontal="center" vertical="center"/>
    </xf>
    <xf numFmtId="0" fontId="17" fillId="3" borderId="0" xfId="0" applyFont="1" applyFill="1" applyBorder="1" applyAlignment="1" applyProtection="1"/>
    <xf numFmtId="0" fontId="18" fillId="3" borderId="0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/>
    <xf numFmtId="0" fontId="17" fillId="3" borderId="0" xfId="0" applyFont="1" applyFill="1" applyBorder="1" applyAlignment="1" applyProtection="1">
      <alignment vertical="center" wrapText="1"/>
    </xf>
    <xf numFmtId="185" fontId="17" fillId="3" borderId="0" xfId="0" applyNumberFormat="1" applyFont="1" applyFill="1" applyBorder="1" applyAlignment="1" applyProtection="1">
      <alignment horizontal="center" vertical="center" wrapText="1"/>
    </xf>
    <xf numFmtId="0" fontId="19" fillId="3" borderId="0" xfId="0" applyFont="1" applyFill="1" applyBorder="1" applyAlignment="1" applyProtection="1">
      <alignment horizontal="center" vertical="center" wrapText="1"/>
    </xf>
    <xf numFmtId="185" fontId="17" fillId="3" borderId="0" xfId="0" applyNumberFormat="1" applyFont="1" applyFill="1" applyBorder="1" applyAlignment="1" applyProtection="1">
      <alignment vertical="center" wrapText="1"/>
    </xf>
    <xf numFmtId="0" fontId="18" fillId="3" borderId="0" xfId="0" applyFont="1" applyFill="1" applyBorder="1" applyAlignment="1" applyProtection="1">
      <alignment horizontal="right" wrapText="1"/>
    </xf>
    <xf numFmtId="187" fontId="17" fillId="3" borderId="0" xfId="0" applyNumberFormat="1" applyFont="1" applyFill="1" applyBorder="1" applyAlignment="1" applyProtection="1">
      <alignment horizontal="center" vertical="center" wrapText="1"/>
    </xf>
    <xf numFmtId="2" fontId="17" fillId="3" borderId="0" xfId="0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left" vertical="center"/>
    </xf>
    <xf numFmtId="0" fontId="5" fillId="2" borderId="0" xfId="0" applyFont="1" applyFill="1" applyAlignment="1" applyProtection="1">
      <alignment horizontal="left" vertical="center"/>
    </xf>
    <xf numFmtId="0" fontId="4" fillId="2" borderId="0" xfId="0" applyFont="1" applyFill="1" applyAlignment="1" applyProtection="1">
      <alignment horizontal="left" vertical="center"/>
    </xf>
    <xf numFmtId="0" fontId="3" fillId="2" borderId="0" xfId="0" applyFont="1" applyFill="1" applyBorder="1" applyAlignment="1" applyProtection="1">
      <alignment horizontal="center" vertical="center"/>
    </xf>
    <xf numFmtId="178" fontId="2" fillId="2" borderId="0" xfId="0" applyNumberFormat="1" applyFont="1" applyFill="1" applyBorder="1" applyAlignment="1" applyProtection="1">
      <alignment horizontal="left" vertical="center"/>
    </xf>
    <xf numFmtId="0" fontId="3" fillId="3" borderId="15" xfId="0" applyFont="1" applyFill="1" applyBorder="1" applyAlignment="1" applyProtection="1">
      <alignment horizontal="left" vertical="center"/>
    </xf>
    <xf numFmtId="0" fontId="3" fillId="3" borderId="0" xfId="0" applyNumberFormat="1" applyFont="1" applyFill="1" applyBorder="1" applyAlignment="1" applyProtection="1">
      <alignment horizontal="left" vertical="center"/>
    </xf>
    <xf numFmtId="0" fontId="8" fillId="3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9" fillId="3" borderId="0" xfId="0" applyFont="1" applyFill="1" applyBorder="1" applyAlignment="1" applyProtection="1">
      <alignment vertical="center"/>
    </xf>
    <xf numFmtId="0" fontId="20" fillId="3" borderId="0" xfId="0" applyFont="1" applyFill="1" applyBorder="1" applyAlignment="1" applyProtection="1">
      <alignment horizontal="center" vertical="center" wrapText="1"/>
    </xf>
    <xf numFmtId="0" fontId="20" fillId="3" borderId="0" xfId="0" applyNumberFormat="1" applyFont="1" applyFill="1" applyBorder="1" applyAlignment="1" applyProtection="1">
      <alignment horizontal="center" vertical="center" wrapText="1"/>
    </xf>
    <xf numFmtId="180" fontId="20" fillId="3" borderId="0" xfId="0" applyNumberFormat="1" applyFont="1" applyFill="1" applyBorder="1" applyAlignment="1" applyProtection="1">
      <alignment vertical="top" wrapText="1"/>
    </xf>
    <xf numFmtId="0" fontId="20" fillId="3" borderId="0" xfId="0" applyFont="1" applyFill="1" applyBorder="1" applyAlignment="1" applyProtection="1">
      <alignment vertical="center" wrapText="1"/>
    </xf>
    <xf numFmtId="180" fontId="21" fillId="3" borderId="0" xfId="0" applyNumberFormat="1" applyFont="1" applyFill="1" applyBorder="1" applyAlignment="1" applyProtection="1">
      <alignment vertical="center" wrapText="1"/>
    </xf>
    <xf numFmtId="0" fontId="6" fillId="3" borderId="0" xfId="0" applyNumberFormat="1" applyFont="1" applyFill="1" applyBorder="1" applyAlignment="1" applyProtection="1">
      <alignment vertical="center"/>
    </xf>
    <xf numFmtId="190" fontId="6" fillId="3" borderId="0" xfId="0" applyNumberFormat="1" applyFont="1" applyFill="1" applyBorder="1" applyAlignment="1" applyProtection="1">
      <alignment vertical="center"/>
    </xf>
    <xf numFmtId="179" fontId="6" fillId="3" borderId="0" xfId="0" applyNumberFormat="1" applyFont="1" applyFill="1" applyBorder="1" applyAlignment="1" applyProtection="1">
      <alignment vertical="center"/>
    </xf>
    <xf numFmtId="0" fontId="8" fillId="3" borderId="0" xfId="0" applyFont="1" applyFill="1" applyBorder="1" applyAlignment="1" applyProtection="1">
      <alignment vertical="center"/>
    </xf>
    <xf numFmtId="0" fontId="3" fillId="3" borderId="0" xfId="0" applyFont="1" applyFill="1" applyBorder="1" applyAlignment="1" applyProtection="1">
      <alignment vertical="center"/>
    </xf>
    <xf numFmtId="0" fontId="24" fillId="3" borderId="0" xfId="0" applyFont="1" applyFill="1" applyBorder="1" applyAlignment="1" applyProtection="1">
      <alignment horizontal="left" vertical="center"/>
    </xf>
    <xf numFmtId="0" fontId="20" fillId="0" borderId="0" xfId="0" applyFont="1" applyFill="1" applyBorder="1" applyAlignment="1" applyProtection="1">
      <alignment horizontal="center" vertical="center" wrapText="1"/>
    </xf>
    <xf numFmtId="0" fontId="24" fillId="2" borderId="0" xfId="0" applyFont="1" applyFill="1" applyBorder="1" applyAlignment="1" applyProtection="1">
      <alignment horizontal="left" vertical="center"/>
    </xf>
    <xf numFmtId="0" fontId="24" fillId="4" borderId="4" xfId="0" applyFont="1" applyFill="1" applyBorder="1" applyAlignment="1" applyProtection="1">
      <alignment horizontal="left" vertical="center"/>
    </xf>
    <xf numFmtId="0" fontId="24" fillId="5" borderId="4" xfId="0" applyFont="1" applyFill="1" applyBorder="1" applyAlignment="1" applyProtection="1">
      <alignment horizontal="left" vertical="center"/>
    </xf>
    <xf numFmtId="0" fontId="20" fillId="3" borderId="0" xfId="0" applyFont="1" applyFill="1" applyBorder="1" applyAlignment="1" applyProtection="1">
      <alignment vertical="center"/>
    </xf>
    <xf numFmtId="0" fontId="24" fillId="2" borderId="0" xfId="0" applyFont="1" applyFill="1" applyBorder="1" applyAlignment="1" applyProtection="1">
      <alignment horizontal="center" vertical="center"/>
    </xf>
    <xf numFmtId="0" fontId="24" fillId="2" borderId="0" xfId="0" applyNumberFormat="1" applyFont="1" applyFill="1" applyBorder="1" applyAlignment="1" applyProtection="1">
      <alignment horizontal="center" vertical="center"/>
    </xf>
    <xf numFmtId="0" fontId="24" fillId="3" borderId="0" xfId="0" applyFont="1" applyFill="1" applyBorder="1" applyAlignment="1" applyProtection="1">
      <alignment horizontal="center" vertical="center" wrapText="1"/>
    </xf>
    <xf numFmtId="0" fontId="24" fillId="2" borderId="0" xfId="0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4" fillId="0" borderId="0" xfId="0" applyFont="1" applyFill="1" applyBorder="1" applyAlignment="1" applyProtection="1">
      <alignment horizontal="left" vertical="center"/>
      <protection hidden="1"/>
    </xf>
    <xf numFmtId="0" fontId="24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Alignment="1" applyProtection="1">
      <alignment horizontal="left" vertical="center" wrapText="1"/>
    </xf>
    <xf numFmtId="0" fontId="20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hidden="1"/>
    </xf>
    <xf numFmtId="0" fontId="3" fillId="0" borderId="0" xfId="0" applyFont="1" applyFill="1" applyBorder="1" applyAlignment="1" applyProtection="1">
      <alignment horizontal="left" vertical="center" wrapText="1"/>
    </xf>
    <xf numFmtId="49" fontId="3" fillId="0" borderId="0" xfId="0" applyNumberFormat="1" applyFont="1" applyFill="1" applyBorder="1" applyAlignment="1" applyProtection="1">
      <alignment vertical="top" wrapText="1"/>
    </xf>
    <xf numFmtId="184" fontId="3" fillId="0" borderId="0" xfId="0" applyNumberFormat="1" applyFont="1" applyFill="1" applyBorder="1" applyAlignment="1" applyProtection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top"/>
      <protection locked="0"/>
    </xf>
    <xf numFmtId="0" fontId="20" fillId="0" borderId="0" xfId="0" applyFont="1" applyFill="1" applyBorder="1" applyAlignment="1" applyProtection="1">
      <alignment horizontal="left" vertical="top" wrapText="1"/>
      <protection hidden="1"/>
    </xf>
    <xf numFmtId="0" fontId="20" fillId="0" borderId="0" xfId="0" applyFont="1" applyFill="1" applyBorder="1" applyAlignment="1" applyProtection="1">
      <alignment vertical="center" wrapText="1"/>
      <protection hidden="1"/>
    </xf>
    <xf numFmtId="0" fontId="24" fillId="0" borderId="0" xfId="0" applyFont="1" applyFill="1" applyBorder="1" applyAlignment="1" applyProtection="1">
      <alignment vertical="top"/>
      <protection locked="0"/>
    </xf>
    <xf numFmtId="49" fontId="8" fillId="0" borderId="0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Alignment="1" applyProtection="1">
      <alignment vertical="center" wrapText="1"/>
      <protection locked="0"/>
    </xf>
    <xf numFmtId="0" fontId="20" fillId="0" borderId="0" xfId="0" applyFont="1" applyFill="1" applyBorder="1" applyAlignment="1" applyProtection="1">
      <alignment horizontal="center" vertical="center" wrapText="1"/>
      <protection hidden="1"/>
    </xf>
    <xf numFmtId="0" fontId="20" fillId="0" borderId="0" xfId="0" applyFont="1" applyFill="1" applyBorder="1" applyAlignment="1" applyProtection="1">
      <alignment horizontal="center" vertical="center"/>
      <protection hidden="1"/>
    </xf>
    <xf numFmtId="182" fontId="3" fillId="0" borderId="0" xfId="0" applyNumberFormat="1" applyFont="1" applyFill="1" applyBorder="1" applyAlignment="1" applyProtection="1">
      <alignment horizontal="center" vertical="center"/>
      <protection hidden="1"/>
    </xf>
    <xf numFmtId="0" fontId="24" fillId="0" borderId="0" xfId="0" applyFont="1" applyFill="1" applyBorder="1" applyAlignment="1" applyProtection="1">
      <alignment horizontal="right"/>
      <protection hidden="1"/>
    </xf>
    <xf numFmtId="183" fontId="24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right" vertical="center"/>
      <protection hidden="1"/>
    </xf>
    <xf numFmtId="0" fontId="3" fillId="0" borderId="0" xfId="0" applyFont="1" applyFill="1" applyBorder="1" applyAlignment="1" applyProtection="1">
      <alignment horizontal="center" vertical="top" wrapText="1"/>
      <protection hidden="1"/>
    </xf>
    <xf numFmtId="0" fontId="24" fillId="3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3" fillId="2" borderId="58" xfId="0" applyFont="1" applyFill="1" applyBorder="1" applyAlignment="1" applyProtection="1">
      <alignment horizontal="left" vertical="center"/>
    </xf>
    <xf numFmtId="0" fontId="24" fillId="3" borderId="0" xfId="0" applyFont="1" applyFill="1" applyBorder="1" applyAlignment="1" applyProtection="1">
      <alignment horizontal="left" vertical="center" wrapText="1"/>
    </xf>
    <xf numFmtId="0" fontId="3" fillId="3" borderId="60" xfId="0" applyFont="1" applyFill="1" applyBorder="1" applyAlignment="1" applyProtection="1">
      <alignment horizontal="left" vertical="center" wrapText="1"/>
    </xf>
    <xf numFmtId="0" fontId="3" fillId="3" borderId="60" xfId="0" applyFont="1" applyFill="1" applyBorder="1" applyAlignment="1" applyProtection="1">
      <alignment horizontal="left" vertical="center"/>
    </xf>
    <xf numFmtId="0" fontId="3" fillId="2" borderId="60" xfId="0" applyFont="1" applyFill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top" wrapText="1"/>
    </xf>
    <xf numFmtId="182" fontId="3" fillId="0" borderId="0" xfId="0" applyNumberFormat="1" applyFont="1" applyFill="1" applyBorder="1" applyAlignment="1" applyProtection="1">
      <alignment vertical="center"/>
      <protection hidden="1"/>
    </xf>
    <xf numFmtId="185" fontId="24" fillId="5" borderId="29" xfId="0" applyNumberFormat="1" applyFont="1" applyFill="1" applyBorder="1" applyAlignment="1" applyProtection="1">
      <alignment horizontal="center" vertical="center"/>
    </xf>
    <xf numFmtId="185" fontId="24" fillId="5" borderId="5" xfId="0" applyNumberFormat="1" applyFont="1" applyFill="1" applyBorder="1" applyAlignment="1" applyProtection="1">
      <alignment horizontal="center" vertical="center"/>
    </xf>
    <xf numFmtId="185" fontId="24" fillId="2" borderId="12" xfId="0" applyNumberFormat="1" applyFont="1" applyFill="1" applyBorder="1" applyAlignment="1" applyProtection="1">
      <alignment horizontal="left" vertical="center"/>
    </xf>
    <xf numFmtId="185" fontId="20" fillId="3" borderId="12" xfId="0" applyNumberFormat="1" applyFont="1" applyFill="1" applyBorder="1" applyAlignment="1" applyProtection="1">
      <alignment horizontal="center" vertical="center" wrapText="1"/>
    </xf>
    <xf numFmtId="185" fontId="24" fillId="3" borderId="12" xfId="0" applyNumberFormat="1" applyFont="1" applyFill="1" applyBorder="1" applyAlignment="1" applyProtection="1">
      <alignment horizontal="center" vertical="center"/>
      <protection locked="0"/>
    </xf>
    <xf numFmtId="0" fontId="24" fillId="2" borderId="1" xfId="0" applyNumberFormat="1" applyFont="1" applyFill="1" applyBorder="1" applyAlignment="1" applyProtection="1">
      <alignment horizontal="center" vertical="center"/>
    </xf>
    <xf numFmtId="185" fontId="24" fillId="5" borderId="7" xfId="0" applyNumberFormat="1" applyFont="1" applyFill="1" applyBorder="1" applyAlignment="1" applyProtection="1">
      <alignment horizontal="center" vertical="center"/>
    </xf>
    <xf numFmtId="0" fontId="3" fillId="2" borderId="58" xfId="0" applyFont="1" applyFill="1" applyBorder="1" applyAlignment="1" applyProtection="1">
      <alignment horizontal="center" vertical="center"/>
    </xf>
    <xf numFmtId="0" fontId="3" fillId="2" borderId="58" xfId="0" applyNumberFormat="1" applyFont="1" applyFill="1" applyBorder="1" applyAlignment="1" applyProtection="1">
      <alignment horizontal="left" vertical="center"/>
    </xf>
    <xf numFmtId="0" fontId="3" fillId="2" borderId="59" xfId="0" applyFont="1" applyFill="1" applyBorder="1" applyAlignment="1" applyProtection="1">
      <alignment horizontal="left" vertical="center"/>
    </xf>
    <xf numFmtId="0" fontId="24" fillId="0" borderId="60" xfId="0" applyFont="1" applyBorder="1" applyAlignment="1" applyProtection="1">
      <alignment horizontal="left" vertical="center"/>
    </xf>
    <xf numFmtId="0" fontId="24" fillId="3" borderId="60" xfId="0" applyFont="1" applyFill="1" applyBorder="1" applyAlignment="1" applyProtection="1">
      <alignment vertical="top"/>
      <protection locked="0"/>
    </xf>
    <xf numFmtId="0" fontId="3" fillId="3" borderId="60" xfId="0" applyFont="1" applyFill="1" applyBorder="1" applyAlignment="1" applyProtection="1">
      <alignment vertical="top"/>
      <protection locked="0"/>
    </xf>
    <xf numFmtId="0" fontId="24" fillId="2" borderId="60" xfId="0" applyFont="1" applyFill="1" applyBorder="1" applyAlignment="1" applyProtection="1">
      <alignment horizontal="left" vertical="center"/>
    </xf>
    <xf numFmtId="0" fontId="3" fillId="2" borderId="60" xfId="0" applyFont="1" applyFill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/>
    </xf>
    <xf numFmtId="49" fontId="3" fillId="2" borderId="60" xfId="0" applyNumberFormat="1" applyFont="1" applyFill="1" applyBorder="1" applyAlignment="1" applyProtection="1">
      <alignment horizontal="left" vertical="top" wrapText="1"/>
    </xf>
    <xf numFmtId="0" fontId="20" fillId="3" borderId="11" xfId="0" applyFont="1" applyFill="1" applyBorder="1" applyAlignment="1" applyProtection="1">
      <alignment horizontal="right" vertical="center"/>
    </xf>
    <xf numFmtId="0" fontId="24" fillId="2" borderId="11" xfId="0" applyFont="1" applyFill="1" applyBorder="1" applyAlignment="1" applyProtection="1">
      <alignment horizontal="right" vertical="center"/>
    </xf>
    <xf numFmtId="0" fontId="24" fillId="3" borderId="11" xfId="0" applyFont="1" applyFill="1" applyBorder="1" applyAlignment="1" applyProtection="1">
      <alignment horizontal="right" vertical="center" wrapText="1"/>
    </xf>
    <xf numFmtId="0" fontId="20" fillId="3" borderId="15" xfId="0" applyFont="1" applyFill="1" applyBorder="1" applyAlignment="1" applyProtection="1">
      <alignment horizontal="right" vertical="center"/>
    </xf>
    <xf numFmtId="0" fontId="20" fillId="3" borderId="0" xfId="0" applyFont="1" applyFill="1" applyBorder="1" applyAlignment="1" applyProtection="1">
      <alignment horizontal="right" vertical="center"/>
    </xf>
    <xf numFmtId="188" fontId="24" fillId="3" borderId="0" xfId="0" applyNumberFormat="1" applyFont="1" applyFill="1" applyBorder="1" applyAlignment="1" applyProtection="1">
      <alignment horizontal="center" vertical="center"/>
    </xf>
    <xf numFmtId="0" fontId="24" fillId="3" borderId="0" xfId="0" applyNumberFormat="1" applyFont="1" applyFill="1" applyBorder="1" applyAlignment="1" applyProtection="1">
      <alignment horizontal="center" vertical="center"/>
    </xf>
    <xf numFmtId="185" fontId="24" fillId="3" borderId="0" xfId="0" applyNumberFormat="1" applyFont="1" applyFill="1" applyBorder="1" applyAlignment="1" applyProtection="1">
      <alignment horizontal="center" vertical="center"/>
    </xf>
    <xf numFmtId="0" fontId="23" fillId="3" borderId="0" xfId="0" applyFont="1" applyFill="1" applyBorder="1" applyAlignment="1" applyProtection="1">
      <alignment vertical="center" wrapText="1"/>
      <protection locked="0"/>
    </xf>
    <xf numFmtId="10" fontId="3" fillId="5" borderId="5" xfId="0" applyNumberFormat="1" applyFont="1" applyFill="1" applyBorder="1" applyAlignment="1" applyProtection="1">
      <alignment horizontal="center" vertical="center"/>
      <protection locked="0"/>
    </xf>
    <xf numFmtId="0" fontId="20" fillId="3" borderId="53" xfId="0" applyFont="1" applyFill="1" applyBorder="1" applyAlignment="1" applyProtection="1">
      <alignment horizontal="center" vertical="center" wrapText="1"/>
    </xf>
    <xf numFmtId="0" fontId="6" fillId="3" borderId="0" xfId="0" applyFont="1" applyFill="1" applyBorder="1" applyAlignment="1" applyProtection="1">
      <alignment horizontal="left" vertical="center"/>
    </xf>
    <xf numFmtId="0" fontId="6" fillId="3" borderId="0" xfId="0" applyFont="1" applyFill="1" applyBorder="1" applyAlignment="1" applyProtection="1">
      <alignment horizontal="center" vertical="center"/>
    </xf>
    <xf numFmtId="0" fontId="6" fillId="3" borderId="0" xfId="0" applyNumberFormat="1" applyFont="1" applyFill="1" applyBorder="1" applyAlignment="1" applyProtection="1">
      <alignment horizontal="left" vertical="center"/>
    </xf>
    <xf numFmtId="0" fontId="20" fillId="3" borderId="13" xfId="0" applyFont="1" applyFill="1" applyBorder="1" applyAlignment="1" applyProtection="1">
      <alignment horizontal="center" vertical="center"/>
      <protection locked="0"/>
    </xf>
    <xf numFmtId="0" fontId="20" fillId="3" borderId="14" xfId="0" applyFont="1" applyFill="1" applyBorder="1" applyAlignment="1" applyProtection="1">
      <alignment horizontal="center" vertical="center"/>
      <protection locked="0"/>
    </xf>
    <xf numFmtId="0" fontId="3" fillId="3" borderId="57" xfId="0" applyFont="1" applyFill="1" applyBorder="1" applyAlignment="1" applyProtection="1">
      <alignment horizontal="left" vertical="center"/>
    </xf>
    <xf numFmtId="0" fontId="3" fillId="3" borderId="57" xfId="0" applyFont="1" applyFill="1" applyBorder="1" applyAlignment="1" applyProtection="1">
      <alignment horizontal="center" vertical="center"/>
    </xf>
    <xf numFmtId="0" fontId="3" fillId="3" borderId="57" xfId="0" applyNumberFormat="1" applyFont="1" applyFill="1" applyBorder="1" applyAlignment="1" applyProtection="1">
      <alignment horizontal="left" vertical="center"/>
    </xf>
    <xf numFmtId="0" fontId="3" fillId="3" borderId="54" xfId="0" applyFont="1" applyFill="1" applyBorder="1" applyAlignment="1" applyProtection="1">
      <alignment horizontal="left" vertical="center"/>
    </xf>
    <xf numFmtId="0" fontId="26" fillId="3" borderId="12" xfId="0" applyFont="1" applyFill="1" applyBorder="1" applyAlignment="1" applyProtection="1">
      <alignment vertical="center" textRotation="90" wrapText="1"/>
    </xf>
    <xf numFmtId="0" fontId="23" fillId="3" borderId="0" xfId="0" applyFont="1" applyFill="1" applyBorder="1" applyAlignment="1" applyProtection="1">
      <alignment vertical="center"/>
      <protection locked="0"/>
    </xf>
    <xf numFmtId="0" fontId="26" fillId="3" borderId="0" xfId="0" applyFont="1" applyFill="1" applyBorder="1" applyAlignment="1" applyProtection="1">
      <alignment vertical="center" textRotation="90" wrapText="1"/>
    </xf>
    <xf numFmtId="0" fontId="20" fillId="3" borderId="54" xfId="0" applyFont="1" applyFill="1" applyBorder="1" applyAlignment="1" applyProtection="1">
      <alignment horizontal="center" vertical="center" wrapText="1"/>
    </xf>
    <xf numFmtId="0" fontId="24" fillId="5" borderId="54" xfId="0" applyNumberFormat="1" applyFont="1" applyFill="1" applyBorder="1" applyAlignment="1" applyProtection="1">
      <alignment horizontal="center" vertical="center"/>
    </xf>
    <xf numFmtId="0" fontId="24" fillId="5" borderId="38" xfId="0" applyNumberFormat="1" applyFont="1" applyFill="1" applyBorder="1" applyAlignment="1" applyProtection="1">
      <alignment horizontal="center" vertical="center"/>
    </xf>
    <xf numFmtId="0" fontId="24" fillId="2" borderId="0" xfId="0" quotePrefix="1" applyFont="1" applyFill="1" applyBorder="1" applyAlignment="1" applyProtection="1">
      <alignment horizontal="center" vertical="center"/>
    </xf>
    <xf numFmtId="0" fontId="24" fillId="5" borderId="17" xfId="0" applyNumberFormat="1" applyFont="1" applyFill="1" applyBorder="1" applyAlignment="1" applyProtection="1">
      <alignment horizontal="center" vertical="center"/>
    </xf>
    <xf numFmtId="0" fontId="24" fillId="5" borderId="42" xfId="0" applyNumberFormat="1" applyFont="1" applyFill="1" applyBorder="1" applyAlignment="1" applyProtection="1">
      <alignment horizontal="center" vertical="center"/>
    </xf>
    <xf numFmtId="0" fontId="24" fillId="5" borderId="56" xfId="0" applyNumberFormat="1" applyFont="1" applyFill="1" applyBorder="1" applyAlignment="1" applyProtection="1">
      <alignment horizontal="center" vertical="center"/>
    </xf>
    <xf numFmtId="0" fontId="24" fillId="5" borderId="46" xfId="0" applyNumberFormat="1" applyFont="1" applyFill="1" applyBorder="1" applyAlignment="1" applyProtection="1">
      <alignment horizontal="center" vertical="center"/>
    </xf>
    <xf numFmtId="0" fontId="24" fillId="5" borderId="47" xfId="0" applyNumberFormat="1" applyFont="1" applyFill="1" applyBorder="1" applyAlignment="1" applyProtection="1">
      <alignment horizontal="center" vertical="center"/>
    </xf>
    <xf numFmtId="0" fontId="10" fillId="2" borderId="0" xfId="0" applyFont="1" applyFill="1" applyBorder="1" applyAlignment="1" applyProtection="1">
      <alignment horizontal="left" vertical="center"/>
    </xf>
    <xf numFmtId="0" fontId="23" fillId="6" borderId="0" xfId="0" applyFont="1" applyFill="1" applyBorder="1" applyAlignment="1" applyProtection="1">
      <alignment vertical="center"/>
    </xf>
    <xf numFmtId="10" fontId="3" fillId="5" borderId="7" xfId="0" applyNumberFormat="1" applyFont="1" applyFill="1" applyBorder="1" applyAlignment="1" applyProtection="1">
      <alignment horizontal="center" vertical="center"/>
      <protection locked="0"/>
    </xf>
    <xf numFmtId="0" fontId="24" fillId="5" borderId="70" xfId="0" applyNumberFormat="1" applyFont="1" applyFill="1" applyBorder="1" applyAlignment="1" applyProtection="1">
      <alignment horizontal="center" vertical="center"/>
    </xf>
    <xf numFmtId="0" fontId="24" fillId="5" borderId="57" xfId="0" applyNumberFormat="1" applyFont="1" applyFill="1" applyBorder="1" applyAlignment="1" applyProtection="1">
      <alignment horizontal="center" vertical="center"/>
    </xf>
    <xf numFmtId="0" fontId="24" fillId="5" borderId="61" xfId="0" applyNumberFormat="1" applyFont="1" applyFill="1" applyBorder="1" applyAlignment="1" applyProtection="1">
      <alignment horizontal="center" vertical="center"/>
    </xf>
    <xf numFmtId="0" fontId="20" fillId="3" borderId="57" xfId="0" applyFont="1" applyFill="1" applyBorder="1" applyAlignment="1" applyProtection="1">
      <alignment horizontal="center" vertical="center" wrapText="1"/>
    </xf>
    <xf numFmtId="0" fontId="20" fillId="3" borderId="61" xfId="0" applyFont="1" applyFill="1" applyBorder="1" applyAlignment="1" applyProtection="1">
      <alignment horizontal="center" vertical="center" wrapText="1"/>
    </xf>
    <xf numFmtId="0" fontId="20" fillId="3" borderId="70" xfId="0" applyFont="1" applyFill="1" applyBorder="1" applyAlignment="1" applyProtection="1">
      <alignment horizontal="center" vertical="center" wrapText="1"/>
    </xf>
    <xf numFmtId="0" fontId="20" fillId="3" borderId="61" xfId="0" applyNumberFormat="1" applyFont="1" applyFill="1" applyBorder="1" applyAlignment="1" applyProtection="1">
      <alignment horizontal="center" vertical="center" wrapText="1"/>
    </xf>
    <xf numFmtId="0" fontId="24" fillId="5" borderId="69" xfId="0" applyNumberFormat="1" applyFont="1" applyFill="1" applyBorder="1" applyAlignment="1" applyProtection="1">
      <alignment horizontal="center" vertical="center"/>
    </xf>
    <xf numFmtId="0" fontId="20" fillId="3" borderId="5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 wrapText="1"/>
    </xf>
    <xf numFmtId="0" fontId="4" fillId="3" borderId="6" xfId="0" applyFont="1" applyFill="1" applyBorder="1" applyAlignment="1" applyProtection="1">
      <alignment horizontal="left" vertical="top" wrapText="1"/>
    </xf>
    <xf numFmtId="0" fontId="24" fillId="5" borderId="53" xfId="0" applyNumberFormat="1" applyFont="1" applyFill="1" applyBorder="1" applyAlignment="1" applyProtection="1">
      <alignment horizontal="center" vertical="center"/>
    </xf>
    <xf numFmtId="0" fontId="20" fillId="3" borderId="9" xfId="0" applyFont="1" applyFill="1" applyBorder="1" applyAlignment="1" applyProtection="1">
      <alignment horizontal="right" vertical="top"/>
    </xf>
    <xf numFmtId="0" fontId="2" fillId="5" borderId="57" xfId="0" applyNumberFormat="1" applyFont="1" applyFill="1" applyBorder="1" applyAlignment="1" applyProtection="1">
      <alignment horizontal="center" vertical="center"/>
    </xf>
    <xf numFmtId="0" fontId="2" fillId="5" borderId="42" xfId="0" applyNumberFormat="1" applyFont="1" applyFill="1" applyBorder="1" applyAlignment="1" applyProtection="1">
      <alignment horizontal="center" vertical="center"/>
    </xf>
    <xf numFmtId="0" fontId="24" fillId="5" borderId="34" xfId="0" applyNumberFormat="1" applyFont="1" applyFill="1" applyBorder="1" applyAlignment="1" applyProtection="1">
      <alignment horizontal="center" vertical="center"/>
    </xf>
    <xf numFmtId="0" fontId="28" fillId="7" borderId="18" xfId="0" applyFont="1" applyFill="1" applyBorder="1" applyAlignment="1" applyProtection="1">
      <alignment horizontal="center" vertical="center" wrapText="1"/>
    </xf>
    <xf numFmtId="0" fontId="28" fillId="7" borderId="36" xfId="0" applyFont="1" applyFill="1" applyBorder="1" applyAlignment="1" applyProtection="1">
      <alignment horizontal="center" vertical="center" wrapText="1"/>
    </xf>
    <xf numFmtId="0" fontId="3" fillId="9" borderId="23" xfId="0" applyFont="1" applyFill="1" applyBorder="1" applyAlignment="1" applyProtection="1">
      <alignment horizontal="center" vertical="center"/>
      <protection locked="0"/>
    </xf>
    <xf numFmtId="0" fontId="3" fillId="9" borderId="24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left" vertical="center"/>
    </xf>
    <xf numFmtId="176" fontId="3" fillId="3" borderId="0" xfId="0" applyNumberFormat="1" applyFont="1" applyFill="1" applyBorder="1" applyAlignment="1" applyProtection="1">
      <alignment horizontal="left" vertical="center"/>
    </xf>
    <xf numFmtId="0" fontId="3" fillId="8" borderId="4" xfId="0" applyFont="1" applyFill="1" applyBorder="1" applyAlignment="1" applyProtection="1">
      <alignment horizontal="left" vertical="center"/>
      <protection locked="0"/>
    </xf>
    <xf numFmtId="0" fontId="3" fillId="8" borderId="4" xfId="0" applyFont="1" applyFill="1" applyBorder="1" applyAlignment="1" applyProtection="1">
      <alignment vertical="center" wrapText="1"/>
      <protection locked="0"/>
    </xf>
    <xf numFmtId="0" fontId="3" fillId="8" borderId="6" xfId="0" applyFont="1" applyFill="1" applyBorder="1" applyAlignment="1" applyProtection="1">
      <alignment horizontal="left" vertical="center"/>
      <protection locked="0"/>
    </xf>
    <xf numFmtId="0" fontId="3" fillId="8" borderId="6" xfId="0" applyFont="1" applyFill="1" applyBorder="1" applyAlignment="1" applyProtection="1">
      <alignment vertical="center" wrapText="1"/>
      <protection locked="0"/>
    </xf>
    <xf numFmtId="0" fontId="3" fillId="8" borderId="27" xfId="0" applyFont="1" applyFill="1" applyBorder="1" applyAlignment="1" applyProtection="1">
      <alignment horizontal="center" vertical="center"/>
      <protection locked="0"/>
    </xf>
    <xf numFmtId="0" fontId="3" fillId="8" borderId="28" xfId="0" applyFont="1" applyFill="1" applyBorder="1" applyAlignment="1" applyProtection="1">
      <alignment horizontal="center" vertical="center"/>
      <protection locked="0"/>
    </xf>
    <xf numFmtId="0" fontId="3" fillId="8" borderId="4" xfId="0" applyFont="1" applyFill="1" applyBorder="1" applyAlignment="1" applyProtection="1">
      <alignment horizontal="center" vertical="center"/>
      <protection locked="0"/>
    </xf>
    <xf numFmtId="0" fontId="3" fillId="8" borderId="5" xfId="0" applyFont="1" applyFill="1" applyBorder="1" applyAlignment="1" applyProtection="1">
      <alignment horizontal="center" vertical="center"/>
      <protection locked="0"/>
    </xf>
    <xf numFmtId="0" fontId="3" fillId="8" borderId="5" xfId="0" applyFont="1" applyFill="1" applyBorder="1" applyAlignment="1" applyProtection="1">
      <alignment horizontal="left" vertical="center"/>
      <protection locked="0"/>
    </xf>
    <xf numFmtId="0" fontId="3" fillId="8" borderId="71" xfId="0" applyFont="1" applyFill="1" applyBorder="1" applyAlignment="1" applyProtection="1">
      <alignment horizontal="center" vertical="center"/>
      <protection locked="0"/>
    </xf>
    <xf numFmtId="0" fontId="3" fillId="8" borderId="66" xfId="0" applyFont="1" applyFill="1" applyBorder="1" applyAlignment="1" applyProtection="1">
      <alignment horizontal="left" vertical="center"/>
      <protection locked="0"/>
    </xf>
    <xf numFmtId="0" fontId="3" fillId="8" borderId="38" xfId="0" applyFont="1" applyFill="1" applyBorder="1" applyAlignment="1" applyProtection="1">
      <alignment horizontal="center" vertical="center"/>
      <protection locked="0"/>
    </xf>
    <xf numFmtId="0" fontId="3" fillId="8" borderId="39" xfId="0" applyFont="1" applyFill="1" applyBorder="1" applyAlignment="1" applyProtection="1">
      <alignment horizontal="center" vertical="center"/>
      <protection locked="0"/>
    </xf>
    <xf numFmtId="0" fontId="3" fillId="8" borderId="56" xfId="0" applyFont="1" applyFill="1" applyBorder="1" applyAlignment="1" applyProtection="1">
      <alignment horizontal="center" vertical="center"/>
      <protection locked="0"/>
    </xf>
    <xf numFmtId="0" fontId="3" fillId="8" borderId="47" xfId="0" applyFont="1" applyFill="1" applyBorder="1" applyAlignment="1" applyProtection="1">
      <alignment horizontal="center" vertical="center"/>
      <protection locked="0"/>
    </xf>
    <xf numFmtId="0" fontId="3" fillId="8" borderId="4" xfId="0" applyFont="1" applyFill="1" applyBorder="1" applyAlignment="1" applyProtection="1">
      <alignment horizontal="left" vertical="center" wrapText="1"/>
    </xf>
    <xf numFmtId="0" fontId="4" fillId="8" borderId="27" xfId="0" applyFont="1" applyFill="1" applyBorder="1" applyAlignment="1" applyProtection="1">
      <alignment vertical="center" wrapText="1"/>
    </xf>
    <xf numFmtId="0" fontId="3" fillId="8" borderId="28" xfId="0" applyFont="1" applyFill="1" applyBorder="1" applyAlignment="1" applyProtection="1">
      <alignment horizontal="left" vertical="center" wrapText="1"/>
    </xf>
    <xf numFmtId="0" fontId="3" fillId="8" borderId="5" xfId="0" applyFont="1" applyFill="1" applyBorder="1" applyAlignment="1" applyProtection="1">
      <alignment vertical="center" wrapText="1"/>
      <protection locked="0"/>
    </xf>
    <xf numFmtId="0" fontId="3" fillId="8" borderId="5" xfId="0" applyFont="1" applyFill="1" applyBorder="1" applyAlignment="1" applyProtection="1">
      <alignment horizontal="center" vertical="center" wrapText="1"/>
      <protection locked="0"/>
    </xf>
    <xf numFmtId="0" fontId="3" fillId="8" borderId="7" xfId="0" applyFont="1" applyFill="1" applyBorder="1" applyAlignment="1" applyProtection="1">
      <alignment horizontal="center" vertical="center"/>
      <protection locked="0"/>
    </xf>
    <xf numFmtId="0" fontId="4" fillId="8" borderId="13" xfId="0" applyFont="1" applyFill="1" applyBorder="1" applyAlignment="1" applyProtection="1">
      <alignment horizontal="center" vertical="center"/>
      <protection locked="0"/>
    </xf>
    <xf numFmtId="0" fontId="4" fillId="8" borderId="14" xfId="0" applyFont="1" applyFill="1" applyBorder="1" applyAlignment="1" applyProtection="1">
      <alignment horizontal="center" vertical="center"/>
      <protection locked="0"/>
    </xf>
    <xf numFmtId="0" fontId="3" fillId="8" borderId="26" xfId="0" applyFont="1" applyFill="1" applyBorder="1" applyAlignment="1" applyProtection="1">
      <alignment horizontal="center" vertical="center"/>
      <protection locked="0"/>
    </xf>
    <xf numFmtId="0" fontId="3" fillId="8" borderId="13" xfId="0" applyFont="1" applyFill="1" applyBorder="1" applyAlignment="1" applyProtection="1">
      <alignment horizontal="center" vertical="center"/>
      <protection locked="0"/>
    </xf>
    <xf numFmtId="0" fontId="3" fillId="8" borderId="13" xfId="0" applyFont="1" applyFill="1" applyBorder="1" applyAlignment="1" applyProtection="1">
      <alignment horizontal="left" vertical="center"/>
      <protection locked="0"/>
    </xf>
    <xf numFmtId="0" fontId="3" fillId="8" borderId="14" xfId="0" applyFont="1" applyFill="1" applyBorder="1" applyAlignment="1" applyProtection="1">
      <alignment horizontal="left" vertical="center"/>
      <protection locked="0"/>
    </xf>
    <xf numFmtId="0" fontId="3" fillId="8" borderId="7" xfId="0" applyFont="1" applyFill="1" applyBorder="1" applyAlignment="1" applyProtection="1">
      <alignment horizontal="left" vertical="center"/>
      <protection locked="0"/>
    </xf>
    <xf numFmtId="0" fontId="3" fillId="8" borderId="23" xfId="0" applyFont="1" applyFill="1" applyBorder="1" applyAlignment="1" applyProtection="1">
      <alignment horizontal="center" vertical="center"/>
      <protection locked="0"/>
    </xf>
    <xf numFmtId="0" fontId="3" fillId="8" borderId="24" xfId="0" applyFont="1" applyFill="1" applyBorder="1" applyAlignment="1" applyProtection="1">
      <alignment horizontal="center" vertical="center"/>
      <protection locked="0"/>
    </xf>
    <xf numFmtId="0" fontId="4" fillId="8" borderId="21" xfId="0" applyFont="1" applyFill="1" applyBorder="1" applyAlignment="1" applyProtection="1">
      <alignment horizontal="center" vertical="center" wrapText="1"/>
      <protection locked="0"/>
    </xf>
    <xf numFmtId="0" fontId="3" fillId="8" borderId="3" xfId="0" applyFont="1" applyFill="1" applyBorder="1" applyAlignment="1" applyProtection="1">
      <alignment vertical="center" wrapText="1"/>
      <protection locked="0"/>
    </xf>
    <xf numFmtId="0" fontId="3" fillId="8" borderId="3" xfId="0" applyFont="1" applyFill="1" applyBorder="1" applyAlignment="1" applyProtection="1">
      <alignment horizontal="center" vertical="center" wrapText="1"/>
      <protection locked="0"/>
    </xf>
    <xf numFmtId="0" fontId="3" fillId="8" borderId="29" xfId="0" applyFont="1" applyFill="1" applyBorder="1" applyAlignment="1" applyProtection="1">
      <alignment horizontal="center" vertical="center" wrapText="1"/>
      <protection locked="0"/>
    </xf>
    <xf numFmtId="0" fontId="4" fillId="8" borderId="13" xfId="0" applyFont="1" applyFill="1" applyBorder="1" applyAlignment="1" applyProtection="1">
      <alignment horizontal="center" vertical="center" wrapText="1"/>
      <protection locked="0"/>
    </xf>
    <xf numFmtId="0" fontId="3" fillId="8" borderId="4" xfId="0" applyFont="1" applyFill="1" applyBorder="1" applyAlignment="1" applyProtection="1">
      <alignment horizontal="center" vertical="center" wrapText="1"/>
      <protection locked="0"/>
    </xf>
    <xf numFmtId="0" fontId="3" fillId="8" borderId="4" xfId="0" applyFont="1" applyFill="1" applyBorder="1" applyAlignment="1" applyProtection="1">
      <alignment vertical="center"/>
      <protection locked="0"/>
    </xf>
    <xf numFmtId="0" fontId="4" fillId="8" borderId="14" xfId="0" applyFont="1" applyFill="1" applyBorder="1" applyAlignment="1" applyProtection="1">
      <alignment horizontal="center" vertical="center" wrapText="1"/>
      <protection locked="0"/>
    </xf>
    <xf numFmtId="0" fontId="3" fillId="8" borderId="6" xfId="0" applyFont="1" applyFill="1" applyBorder="1" applyAlignment="1" applyProtection="1">
      <alignment vertical="center"/>
      <protection locked="0"/>
    </xf>
    <xf numFmtId="0" fontId="3" fillId="8" borderId="6" xfId="0" applyFont="1" applyFill="1" applyBorder="1" applyAlignment="1" applyProtection="1">
      <alignment horizontal="center" vertical="center"/>
      <protection locked="0"/>
    </xf>
    <xf numFmtId="0" fontId="3" fillId="8" borderId="25" xfId="0" applyFont="1" applyFill="1" applyBorder="1" applyAlignment="1" applyProtection="1">
      <alignment horizontal="center" vertical="center"/>
      <protection locked="0"/>
    </xf>
    <xf numFmtId="0" fontId="3" fillId="11" borderId="26" xfId="0" applyFont="1" applyFill="1" applyBorder="1" applyAlignment="1" applyProtection="1">
      <alignment vertical="center" wrapText="1"/>
      <protection locked="0"/>
    </xf>
    <xf numFmtId="0" fontId="3" fillId="11" borderId="13" xfId="0" applyFont="1" applyFill="1" applyBorder="1" applyAlignment="1" applyProtection="1">
      <alignment vertical="center" wrapText="1"/>
      <protection locked="0"/>
    </xf>
    <xf numFmtId="0" fontId="3" fillId="11" borderId="65" xfId="0" applyFont="1" applyFill="1" applyBorder="1" applyAlignment="1" applyProtection="1">
      <alignment vertical="center" wrapText="1"/>
      <protection locked="0"/>
    </xf>
    <xf numFmtId="0" fontId="3" fillId="11" borderId="34" xfId="0" applyFont="1" applyFill="1" applyBorder="1" applyAlignment="1" applyProtection="1">
      <alignment horizontal="center" vertical="center"/>
      <protection locked="0"/>
    </xf>
    <xf numFmtId="0" fontId="3" fillId="11" borderId="13" xfId="0" applyFont="1" applyFill="1" applyBorder="1" applyAlignment="1" applyProtection="1">
      <alignment vertical="center"/>
      <protection locked="0"/>
    </xf>
    <xf numFmtId="0" fontId="3" fillId="11" borderId="45" xfId="0" applyFont="1" applyFill="1" applyBorder="1" applyAlignment="1" applyProtection="1">
      <alignment horizontal="center" vertical="center"/>
      <protection locked="0"/>
    </xf>
    <xf numFmtId="0" fontId="3" fillId="11" borderId="14" xfId="0" applyFont="1" applyFill="1" applyBorder="1" applyAlignment="1" applyProtection="1">
      <alignment vertical="center"/>
      <protection locked="0"/>
    </xf>
    <xf numFmtId="188" fontId="24" fillId="8" borderId="1" xfId="0" applyNumberFormat="1" applyFont="1" applyFill="1" applyBorder="1" applyAlignment="1" applyProtection="1">
      <alignment horizontal="center" vertical="center"/>
    </xf>
    <xf numFmtId="0" fontId="24" fillId="8" borderId="4" xfId="0" applyFont="1" applyFill="1" applyBorder="1" applyAlignment="1" applyProtection="1">
      <alignment horizontal="left" vertical="center"/>
    </xf>
    <xf numFmtId="0" fontId="3" fillId="8" borderId="21" xfId="0" applyFont="1" applyFill="1" applyBorder="1" applyAlignment="1" applyProtection="1">
      <alignment horizontal="center" vertical="center" wrapText="1"/>
      <protection locked="0"/>
    </xf>
    <xf numFmtId="0" fontId="3" fillId="8" borderId="13" xfId="0" applyFont="1" applyFill="1" applyBorder="1" applyAlignment="1" applyProtection="1">
      <alignment horizontal="center" vertical="center" wrapText="1"/>
      <protection locked="0"/>
    </xf>
    <xf numFmtId="0" fontId="3" fillId="8" borderId="14" xfId="0" applyFont="1" applyFill="1" applyBorder="1" applyAlignment="1" applyProtection="1">
      <alignment horizontal="center" vertical="center"/>
      <protection locked="0"/>
    </xf>
    <xf numFmtId="0" fontId="3" fillId="8" borderId="14" xfId="0" applyFont="1" applyFill="1" applyBorder="1" applyAlignment="1" applyProtection="1">
      <alignment horizontal="center" vertical="center" wrapText="1"/>
      <protection locked="0"/>
    </xf>
    <xf numFmtId="0" fontId="3" fillId="8" borderId="34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8" borderId="5" xfId="0" applyFont="1" applyFill="1" applyBorder="1" applyAlignment="1" applyProtection="1">
      <alignment horizontal="center" vertical="center"/>
      <protection locked="0"/>
    </xf>
    <xf numFmtId="0" fontId="3" fillId="8" borderId="40" xfId="0" applyFont="1" applyFill="1" applyBorder="1" applyAlignment="1" applyProtection="1">
      <alignment horizontal="center" vertical="center" wrapText="1"/>
      <protection locked="0"/>
    </xf>
    <xf numFmtId="0" fontId="3" fillId="8" borderId="34" xfId="0" applyFont="1" applyFill="1" applyBorder="1" applyAlignment="1" applyProtection="1">
      <alignment horizontal="center" vertical="center" wrapText="1"/>
      <protection locked="0"/>
    </xf>
    <xf numFmtId="0" fontId="3" fillId="8" borderId="7" xfId="0" applyFont="1" applyFill="1" applyBorder="1" applyAlignment="1" applyProtection="1">
      <alignment horizontal="center" vertical="center"/>
      <protection locked="0"/>
    </xf>
    <xf numFmtId="0" fontId="3" fillId="8" borderId="45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2" fillId="2" borderId="12" xfId="0" applyFont="1" applyFill="1" applyBorder="1" applyAlignment="1" applyProtection="1">
      <alignment vertical="center"/>
    </xf>
    <xf numFmtId="0" fontId="4" fillId="8" borderId="26" xfId="0" applyFont="1" applyFill="1" applyBorder="1" applyAlignment="1" applyProtection="1">
      <alignment horizontal="center" vertical="center"/>
      <protection locked="0"/>
    </xf>
    <xf numFmtId="0" fontId="3" fillId="8" borderId="27" xfId="0" applyFont="1" applyFill="1" applyBorder="1" applyAlignment="1" applyProtection="1">
      <alignment horizontal="left" vertical="center"/>
      <protection locked="0"/>
    </xf>
    <xf numFmtId="0" fontId="34" fillId="7" borderId="18" xfId="0" applyFont="1" applyFill="1" applyBorder="1" applyAlignment="1" applyProtection="1">
      <alignment horizontal="center" vertical="center" wrapText="1"/>
    </xf>
    <xf numFmtId="0" fontId="34" fillId="7" borderId="19" xfId="0" applyFont="1" applyFill="1" applyBorder="1" applyAlignment="1" applyProtection="1">
      <alignment horizontal="center" vertical="center" wrapText="1"/>
    </xf>
    <xf numFmtId="0" fontId="34" fillId="7" borderId="20" xfId="0" applyFont="1" applyFill="1" applyBorder="1" applyAlignment="1" applyProtection="1">
      <alignment horizontal="center" vertical="center" wrapText="1"/>
    </xf>
    <xf numFmtId="0" fontId="34" fillId="7" borderId="33" xfId="0" applyFont="1" applyFill="1" applyBorder="1" applyAlignment="1" applyProtection="1">
      <alignment horizontal="center" vertical="center" wrapText="1"/>
    </xf>
    <xf numFmtId="0" fontId="34" fillId="7" borderId="6" xfId="0" applyFont="1" applyFill="1" applyBorder="1" applyAlignment="1" applyProtection="1">
      <alignment horizontal="center" vertical="center" wrapText="1"/>
    </xf>
    <xf numFmtId="0" fontId="34" fillId="7" borderId="45" xfId="0" applyFont="1" applyFill="1" applyBorder="1" applyAlignment="1" applyProtection="1">
      <alignment horizontal="center" vertical="center" wrapText="1"/>
    </xf>
    <xf numFmtId="0" fontId="34" fillId="7" borderId="14" xfId="0" applyFont="1" applyFill="1" applyBorder="1" applyAlignment="1" applyProtection="1">
      <alignment horizontal="center" vertical="center" wrapText="1"/>
    </xf>
    <xf numFmtId="0" fontId="34" fillId="7" borderId="7" xfId="0" applyFont="1" applyFill="1" applyBorder="1" applyAlignment="1" applyProtection="1">
      <alignment horizontal="center" vertical="center" wrapText="1"/>
    </xf>
    <xf numFmtId="0" fontId="4" fillId="3" borderId="0" xfId="0" quotePrefix="1" applyFont="1" applyFill="1" applyAlignment="1" applyProtection="1">
      <alignment horizontal="left" vertical="center"/>
    </xf>
    <xf numFmtId="0" fontId="3" fillId="2" borderId="11" xfId="0" applyFont="1" applyFill="1" applyBorder="1" applyAlignment="1" applyProtection="1">
      <alignment horizontal="left" vertical="center"/>
    </xf>
    <xf numFmtId="0" fontId="3" fillId="2" borderId="0" xfId="0" applyFont="1" applyFill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vertical="center"/>
      <protection locked="0"/>
    </xf>
    <xf numFmtId="0" fontId="3" fillId="8" borderId="25" xfId="0" applyFont="1" applyFill="1" applyBorder="1" applyAlignment="1" applyProtection="1">
      <alignment horizontal="left" vertical="center"/>
    </xf>
    <xf numFmtId="0" fontId="3" fillId="9" borderId="23" xfId="0" applyFont="1" applyFill="1" applyBorder="1" applyAlignment="1" applyProtection="1">
      <alignment horizontal="left" vertical="center"/>
    </xf>
    <xf numFmtId="0" fontId="15" fillId="3" borderId="1" xfId="0" applyFont="1" applyFill="1" applyBorder="1" applyAlignment="1" applyProtection="1">
      <alignment vertical="center" wrapText="1"/>
    </xf>
    <xf numFmtId="0" fontId="15" fillId="3" borderId="16" xfId="0" applyFont="1" applyFill="1" applyBorder="1" applyAlignment="1" applyProtection="1">
      <alignment vertical="center" wrapText="1"/>
    </xf>
    <xf numFmtId="0" fontId="3" fillId="10" borderId="21" xfId="0" applyNumberFormat="1" applyFont="1" applyFill="1" applyBorder="1" applyAlignment="1" applyProtection="1">
      <alignment horizontal="center" vertical="center"/>
    </xf>
    <xf numFmtId="177" fontId="3" fillId="10" borderId="41" xfId="0" applyNumberFormat="1" applyFont="1" applyFill="1" applyBorder="1" applyAlignment="1" applyProtection="1">
      <alignment horizontal="center" vertical="center"/>
    </xf>
    <xf numFmtId="0" fontId="3" fillId="10" borderId="13" xfId="0" applyNumberFormat="1" applyFont="1" applyFill="1" applyBorder="1" applyAlignment="1" applyProtection="1">
      <alignment horizontal="center" vertical="center"/>
    </xf>
    <xf numFmtId="177" fontId="3" fillId="10" borderId="42" xfId="0" applyNumberFormat="1" applyFont="1" applyFill="1" applyBorder="1" applyAlignment="1" applyProtection="1">
      <alignment horizontal="center" vertical="center"/>
    </xf>
    <xf numFmtId="0" fontId="3" fillId="10" borderId="14" xfId="0" applyNumberFormat="1" applyFont="1" applyFill="1" applyBorder="1" applyAlignment="1" applyProtection="1">
      <alignment horizontal="center" vertical="center"/>
    </xf>
    <xf numFmtId="177" fontId="3" fillId="10" borderId="46" xfId="0" applyNumberFormat="1" applyFont="1" applyFill="1" applyBorder="1" applyAlignment="1" applyProtection="1">
      <alignment horizontal="center" vertical="center"/>
    </xf>
    <xf numFmtId="177" fontId="3" fillId="10" borderId="17" xfId="0" applyNumberFormat="1" applyFont="1" applyFill="1" applyBorder="1" applyAlignment="1" applyProtection="1">
      <alignment horizontal="center" vertical="center"/>
    </xf>
    <xf numFmtId="177" fontId="3" fillId="10" borderId="34" xfId="0" applyNumberFormat="1" applyFont="1" applyFill="1" applyBorder="1" applyAlignment="1" applyProtection="1">
      <alignment horizontal="center" vertical="center"/>
    </xf>
    <xf numFmtId="0" fontId="3" fillId="10" borderId="56" xfId="0" applyNumberFormat="1" applyFont="1" applyFill="1" applyBorder="1" applyAlignment="1" applyProtection="1">
      <alignment horizontal="center" vertical="center"/>
    </xf>
    <xf numFmtId="177" fontId="3" fillId="10" borderId="14" xfId="0" applyNumberFormat="1" applyFont="1" applyFill="1" applyBorder="1" applyAlignment="1" applyProtection="1">
      <alignment horizontal="center" vertical="center"/>
    </xf>
    <xf numFmtId="177" fontId="3" fillId="10" borderId="52" xfId="0" applyNumberFormat="1" applyFont="1" applyFill="1" applyBorder="1" applyAlignment="1" applyProtection="1">
      <alignment horizontal="center" vertical="center"/>
    </xf>
    <xf numFmtId="0" fontId="3" fillId="10" borderId="47" xfId="0" applyNumberFormat="1" applyFont="1" applyFill="1" applyBorder="1" applyAlignment="1" applyProtection="1">
      <alignment horizontal="center" vertical="center"/>
    </xf>
    <xf numFmtId="0" fontId="3" fillId="10" borderId="24" xfId="0" applyFont="1" applyFill="1" applyBorder="1" applyAlignment="1" applyProtection="1">
      <alignment horizontal="left" vertical="center"/>
    </xf>
    <xf numFmtId="0" fontId="3" fillId="10" borderId="41" xfId="0" applyFont="1" applyFill="1" applyBorder="1" applyAlignment="1" applyProtection="1">
      <alignment horizontal="center" vertical="center" wrapText="1"/>
    </xf>
    <xf numFmtId="0" fontId="3" fillId="10" borderId="42" xfId="0" applyFont="1" applyFill="1" applyBorder="1" applyAlignment="1" applyProtection="1">
      <alignment horizontal="center" vertical="center" wrapText="1"/>
    </xf>
    <xf numFmtId="0" fontId="3" fillId="10" borderId="46" xfId="0" applyFont="1" applyFill="1" applyBorder="1" applyAlignment="1" applyProtection="1">
      <alignment horizontal="center" vertical="center" wrapText="1"/>
    </xf>
    <xf numFmtId="0" fontId="36" fillId="7" borderId="33" xfId="0" applyFont="1" applyFill="1" applyBorder="1" applyAlignment="1" applyProtection="1">
      <alignment horizontal="center" vertical="center" wrapText="1"/>
    </xf>
    <xf numFmtId="10" fontId="3" fillId="10" borderId="22" xfId="0" applyNumberFormat="1" applyFont="1" applyFill="1" applyBorder="1" applyAlignment="1" applyProtection="1">
      <alignment horizontal="center" vertical="center"/>
      <protection locked="0"/>
    </xf>
    <xf numFmtId="10" fontId="3" fillId="10" borderId="68" xfId="0" applyNumberFormat="1" applyFont="1" applyFill="1" applyBorder="1" applyAlignment="1" applyProtection="1">
      <alignment horizontal="center" vertical="center"/>
      <protection locked="0"/>
    </xf>
    <xf numFmtId="0" fontId="16" fillId="2" borderId="34" xfId="0" applyFont="1" applyFill="1" applyBorder="1" applyAlignment="1">
      <alignment horizontal="left" vertical="center" wrapText="1"/>
    </xf>
    <xf numFmtId="0" fontId="16" fillId="2" borderId="42" xfId="0" applyFont="1" applyFill="1" applyBorder="1" applyAlignment="1">
      <alignment horizontal="left" vertical="center" wrapText="1"/>
    </xf>
    <xf numFmtId="0" fontId="16" fillId="2" borderId="38" xfId="0" applyFont="1" applyFill="1" applyBorder="1" applyAlignment="1">
      <alignment horizontal="left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20" fillId="2" borderId="65" xfId="0" applyFont="1" applyFill="1" applyBorder="1" applyAlignment="1" applyProtection="1">
      <alignment horizontal="center" vertical="center" wrapText="1"/>
      <protection locked="0"/>
    </xf>
    <xf numFmtId="0" fontId="20" fillId="2" borderId="26" xfId="0" applyFont="1" applyFill="1" applyBorder="1" applyAlignment="1" applyProtection="1">
      <alignment horizontal="center" vertical="center" wrapText="1"/>
      <protection locked="0"/>
    </xf>
    <xf numFmtId="0" fontId="20" fillId="2" borderId="32" xfId="0" applyFont="1" applyFill="1" applyBorder="1" applyAlignment="1" applyProtection="1">
      <alignment horizontal="center" vertical="center" wrapText="1"/>
      <protection locked="0"/>
    </xf>
    <xf numFmtId="0" fontId="6" fillId="3" borderId="48" xfId="0" applyFont="1" applyFill="1" applyBorder="1" applyAlignment="1" applyProtection="1">
      <alignment horizontal="center" vertical="center"/>
    </xf>
    <xf numFmtId="0" fontId="6" fillId="3" borderId="10" xfId="0" applyFont="1" applyFill="1" applyBorder="1" applyAlignment="1" applyProtection="1">
      <alignment horizontal="center" vertical="center"/>
    </xf>
    <xf numFmtId="0" fontId="23" fillId="6" borderId="2" xfId="0" applyFont="1" applyFill="1" applyBorder="1" applyAlignment="1" applyProtection="1">
      <alignment horizontal="center" vertical="center"/>
      <protection locked="0"/>
    </xf>
    <xf numFmtId="0" fontId="23" fillId="6" borderId="0" xfId="0" applyFont="1" applyFill="1" applyBorder="1" applyAlignment="1" applyProtection="1">
      <alignment horizontal="center" vertical="center"/>
      <protection locked="0"/>
    </xf>
    <xf numFmtId="10" fontId="3" fillId="5" borderId="67" xfId="0" applyNumberFormat="1" applyFont="1" applyFill="1" applyBorder="1" applyAlignment="1" applyProtection="1">
      <alignment horizontal="center" vertical="center" wrapText="1"/>
    </xf>
    <xf numFmtId="10" fontId="3" fillId="5" borderId="22" xfId="0" applyNumberFormat="1" applyFont="1" applyFill="1" applyBorder="1" applyAlignment="1" applyProtection="1">
      <alignment horizontal="center" vertical="center" wrapText="1"/>
    </xf>
    <xf numFmtId="10" fontId="3" fillId="5" borderId="68" xfId="0" applyNumberFormat="1" applyFont="1" applyFill="1" applyBorder="1" applyAlignment="1" applyProtection="1">
      <alignment horizontal="center" vertical="center" wrapText="1"/>
    </xf>
    <xf numFmtId="0" fontId="20" fillId="3" borderId="31" xfId="0" applyFont="1" applyFill="1" applyBorder="1" applyAlignment="1" applyProtection="1">
      <alignment horizontal="center" vertical="center" wrapText="1"/>
    </xf>
    <xf numFmtId="0" fontId="20" fillId="3" borderId="28" xfId="0" applyFont="1" applyFill="1" applyBorder="1" applyAlignment="1" applyProtection="1">
      <alignment horizontal="center" vertical="center" wrapText="1"/>
    </xf>
    <xf numFmtId="10" fontId="3" fillId="5" borderId="66" xfId="0" applyNumberFormat="1" applyFont="1" applyFill="1" applyBorder="1" applyAlignment="1" applyProtection="1">
      <alignment horizontal="center" vertical="center" wrapText="1"/>
    </xf>
    <xf numFmtId="10" fontId="3" fillId="5" borderId="28" xfId="0" applyNumberFormat="1" applyFont="1" applyFill="1" applyBorder="1" applyAlignment="1" applyProtection="1">
      <alignment horizontal="center" vertical="center" wrapText="1"/>
    </xf>
    <xf numFmtId="0" fontId="20" fillId="3" borderId="9" xfId="0" applyFont="1" applyFill="1" applyBorder="1" applyAlignment="1" applyProtection="1">
      <alignment horizontal="center" vertical="center"/>
    </xf>
    <xf numFmtId="0" fontId="20" fillId="3" borderId="2" xfId="0" applyFont="1" applyFill="1" applyBorder="1" applyAlignment="1" applyProtection="1">
      <alignment horizontal="center" vertical="center"/>
    </xf>
    <xf numFmtId="0" fontId="20" fillId="3" borderId="48" xfId="0" applyFont="1" applyFill="1" applyBorder="1" applyAlignment="1" applyProtection="1">
      <alignment horizontal="center" vertical="center"/>
    </xf>
    <xf numFmtId="0" fontId="20" fillId="3" borderId="10" xfId="0" applyFont="1" applyFill="1" applyBorder="1" applyAlignment="1" applyProtection="1">
      <alignment horizontal="center" vertical="center"/>
    </xf>
    <xf numFmtId="0" fontId="20" fillId="3" borderId="49" xfId="0" applyFont="1" applyFill="1" applyBorder="1" applyAlignment="1" applyProtection="1">
      <alignment horizontal="center" vertical="center" wrapText="1"/>
    </xf>
    <xf numFmtId="0" fontId="20" fillId="3" borderId="54" xfId="0" applyFont="1" applyFill="1" applyBorder="1" applyAlignment="1" applyProtection="1">
      <alignment horizontal="center" vertical="center" wrapText="1"/>
    </xf>
    <xf numFmtId="0" fontId="20" fillId="3" borderId="61" xfId="0" applyFont="1" applyFill="1" applyBorder="1" applyAlignment="1" applyProtection="1">
      <alignment horizontal="center" vertical="center"/>
    </xf>
    <xf numFmtId="0" fontId="24" fillId="5" borderId="63" xfId="0" applyNumberFormat="1" applyFont="1" applyFill="1" applyBorder="1" applyAlignment="1" applyProtection="1">
      <alignment horizontal="center" vertical="center" wrapText="1"/>
    </xf>
    <xf numFmtId="0" fontId="24" fillId="5" borderId="16" xfId="0" applyNumberFormat="1" applyFont="1" applyFill="1" applyBorder="1" applyAlignment="1" applyProtection="1">
      <alignment horizontal="center" vertical="center" wrapText="1"/>
    </xf>
    <xf numFmtId="0" fontId="20" fillId="3" borderId="64" xfId="0" applyFont="1" applyFill="1" applyBorder="1" applyAlignment="1" applyProtection="1">
      <alignment horizontal="center" vertical="center" wrapText="1"/>
    </xf>
    <xf numFmtId="0" fontId="20" fillId="3" borderId="27" xfId="0" applyFont="1" applyFill="1" applyBorder="1" applyAlignment="1" applyProtection="1">
      <alignment horizontal="center" vertical="center" wrapText="1"/>
    </xf>
    <xf numFmtId="0" fontId="20" fillId="3" borderId="30" xfId="0" applyFont="1" applyFill="1" applyBorder="1" applyAlignment="1" applyProtection="1">
      <alignment horizontal="center" vertical="center" wrapText="1"/>
    </xf>
    <xf numFmtId="0" fontId="20" fillId="3" borderId="26" xfId="0" applyFont="1" applyFill="1" applyBorder="1" applyAlignment="1" applyProtection="1">
      <alignment horizontal="center" vertical="center" wrapText="1"/>
    </xf>
    <xf numFmtId="0" fontId="20" fillId="3" borderId="48" xfId="0" applyFont="1" applyFill="1" applyBorder="1" applyAlignment="1" applyProtection="1">
      <alignment horizontal="center" vertical="center" wrapText="1"/>
    </xf>
    <xf numFmtId="0" fontId="20" fillId="3" borderId="53" xfId="0" applyFont="1" applyFill="1" applyBorder="1" applyAlignment="1" applyProtection="1">
      <alignment horizontal="center" vertical="center" wrapText="1"/>
    </xf>
    <xf numFmtId="0" fontId="24" fillId="5" borderId="61" xfId="0" applyNumberFormat="1" applyFont="1" applyFill="1" applyBorder="1" applyAlignment="1" applyProtection="1">
      <alignment horizontal="center" vertical="center" wrapText="1"/>
    </xf>
    <xf numFmtId="0" fontId="24" fillId="5" borderId="12" xfId="0" applyNumberFormat="1" applyFont="1" applyFill="1" applyBorder="1" applyAlignment="1" applyProtection="1">
      <alignment horizontal="center" vertical="center" wrapText="1"/>
    </xf>
    <xf numFmtId="0" fontId="26" fillId="6" borderId="2" xfId="0" applyFont="1" applyFill="1" applyBorder="1" applyAlignment="1" applyProtection="1">
      <alignment horizontal="center" vertical="center" wrapText="1"/>
    </xf>
    <xf numFmtId="0" fontId="26" fillId="6" borderId="10" xfId="0" applyFont="1" applyFill="1" applyBorder="1" applyAlignment="1" applyProtection="1">
      <alignment horizontal="center" vertical="center" wrapText="1"/>
    </xf>
    <xf numFmtId="0" fontId="26" fillId="6" borderId="0" xfId="0" applyFont="1" applyFill="1" applyBorder="1" applyAlignment="1" applyProtection="1">
      <alignment horizontal="center" vertical="center" wrapText="1"/>
    </xf>
    <xf numFmtId="0" fontId="26" fillId="6" borderId="12" xfId="0" applyFont="1" applyFill="1" applyBorder="1" applyAlignment="1" applyProtection="1">
      <alignment horizontal="center" vertical="center" wrapText="1"/>
    </xf>
    <xf numFmtId="0" fontId="26" fillId="6" borderId="10" xfId="0" applyFont="1" applyFill="1" applyBorder="1" applyAlignment="1" applyProtection="1">
      <alignment horizontal="center" vertical="top" wrapText="1"/>
    </xf>
    <xf numFmtId="0" fontId="26" fillId="6" borderId="12" xfId="0" applyFont="1" applyFill="1" applyBorder="1" applyAlignment="1" applyProtection="1">
      <alignment horizontal="center" vertical="top" wrapText="1"/>
    </xf>
    <xf numFmtId="186" fontId="2" fillId="5" borderId="0" xfId="0" applyNumberFormat="1" applyFont="1" applyFill="1" applyBorder="1" applyAlignment="1" applyProtection="1">
      <alignment horizontal="center" vertical="center" wrapText="1"/>
    </xf>
    <xf numFmtId="186" fontId="2" fillId="5" borderId="57" xfId="0" applyNumberFormat="1" applyFont="1" applyFill="1" applyBorder="1" applyAlignment="1" applyProtection="1">
      <alignment horizontal="center" vertical="center" wrapText="1"/>
    </xf>
    <xf numFmtId="186" fontId="2" fillId="5" borderId="58" xfId="0" applyNumberFormat="1" applyFont="1" applyFill="1" applyBorder="1" applyAlignment="1" applyProtection="1">
      <alignment horizontal="center" vertical="center" wrapText="1"/>
    </xf>
    <xf numFmtId="186" fontId="2" fillId="5" borderId="1" xfId="0" applyNumberFormat="1" applyFont="1" applyFill="1" applyBorder="1" applyAlignment="1" applyProtection="1">
      <alignment horizontal="center" vertical="center" wrapText="1"/>
    </xf>
    <xf numFmtId="0" fontId="24" fillId="5" borderId="69" xfId="0" applyNumberFormat="1" applyFont="1" applyFill="1" applyBorder="1" applyAlignment="1" applyProtection="1">
      <alignment horizontal="center" vertical="center" wrapText="1"/>
    </xf>
    <xf numFmtId="0" fontId="24" fillId="5" borderId="70" xfId="0" applyNumberFormat="1" applyFont="1" applyFill="1" applyBorder="1" applyAlignment="1" applyProtection="1">
      <alignment horizontal="center" vertical="center" wrapText="1"/>
    </xf>
    <xf numFmtId="0" fontId="24" fillId="5" borderId="11" xfId="0" applyNumberFormat="1" applyFont="1" applyFill="1" applyBorder="1" applyAlignment="1" applyProtection="1">
      <alignment horizontal="center" vertical="center" wrapText="1"/>
    </xf>
    <xf numFmtId="0" fontId="24" fillId="5" borderId="15" xfId="0" applyNumberFormat="1" applyFont="1" applyFill="1" applyBorder="1" applyAlignment="1" applyProtection="1">
      <alignment horizontal="center" vertical="center" wrapText="1"/>
    </xf>
    <xf numFmtId="180" fontId="26" fillId="7" borderId="62" xfId="0" applyNumberFormat="1" applyFont="1" applyFill="1" applyBorder="1" applyAlignment="1" applyProtection="1">
      <alignment horizontal="center" vertical="top" wrapText="1"/>
    </xf>
    <xf numFmtId="180" fontId="26" fillId="7" borderId="58" xfId="0" applyNumberFormat="1" applyFont="1" applyFill="1" applyBorder="1" applyAlignment="1" applyProtection="1">
      <alignment horizontal="center" vertical="top" wrapText="1"/>
    </xf>
    <xf numFmtId="180" fontId="26" fillId="7" borderId="52" xfId="0" applyNumberFormat="1" applyFont="1" applyFill="1" applyBorder="1" applyAlignment="1" applyProtection="1">
      <alignment horizontal="center" vertical="top" wrapText="1"/>
    </xf>
    <xf numFmtId="180" fontId="26" fillId="7" borderId="1" xfId="0" applyNumberFormat="1" applyFont="1" applyFill="1" applyBorder="1" applyAlignment="1" applyProtection="1">
      <alignment horizontal="center" vertical="top" wrapText="1"/>
    </xf>
    <xf numFmtId="180" fontId="21" fillId="3" borderId="30" xfId="0" applyNumberFormat="1" applyFont="1" applyFill="1" applyBorder="1" applyAlignment="1" applyProtection="1">
      <alignment horizontal="left" vertical="center" wrapText="1"/>
    </xf>
    <xf numFmtId="180" fontId="21" fillId="3" borderId="72" xfId="0" applyNumberFormat="1" applyFont="1" applyFill="1" applyBorder="1" applyAlignment="1" applyProtection="1">
      <alignment horizontal="left" vertical="center" wrapText="1"/>
    </xf>
    <xf numFmtId="180" fontId="21" fillId="3" borderId="32" xfId="0" applyNumberFormat="1" applyFont="1" applyFill="1" applyBorder="1" applyAlignment="1" applyProtection="1">
      <alignment horizontal="left" vertical="center" wrapText="1"/>
    </xf>
    <xf numFmtId="0" fontId="6" fillId="8" borderId="66" xfId="0" applyNumberFormat="1" applyFont="1" applyFill="1" applyBorder="1" applyAlignment="1" applyProtection="1">
      <alignment horizontal="center" vertical="center"/>
      <protection locked="0"/>
    </xf>
    <xf numFmtId="0" fontId="6" fillId="8" borderId="73" xfId="0" applyNumberFormat="1" applyFont="1" applyFill="1" applyBorder="1" applyAlignment="1" applyProtection="1">
      <alignment horizontal="center" vertical="center"/>
      <protection locked="0"/>
    </xf>
    <xf numFmtId="0" fontId="6" fillId="8" borderId="51" xfId="0" applyNumberFormat="1" applyFont="1" applyFill="1" applyBorder="1" applyAlignment="1" applyProtection="1">
      <alignment horizontal="center" vertical="center"/>
      <protection locked="0"/>
    </xf>
    <xf numFmtId="0" fontId="28" fillId="7" borderId="37" xfId="0" applyFont="1" applyFill="1" applyBorder="1" applyAlignment="1" applyProtection="1">
      <alignment horizontal="center" vertical="center"/>
    </xf>
    <xf numFmtId="0" fontId="28" fillId="7" borderId="35" xfId="0" applyFont="1" applyFill="1" applyBorder="1" applyAlignment="1" applyProtection="1">
      <alignment horizontal="center" vertical="center"/>
    </xf>
    <xf numFmtId="0" fontId="28" fillId="7" borderId="36" xfId="0" applyFont="1" applyFill="1" applyBorder="1" applyAlignment="1" applyProtection="1">
      <alignment horizontal="center" vertical="center"/>
    </xf>
    <xf numFmtId="0" fontId="26" fillId="7" borderId="9" xfId="0" applyFont="1" applyFill="1" applyBorder="1" applyAlignment="1" applyProtection="1">
      <alignment horizontal="center" vertical="center" wrapText="1"/>
    </xf>
    <xf numFmtId="0" fontId="26" fillId="7" borderId="10" xfId="0" applyFont="1" applyFill="1" applyBorder="1" applyAlignment="1" applyProtection="1">
      <alignment horizontal="center" vertical="center" wrapText="1"/>
    </xf>
    <xf numFmtId="0" fontId="26" fillId="7" borderId="70" xfId="0" applyFont="1" applyFill="1" applyBorder="1" applyAlignment="1" applyProtection="1">
      <alignment horizontal="center" vertical="center" wrapText="1"/>
    </xf>
    <xf numFmtId="0" fontId="26" fillId="7" borderId="61" xfId="0" applyFont="1" applyFill="1" applyBorder="1" applyAlignment="1" applyProtection="1">
      <alignment horizontal="center" vertical="center" wrapText="1"/>
    </xf>
    <xf numFmtId="0" fontId="26" fillId="7" borderId="66" xfId="0" applyNumberFormat="1" applyFont="1" applyFill="1" applyBorder="1" applyAlignment="1" applyProtection="1">
      <alignment horizontal="center" vertical="center" wrapText="1"/>
    </xf>
    <xf numFmtId="0" fontId="26" fillId="7" borderId="28" xfId="0" applyNumberFormat="1" applyFont="1" applyFill="1" applyBorder="1" applyAlignment="1" applyProtection="1">
      <alignment horizontal="center" vertical="center" wrapText="1"/>
    </xf>
    <xf numFmtId="180" fontId="26" fillId="7" borderId="48" xfId="0" applyNumberFormat="1" applyFont="1" applyFill="1" applyBorder="1" applyAlignment="1" applyProtection="1">
      <alignment horizontal="center" vertical="top" wrapText="1"/>
    </xf>
    <xf numFmtId="180" fontId="26" fillId="7" borderId="2" xfId="0" applyNumberFormat="1" applyFont="1" applyFill="1" applyBorder="1" applyAlignment="1" applyProtection="1">
      <alignment horizontal="center" vertical="top" wrapText="1"/>
    </xf>
    <xf numFmtId="180" fontId="26" fillId="7" borderId="53" xfId="0" applyNumberFormat="1" applyFont="1" applyFill="1" applyBorder="1" applyAlignment="1" applyProtection="1">
      <alignment horizontal="center" vertical="top" wrapText="1"/>
    </xf>
    <xf numFmtId="180" fontId="26" fillId="7" borderId="57" xfId="0" applyNumberFormat="1" applyFont="1" applyFill="1" applyBorder="1" applyAlignment="1" applyProtection="1">
      <alignment horizontal="center" vertical="top" wrapText="1"/>
    </xf>
    <xf numFmtId="0" fontId="3" fillId="2" borderId="11" xfId="0" applyFont="1" applyFill="1" applyBorder="1" applyAlignment="1" applyProtection="1">
      <alignment horizontal="left" vertical="center"/>
    </xf>
    <xf numFmtId="0" fontId="3" fillId="2" borderId="0" xfId="0" applyFont="1" applyFill="1" applyBorder="1" applyAlignment="1" applyProtection="1">
      <alignment horizontal="left" vertical="center"/>
    </xf>
    <xf numFmtId="0" fontId="3" fillId="3" borderId="35" xfId="0" applyFont="1" applyFill="1" applyBorder="1" applyAlignment="1" applyProtection="1">
      <alignment horizontal="center" vertical="center"/>
      <protection locked="0"/>
    </xf>
    <xf numFmtId="0" fontId="3" fillId="3" borderId="36" xfId="0" applyFont="1" applyFill="1" applyBorder="1" applyAlignment="1" applyProtection="1">
      <alignment horizontal="center" vertical="center"/>
      <protection locked="0"/>
    </xf>
    <xf numFmtId="49" fontId="8" fillId="10" borderId="9" xfId="0" applyNumberFormat="1" applyFont="1" applyFill="1" applyBorder="1" applyAlignment="1" applyProtection="1">
      <alignment horizontal="center" vertical="top" wrapText="1"/>
    </xf>
    <xf numFmtId="49" fontId="8" fillId="10" borderId="2" xfId="0" applyNumberFormat="1" applyFont="1" applyFill="1" applyBorder="1" applyAlignment="1" applyProtection="1">
      <alignment horizontal="center" vertical="top" wrapText="1"/>
    </xf>
    <xf numFmtId="49" fontId="8" fillId="10" borderId="10" xfId="0" applyNumberFormat="1" applyFont="1" applyFill="1" applyBorder="1" applyAlignment="1" applyProtection="1">
      <alignment horizontal="center" vertical="top" wrapText="1"/>
    </xf>
    <xf numFmtId="0" fontId="34" fillId="7" borderId="43" xfId="0" applyFont="1" applyFill="1" applyBorder="1" applyAlignment="1" applyProtection="1">
      <alignment horizontal="center" vertical="center" wrapText="1"/>
    </xf>
    <xf numFmtId="0" fontId="34" fillId="7" borderId="36" xfId="0" applyFont="1" applyFill="1" applyBorder="1" applyAlignment="1" applyProtection="1">
      <alignment horizontal="center" vertical="center" wrapText="1"/>
    </xf>
    <xf numFmtId="0" fontId="4" fillId="3" borderId="18" xfId="0" applyFont="1" applyFill="1" applyBorder="1" applyAlignment="1" applyProtection="1">
      <alignment horizontal="left" vertical="center"/>
    </xf>
    <xf numFmtId="0" fontId="4" fillId="3" borderId="19" xfId="0" applyFont="1" applyFill="1" applyBorder="1" applyAlignment="1" applyProtection="1">
      <alignment horizontal="left" vertical="center"/>
    </xf>
    <xf numFmtId="0" fontId="3" fillId="3" borderId="43" xfId="0" applyFont="1" applyFill="1" applyBorder="1" applyAlignment="1" applyProtection="1">
      <alignment horizontal="center" vertical="center"/>
      <protection locked="0"/>
    </xf>
    <xf numFmtId="0" fontId="6" fillId="10" borderId="52" xfId="0" applyNumberFormat="1" applyFont="1" applyFill="1" applyBorder="1" applyAlignment="1" applyProtection="1">
      <alignment horizontal="center" vertical="center"/>
    </xf>
    <xf numFmtId="190" fontId="6" fillId="10" borderId="10" xfId="0" applyNumberFormat="1" applyFont="1" applyFill="1" applyBorder="1" applyAlignment="1" applyProtection="1">
      <alignment horizontal="left" vertical="center"/>
    </xf>
    <xf numFmtId="190" fontId="6" fillId="10" borderId="16" xfId="0" applyNumberFormat="1" applyFont="1" applyFill="1" applyBorder="1" applyAlignment="1" applyProtection="1">
      <alignment horizontal="left" vertical="center"/>
    </xf>
    <xf numFmtId="179" fontId="6" fillId="10" borderId="30" xfId="0" applyNumberFormat="1" applyFont="1" applyFill="1" applyBorder="1" applyAlignment="1" applyProtection="1">
      <alignment horizontal="center" vertical="center"/>
    </xf>
    <xf numFmtId="179" fontId="6" fillId="10" borderId="32" xfId="0" applyNumberFormat="1" applyFont="1" applyFill="1" applyBorder="1" applyAlignment="1" applyProtection="1">
      <alignment horizontal="center" vertical="center"/>
    </xf>
    <xf numFmtId="179" fontId="6" fillId="10" borderId="31" xfId="0" applyNumberFormat="1" applyFont="1" applyFill="1" applyBorder="1" applyAlignment="1" applyProtection="1">
      <alignment horizontal="center" vertical="center"/>
    </xf>
    <xf numFmtId="179" fontId="6" fillId="10" borderId="51" xfId="0" applyNumberFormat="1" applyFont="1" applyFill="1" applyBorder="1" applyAlignment="1" applyProtection="1">
      <alignment horizontal="center" vertical="center"/>
    </xf>
    <xf numFmtId="0" fontId="26" fillId="7" borderId="65" xfId="0" applyFont="1" applyFill="1" applyBorder="1" applyAlignment="1" applyProtection="1">
      <alignment horizontal="center" vertical="center" wrapText="1"/>
    </xf>
    <xf numFmtId="0" fontId="26" fillId="7" borderId="26" xfId="0" applyFont="1" applyFill="1" applyBorder="1" applyAlignment="1" applyProtection="1">
      <alignment horizontal="center" vertical="center" wrapText="1"/>
    </xf>
    <xf numFmtId="191" fontId="6" fillId="10" borderId="63" xfId="0" applyNumberFormat="1" applyFont="1" applyFill="1" applyBorder="1" applyAlignment="1" applyProtection="1">
      <alignment horizontal="center" vertical="center"/>
    </xf>
    <xf numFmtId="191" fontId="6" fillId="10" borderId="61" xfId="0" applyNumberFormat="1" applyFont="1" applyFill="1" applyBorder="1" applyAlignment="1" applyProtection="1">
      <alignment horizontal="center" vertical="center"/>
    </xf>
    <xf numFmtId="0" fontId="6" fillId="8" borderId="65" xfId="0" applyNumberFormat="1" applyFont="1" applyFill="1" applyBorder="1" applyAlignment="1" applyProtection="1">
      <alignment horizontal="center" vertical="center" wrapText="1"/>
      <protection locked="0"/>
    </xf>
    <xf numFmtId="0" fontId="6" fillId="8" borderId="72" xfId="0" applyNumberFormat="1" applyFont="1" applyFill="1" applyBorder="1" applyAlignment="1" applyProtection="1">
      <alignment horizontal="center" vertical="center" wrapText="1"/>
      <protection locked="0"/>
    </xf>
    <xf numFmtId="0" fontId="6" fillId="8" borderId="32" xfId="0" applyNumberFormat="1" applyFont="1" applyFill="1" applyBorder="1" applyAlignment="1" applyProtection="1">
      <alignment horizontal="center" vertical="center" wrapText="1"/>
      <protection locked="0"/>
    </xf>
    <xf numFmtId="187" fontId="6" fillId="10" borderId="63" xfId="0" applyNumberFormat="1" applyFont="1" applyFill="1" applyBorder="1" applyAlignment="1" applyProtection="1">
      <alignment horizontal="center" vertical="center"/>
    </xf>
    <xf numFmtId="187" fontId="6" fillId="10" borderId="61" xfId="0" applyNumberFormat="1" applyFont="1" applyFill="1" applyBorder="1" applyAlignment="1" applyProtection="1">
      <alignment horizontal="center" vertical="center"/>
    </xf>
    <xf numFmtId="189" fontId="6" fillId="10" borderId="63" xfId="0" applyNumberFormat="1" applyFont="1" applyFill="1" applyBorder="1" applyAlignment="1" applyProtection="1">
      <alignment horizontal="center" vertical="center"/>
    </xf>
    <xf numFmtId="189" fontId="6" fillId="10" borderId="16" xfId="0" applyNumberFormat="1" applyFont="1" applyFill="1" applyBorder="1" applyAlignment="1" applyProtection="1">
      <alignment horizontal="center" vertical="center"/>
    </xf>
    <xf numFmtId="188" fontId="6" fillId="10" borderId="10" xfId="0" applyNumberFormat="1" applyFont="1" applyFill="1" applyBorder="1" applyAlignment="1" applyProtection="1">
      <alignment horizontal="center" vertical="center"/>
    </xf>
    <xf numFmtId="188" fontId="6" fillId="10" borderId="61" xfId="0" applyNumberFormat="1" applyFont="1" applyFill="1" applyBorder="1" applyAlignment="1" applyProtection="1">
      <alignment horizontal="center" vertical="center"/>
    </xf>
    <xf numFmtId="0" fontId="26" fillId="7" borderId="49" xfId="0" applyFont="1" applyFill="1" applyBorder="1" applyAlignment="1" applyProtection="1">
      <alignment horizontal="right" vertical="center" wrapText="1"/>
    </xf>
    <xf numFmtId="0" fontId="26" fillId="7" borderId="15" xfId="0" applyFont="1" applyFill="1" applyBorder="1" applyAlignment="1" applyProtection="1">
      <alignment horizontal="right" vertical="center" wrapText="1"/>
    </xf>
    <xf numFmtId="0" fontId="26" fillId="7" borderId="50" xfId="0" applyFont="1" applyFill="1" applyBorder="1" applyAlignment="1" applyProtection="1">
      <alignment horizontal="right" vertical="center" wrapText="1"/>
    </xf>
    <xf numFmtId="0" fontId="26" fillId="7" borderId="9" xfId="0" applyFont="1" applyFill="1" applyBorder="1" applyAlignment="1" applyProtection="1">
      <alignment horizontal="right" vertical="center" wrapText="1"/>
    </xf>
    <xf numFmtId="0" fontId="34" fillId="7" borderId="14" xfId="0" applyFont="1" applyFill="1" applyBorder="1" applyAlignment="1" applyProtection="1">
      <alignment horizontal="center" vertical="center" wrapText="1"/>
    </xf>
    <xf numFmtId="0" fontId="34" fillId="7" borderId="45" xfId="0" applyFont="1" applyFill="1" applyBorder="1" applyAlignment="1" applyProtection="1">
      <alignment horizontal="center" vertical="center" wrapText="1"/>
    </xf>
    <xf numFmtId="0" fontId="34" fillId="7" borderId="37" xfId="0" applyFont="1" applyFill="1" applyBorder="1" applyAlignment="1" applyProtection="1">
      <alignment horizontal="center" vertical="center"/>
    </xf>
    <xf numFmtId="0" fontId="34" fillId="7" borderId="35" xfId="0" applyFont="1" applyFill="1" applyBorder="1" applyAlignment="1" applyProtection="1">
      <alignment horizontal="center" vertical="center"/>
    </xf>
    <xf numFmtId="0" fontId="34" fillId="7" borderId="36" xfId="0" applyFont="1" applyFill="1" applyBorder="1" applyAlignment="1" applyProtection="1">
      <alignment horizontal="center" vertical="center"/>
    </xf>
    <xf numFmtId="0" fontId="8" fillId="10" borderId="9" xfId="0" applyFont="1" applyFill="1" applyBorder="1" applyAlignment="1" applyProtection="1">
      <alignment horizontal="center" vertical="center"/>
    </xf>
    <xf numFmtId="0" fontId="8" fillId="10" borderId="2" xfId="0" applyFont="1" applyFill="1" applyBorder="1" applyAlignment="1" applyProtection="1">
      <alignment horizontal="center" vertical="center"/>
    </xf>
    <xf numFmtId="0" fontId="8" fillId="10" borderId="10" xfId="0" applyFont="1" applyFill="1" applyBorder="1" applyAlignment="1" applyProtection="1">
      <alignment horizontal="center" vertical="center"/>
    </xf>
    <xf numFmtId="0" fontId="3" fillId="8" borderId="34" xfId="0" applyFont="1" applyFill="1" applyBorder="1" applyAlignment="1" applyProtection="1">
      <alignment horizontal="center" vertical="center" wrapText="1"/>
      <protection locked="0"/>
    </xf>
    <xf numFmtId="0" fontId="3" fillId="8" borderId="45" xfId="0" applyFont="1" applyFill="1" applyBorder="1" applyAlignment="1" applyProtection="1">
      <alignment horizontal="center" vertical="center"/>
      <protection locked="0"/>
    </xf>
    <xf numFmtId="0" fontId="3" fillId="8" borderId="40" xfId="0" applyFont="1" applyFill="1" applyBorder="1" applyAlignment="1" applyProtection="1">
      <alignment horizontal="center" vertical="center" wrapText="1"/>
      <protection locked="0"/>
    </xf>
    <xf numFmtId="0" fontId="3" fillId="8" borderId="6" xfId="0" applyFont="1" applyFill="1" applyBorder="1" applyAlignment="1" applyProtection="1">
      <alignment horizontal="left" vertical="center" wrapText="1"/>
      <protection locked="0"/>
    </xf>
    <xf numFmtId="0" fontId="3" fillId="8" borderId="39" xfId="0" applyFont="1" applyFill="1" applyBorder="1" applyAlignment="1" applyProtection="1">
      <alignment horizontal="center" vertical="center"/>
      <protection locked="0"/>
    </xf>
    <xf numFmtId="0" fontId="3" fillId="8" borderId="7" xfId="0" applyFont="1" applyFill="1" applyBorder="1" applyAlignment="1" applyProtection="1">
      <alignment horizontal="center" vertical="center"/>
      <protection locked="0"/>
    </xf>
    <xf numFmtId="0" fontId="3" fillId="8" borderId="4" xfId="0" applyFont="1" applyFill="1" applyBorder="1" applyAlignment="1" applyProtection="1">
      <alignment horizontal="left" vertical="center" wrapText="1"/>
      <protection locked="0"/>
    </xf>
    <xf numFmtId="0" fontId="3" fillId="8" borderId="38" xfId="0" applyFont="1" applyFill="1" applyBorder="1" applyAlignment="1" applyProtection="1">
      <alignment horizontal="center" vertical="center"/>
      <protection locked="0"/>
    </xf>
    <xf numFmtId="0" fontId="3" fillId="8" borderId="5" xfId="0" applyFont="1" applyFill="1" applyBorder="1" applyAlignment="1" applyProtection="1">
      <alignment horizontal="center" vertical="center"/>
      <protection locked="0"/>
    </xf>
    <xf numFmtId="0" fontId="34" fillId="7" borderId="8" xfId="0" applyFont="1" applyFill="1" applyBorder="1" applyAlignment="1" applyProtection="1">
      <alignment horizontal="center" vertical="center"/>
    </xf>
    <xf numFmtId="0" fontId="34" fillId="7" borderId="41" xfId="0" applyFont="1" applyFill="1" applyBorder="1" applyAlignment="1" applyProtection="1">
      <alignment horizontal="center" vertical="center"/>
    </xf>
    <xf numFmtId="0" fontId="34" fillId="7" borderId="55" xfId="0" applyFont="1" applyFill="1" applyBorder="1" applyAlignment="1" applyProtection="1">
      <alignment horizontal="center" vertical="center"/>
    </xf>
    <xf numFmtId="0" fontId="3" fillId="8" borderId="34" xfId="0" applyFont="1" applyFill="1" applyBorder="1" applyAlignment="1" applyProtection="1">
      <alignment horizontal="left" vertical="center" wrapText="1"/>
      <protection locked="0"/>
    </xf>
    <xf numFmtId="0" fontId="3" fillId="8" borderId="38" xfId="0" applyFont="1" applyFill="1" applyBorder="1" applyAlignment="1" applyProtection="1">
      <alignment horizontal="left" vertical="center" wrapText="1"/>
      <protection locked="0"/>
    </xf>
    <xf numFmtId="0" fontId="3" fillId="8" borderId="5" xfId="0" applyFont="1" applyFill="1" applyBorder="1" applyAlignment="1" applyProtection="1">
      <alignment horizontal="left" vertical="center" wrapText="1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3" borderId="12" xfId="0" applyFont="1" applyFill="1" applyBorder="1" applyAlignment="1" applyProtection="1">
      <alignment horizontal="center" vertical="center"/>
      <protection locked="0"/>
    </xf>
    <xf numFmtId="0" fontId="3" fillId="3" borderId="15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16" xfId="0" applyFont="1" applyFill="1" applyBorder="1" applyAlignment="1" applyProtection="1">
      <alignment horizontal="center" vertical="center"/>
      <protection locked="0"/>
    </xf>
    <xf numFmtId="0" fontId="34" fillId="7" borderId="2" xfId="0" applyFont="1" applyFill="1" applyBorder="1" applyAlignment="1" applyProtection="1">
      <alignment horizontal="center" vertical="center"/>
    </xf>
    <xf numFmtId="0" fontId="34" fillId="7" borderId="10" xfId="0" applyFont="1" applyFill="1" applyBorder="1" applyAlignment="1" applyProtection="1">
      <alignment horizontal="center" vertical="center"/>
    </xf>
    <xf numFmtId="0" fontId="34" fillId="7" borderId="44" xfId="0" applyFont="1" applyFill="1" applyBorder="1" applyAlignment="1" applyProtection="1">
      <alignment horizontal="center" vertical="center" wrapText="1"/>
    </xf>
    <xf numFmtId="0" fontId="3" fillId="8" borderId="53" xfId="0" applyFont="1" applyFill="1" applyBorder="1" applyAlignment="1" applyProtection="1">
      <alignment horizontal="left" vertical="center" wrapText="1"/>
      <protection locked="0"/>
    </xf>
    <xf numFmtId="0" fontId="3" fillId="8" borderId="54" xfId="0" applyFont="1" applyFill="1" applyBorder="1" applyAlignment="1" applyProtection="1">
      <alignment horizontal="left" vertical="center" wrapText="1"/>
      <protection locked="0"/>
    </xf>
    <xf numFmtId="0" fontId="34" fillId="7" borderId="1" xfId="0" applyFont="1" applyFill="1" applyBorder="1" applyAlignment="1" applyProtection="1">
      <alignment horizontal="center" vertical="center" wrapText="1"/>
    </xf>
    <xf numFmtId="0" fontId="4" fillId="3" borderId="37" xfId="0" applyFont="1" applyFill="1" applyBorder="1" applyAlignment="1" applyProtection="1">
      <alignment horizontal="left" vertical="center"/>
    </xf>
    <xf numFmtId="0" fontId="4" fillId="3" borderId="35" xfId="0" applyFont="1" applyFill="1" applyBorder="1" applyAlignment="1" applyProtection="1">
      <alignment horizontal="left" vertical="center"/>
    </xf>
    <xf numFmtId="0" fontId="4" fillId="3" borderId="44" xfId="0" applyFont="1" applyFill="1" applyBorder="1" applyAlignment="1" applyProtection="1">
      <alignment horizontal="left" vertical="center"/>
    </xf>
    <xf numFmtId="0" fontId="3" fillId="3" borderId="44" xfId="0" applyFont="1" applyFill="1" applyBorder="1" applyAlignment="1" applyProtection="1">
      <alignment horizontal="left" vertical="center"/>
      <protection locked="0"/>
    </xf>
    <xf numFmtId="0" fontId="3" fillId="3" borderId="20" xfId="0" applyFont="1" applyFill="1" applyBorder="1" applyAlignment="1" applyProtection="1">
      <alignment horizontal="left" vertical="center"/>
      <protection locked="0"/>
    </xf>
    <xf numFmtId="0" fontId="3" fillId="2" borderId="50" xfId="0" applyFont="1" applyFill="1" applyBorder="1" applyAlignment="1" applyProtection="1">
      <alignment horizontal="left" vertical="center"/>
      <protection locked="0"/>
    </xf>
    <xf numFmtId="0" fontId="3" fillId="2" borderId="51" xfId="0" applyFont="1" applyFill="1" applyBorder="1" applyAlignment="1" applyProtection="1">
      <alignment horizontal="left" vertical="center"/>
      <protection locked="0"/>
    </xf>
    <xf numFmtId="49" fontId="3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5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16" xfId="0" applyNumberFormat="1" applyFont="1" applyFill="1" applyBorder="1" applyAlignment="1" applyProtection="1">
      <alignment horizontal="left" vertical="center" wrapText="1"/>
      <protection locked="0"/>
    </xf>
    <xf numFmtId="0" fontId="26" fillId="7" borderId="37" xfId="0" applyFont="1" applyFill="1" applyBorder="1" applyAlignment="1" applyProtection="1">
      <alignment horizontal="center" vertical="center"/>
    </xf>
    <xf numFmtId="0" fontId="26" fillId="7" borderId="35" xfId="0" applyFont="1" applyFill="1" applyBorder="1" applyAlignment="1" applyProtection="1">
      <alignment horizontal="center" vertical="center"/>
    </xf>
    <xf numFmtId="0" fontId="26" fillId="7" borderId="2" xfId="0" applyFont="1" applyFill="1" applyBorder="1" applyAlignment="1" applyProtection="1">
      <alignment horizontal="center" vertical="center"/>
    </xf>
    <xf numFmtId="0" fontId="26" fillId="7" borderId="10" xfId="0" applyFont="1" applyFill="1" applyBorder="1" applyAlignment="1" applyProtection="1">
      <alignment horizontal="center" vertical="center"/>
    </xf>
    <xf numFmtId="182" fontId="2" fillId="0" borderId="0" xfId="0" quotePrefix="1" applyNumberFormat="1" applyFont="1" applyFill="1" applyBorder="1" applyAlignment="1" applyProtection="1">
      <alignment horizontal="left" vertical="center"/>
    </xf>
    <xf numFmtId="0" fontId="3" fillId="9" borderId="25" xfId="0" applyFont="1" applyFill="1" applyBorder="1" applyAlignment="1" applyProtection="1">
      <alignment horizontal="center" vertical="center"/>
      <protection locked="0"/>
    </xf>
    <xf numFmtId="177" fontId="3" fillId="10" borderId="21" xfId="0" applyNumberFormat="1" applyFont="1" applyFill="1" applyBorder="1" applyAlignment="1" applyProtection="1">
      <alignment horizontal="center" vertical="center"/>
    </xf>
    <xf numFmtId="177" fontId="3" fillId="10" borderId="48" xfId="0" applyNumberFormat="1" applyFont="1" applyFill="1" applyBorder="1" applyAlignment="1" applyProtection="1">
      <alignment horizontal="center" vertical="center"/>
    </xf>
    <xf numFmtId="0" fontId="3" fillId="10" borderId="55" xfId="0" applyNumberFormat="1" applyFont="1" applyFill="1" applyBorder="1" applyAlignment="1" applyProtection="1">
      <alignment horizontal="center" vertical="center"/>
    </xf>
    <xf numFmtId="10" fontId="3" fillId="10" borderId="25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 applyProtection="1">
      <alignment horizontal="center" vertical="center" wrapText="1"/>
      <protection locked="0"/>
    </xf>
    <xf numFmtId="10" fontId="3" fillId="3" borderId="0" xfId="0" applyNumberFormat="1" applyFont="1" applyFill="1" applyBorder="1" applyAlignment="1" applyProtection="1">
      <alignment horizontal="center" vertical="center"/>
      <protection locked="0"/>
    </xf>
    <xf numFmtId="0" fontId="3" fillId="3" borderId="0" xfId="0" applyNumberFormat="1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 wrapText="1"/>
    </xf>
    <xf numFmtId="180" fontId="3" fillId="10" borderId="18" xfId="0" applyNumberFormat="1" applyFont="1" applyFill="1" applyBorder="1" applyAlignment="1" applyProtection="1">
      <alignment horizontal="center" vertical="center"/>
    </xf>
    <xf numFmtId="180" fontId="3" fillId="10" borderId="43" xfId="0" applyNumberFormat="1" applyFont="1" applyFill="1" applyBorder="1" applyAlignment="1" applyProtection="1">
      <alignment horizontal="center" vertical="center"/>
    </xf>
    <xf numFmtId="0" fontId="3" fillId="10" borderId="35" xfId="0" applyFont="1" applyFill="1" applyBorder="1" applyAlignment="1" applyProtection="1">
      <alignment horizontal="center" vertical="center"/>
    </xf>
    <xf numFmtId="182" fontId="3" fillId="10" borderId="33" xfId="0" applyNumberFormat="1" applyFont="1" applyFill="1" applyBorder="1" applyAlignment="1" applyProtection="1">
      <alignment horizontal="center" vertical="center"/>
    </xf>
    <xf numFmtId="0" fontId="24" fillId="3" borderId="0" xfId="0" applyFont="1" applyFill="1" applyBorder="1" applyAlignment="1" applyProtection="1">
      <alignment horizontal="center" vertical="center"/>
      <protection locked="0"/>
    </xf>
    <xf numFmtId="0" fontId="32" fillId="7" borderId="37" xfId="0" applyFont="1" applyFill="1" applyBorder="1" applyAlignment="1" applyProtection="1">
      <alignment horizontal="center" vertical="center"/>
    </xf>
    <xf numFmtId="0" fontId="32" fillId="7" borderId="35" xfId="0" applyFont="1" applyFill="1" applyBorder="1" applyAlignment="1" applyProtection="1">
      <alignment horizontal="center" vertical="center"/>
    </xf>
    <xf numFmtId="0" fontId="32" fillId="7" borderId="36" xfId="0" applyFont="1" applyFill="1" applyBorder="1" applyAlignment="1" applyProtection="1">
      <alignment horizontal="center" vertical="center"/>
    </xf>
    <xf numFmtId="0" fontId="34" fillId="7" borderId="21" xfId="0" applyFont="1" applyFill="1" applyBorder="1" applyAlignment="1" applyProtection="1">
      <alignment horizontal="center" vertical="center" wrapText="1"/>
    </xf>
    <xf numFmtId="0" fontId="34" fillId="7" borderId="40" xfId="0" applyFont="1" applyFill="1" applyBorder="1" applyAlignment="1" applyProtection="1">
      <alignment horizontal="center" vertical="center" wrapText="1"/>
    </xf>
    <xf numFmtId="0" fontId="34" fillId="7" borderId="41" xfId="0" applyFont="1" applyFill="1" applyBorder="1" applyAlignment="1" applyProtection="1">
      <alignment horizontal="center" vertical="center" wrapText="1"/>
    </xf>
    <xf numFmtId="0" fontId="34" fillId="7" borderId="55" xfId="0" applyFont="1" applyFill="1" applyBorder="1" applyAlignment="1" applyProtection="1">
      <alignment horizontal="center" vertical="center" wrapText="1"/>
    </xf>
    <xf numFmtId="0" fontId="34" fillId="7" borderId="47" xfId="0" applyFont="1" applyFill="1" applyBorder="1" applyAlignment="1" applyProtection="1">
      <alignment horizontal="center" vertical="center" wrapText="1"/>
    </xf>
    <xf numFmtId="0" fontId="3" fillId="8" borderId="55" xfId="0" applyFont="1" applyFill="1" applyBorder="1" applyAlignment="1" applyProtection="1">
      <alignment horizontal="center" vertical="center" wrapText="1"/>
      <protection locked="0"/>
    </xf>
    <xf numFmtId="0" fontId="3" fillId="8" borderId="56" xfId="0" applyFont="1" applyFill="1" applyBorder="1" applyAlignment="1" applyProtection="1">
      <alignment horizontal="center" vertical="center" wrapText="1"/>
      <protection locked="0"/>
    </xf>
    <xf numFmtId="0" fontId="3" fillId="8" borderId="47" xfId="0" applyFont="1" applyFill="1" applyBorder="1" applyAlignment="1" applyProtection="1">
      <alignment horizontal="center" vertical="center"/>
      <protection locked="0"/>
    </xf>
    <xf numFmtId="0" fontId="34" fillId="7" borderId="32" xfId="0" applyFont="1" applyFill="1" applyBorder="1" applyAlignment="1" applyProtection="1">
      <alignment horizontal="center" vertical="center" wrapText="1"/>
    </xf>
    <xf numFmtId="0" fontId="34" fillId="7" borderId="52" xfId="0" applyFont="1" applyFill="1" applyBorder="1" applyAlignment="1" applyProtection="1">
      <alignment horizontal="center" vertical="center" wrapText="1"/>
    </xf>
    <xf numFmtId="0" fontId="34" fillId="7" borderId="68" xfId="0" applyFont="1" applyFill="1" applyBorder="1" applyAlignment="1" applyProtection="1">
      <alignment horizontal="center" vertical="center" wrapText="1"/>
    </xf>
    <xf numFmtId="180" fontId="6" fillId="10" borderId="48" xfId="0" applyNumberFormat="1" applyFont="1" applyFill="1" applyBorder="1" applyAlignment="1" applyProtection="1">
      <alignment horizontal="center" vertical="center"/>
    </xf>
    <xf numFmtId="0" fontId="4" fillId="3" borderId="0" xfId="0" applyNumberFormat="1" applyFont="1" applyFill="1" applyBorder="1" applyAlignment="1" applyProtection="1">
      <alignment horizontal="center" vertical="center"/>
    </xf>
    <xf numFmtId="177" fontId="4" fillId="3" borderId="0" xfId="0" applyNumberFormat="1" applyFont="1" applyFill="1" applyBorder="1" applyAlignment="1" applyProtection="1">
      <alignment horizontal="center" vertical="center"/>
    </xf>
    <xf numFmtId="0" fontId="20" fillId="3" borderId="0" xfId="0" applyFont="1" applyFill="1" applyBorder="1" applyAlignment="1" applyProtection="1">
      <alignment horizontal="center" vertical="center"/>
      <protection locked="0"/>
    </xf>
    <xf numFmtId="0" fontId="3" fillId="8" borderId="34" xfId="0" applyFont="1" applyFill="1" applyBorder="1" applyAlignment="1" applyProtection="1">
      <alignment horizontal="left" vertical="center"/>
      <protection locked="0"/>
    </xf>
    <xf numFmtId="0" fontId="3" fillId="8" borderId="56" xfId="0" applyFont="1" applyFill="1" applyBorder="1" applyAlignment="1" applyProtection="1">
      <alignment horizontal="left" vertical="center"/>
      <protection locked="0"/>
    </xf>
    <xf numFmtId="0" fontId="3" fillId="8" borderId="40" xfId="0" applyFont="1" applyFill="1" applyBorder="1" applyAlignment="1" applyProtection="1">
      <alignment horizontal="left" vertical="center"/>
      <protection locked="0"/>
    </xf>
    <xf numFmtId="0" fontId="3" fillId="8" borderId="55" xfId="0" applyFont="1" applyFill="1" applyBorder="1" applyAlignment="1" applyProtection="1">
      <alignment horizontal="left" vertical="center"/>
      <protection locked="0"/>
    </xf>
    <xf numFmtId="0" fontId="34" fillId="7" borderId="3" xfId="0" applyFont="1" applyFill="1" applyBorder="1" applyAlignment="1" applyProtection="1">
      <alignment horizontal="center" vertical="center" wrapText="1"/>
    </xf>
    <xf numFmtId="0" fontId="34" fillId="7" borderId="29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9">
    <dxf>
      <font>
        <condense val="0"/>
        <extend val="0"/>
        <color indexed="8"/>
      </font>
      <fill>
        <patternFill>
          <bgColor indexed="11"/>
        </patternFill>
      </fill>
    </dxf>
    <dxf>
      <font>
        <condense val="0"/>
        <extend val="0"/>
        <color indexed="8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indexed="8"/>
      </font>
      <fill>
        <patternFill>
          <bgColor indexed="11"/>
        </patternFill>
      </fill>
    </dxf>
    <dxf>
      <font>
        <condense val="0"/>
        <extend val="0"/>
        <color indexed="8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indexed="8"/>
      </font>
      <fill>
        <patternFill>
          <bgColor indexed="11"/>
        </patternFill>
      </fill>
    </dxf>
    <dxf>
      <font>
        <condense val="0"/>
        <extend val="0"/>
        <color indexed="8"/>
      </font>
      <fill>
        <patternFill>
          <bgColor indexed="10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colors>
    <mruColors>
      <color rgb="FFCCCCFF"/>
      <color rgb="FFFFFFCC"/>
      <color rgb="FFCCECFF"/>
      <color rgb="FFCCFFCC"/>
      <color rgb="FF99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10</xdr:row>
      <xdr:rowOff>0</xdr:rowOff>
    </xdr:from>
    <xdr:to>
      <xdr:col>29</xdr:col>
      <xdr:colOff>628651</xdr:colOff>
      <xdr:row>28</xdr:row>
      <xdr:rowOff>113451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AD564F-78F6-43DA-81A6-C4AB5E419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16" t="14876" r="12035" b="12405"/>
        <a:stretch>
          <a:fillRect/>
        </a:stretch>
      </xdr:blipFill>
      <xdr:spPr bwMode="auto">
        <a:xfrm>
          <a:off x="12030075" y="1662113"/>
          <a:ext cx="7058026" cy="38424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10</xdr:row>
      <xdr:rowOff>0</xdr:rowOff>
    </xdr:from>
    <xdr:to>
      <xdr:col>29</xdr:col>
      <xdr:colOff>310243</xdr:colOff>
      <xdr:row>38</xdr:row>
      <xdr:rowOff>88286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7BF9AE0-94EE-4E38-9169-2F9708CA1624}"/>
            </a:ext>
          </a:extLst>
        </xdr:cNvPr>
        <xdr:cNvGrpSpPr/>
      </xdr:nvGrpSpPr>
      <xdr:grpSpPr>
        <a:xfrm>
          <a:off x="12420600" y="1676400"/>
          <a:ext cx="6787243" cy="6108086"/>
          <a:chOff x="13493284" y="2298047"/>
          <a:chExt cx="6719608" cy="5960969"/>
        </a:xfrm>
      </xdr:grpSpPr>
      <xdr:grpSp>
        <xdr:nvGrpSpPr>
          <xdr:cNvPr id="3" name="组合 1">
            <a:extLst>
              <a:ext uri="{FF2B5EF4-FFF2-40B4-BE49-F238E27FC236}">
                <a16:creationId xmlns:a16="http://schemas.microsoft.com/office/drawing/2014/main" id="{E796E5EE-CFAC-4D1B-B490-7105FCB01D09}"/>
              </a:ext>
            </a:extLst>
          </xdr:cNvPr>
          <xdr:cNvGrpSpPr>
            <a:grpSpLocks/>
          </xdr:cNvGrpSpPr>
        </xdr:nvGrpSpPr>
        <xdr:grpSpPr bwMode="auto">
          <a:xfrm>
            <a:off x="13493284" y="2298047"/>
            <a:ext cx="6719608" cy="5960969"/>
            <a:chOff x="10896600" y="2293620"/>
            <a:chExt cx="6438900" cy="4472940"/>
          </a:xfrm>
        </xdr:grpSpPr>
        <xdr:pic>
          <xdr:nvPicPr>
            <xdr:cNvPr id="38" name="图片 1">
              <a:extLst>
                <a:ext uri="{FF2B5EF4-FFF2-40B4-BE49-F238E27FC236}">
                  <a16:creationId xmlns:a16="http://schemas.microsoft.com/office/drawing/2014/main" id="{E4D18D32-468F-48A3-8573-A96CB4113DD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896600" y="2293620"/>
              <a:ext cx="6438900" cy="447294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9" name="矩形 38">
              <a:extLst>
                <a:ext uri="{FF2B5EF4-FFF2-40B4-BE49-F238E27FC236}">
                  <a16:creationId xmlns:a16="http://schemas.microsoft.com/office/drawing/2014/main" id="{0AB1134B-1700-4461-B9E6-1679D59D84FA}"/>
                </a:ext>
              </a:extLst>
            </xdr:cNvPr>
            <xdr:cNvSpPr/>
          </xdr:nvSpPr>
          <xdr:spPr>
            <a:xfrm>
              <a:off x="14065746" y="3765500"/>
              <a:ext cx="192069" cy="257848"/>
            </a:xfrm>
            <a:prstGeom prst="rect">
              <a:avLst/>
            </a:prstGeom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zh-CN" altLang="en-US"/>
            </a:p>
          </xdr:txBody>
        </xdr:sp>
      </xdr:grpSp>
      <xdr:cxnSp macro="">
        <xdr:nvCxnSpPr>
          <xdr:cNvPr id="4" name="直接连接符 3">
            <a:extLst>
              <a:ext uri="{FF2B5EF4-FFF2-40B4-BE49-F238E27FC236}">
                <a16:creationId xmlns:a16="http://schemas.microsoft.com/office/drawing/2014/main" id="{BCED522C-82FE-4004-94B5-FAFF3FD9986E}"/>
              </a:ext>
            </a:extLst>
          </xdr:cNvPr>
          <xdr:cNvCxnSpPr/>
        </xdr:nvCxnSpPr>
        <xdr:spPr>
          <a:xfrm flipH="1">
            <a:off x="14797201" y="2695239"/>
            <a:ext cx="586" cy="208967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697F3E99-20E3-49B1-A08B-8DA7A90B5E42}"/>
              </a:ext>
            </a:extLst>
          </xdr:cNvPr>
          <xdr:cNvCxnSpPr/>
        </xdr:nvCxnSpPr>
        <xdr:spPr>
          <a:xfrm flipH="1" flipV="1">
            <a:off x="16884520" y="2718099"/>
            <a:ext cx="22860" cy="156635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接箭头连接符 5">
            <a:extLst>
              <a:ext uri="{FF2B5EF4-FFF2-40B4-BE49-F238E27FC236}">
                <a16:creationId xmlns:a16="http://schemas.microsoft.com/office/drawing/2014/main" id="{40E7CF79-8FC4-46F1-A2C7-33D5D6BFEFBF}"/>
              </a:ext>
            </a:extLst>
          </xdr:cNvPr>
          <xdr:cNvCxnSpPr/>
        </xdr:nvCxnSpPr>
        <xdr:spPr>
          <a:xfrm>
            <a:off x="14797201" y="2854868"/>
            <a:ext cx="2052075" cy="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接箭头连接符 6">
            <a:extLst>
              <a:ext uri="{FF2B5EF4-FFF2-40B4-BE49-F238E27FC236}">
                <a16:creationId xmlns:a16="http://schemas.microsoft.com/office/drawing/2014/main" id="{8B661FEE-1163-4595-9715-BD43CAEBE488}"/>
              </a:ext>
            </a:extLst>
          </xdr:cNvPr>
          <xdr:cNvCxnSpPr/>
        </xdr:nvCxnSpPr>
        <xdr:spPr>
          <a:xfrm flipV="1">
            <a:off x="15813965" y="3648131"/>
            <a:ext cx="1081032" cy="762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5AF605F0-2B90-4941-8D27-F36698ECF795}"/>
              </a:ext>
            </a:extLst>
          </xdr:cNvPr>
          <xdr:cNvSpPr txBox="1"/>
        </xdr:nvSpPr>
        <xdr:spPr>
          <a:xfrm>
            <a:off x="15852065" y="2580939"/>
            <a:ext cx="264170" cy="215826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1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854349D0-4597-46A2-9706-3E58A0BDB379}"/>
              </a:ext>
            </a:extLst>
          </xdr:cNvPr>
          <xdr:cNvSpPr txBox="1"/>
        </xdr:nvSpPr>
        <xdr:spPr>
          <a:xfrm>
            <a:off x="16139217" y="3007268"/>
            <a:ext cx="260949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2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10" name="直接连接符 9">
            <a:extLst>
              <a:ext uri="{FF2B5EF4-FFF2-40B4-BE49-F238E27FC236}">
                <a16:creationId xmlns:a16="http://schemas.microsoft.com/office/drawing/2014/main" id="{F3C57A48-1F82-4397-9DBA-8C62D279C139}"/>
              </a:ext>
            </a:extLst>
          </xdr:cNvPr>
          <xdr:cNvCxnSpPr/>
        </xdr:nvCxnSpPr>
        <xdr:spPr>
          <a:xfrm flipV="1">
            <a:off x="15791105" y="3144428"/>
            <a:ext cx="15240" cy="424518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438EEEA8-9733-489A-9E34-9376D0E0A7EB}"/>
              </a:ext>
            </a:extLst>
          </xdr:cNvPr>
          <xdr:cNvCxnSpPr/>
        </xdr:nvCxnSpPr>
        <xdr:spPr>
          <a:xfrm flipH="1" flipV="1">
            <a:off x="18072231" y="5098901"/>
            <a:ext cx="28575" cy="296104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>
            <a:extLst>
              <a:ext uri="{FF2B5EF4-FFF2-40B4-BE49-F238E27FC236}">
                <a16:creationId xmlns:a16="http://schemas.microsoft.com/office/drawing/2014/main" id="{7D1FA9B3-ADC0-479B-B2B4-8988C41C2D6C}"/>
              </a:ext>
            </a:extLst>
          </xdr:cNvPr>
          <xdr:cNvCxnSpPr/>
        </xdr:nvCxnSpPr>
        <xdr:spPr>
          <a:xfrm>
            <a:off x="15783485" y="7303994"/>
            <a:ext cx="555769" cy="762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>
            <a:extLst>
              <a:ext uri="{FF2B5EF4-FFF2-40B4-BE49-F238E27FC236}">
                <a16:creationId xmlns:a16="http://schemas.microsoft.com/office/drawing/2014/main" id="{3427370D-3DD3-4ABF-B711-12477A8B8329}"/>
              </a:ext>
            </a:extLst>
          </xdr:cNvPr>
          <xdr:cNvCxnSpPr/>
        </xdr:nvCxnSpPr>
        <xdr:spPr>
          <a:xfrm flipV="1">
            <a:off x="15365338" y="4662992"/>
            <a:ext cx="418114" cy="381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箭头连接符 13">
            <a:extLst>
              <a:ext uri="{FF2B5EF4-FFF2-40B4-BE49-F238E27FC236}">
                <a16:creationId xmlns:a16="http://schemas.microsoft.com/office/drawing/2014/main" id="{3B910FC1-BBBB-4C3E-898C-25B05E516A7D}"/>
              </a:ext>
            </a:extLst>
          </xdr:cNvPr>
          <xdr:cNvCxnSpPr/>
        </xdr:nvCxnSpPr>
        <xdr:spPr>
          <a:xfrm flipV="1">
            <a:off x="15791105" y="4655372"/>
            <a:ext cx="421402" cy="762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文本框 14">
            <a:extLst>
              <a:ext uri="{FF2B5EF4-FFF2-40B4-BE49-F238E27FC236}">
                <a16:creationId xmlns:a16="http://schemas.microsoft.com/office/drawing/2014/main" id="{8994ED05-C266-478A-B1DB-889319E4EA59}"/>
              </a:ext>
            </a:extLst>
          </xdr:cNvPr>
          <xdr:cNvSpPr txBox="1"/>
        </xdr:nvSpPr>
        <xdr:spPr>
          <a:xfrm>
            <a:off x="16200177" y="4541072"/>
            <a:ext cx="265967" cy="218209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rgbClr val="FF0000"/>
                </a:solidFill>
              </a:rPr>
              <a:t>？</a:t>
            </a:r>
          </a:p>
        </xdr:txBody>
      </xdr:sp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724F80F1-4879-4944-BDED-345648C2DEA4}"/>
              </a:ext>
            </a:extLst>
          </xdr:cNvPr>
          <xdr:cNvSpPr txBox="1"/>
        </xdr:nvSpPr>
        <xdr:spPr>
          <a:xfrm>
            <a:off x="15959194" y="7427707"/>
            <a:ext cx="260949" cy="209057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5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17" name="直接箭头连接符 16">
            <a:extLst>
              <a:ext uri="{FF2B5EF4-FFF2-40B4-BE49-F238E27FC236}">
                <a16:creationId xmlns:a16="http://schemas.microsoft.com/office/drawing/2014/main" id="{D61FAE52-5A88-40A3-80DE-7BEE6255C055}"/>
              </a:ext>
            </a:extLst>
          </xdr:cNvPr>
          <xdr:cNvCxnSpPr/>
        </xdr:nvCxnSpPr>
        <xdr:spPr>
          <a:xfrm flipV="1">
            <a:off x="16458304" y="4032998"/>
            <a:ext cx="426189" cy="762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箭头连接符 17">
            <a:extLst>
              <a:ext uri="{FF2B5EF4-FFF2-40B4-BE49-F238E27FC236}">
                <a16:creationId xmlns:a16="http://schemas.microsoft.com/office/drawing/2014/main" id="{68351DF3-FF22-4D01-A3A3-28C14082871B}"/>
              </a:ext>
            </a:extLst>
          </xdr:cNvPr>
          <xdr:cNvCxnSpPr/>
        </xdr:nvCxnSpPr>
        <xdr:spPr>
          <a:xfrm flipV="1">
            <a:off x="16907380" y="4025378"/>
            <a:ext cx="416771" cy="762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70E8344D-1D34-49FC-8468-0659B7806248}"/>
              </a:ext>
            </a:extLst>
          </xdr:cNvPr>
          <xdr:cNvCxnSpPr/>
        </xdr:nvCxnSpPr>
        <xdr:spPr>
          <a:xfrm flipV="1">
            <a:off x="17658399" y="7598652"/>
            <a:ext cx="426188" cy="1524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接箭头连接符 19">
            <a:extLst>
              <a:ext uri="{FF2B5EF4-FFF2-40B4-BE49-F238E27FC236}">
                <a16:creationId xmlns:a16="http://schemas.microsoft.com/office/drawing/2014/main" id="{FD7F1E33-C806-46C4-BBA9-794B6EAB48A9}"/>
              </a:ext>
            </a:extLst>
          </xdr:cNvPr>
          <xdr:cNvCxnSpPr/>
        </xdr:nvCxnSpPr>
        <xdr:spPr>
          <a:xfrm flipV="1">
            <a:off x="18107473" y="7595795"/>
            <a:ext cx="421507" cy="381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8F8184F0-A709-48D0-8032-CBC9BF632477}"/>
              </a:ext>
            </a:extLst>
          </xdr:cNvPr>
          <xdr:cNvSpPr txBox="1"/>
        </xdr:nvSpPr>
        <xdr:spPr>
          <a:xfrm>
            <a:off x="17336454" y="3950074"/>
            <a:ext cx="735777" cy="258184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AS01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20184ECD-E250-4ACB-851E-0052DB0541D3}"/>
              </a:ext>
            </a:extLst>
          </xdr:cNvPr>
          <xdr:cNvSpPr txBox="1"/>
        </xdr:nvSpPr>
        <xdr:spPr>
          <a:xfrm>
            <a:off x="18441801" y="7465807"/>
            <a:ext cx="743825" cy="259977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AS03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96669C5E-0BFB-474C-8101-3DD4ADEBCE74}"/>
              </a:ext>
            </a:extLst>
          </xdr:cNvPr>
          <xdr:cNvCxnSpPr/>
        </xdr:nvCxnSpPr>
        <xdr:spPr>
          <a:xfrm flipV="1">
            <a:off x="14337647" y="4594412"/>
            <a:ext cx="421402" cy="762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接箭头连接符 23">
            <a:extLst>
              <a:ext uri="{FF2B5EF4-FFF2-40B4-BE49-F238E27FC236}">
                <a16:creationId xmlns:a16="http://schemas.microsoft.com/office/drawing/2014/main" id="{370AA539-CCEA-478E-B7C7-58BA4BFCE3B7}"/>
              </a:ext>
            </a:extLst>
          </xdr:cNvPr>
          <xdr:cNvCxnSpPr/>
        </xdr:nvCxnSpPr>
        <xdr:spPr>
          <a:xfrm flipV="1">
            <a:off x="14804821" y="4591555"/>
            <a:ext cx="423091" cy="381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9CFE92DC-A7B9-43BB-BA9F-61EF0BEA6836}"/>
              </a:ext>
            </a:extLst>
          </xdr:cNvPr>
          <xdr:cNvSpPr txBox="1"/>
        </xdr:nvSpPr>
        <xdr:spPr>
          <a:xfrm>
            <a:off x="14137622" y="4480112"/>
            <a:ext cx="407811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3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59B3E7A2-A15F-4221-A3D4-90E73B9BC006}"/>
              </a:ext>
            </a:extLst>
          </xdr:cNvPr>
          <xdr:cNvSpPr/>
        </xdr:nvSpPr>
        <xdr:spPr>
          <a:xfrm>
            <a:off x="16270662" y="5228441"/>
            <a:ext cx="179997" cy="281940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zh-CN" altLang="en-US"/>
          </a:p>
        </xdr:txBody>
      </xdr:sp>
      <xdr:cxnSp macro="">
        <xdr:nvCxnSpPr>
          <xdr:cNvPr id="27" name="直接连接符 26">
            <a:extLst>
              <a:ext uri="{FF2B5EF4-FFF2-40B4-BE49-F238E27FC236}">
                <a16:creationId xmlns:a16="http://schemas.microsoft.com/office/drawing/2014/main" id="{B2EF897F-7C81-47F2-A64A-AB0B750AFDB9}"/>
              </a:ext>
            </a:extLst>
          </xdr:cNvPr>
          <xdr:cNvCxnSpPr/>
        </xdr:nvCxnSpPr>
        <xdr:spPr>
          <a:xfrm flipV="1">
            <a:off x="16363447" y="5096997"/>
            <a:ext cx="0" cy="2924847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接连接符 27">
            <a:extLst>
              <a:ext uri="{FF2B5EF4-FFF2-40B4-BE49-F238E27FC236}">
                <a16:creationId xmlns:a16="http://schemas.microsoft.com/office/drawing/2014/main" id="{CA69EB03-6914-4460-A95F-B5205132D4C5}"/>
              </a:ext>
            </a:extLst>
          </xdr:cNvPr>
          <xdr:cNvCxnSpPr/>
        </xdr:nvCxnSpPr>
        <xdr:spPr>
          <a:xfrm flipH="1">
            <a:off x="14759101" y="4104779"/>
            <a:ext cx="15826" cy="39018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接箭头连接符 28">
            <a:extLst>
              <a:ext uri="{FF2B5EF4-FFF2-40B4-BE49-F238E27FC236}">
                <a16:creationId xmlns:a16="http://schemas.microsoft.com/office/drawing/2014/main" id="{9C1F0042-3C23-43A6-99E3-FE78D8934DA0}"/>
              </a:ext>
            </a:extLst>
          </xdr:cNvPr>
          <xdr:cNvCxnSpPr/>
        </xdr:nvCxnSpPr>
        <xdr:spPr>
          <a:xfrm>
            <a:off x="14781961" y="7886252"/>
            <a:ext cx="1587772" cy="762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文本框 29">
            <a:extLst>
              <a:ext uri="{FF2B5EF4-FFF2-40B4-BE49-F238E27FC236}">
                <a16:creationId xmlns:a16="http://schemas.microsoft.com/office/drawing/2014/main" id="{FA9B9A16-334B-4AA0-9258-1574E535DDE3}"/>
              </a:ext>
            </a:extLst>
          </xdr:cNvPr>
          <xdr:cNvSpPr txBox="1"/>
        </xdr:nvSpPr>
        <xdr:spPr>
          <a:xfrm>
            <a:off x="15352955" y="7636752"/>
            <a:ext cx="260949" cy="21901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4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31" name="直接箭头连接符 30">
            <a:extLst>
              <a:ext uri="{FF2B5EF4-FFF2-40B4-BE49-F238E27FC236}">
                <a16:creationId xmlns:a16="http://schemas.microsoft.com/office/drawing/2014/main" id="{3E897A4C-18B8-41A8-9AAA-043ED602051C}"/>
              </a:ext>
            </a:extLst>
          </xdr:cNvPr>
          <xdr:cNvCxnSpPr/>
        </xdr:nvCxnSpPr>
        <xdr:spPr>
          <a:xfrm flipV="1">
            <a:off x="15933028" y="5373221"/>
            <a:ext cx="421402" cy="762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接箭头连接符 31">
            <a:extLst>
              <a:ext uri="{FF2B5EF4-FFF2-40B4-BE49-F238E27FC236}">
                <a16:creationId xmlns:a16="http://schemas.microsoft.com/office/drawing/2014/main" id="{67325AEF-F7A6-47B7-BB52-23EDA29E3706}"/>
              </a:ext>
            </a:extLst>
          </xdr:cNvPr>
          <xdr:cNvCxnSpPr/>
        </xdr:nvCxnSpPr>
        <xdr:spPr>
          <a:xfrm flipV="1">
            <a:off x="16377342" y="5360838"/>
            <a:ext cx="426189" cy="1524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EEBD5AC5-A3AF-4DD1-826A-649BCEFFA50B}"/>
              </a:ext>
            </a:extLst>
          </xdr:cNvPr>
          <xdr:cNvSpPr txBox="1"/>
        </xdr:nvSpPr>
        <xdr:spPr>
          <a:xfrm>
            <a:off x="16811177" y="5284638"/>
            <a:ext cx="740557" cy="26387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AS02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34" name="直接箭头连接符 33">
            <a:extLst>
              <a:ext uri="{FF2B5EF4-FFF2-40B4-BE49-F238E27FC236}">
                <a16:creationId xmlns:a16="http://schemas.microsoft.com/office/drawing/2014/main" id="{6619D3F7-182B-4877-98BC-76FA8A42A25F}"/>
              </a:ext>
            </a:extLst>
          </xdr:cNvPr>
          <xdr:cNvCxnSpPr/>
        </xdr:nvCxnSpPr>
        <xdr:spPr>
          <a:xfrm>
            <a:off x="16413481" y="7302033"/>
            <a:ext cx="1589730" cy="381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接箭头连接符 34">
            <a:extLst>
              <a:ext uri="{FF2B5EF4-FFF2-40B4-BE49-F238E27FC236}">
                <a16:creationId xmlns:a16="http://schemas.microsoft.com/office/drawing/2014/main" id="{3FB79041-23F3-4D47-B2D9-425F556C5162}"/>
              </a:ext>
            </a:extLst>
          </xdr:cNvPr>
          <xdr:cNvCxnSpPr/>
        </xdr:nvCxnSpPr>
        <xdr:spPr>
          <a:xfrm>
            <a:off x="16399754" y="7888941"/>
            <a:ext cx="1589730" cy="7620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C9FD97A2-3812-48F7-9369-09D2C3F1C029}"/>
              </a:ext>
            </a:extLst>
          </xdr:cNvPr>
          <xdr:cNvSpPr txBox="1"/>
        </xdr:nvSpPr>
        <xdr:spPr>
          <a:xfrm>
            <a:off x="16795488" y="7380475"/>
            <a:ext cx="260949" cy="209057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7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EF344F88-9E9A-4192-AD39-BCD1ADB2610F}"/>
              </a:ext>
            </a:extLst>
          </xdr:cNvPr>
          <xdr:cNvSpPr txBox="1"/>
        </xdr:nvSpPr>
        <xdr:spPr>
          <a:xfrm>
            <a:off x="16795488" y="7667066"/>
            <a:ext cx="260949" cy="213809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FF0000"/>
                </a:solidFill>
              </a:rPr>
              <a:t>6</a:t>
            </a:r>
            <a:endParaRPr lang="zh-CN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2:K8"/>
  <sheetViews>
    <sheetView zoomScale="70" zoomScaleNormal="70" workbookViewId="0">
      <selection activeCell="S16" sqref="S16"/>
    </sheetView>
  </sheetViews>
  <sheetFormatPr defaultRowHeight="14.65" x14ac:dyDescent="0.35"/>
  <cols>
    <col min="2" max="2" width="12.1328125" bestFit="1" customWidth="1"/>
    <col min="3" max="3" width="13.86328125" bestFit="1" customWidth="1"/>
  </cols>
  <sheetData>
    <row r="2" spans="1:11" ht="15.75" customHeight="1" x14ac:dyDescent="0.35">
      <c r="A2" s="5" t="s">
        <v>17</v>
      </c>
      <c r="B2" s="5" t="s">
        <v>22</v>
      </c>
      <c r="C2" s="9" t="s">
        <v>23</v>
      </c>
      <c r="D2" s="308" t="s">
        <v>18</v>
      </c>
      <c r="E2" s="309"/>
      <c r="F2" s="309"/>
      <c r="G2" s="309"/>
      <c r="H2" s="309"/>
      <c r="I2" s="309"/>
      <c r="J2" s="310"/>
    </row>
    <row r="3" spans="1:11" ht="29.35" customHeight="1" x14ac:dyDescent="0.35">
      <c r="A3" s="6" t="s">
        <v>20</v>
      </c>
      <c r="B3" s="6" t="s">
        <v>24</v>
      </c>
      <c r="C3" s="6" t="s">
        <v>26</v>
      </c>
      <c r="D3" s="305" t="s">
        <v>19</v>
      </c>
      <c r="E3" s="306"/>
      <c r="F3" s="306"/>
      <c r="G3" s="306"/>
      <c r="H3" s="306"/>
      <c r="I3" s="306"/>
      <c r="J3" s="307"/>
    </row>
    <row r="4" spans="1:11" ht="163.05000000000001" customHeight="1" x14ac:dyDescent="0.35">
      <c r="A4" s="6" t="s">
        <v>21</v>
      </c>
      <c r="B4" s="6" t="s">
        <v>25</v>
      </c>
      <c r="C4" s="6" t="s">
        <v>26</v>
      </c>
      <c r="D4" s="305" t="s">
        <v>28</v>
      </c>
      <c r="E4" s="306"/>
      <c r="F4" s="306"/>
      <c r="G4" s="306"/>
      <c r="H4" s="306"/>
      <c r="I4" s="306"/>
      <c r="J4" s="307"/>
    </row>
    <row r="5" spans="1:11" ht="28.5" customHeight="1" x14ac:dyDescent="0.35">
      <c r="A5" s="6" t="s">
        <v>70</v>
      </c>
      <c r="B5" s="6" t="s">
        <v>71</v>
      </c>
      <c r="C5" s="6" t="s">
        <v>26</v>
      </c>
      <c r="D5" s="305" t="s">
        <v>72</v>
      </c>
      <c r="E5" s="306"/>
      <c r="F5" s="306"/>
      <c r="G5" s="306"/>
      <c r="H5" s="306"/>
      <c r="I5" s="306"/>
      <c r="J5" s="307"/>
    </row>
    <row r="6" spans="1:11" ht="32.25" customHeight="1" x14ac:dyDescent="0.35">
      <c r="A6" s="6" t="s">
        <v>81</v>
      </c>
      <c r="B6" s="6" t="s">
        <v>82</v>
      </c>
      <c r="C6" s="6" t="s">
        <v>26</v>
      </c>
      <c r="D6" s="305" t="s">
        <v>83</v>
      </c>
      <c r="E6" s="306"/>
      <c r="F6" s="306"/>
      <c r="G6" s="306"/>
      <c r="H6" s="306"/>
      <c r="I6" s="306"/>
      <c r="J6" s="307"/>
    </row>
    <row r="7" spans="1:11" ht="36" customHeight="1" x14ac:dyDescent="0.35">
      <c r="A7" s="6"/>
      <c r="B7" s="6"/>
      <c r="C7" s="6"/>
      <c r="D7" s="305"/>
      <c r="E7" s="306"/>
      <c r="F7" s="306"/>
      <c r="G7" s="306"/>
      <c r="H7" s="306"/>
      <c r="I7" s="306"/>
      <c r="J7" s="307"/>
    </row>
    <row r="8" spans="1:11" s="8" customFormat="1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</sheetData>
  <mergeCells count="6">
    <mergeCell ref="D7:J7"/>
    <mergeCell ref="D2:J2"/>
    <mergeCell ref="D3:J3"/>
    <mergeCell ref="D4:J4"/>
    <mergeCell ref="D5:J5"/>
    <mergeCell ref="D6:J6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9326-81C7-4AAF-BF98-FD5D95E9AAAA}">
  <sheetPr codeName="Sheet5">
    <pageSetUpPr fitToPage="1"/>
  </sheetPr>
  <dimension ref="A1:AB238"/>
  <sheetViews>
    <sheetView showWhiteSpace="0" zoomScale="50" zoomScaleNormal="50" zoomScaleSheetLayoutView="70" workbookViewId="0">
      <selection activeCell="F62" sqref="F62"/>
    </sheetView>
  </sheetViews>
  <sheetFormatPr defaultColWidth="9" defaultRowHeight="12.75" x14ac:dyDescent="0.35"/>
  <cols>
    <col min="1" max="1" width="12.86328125" style="13" customWidth="1"/>
    <col min="2" max="2" width="16.46484375" style="13" customWidth="1"/>
    <col min="3" max="4" width="20.86328125" style="13" customWidth="1"/>
    <col min="5" max="5" width="10.86328125" style="13" customWidth="1"/>
    <col min="6" max="6" width="10.59765625" style="13" customWidth="1"/>
    <col min="7" max="7" width="8.73046875" style="67" customWidth="1"/>
    <col min="8" max="8" width="8.1328125" style="13" bestFit="1" customWidth="1"/>
    <col min="9" max="9" width="10.59765625" style="13" customWidth="1"/>
    <col min="10" max="10" width="13.46484375" style="13" customWidth="1"/>
    <col min="11" max="11" width="8.1328125" style="67" bestFit="1" customWidth="1"/>
    <col min="12" max="12" width="11.1328125" style="67" customWidth="1"/>
    <col min="13" max="13" width="2.46484375" style="67" bestFit="1" customWidth="1"/>
    <col min="14" max="14" width="11.46484375" style="120" customWidth="1"/>
    <col min="15" max="15" width="7.1328125" style="13" bestFit="1" customWidth="1"/>
    <col min="16" max="16" width="14.3984375" style="13" customWidth="1"/>
    <col min="17" max="17" width="13.1328125" style="13" customWidth="1"/>
    <col min="18" max="18" width="13.1328125" style="90" customWidth="1"/>
    <col min="19" max="20" width="9" style="90"/>
    <col min="21" max="21" width="9" style="90" customWidth="1"/>
    <col min="22" max="22" width="8.46484375" style="45" customWidth="1"/>
    <col min="23" max="25" width="8.59765625" style="10" customWidth="1"/>
    <col min="26" max="26" width="9" style="10"/>
    <col min="27" max="28" width="9" style="90"/>
    <col min="29" max="16384" width="9" style="13"/>
  </cols>
  <sheetData>
    <row r="1" spans="1:28" s="90" customFormat="1" ht="15.95" customHeight="1" x14ac:dyDescent="0.35">
      <c r="A1" s="123"/>
      <c r="B1" s="123"/>
      <c r="C1" s="123"/>
      <c r="D1" s="123"/>
      <c r="E1" s="123"/>
      <c r="F1" s="123"/>
      <c r="G1" s="137"/>
      <c r="H1" s="123"/>
      <c r="I1" s="123"/>
      <c r="J1" s="123"/>
      <c r="K1" s="137"/>
      <c r="L1" s="137"/>
      <c r="M1" s="137"/>
      <c r="N1" s="138"/>
      <c r="O1" s="123"/>
      <c r="P1" s="123"/>
      <c r="Q1" s="139"/>
      <c r="R1" s="92"/>
      <c r="V1" s="97"/>
      <c r="W1" s="92"/>
    </row>
    <row r="2" spans="1:28" s="90" customFormat="1" ht="15.95" customHeight="1" x14ac:dyDescent="0.35">
      <c r="A2" s="253"/>
      <c r="B2" s="1" t="s">
        <v>60</v>
      </c>
      <c r="C2" s="1"/>
      <c r="D2" s="1"/>
      <c r="E2" s="1"/>
      <c r="F2" s="11"/>
      <c r="G2" s="12"/>
      <c r="H2" s="11"/>
      <c r="I2" s="11"/>
      <c r="J2" s="11"/>
      <c r="K2" s="60"/>
      <c r="L2" s="60"/>
      <c r="M2" s="60"/>
      <c r="N2" s="25"/>
      <c r="O2" s="1"/>
      <c r="P2" s="1"/>
      <c r="Q2" s="127"/>
      <c r="R2" s="92"/>
      <c r="V2" s="97"/>
      <c r="W2" s="92"/>
      <c r="X2" s="92"/>
      <c r="Y2" s="92"/>
    </row>
    <row r="3" spans="1:28" s="90" customFormat="1" ht="15.95" customHeight="1" x14ac:dyDescent="0.35">
      <c r="A3" s="82"/>
      <c r="B3" s="1" t="s">
        <v>61</v>
      </c>
      <c r="C3" s="1"/>
      <c r="D3" s="1"/>
      <c r="E3" s="1"/>
      <c r="F3" s="11"/>
      <c r="G3" s="12"/>
      <c r="H3" s="11"/>
      <c r="I3" s="11"/>
      <c r="J3" s="11"/>
      <c r="K3" s="60"/>
      <c r="L3" s="60"/>
      <c r="M3" s="60"/>
      <c r="N3" s="25"/>
      <c r="O3" s="1"/>
      <c r="P3" s="1"/>
      <c r="Q3" s="127"/>
      <c r="R3" s="92"/>
      <c r="V3" s="97"/>
      <c r="W3" s="92"/>
      <c r="X3" s="92"/>
      <c r="Y3" s="92"/>
    </row>
    <row r="4" spans="1:28" s="90" customFormat="1" ht="15.95" customHeight="1" x14ac:dyDescent="0.35">
      <c r="A4" s="83"/>
      <c r="B4" s="179" t="s">
        <v>62</v>
      </c>
      <c r="C4" s="1"/>
      <c r="D4" s="1"/>
      <c r="E4" s="1"/>
      <c r="F4" s="11"/>
      <c r="G4" s="12"/>
      <c r="H4" s="11"/>
      <c r="I4" s="11"/>
      <c r="J4" s="11"/>
      <c r="K4" s="60"/>
      <c r="L4" s="60"/>
      <c r="M4" s="60"/>
      <c r="N4" s="25"/>
      <c r="O4" s="1"/>
      <c r="P4" s="1"/>
      <c r="Q4" s="127"/>
      <c r="R4" s="92"/>
      <c r="S4" s="92"/>
      <c r="T4" s="92"/>
      <c r="U4" s="92"/>
      <c r="V4" s="97"/>
      <c r="W4" s="92"/>
      <c r="X4" s="92"/>
      <c r="Y4" s="92"/>
      <c r="Z4" s="92"/>
    </row>
    <row r="5" spans="1:28" s="90" customFormat="1" ht="15.95" customHeight="1" x14ac:dyDescent="0.35">
      <c r="A5" s="11"/>
      <c r="B5" s="11"/>
      <c r="C5" s="11"/>
      <c r="D5" s="11"/>
      <c r="E5" s="11"/>
      <c r="F5" s="11"/>
      <c r="G5" s="12"/>
      <c r="H5" s="11"/>
      <c r="I5" s="11"/>
      <c r="J5" s="11"/>
      <c r="K5" s="12"/>
      <c r="L5" s="12"/>
      <c r="M5" s="12"/>
      <c r="N5" s="63"/>
      <c r="O5" s="11"/>
      <c r="P5" s="11"/>
      <c r="Q5" s="126"/>
      <c r="R5" s="92"/>
      <c r="S5" s="92"/>
      <c r="T5" s="92"/>
      <c r="U5" s="92"/>
      <c r="V5" s="97"/>
      <c r="W5" s="92"/>
      <c r="X5" s="92"/>
      <c r="Y5" s="92"/>
      <c r="Z5" s="92"/>
    </row>
    <row r="6" spans="1:28" s="90" customFormat="1" ht="15.95" customHeight="1" thickBot="1" x14ac:dyDescent="0.4">
      <c r="A6" s="180" t="s">
        <v>50</v>
      </c>
      <c r="B6" s="158"/>
      <c r="C6" s="158"/>
      <c r="D6" s="158"/>
      <c r="E6" s="158"/>
      <c r="F6" s="158"/>
      <c r="G6" s="159"/>
      <c r="H6" s="158"/>
      <c r="I6" s="158"/>
      <c r="J6" s="158"/>
      <c r="K6" s="159"/>
      <c r="L6" s="159"/>
      <c r="M6" s="159"/>
      <c r="N6" s="160"/>
      <c r="O6" s="158"/>
      <c r="P6" s="158"/>
      <c r="Q6" s="126"/>
      <c r="R6" s="122"/>
      <c r="S6" s="106"/>
      <c r="T6" s="106"/>
      <c r="U6" s="92"/>
      <c r="V6" s="97"/>
      <c r="W6" s="92"/>
      <c r="X6" s="92"/>
      <c r="Y6" s="92"/>
      <c r="Z6" s="92"/>
    </row>
    <row r="7" spans="1:28" s="89" customFormat="1" ht="13.9" x14ac:dyDescent="0.35">
      <c r="A7" s="336" t="s">
        <v>40</v>
      </c>
      <c r="B7" s="334" t="s">
        <v>29</v>
      </c>
      <c r="C7" s="338" t="s">
        <v>33</v>
      </c>
      <c r="D7" s="329"/>
      <c r="E7" s="338" t="s">
        <v>34</v>
      </c>
      <c r="F7" s="325" t="s">
        <v>35</v>
      </c>
      <c r="G7" s="326"/>
      <c r="H7" s="327" t="s">
        <v>46</v>
      </c>
      <c r="I7" s="328"/>
      <c r="J7" s="325" t="s">
        <v>69</v>
      </c>
      <c r="K7" s="328"/>
      <c r="L7" s="325" t="s">
        <v>39</v>
      </c>
      <c r="M7" s="326"/>
      <c r="N7" s="328"/>
      <c r="O7" s="329" t="s">
        <v>44</v>
      </c>
      <c r="P7" s="321" t="s">
        <v>38</v>
      </c>
      <c r="Q7" s="140"/>
      <c r="R7" s="109"/>
      <c r="S7" s="96"/>
      <c r="T7" s="107"/>
      <c r="U7" s="108"/>
      <c r="V7" s="80"/>
      <c r="W7" s="80"/>
      <c r="X7" s="96"/>
      <c r="Y7" s="96"/>
      <c r="Z7" s="96"/>
    </row>
    <row r="8" spans="1:28" s="98" customFormat="1" ht="15.95" customHeight="1" x14ac:dyDescent="0.35">
      <c r="A8" s="337"/>
      <c r="B8" s="335"/>
      <c r="C8" s="157" t="s">
        <v>36</v>
      </c>
      <c r="D8" s="170" t="s">
        <v>37</v>
      </c>
      <c r="E8" s="339"/>
      <c r="F8" s="187" t="s">
        <v>30</v>
      </c>
      <c r="G8" s="185" t="s">
        <v>31</v>
      </c>
      <c r="H8" s="157" t="s">
        <v>53</v>
      </c>
      <c r="I8" s="186" t="s">
        <v>54</v>
      </c>
      <c r="J8" s="187" t="s">
        <v>30</v>
      </c>
      <c r="K8" s="186" t="s">
        <v>31</v>
      </c>
      <c r="L8" s="187" t="s">
        <v>67</v>
      </c>
      <c r="M8" s="185" t="s">
        <v>65</v>
      </c>
      <c r="N8" s="188" t="s">
        <v>68</v>
      </c>
      <c r="O8" s="330"/>
      <c r="P8" s="322"/>
      <c r="Q8" s="141"/>
      <c r="R8" s="109"/>
      <c r="S8" s="99"/>
      <c r="V8" s="80"/>
      <c r="W8" s="80"/>
      <c r="X8" s="99"/>
      <c r="Y8" s="99"/>
      <c r="Z8" s="99"/>
      <c r="AA8" s="112"/>
      <c r="AB8" s="113"/>
    </row>
    <row r="9" spans="1:28" s="90" customFormat="1" ht="20.95" customHeight="1" x14ac:dyDescent="0.35">
      <c r="A9" s="161">
        <v>1</v>
      </c>
      <c r="B9" s="204"/>
      <c r="C9" s="205"/>
      <c r="D9" s="205"/>
      <c r="E9" s="248" t="s">
        <v>2</v>
      </c>
      <c r="F9" s="245" t="s">
        <v>74</v>
      </c>
      <c r="G9" s="208">
        <v>12</v>
      </c>
      <c r="H9" s="208">
        <v>0.3</v>
      </c>
      <c r="I9" s="209">
        <v>-0.5</v>
      </c>
      <c r="J9" s="245" t="s">
        <v>96</v>
      </c>
      <c r="K9" s="209">
        <v>0.05</v>
      </c>
      <c r="L9" s="182">
        <f>((SUM(G9,H9)+SUM(G9,I9))/2)*LOOKUP(E9,{"Click Here","Negative","Positive"},{"0","-1","1"})</f>
        <v>0</v>
      </c>
      <c r="M9" s="183" t="s">
        <v>65</v>
      </c>
      <c r="N9" s="184">
        <f xml:space="preserve"> (H9-I9+K9)/2</f>
        <v>0.42500000000000004</v>
      </c>
      <c r="O9" s="215">
        <v>1</v>
      </c>
      <c r="P9" s="156">
        <f>N9/$N$38</f>
        <v>0.94444444444444453</v>
      </c>
      <c r="Q9" s="142"/>
      <c r="R9" s="106"/>
      <c r="S9" s="92"/>
      <c r="V9" s="92"/>
      <c r="W9" s="92"/>
      <c r="X9" s="92"/>
      <c r="Y9" s="92"/>
      <c r="Z9" s="92"/>
      <c r="AA9" s="94"/>
      <c r="AB9" s="114"/>
    </row>
    <row r="10" spans="1:28" s="90" customFormat="1" ht="20.95" customHeight="1" x14ac:dyDescent="0.35">
      <c r="A10" s="161">
        <v>2</v>
      </c>
      <c r="B10" s="204"/>
      <c r="C10" s="205"/>
      <c r="D10" s="205"/>
      <c r="E10" s="248" t="s">
        <v>2</v>
      </c>
      <c r="F10" s="246"/>
      <c r="G10" s="210"/>
      <c r="H10" s="210"/>
      <c r="I10" s="211"/>
      <c r="J10" s="246" t="s">
        <v>97</v>
      </c>
      <c r="K10" s="211">
        <v>0.05</v>
      </c>
      <c r="L10" s="174">
        <f>((SUM(G10,H10)+SUM(G10,I10))/2)*LOOKUP(E10,{"Click Here","Negative","Positive"},{"0","-1","1"})</f>
        <v>0</v>
      </c>
      <c r="M10" s="175" t="s">
        <v>65</v>
      </c>
      <c r="N10" s="176">
        <f t="shared" ref="N10:N23" si="0" xml:space="preserve"> (H10-I10+K10)/2</f>
        <v>2.5000000000000001E-2</v>
      </c>
      <c r="O10" s="215">
        <v>1</v>
      </c>
      <c r="P10" s="156">
        <f t="shared" ref="P10:P23" si="1">N10/$N$38</f>
        <v>5.5555555555555559E-2</v>
      </c>
      <c r="Q10" s="142"/>
      <c r="R10" s="106"/>
      <c r="S10" s="92"/>
      <c r="V10" s="92"/>
      <c r="W10" s="92"/>
      <c r="X10" s="92"/>
      <c r="Y10" s="92"/>
      <c r="Z10" s="92"/>
      <c r="AA10" s="94"/>
      <c r="AB10" s="114"/>
    </row>
    <row r="11" spans="1:28" s="90" customFormat="1" ht="20.95" customHeight="1" x14ac:dyDescent="0.35">
      <c r="A11" s="161">
        <v>3</v>
      </c>
      <c r="B11" s="204"/>
      <c r="C11" s="205"/>
      <c r="D11" s="205"/>
      <c r="E11" s="248" t="s">
        <v>2</v>
      </c>
      <c r="F11" s="246"/>
      <c r="G11" s="210"/>
      <c r="H11" s="210"/>
      <c r="I11" s="211"/>
      <c r="J11" s="246" t="s">
        <v>98</v>
      </c>
      <c r="K11" s="211"/>
      <c r="L11" s="174">
        <f>((SUM(G11,H11)+SUM(G11,I11))/2)*LOOKUP(E11,{"Click Here","Negative","Positive"},{"0","-1","1"})</f>
        <v>0</v>
      </c>
      <c r="M11" s="175" t="s">
        <v>65</v>
      </c>
      <c r="N11" s="176">
        <f t="shared" si="0"/>
        <v>0</v>
      </c>
      <c r="O11" s="215">
        <v>1</v>
      </c>
      <c r="P11" s="156">
        <f t="shared" si="1"/>
        <v>0</v>
      </c>
      <c r="Q11" s="142"/>
      <c r="R11" s="106"/>
      <c r="S11" s="92"/>
      <c r="V11" s="92"/>
      <c r="W11" s="92"/>
      <c r="X11" s="92"/>
      <c r="Y11" s="92"/>
      <c r="Z11" s="92"/>
      <c r="AA11" s="94"/>
      <c r="AB11" s="114"/>
    </row>
    <row r="12" spans="1:28" s="90" customFormat="1" ht="20.95" customHeight="1" x14ac:dyDescent="0.35">
      <c r="A12" s="161">
        <v>4</v>
      </c>
      <c r="B12" s="204"/>
      <c r="C12" s="205"/>
      <c r="D12" s="205"/>
      <c r="E12" s="248" t="s">
        <v>2</v>
      </c>
      <c r="F12" s="246"/>
      <c r="G12" s="210"/>
      <c r="H12" s="210"/>
      <c r="I12" s="211"/>
      <c r="J12" s="246"/>
      <c r="K12" s="211"/>
      <c r="L12" s="174">
        <f>((SUM(G12,H12)+SUM(G12,I12))/2)*LOOKUP(E12,{"Click Here","Negative","Positive"},{"0","-1","1"})</f>
        <v>0</v>
      </c>
      <c r="M12" s="175" t="s">
        <v>65</v>
      </c>
      <c r="N12" s="176">
        <f t="shared" si="0"/>
        <v>0</v>
      </c>
      <c r="O12" s="215">
        <v>1</v>
      </c>
      <c r="P12" s="156">
        <f t="shared" si="1"/>
        <v>0</v>
      </c>
      <c r="Q12" s="142"/>
      <c r="R12" s="106"/>
      <c r="S12" s="92"/>
      <c r="V12" s="92"/>
      <c r="W12" s="92"/>
      <c r="X12" s="92"/>
      <c r="Y12" s="92"/>
      <c r="Z12" s="92"/>
      <c r="AA12" s="94"/>
      <c r="AB12" s="114"/>
    </row>
    <row r="13" spans="1:28" s="90" customFormat="1" ht="20.95" customHeight="1" x14ac:dyDescent="0.35">
      <c r="A13" s="161">
        <v>5</v>
      </c>
      <c r="B13" s="204"/>
      <c r="C13" s="205"/>
      <c r="D13" s="205"/>
      <c r="E13" s="248" t="s">
        <v>2</v>
      </c>
      <c r="F13" s="246"/>
      <c r="G13" s="210"/>
      <c r="H13" s="210"/>
      <c r="I13" s="211"/>
      <c r="J13" s="246"/>
      <c r="K13" s="211"/>
      <c r="L13" s="174">
        <f>((SUM(G13,H13)+SUM(G13,I13))/2)*LOOKUP(E13,{"Click Here","Negative","Positive"},{"0","-1","1"})</f>
        <v>0</v>
      </c>
      <c r="M13" s="175" t="s">
        <v>65</v>
      </c>
      <c r="N13" s="176">
        <f t="shared" si="0"/>
        <v>0</v>
      </c>
      <c r="O13" s="215">
        <v>1</v>
      </c>
      <c r="P13" s="156">
        <f t="shared" si="1"/>
        <v>0</v>
      </c>
      <c r="Q13" s="142"/>
      <c r="R13" s="106"/>
      <c r="S13" s="92"/>
      <c r="V13" s="92"/>
      <c r="W13" s="92"/>
      <c r="X13" s="92"/>
      <c r="Y13" s="92"/>
      <c r="Z13" s="92"/>
      <c r="AA13" s="94"/>
      <c r="AB13" s="114"/>
    </row>
    <row r="14" spans="1:28" s="90" customFormat="1" ht="20.95" customHeight="1" x14ac:dyDescent="0.35">
      <c r="A14" s="161">
        <v>6</v>
      </c>
      <c r="B14" s="204"/>
      <c r="C14" s="205"/>
      <c r="D14" s="205"/>
      <c r="E14" s="248" t="s">
        <v>2</v>
      </c>
      <c r="F14" s="246"/>
      <c r="G14" s="210"/>
      <c r="H14" s="210"/>
      <c r="I14" s="211"/>
      <c r="J14" s="246"/>
      <c r="K14" s="211"/>
      <c r="L14" s="174">
        <f>((SUM(G14,H14)+SUM(G14,I14))/2)*LOOKUP(E14,{"Click Here","Negative","Positive"},{"0","-1","1"})</f>
        <v>0</v>
      </c>
      <c r="M14" s="175" t="s">
        <v>65</v>
      </c>
      <c r="N14" s="176">
        <f t="shared" si="0"/>
        <v>0</v>
      </c>
      <c r="O14" s="215">
        <v>1</v>
      </c>
      <c r="P14" s="156">
        <f t="shared" si="1"/>
        <v>0</v>
      </c>
      <c r="Q14" s="142"/>
      <c r="R14" s="106"/>
      <c r="S14" s="92"/>
      <c r="V14" s="92"/>
      <c r="W14" s="92"/>
      <c r="X14" s="92"/>
      <c r="Y14" s="92"/>
      <c r="Z14" s="92"/>
      <c r="AA14" s="94"/>
      <c r="AB14" s="114"/>
    </row>
    <row r="15" spans="1:28" s="90" customFormat="1" ht="20.95" customHeight="1" x14ac:dyDescent="0.35">
      <c r="A15" s="161">
        <v>7</v>
      </c>
      <c r="B15" s="204"/>
      <c r="C15" s="205"/>
      <c r="D15" s="205"/>
      <c r="E15" s="248" t="s">
        <v>2</v>
      </c>
      <c r="F15" s="246"/>
      <c r="G15" s="210"/>
      <c r="H15" s="210"/>
      <c r="I15" s="211"/>
      <c r="J15" s="246"/>
      <c r="K15" s="211"/>
      <c r="L15" s="174">
        <f>((SUM(G15,H15)+SUM(G15,I15))/2)*LOOKUP(E15,{"Click Here","Negative","Positive"},{"0","-1","1"})</f>
        <v>0</v>
      </c>
      <c r="M15" s="175" t="s">
        <v>65</v>
      </c>
      <c r="N15" s="176">
        <f t="shared" si="0"/>
        <v>0</v>
      </c>
      <c r="O15" s="215">
        <v>1</v>
      </c>
      <c r="P15" s="156">
        <f t="shared" si="1"/>
        <v>0</v>
      </c>
      <c r="Q15" s="142"/>
      <c r="R15" s="106"/>
      <c r="S15" s="92"/>
      <c r="V15" s="92"/>
      <c r="W15" s="92"/>
      <c r="X15" s="92"/>
      <c r="Y15" s="92"/>
      <c r="Z15" s="92"/>
      <c r="AA15" s="94"/>
      <c r="AB15" s="114"/>
    </row>
    <row r="16" spans="1:28" s="90" customFormat="1" ht="20.95" customHeight="1" x14ac:dyDescent="0.35">
      <c r="A16" s="161">
        <v>8</v>
      </c>
      <c r="B16" s="204"/>
      <c r="C16" s="205"/>
      <c r="D16" s="205"/>
      <c r="E16" s="248" t="s">
        <v>2</v>
      </c>
      <c r="F16" s="246"/>
      <c r="G16" s="210"/>
      <c r="H16" s="210"/>
      <c r="I16" s="211"/>
      <c r="J16" s="246"/>
      <c r="K16" s="211"/>
      <c r="L16" s="174">
        <f>((SUM(G16,H16)+SUM(G16,I16))/2)*LOOKUP(E16,{"Click Here","Negative","Positive"},{"0","-1","1"})</f>
        <v>0</v>
      </c>
      <c r="M16" s="175" t="s">
        <v>65</v>
      </c>
      <c r="N16" s="176">
        <f t="shared" si="0"/>
        <v>0</v>
      </c>
      <c r="O16" s="215">
        <v>1</v>
      </c>
      <c r="P16" s="156">
        <f t="shared" si="1"/>
        <v>0</v>
      </c>
      <c r="Q16" s="142"/>
      <c r="R16" s="106"/>
      <c r="S16" s="92"/>
      <c r="V16" s="92"/>
      <c r="W16" s="92"/>
      <c r="X16" s="92"/>
      <c r="Y16" s="92"/>
      <c r="Z16" s="92"/>
      <c r="AA16" s="94"/>
      <c r="AB16" s="114"/>
    </row>
    <row r="17" spans="1:28" s="90" customFormat="1" ht="20.95" customHeight="1" x14ac:dyDescent="0.35">
      <c r="A17" s="161">
        <v>9</v>
      </c>
      <c r="B17" s="204"/>
      <c r="C17" s="205"/>
      <c r="D17" s="205"/>
      <c r="E17" s="248" t="s">
        <v>2</v>
      </c>
      <c r="F17" s="249"/>
      <c r="G17" s="210"/>
      <c r="H17" s="210"/>
      <c r="I17" s="212"/>
      <c r="J17" s="246"/>
      <c r="K17" s="211"/>
      <c r="L17" s="174">
        <f>((SUM(G17,H17)+SUM(G17,I17))/2)*LOOKUP(E17,{"Click Here","Negative","Positive"},{"0","-1","1"})</f>
        <v>0</v>
      </c>
      <c r="M17" s="175" t="s">
        <v>65</v>
      </c>
      <c r="N17" s="176">
        <f t="shared" si="0"/>
        <v>0</v>
      </c>
      <c r="O17" s="215">
        <v>1</v>
      </c>
      <c r="P17" s="156">
        <f t="shared" si="1"/>
        <v>0</v>
      </c>
      <c r="Q17" s="142"/>
      <c r="R17" s="106"/>
      <c r="S17" s="92"/>
      <c r="V17" s="92"/>
      <c r="W17" s="92"/>
      <c r="X17" s="92"/>
      <c r="Y17" s="92"/>
      <c r="Z17" s="92"/>
      <c r="AA17" s="94"/>
      <c r="AB17" s="114"/>
    </row>
    <row r="18" spans="1:28" s="90" customFormat="1" ht="20.95" customHeight="1" x14ac:dyDescent="0.35">
      <c r="A18" s="161">
        <v>10</v>
      </c>
      <c r="B18" s="204"/>
      <c r="C18" s="205"/>
      <c r="D18" s="205"/>
      <c r="E18" s="248" t="s">
        <v>2</v>
      </c>
      <c r="F18" s="249"/>
      <c r="G18" s="204"/>
      <c r="H18" s="210"/>
      <c r="I18" s="212"/>
      <c r="J18" s="246"/>
      <c r="K18" s="212"/>
      <c r="L18" s="174">
        <f>((SUM(G18,H18)+SUM(G18,I18))/2)*LOOKUP(E18,{"Click Here","Negative","Positive"},{"0","-1","1"})</f>
        <v>0</v>
      </c>
      <c r="M18" s="175" t="s">
        <v>65</v>
      </c>
      <c r="N18" s="176">
        <f t="shared" si="0"/>
        <v>0</v>
      </c>
      <c r="O18" s="215">
        <v>1</v>
      </c>
      <c r="P18" s="156">
        <f t="shared" si="1"/>
        <v>0</v>
      </c>
      <c r="Q18" s="142"/>
      <c r="R18" s="106"/>
      <c r="S18" s="92"/>
      <c r="V18" s="92"/>
      <c r="W18" s="92"/>
      <c r="X18" s="92"/>
      <c r="Y18" s="92"/>
      <c r="Z18" s="92"/>
      <c r="AA18" s="94"/>
      <c r="AB18" s="114"/>
    </row>
    <row r="19" spans="1:28" s="90" customFormat="1" ht="20.95" customHeight="1" x14ac:dyDescent="0.35">
      <c r="A19" s="161">
        <v>11</v>
      </c>
      <c r="B19" s="204"/>
      <c r="C19" s="205"/>
      <c r="D19" s="205"/>
      <c r="E19" s="248" t="s">
        <v>2</v>
      </c>
      <c r="F19" s="249"/>
      <c r="G19" s="204"/>
      <c r="H19" s="210"/>
      <c r="I19" s="212"/>
      <c r="J19" s="246"/>
      <c r="K19" s="212"/>
      <c r="L19" s="174">
        <f>((SUM(G19,H19)+SUM(G19,I19))/2)*LOOKUP(E19,{"Click Here","Negative","Positive"},{"0","-1","1"})</f>
        <v>0</v>
      </c>
      <c r="M19" s="175" t="s">
        <v>65</v>
      </c>
      <c r="N19" s="176">
        <f t="shared" si="0"/>
        <v>0</v>
      </c>
      <c r="O19" s="215">
        <v>1</v>
      </c>
      <c r="P19" s="156">
        <f t="shared" si="1"/>
        <v>0</v>
      </c>
      <c r="Q19" s="142"/>
      <c r="R19" s="106"/>
      <c r="S19" s="92"/>
      <c r="V19" s="92"/>
      <c r="W19" s="92"/>
      <c r="X19" s="92"/>
      <c r="Y19" s="92"/>
      <c r="Z19" s="92"/>
      <c r="AA19" s="94"/>
      <c r="AB19" s="114"/>
    </row>
    <row r="20" spans="1:28" s="90" customFormat="1" ht="20.95" customHeight="1" x14ac:dyDescent="0.35">
      <c r="A20" s="161">
        <v>12</v>
      </c>
      <c r="B20" s="204"/>
      <c r="C20" s="205"/>
      <c r="D20" s="205"/>
      <c r="E20" s="248" t="s">
        <v>2</v>
      </c>
      <c r="F20" s="249"/>
      <c r="G20" s="204"/>
      <c r="H20" s="210"/>
      <c r="I20" s="212"/>
      <c r="J20" s="246"/>
      <c r="K20" s="212"/>
      <c r="L20" s="174">
        <f>((SUM(G20,H20)+SUM(G20,I20))/2)*LOOKUP(E20,{"Click Here","Negative","Positive"},{"0","-1","1"})</f>
        <v>0</v>
      </c>
      <c r="M20" s="175" t="s">
        <v>65</v>
      </c>
      <c r="N20" s="176">
        <f t="shared" si="0"/>
        <v>0</v>
      </c>
      <c r="O20" s="215">
        <v>1</v>
      </c>
      <c r="P20" s="156">
        <f t="shared" si="1"/>
        <v>0</v>
      </c>
      <c r="Q20" s="142"/>
      <c r="R20" s="106"/>
      <c r="S20" s="92"/>
      <c r="V20" s="92"/>
      <c r="W20" s="92"/>
      <c r="X20" s="92"/>
      <c r="Y20" s="92"/>
      <c r="Z20" s="92"/>
      <c r="AA20" s="94"/>
      <c r="AB20" s="114"/>
    </row>
    <row r="21" spans="1:28" s="90" customFormat="1" ht="20.95" customHeight="1" x14ac:dyDescent="0.35">
      <c r="A21" s="161">
        <v>13</v>
      </c>
      <c r="B21" s="204"/>
      <c r="C21" s="205"/>
      <c r="D21" s="205"/>
      <c r="E21" s="248" t="s">
        <v>2</v>
      </c>
      <c r="F21" s="249"/>
      <c r="G21" s="204"/>
      <c r="H21" s="210"/>
      <c r="I21" s="212"/>
      <c r="J21" s="246"/>
      <c r="K21" s="212"/>
      <c r="L21" s="174">
        <f>((SUM(G21,H21)+SUM(G21,I21))/2)*LOOKUP(E21,{"Click Here","Negative","Positive"},{"0","-1","1"})</f>
        <v>0</v>
      </c>
      <c r="M21" s="175" t="s">
        <v>65</v>
      </c>
      <c r="N21" s="176">
        <f t="shared" si="0"/>
        <v>0</v>
      </c>
      <c r="O21" s="215">
        <v>1</v>
      </c>
      <c r="P21" s="156">
        <f t="shared" si="1"/>
        <v>0</v>
      </c>
      <c r="Q21" s="142"/>
      <c r="R21" s="106"/>
      <c r="S21" s="92"/>
      <c r="V21" s="92"/>
      <c r="W21" s="92"/>
      <c r="X21" s="92"/>
      <c r="Y21" s="92"/>
      <c r="Z21" s="92"/>
      <c r="AA21" s="94"/>
      <c r="AB21" s="114"/>
    </row>
    <row r="22" spans="1:28" s="90" customFormat="1" ht="20.95" customHeight="1" x14ac:dyDescent="0.35">
      <c r="A22" s="161">
        <v>14</v>
      </c>
      <c r="B22" s="204"/>
      <c r="C22" s="205"/>
      <c r="D22" s="205"/>
      <c r="E22" s="248" t="s">
        <v>2</v>
      </c>
      <c r="F22" s="249"/>
      <c r="G22" s="204"/>
      <c r="H22" s="210"/>
      <c r="I22" s="212"/>
      <c r="J22" s="246"/>
      <c r="K22" s="212"/>
      <c r="L22" s="174">
        <f>((SUM(G22,H22)+SUM(G22,I22))/2)*LOOKUP(E22,{"Click Here","Negative","Positive"},{"0","-1","1"})</f>
        <v>0</v>
      </c>
      <c r="M22" s="175" t="s">
        <v>65</v>
      </c>
      <c r="N22" s="176">
        <f t="shared" si="0"/>
        <v>0</v>
      </c>
      <c r="O22" s="215">
        <v>1</v>
      </c>
      <c r="P22" s="156">
        <f t="shared" si="1"/>
        <v>0</v>
      </c>
      <c r="Q22" s="142"/>
      <c r="R22" s="106"/>
      <c r="S22" s="92"/>
      <c r="V22" s="92"/>
      <c r="W22" s="92"/>
      <c r="X22" s="92"/>
      <c r="Y22" s="92"/>
      <c r="Z22" s="92"/>
      <c r="AA22" s="94"/>
      <c r="AB22" s="114"/>
    </row>
    <row r="23" spans="1:28" s="90" customFormat="1" ht="20.95" customHeight="1" thickBot="1" x14ac:dyDescent="0.4">
      <c r="A23" s="162">
        <v>15</v>
      </c>
      <c r="B23" s="206"/>
      <c r="C23" s="207"/>
      <c r="D23" s="207"/>
      <c r="E23" s="250" t="s">
        <v>2</v>
      </c>
      <c r="F23" s="251"/>
      <c r="G23" s="206"/>
      <c r="H23" s="213"/>
      <c r="I23" s="214"/>
      <c r="J23" s="247"/>
      <c r="K23" s="214"/>
      <c r="L23" s="189">
        <f>((SUM(G23,H23)+SUM(G23,I23))/2)*LOOKUP(E23,{"Click Here","Negative","Positive"},{"0","-1","1"})</f>
        <v>0</v>
      </c>
      <c r="M23" s="177" t="s">
        <v>65</v>
      </c>
      <c r="N23" s="178">
        <f t="shared" si="0"/>
        <v>0</v>
      </c>
      <c r="O23" s="216">
        <v>1</v>
      </c>
      <c r="P23" s="181">
        <f t="shared" si="1"/>
        <v>0</v>
      </c>
      <c r="Q23" s="142"/>
      <c r="R23" s="106"/>
      <c r="S23" s="92"/>
      <c r="V23" s="92"/>
      <c r="W23" s="92"/>
      <c r="X23" s="92"/>
      <c r="Y23" s="92"/>
      <c r="Z23" s="92"/>
      <c r="AA23" s="94"/>
      <c r="AB23" s="114"/>
    </row>
    <row r="24" spans="1:28" s="89" customFormat="1" ht="15.95" customHeight="1" x14ac:dyDescent="0.35">
      <c r="A24" s="316" t="s">
        <v>55</v>
      </c>
      <c r="B24" s="79"/>
      <c r="C24" s="79"/>
      <c r="D24" s="79"/>
      <c r="E24" s="342" t="s">
        <v>73</v>
      </c>
      <c r="F24" s="343"/>
      <c r="G24" s="336" t="s">
        <v>41</v>
      </c>
      <c r="H24" s="334" t="s">
        <v>66</v>
      </c>
      <c r="I24" s="334" t="s">
        <v>31</v>
      </c>
      <c r="J24" s="314" t="s">
        <v>32</v>
      </c>
      <c r="K24" s="315"/>
      <c r="L24" s="325" t="s">
        <v>39</v>
      </c>
      <c r="M24" s="326"/>
      <c r="N24" s="328"/>
      <c r="O24" s="328" t="s">
        <v>45</v>
      </c>
      <c r="P24" s="321" t="s">
        <v>38</v>
      </c>
      <c r="Q24" s="143"/>
      <c r="R24" s="96"/>
      <c r="S24" s="109"/>
      <c r="X24" s="95"/>
      <c r="Y24" s="96"/>
      <c r="Z24" s="96"/>
      <c r="AA24" s="115"/>
      <c r="AB24" s="116"/>
    </row>
    <row r="25" spans="1:28" s="89" customFormat="1" ht="15.95" customHeight="1" x14ac:dyDescent="0.35">
      <c r="A25" s="317"/>
      <c r="B25" s="155"/>
      <c r="C25" s="155"/>
      <c r="D25" s="155"/>
      <c r="E25" s="344"/>
      <c r="F25" s="345"/>
      <c r="G25" s="337"/>
      <c r="H25" s="335"/>
      <c r="I25" s="335"/>
      <c r="J25" s="190" t="s">
        <v>53</v>
      </c>
      <c r="K25" s="186" t="s">
        <v>54</v>
      </c>
      <c r="L25" s="187" t="s">
        <v>67</v>
      </c>
      <c r="M25" s="69" t="s">
        <v>65</v>
      </c>
      <c r="N25" s="188" t="s">
        <v>68</v>
      </c>
      <c r="O25" s="331"/>
      <c r="P25" s="322"/>
      <c r="Q25" s="143"/>
      <c r="R25" s="96"/>
      <c r="S25" s="109"/>
      <c r="X25" s="95"/>
      <c r="Y25" s="96"/>
      <c r="Z25" s="96"/>
      <c r="AA25" s="95"/>
      <c r="AB25" s="116"/>
    </row>
    <row r="26" spans="1:28" s="90" customFormat="1" ht="15.95" customHeight="1" x14ac:dyDescent="0.35">
      <c r="A26" s="168"/>
      <c r="B26" s="155"/>
      <c r="C26" s="155"/>
      <c r="D26" s="155"/>
      <c r="E26" s="11"/>
      <c r="F26" s="167"/>
      <c r="G26" s="311">
        <v>1</v>
      </c>
      <c r="H26" s="191" t="s">
        <v>51</v>
      </c>
      <c r="I26" s="219"/>
      <c r="J26" s="220"/>
      <c r="K26" s="221"/>
      <c r="L26" s="352">
        <v>0</v>
      </c>
      <c r="M26" s="348" t="s">
        <v>65</v>
      </c>
      <c r="N26" s="332">
        <f>((I26+J26)-(I27-K27))/2</f>
        <v>0</v>
      </c>
      <c r="O26" s="217">
        <v>1</v>
      </c>
      <c r="P26" s="323">
        <f>N26/$N$38</f>
        <v>0</v>
      </c>
      <c r="Q26" s="127"/>
      <c r="R26" s="92"/>
      <c r="S26" s="106"/>
      <c r="V26" s="91"/>
      <c r="X26" s="93"/>
      <c r="Y26" s="92"/>
      <c r="Z26" s="92"/>
      <c r="AA26" s="93"/>
      <c r="AB26" s="129"/>
    </row>
    <row r="27" spans="1:28" s="90" customFormat="1" ht="15.95" customHeight="1" x14ac:dyDescent="0.35">
      <c r="A27" s="79"/>
      <c r="B27" s="11"/>
      <c r="C27" s="11"/>
      <c r="D27" s="11"/>
      <c r="E27" s="11"/>
      <c r="F27" s="167"/>
      <c r="G27" s="312"/>
      <c r="H27" s="191" t="s">
        <v>52</v>
      </c>
      <c r="I27" s="205"/>
      <c r="J27" s="205"/>
      <c r="K27" s="222"/>
      <c r="L27" s="353"/>
      <c r="M27" s="349"/>
      <c r="N27" s="340"/>
      <c r="O27" s="217">
        <v>1</v>
      </c>
      <c r="P27" s="324"/>
      <c r="Q27" s="127"/>
      <c r="R27" s="92"/>
      <c r="S27" s="106"/>
      <c r="V27" s="91"/>
      <c r="X27" s="93"/>
      <c r="Y27" s="92"/>
      <c r="Z27" s="92"/>
      <c r="AA27" s="93"/>
      <c r="AB27" s="129"/>
    </row>
    <row r="28" spans="1:28" s="27" customFormat="1" ht="15.95" customHeight="1" x14ac:dyDescent="0.35">
      <c r="A28" s="124"/>
      <c r="B28" s="30"/>
      <c r="C28" s="30"/>
      <c r="D28" s="30"/>
      <c r="E28" s="30"/>
      <c r="F28" s="167"/>
      <c r="G28" s="311">
        <v>2</v>
      </c>
      <c r="H28" s="191" t="s">
        <v>51</v>
      </c>
      <c r="I28" s="205"/>
      <c r="J28" s="205"/>
      <c r="K28" s="222"/>
      <c r="L28" s="352">
        <v>0</v>
      </c>
      <c r="M28" s="350" t="s">
        <v>65</v>
      </c>
      <c r="N28" s="332">
        <f>((I28+J28)-(I29-K29))/2</f>
        <v>0</v>
      </c>
      <c r="O28" s="217">
        <v>1</v>
      </c>
      <c r="P28" s="318">
        <f t="shared" ref="P28" si="2">N28/$N$38</f>
        <v>0</v>
      </c>
      <c r="Q28" s="125"/>
      <c r="R28" s="102"/>
      <c r="S28" s="106"/>
      <c r="T28" s="100"/>
      <c r="U28" s="100"/>
      <c r="V28" s="100"/>
      <c r="W28" s="100"/>
      <c r="X28" s="101"/>
      <c r="Y28" s="102"/>
      <c r="Z28" s="102"/>
      <c r="AA28" s="101"/>
      <c r="AB28" s="129"/>
    </row>
    <row r="29" spans="1:28" s="27" customFormat="1" ht="15.95" customHeight="1" x14ac:dyDescent="0.35">
      <c r="A29" s="124"/>
      <c r="B29" s="30"/>
      <c r="C29" s="30"/>
      <c r="D29" s="30"/>
      <c r="E29" s="30"/>
      <c r="F29" s="167"/>
      <c r="G29" s="312"/>
      <c r="H29" s="191" t="s">
        <v>52</v>
      </c>
      <c r="I29" s="205"/>
      <c r="J29" s="205"/>
      <c r="K29" s="223"/>
      <c r="L29" s="353"/>
      <c r="M29" s="349"/>
      <c r="N29" s="340"/>
      <c r="O29" s="217">
        <v>1</v>
      </c>
      <c r="P29" s="319"/>
      <c r="Q29" s="144"/>
      <c r="R29" s="102"/>
      <c r="S29" s="106"/>
      <c r="T29" s="100"/>
      <c r="U29" s="100"/>
      <c r="V29" s="100"/>
      <c r="W29" s="100"/>
      <c r="X29" s="101"/>
      <c r="Y29" s="102"/>
      <c r="Z29" s="102"/>
      <c r="AA29" s="101"/>
      <c r="AB29" s="129"/>
    </row>
    <row r="30" spans="1:28" s="27" customFormat="1" ht="15.95" customHeight="1" x14ac:dyDescent="0.35">
      <c r="A30" s="124"/>
      <c r="B30" s="30"/>
      <c r="C30" s="30"/>
      <c r="D30" s="30"/>
      <c r="E30" s="30"/>
      <c r="F30" s="167"/>
      <c r="G30" s="311">
        <v>3</v>
      </c>
      <c r="H30" s="191" t="s">
        <v>51</v>
      </c>
      <c r="I30" s="205"/>
      <c r="J30" s="205"/>
      <c r="K30" s="211"/>
      <c r="L30" s="354">
        <v>0</v>
      </c>
      <c r="M30" s="350" t="s">
        <v>65</v>
      </c>
      <c r="N30" s="341">
        <f>((I30+J30)-(I31-K31))/2</f>
        <v>0</v>
      </c>
      <c r="O30" s="217">
        <v>1</v>
      </c>
      <c r="P30" s="318">
        <f t="shared" ref="P30" si="3">N30/$N$38</f>
        <v>0</v>
      </c>
      <c r="Q30" s="144"/>
      <c r="R30" s="102"/>
      <c r="S30" s="106"/>
      <c r="T30" s="100"/>
      <c r="U30" s="100"/>
      <c r="V30" s="100"/>
      <c r="W30" s="100"/>
      <c r="X30" s="101"/>
      <c r="Y30" s="102"/>
      <c r="Z30" s="102"/>
      <c r="AA30" s="101"/>
      <c r="AB30" s="129"/>
    </row>
    <row r="31" spans="1:28" s="27" customFormat="1" ht="15.95" customHeight="1" x14ac:dyDescent="0.35">
      <c r="A31" s="124"/>
      <c r="B31" s="30"/>
      <c r="C31" s="30"/>
      <c r="D31" s="30"/>
      <c r="E31" s="30"/>
      <c r="F31" s="167"/>
      <c r="G31" s="312"/>
      <c r="H31" s="191" t="s">
        <v>52</v>
      </c>
      <c r="I31" s="205"/>
      <c r="J31" s="205"/>
      <c r="K31" s="211"/>
      <c r="L31" s="353"/>
      <c r="M31" s="349"/>
      <c r="N31" s="340"/>
      <c r="O31" s="217">
        <v>1</v>
      </c>
      <c r="P31" s="319"/>
      <c r="Q31" s="144"/>
      <c r="R31" s="102"/>
      <c r="S31" s="106"/>
      <c r="T31" s="100"/>
      <c r="U31" s="100"/>
      <c r="V31" s="100"/>
      <c r="W31" s="100"/>
      <c r="X31" s="101"/>
      <c r="Y31" s="102"/>
      <c r="Z31" s="102"/>
      <c r="AA31" s="101"/>
      <c r="AB31" s="129"/>
    </row>
    <row r="32" spans="1:28" ht="15.95" customHeight="1" x14ac:dyDescent="0.35">
      <c r="A32" s="79"/>
      <c r="B32" s="11"/>
      <c r="C32" s="11"/>
      <c r="D32" s="11"/>
      <c r="E32" s="11"/>
      <c r="F32" s="167"/>
      <c r="G32" s="311">
        <v>4</v>
      </c>
      <c r="H32" s="191" t="s">
        <v>51</v>
      </c>
      <c r="I32" s="205"/>
      <c r="J32" s="205"/>
      <c r="K32" s="211"/>
      <c r="L32" s="352">
        <v>0</v>
      </c>
      <c r="M32" s="350" t="s">
        <v>65</v>
      </c>
      <c r="N32" s="332">
        <f>((I32+J32)-(I33-K33))/2</f>
        <v>0</v>
      </c>
      <c r="O32" s="217">
        <v>1</v>
      </c>
      <c r="P32" s="318">
        <f t="shared" ref="P32" si="4">N32/$N$38</f>
        <v>0</v>
      </c>
      <c r="Q32" s="127"/>
      <c r="R32" s="92"/>
      <c r="S32" s="106"/>
      <c r="V32" s="91"/>
      <c r="W32" s="90"/>
      <c r="X32" s="93"/>
      <c r="Y32" s="92"/>
      <c r="Z32" s="92"/>
      <c r="AA32" s="93"/>
      <c r="AB32" s="129"/>
    </row>
    <row r="33" spans="1:28" ht="15.95" customHeight="1" x14ac:dyDescent="0.35">
      <c r="A33" s="79"/>
      <c r="B33" s="11"/>
      <c r="C33" s="11"/>
      <c r="D33" s="11"/>
      <c r="E33" s="11"/>
      <c r="F33" s="167"/>
      <c r="G33" s="312"/>
      <c r="H33" s="191" t="s">
        <v>52</v>
      </c>
      <c r="I33" s="205"/>
      <c r="J33" s="205"/>
      <c r="K33" s="211"/>
      <c r="L33" s="353"/>
      <c r="M33" s="349"/>
      <c r="N33" s="340"/>
      <c r="O33" s="217">
        <v>1</v>
      </c>
      <c r="P33" s="319"/>
      <c r="Q33" s="127"/>
      <c r="R33" s="92"/>
      <c r="S33" s="106"/>
      <c r="V33" s="91"/>
      <c r="W33" s="90"/>
      <c r="X33" s="93"/>
      <c r="Y33" s="92"/>
      <c r="Z33" s="92"/>
      <c r="AA33" s="93"/>
      <c r="AB33" s="129"/>
    </row>
    <row r="34" spans="1:28" ht="15.95" customHeight="1" x14ac:dyDescent="0.35">
      <c r="A34" s="79"/>
      <c r="B34" s="11"/>
      <c r="C34" s="11"/>
      <c r="D34" s="11"/>
      <c r="E34" s="11"/>
      <c r="F34" s="167"/>
      <c r="G34" s="311">
        <v>5</v>
      </c>
      <c r="H34" s="191" t="s">
        <v>51</v>
      </c>
      <c r="I34" s="205"/>
      <c r="J34" s="205"/>
      <c r="K34" s="211"/>
      <c r="L34" s="352">
        <v>0</v>
      </c>
      <c r="M34" s="350" t="s">
        <v>65</v>
      </c>
      <c r="N34" s="332">
        <f>((I34+J34)-(I35-K35))/2</f>
        <v>0</v>
      </c>
      <c r="O34" s="217">
        <v>1</v>
      </c>
      <c r="P34" s="318">
        <f t="shared" ref="P34" si="5">N34/$N$38</f>
        <v>0</v>
      </c>
      <c r="Q34" s="127"/>
      <c r="R34" s="92"/>
      <c r="S34" s="106"/>
      <c r="V34" s="91"/>
      <c r="W34" s="90"/>
      <c r="X34" s="93"/>
      <c r="Y34" s="92"/>
      <c r="Z34" s="92"/>
      <c r="AA34" s="93"/>
      <c r="AB34" s="129"/>
    </row>
    <row r="35" spans="1:28" ht="15.95" customHeight="1" x14ac:dyDescent="0.35">
      <c r="A35" s="79"/>
      <c r="B35" s="11"/>
      <c r="C35" s="11"/>
      <c r="D35" s="11"/>
      <c r="E35" s="11"/>
      <c r="F35" s="167"/>
      <c r="G35" s="312"/>
      <c r="H35" s="191" t="s">
        <v>52</v>
      </c>
      <c r="I35" s="205"/>
      <c r="J35" s="205"/>
      <c r="K35" s="211"/>
      <c r="L35" s="353"/>
      <c r="M35" s="349"/>
      <c r="N35" s="340"/>
      <c r="O35" s="217">
        <v>1</v>
      </c>
      <c r="P35" s="319"/>
      <c r="Q35" s="126"/>
      <c r="R35" s="92"/>
      <c r="S35" s="106"/>
      <c r="V35" s="91"/>
      <c r="W35" s="90"/>
      <c r="X35" s="93"/>
      <c r="Y35" s="92"/>
      <c r="Z35" s="92"/>
      <c r="AA35" s="93"/>
      <c r="AB35" s="129"/>
    </row>
    <row r="36" spans="1:28" ht="15.95" customHeight="1" x14ac:dyDescent="0.35">
      <c r="A36" s="79"/>
      <c r="B36" s="11"/>
      <c r="C36" s="11"/>
      <c r="D36" s="11"/>
      <c r="E36" s="11"/>
      <c r="F36" s="167"/>
      <c r="G36" s="311">
        <v>6</v>
      </c>
      <c r="H36" s="191" t="s">
        <v>51</v>
      </c>
      <c r="I36" s="205"/>
      <c r="J36" s="205"/>
      <c r="K36" s="211"/>
      <c r="L36" s="352">
        <v>0</v>
      </c>
      <c r="M36" s="350" t="s">
        <v>65</v>
      </c>
      <c r="N36" s="332">
        <f>((I36+J36)-(I37-K37))/2</f>
        <v>0</v>
      </c>
      <c r="O36" s="217">
        <v>1</v>
      </c>
      <c r="P36" s="318">
        <f t="shared" ref="P36" si="6">N36/$N$38</f>
        <v>0</v>
      </c>
      <c r="Q36" s="126"/>
      <c r="S36" s="106"/>
      <c r="V36" s="91"/>
      <c r="W36" s="90"/>
      <c r="X36" s="93"/>
      <c r="Y36" s="92"/>
      <c r="Z36" s="92"/>
      <c r="AB36" s="129"/>
    </row>
    <row r="37" spans="1:28" ht="15.95" customHeight="1" thickBot="1" x14ac:dyDescent="0.4">
      <c r="A37" s="79"/>
      <c r="B37" s="11"/>
      <c r="C37" s="11"/>
      <c r="D37" s="11"/>
      <c r="E37" s="11"/>
      <c r="F37" s="167"/>
      <c r="G37" s="313"/>
      <c r="H37" s="192" t="s">
        <v>52</v>
      </c>
      <c r="I37" s="207"/>
      <c r="J37" s="207"/>
      <c r="K37" s="224"/>
      <c r="L37" s="355"/>
      <c r="M37" s="351"/>
      <c r="N37" s="333"/>
      <c r="O37" s="218">
        <v>1</v>
      </c>
      <c r="P37" s="320"/>
      <c r="Q37" s="126"/>
      <c r="S37" s="106"/>
      <c r="V37" s="91"/>
      <c r="W37" s="90"/>
      <c r="X37" s="93"/>
      <c r="Y37" s="92"/>
      <c r="Z37" s="92"/>
      <c r="AA37" s="94"/>
      <c r="AB37" s="129"/>
    </row>
    <row r="38" spans="1:28" ht="15.95" customHeight="1" x14ac:dyDescent="0.35">
      <c r="A38" s="79"/>
      <c r="B38" s="11"/>
      <c r="C38" s="11"/>
      <c r="D38" s="11"/>
      <c r="E38" s="11"/>
      <c r="F38" s="11"/>
      <c r="G38" s="11"/>
      <c r="H38" s="60"/>
      <c r="J38" s="346" t="s">
        <v>59</v>
      </c>
      <c r="K38" s="194" t="s">
        <v>63</v>
      </c>
      <c r="L38" s="193">
        <f>SUM(L9:L23,L26:L37)</f>
        <v>0</v>
      </c>
      <c r="M38" s="195" t="s">
        <v>64</v>
      </c>
      <c r="N38" s="171">
        <f>ROUND(SUM(N9:N23,N26:N37),3.3)</f>
        <v>0.45</v>
      </c>
      <c r="O38" s="130">
        <f>L38+N38</f>
        <v>0.45</v>
      </c>
      <c r="P38" s="79" t="s">
        <v>42</v>
      </c>
      <c r="Q38" s="126"/>
      <c r="S38" s="106"/>
      <c r="V38" s="91"/>
      <c r="W38" s="90"/>
      <c r="X38" s="93"/>
      <c r="Y38" s="92"/>
      <c r="Z38" s="92"/>
      <c r="AA38" s="117"/>
      <c r="AB38" s="114"/>
    </row>
    <row r="39" spans="1:28" ht="15.95" customHeight="1" x14ac:dyDescent="0.35">
      <c r="A39" s="79"/>
      <c r="B39" s="11"/>
      <c r="C39" s="11"/>
      <c r="D39" s="11"/>
      <c r="E39" s="11"/>
      <c r="F39" s="78"/>
      <c r="G39" s="11"/>
      <c r="H39" s="145"/>
      <c r="I39" s="1"/>
      <c r="J39" s="347"/>
      <c r="K39" s="147"/>
      <c r="L39" s="85"/>
      <c r="M39" s="85"/>
      <c r="N39" s="86"/>
      <c r="O39" s="131">
        <f>L38-N38</f>
        <v>-0.45</v>
      </c>
      <c r="P39" s="79" t="s">
        <v>43</v>
      </c>
      <c r="Q39" s="126"/>
      <c r="S39" s="106"/>
      <c r="V39" s="91"/>
      <c r="W39" s="90"/>
      <c r="X39" s="93"/>
      <c r="Y39" s="92"/>
      <c r="Z39" s="92"/>
      <c r="AA39" s="94"/>
      <c r="AB39" s="94"/>
    </row>
    <row r="40" spans="1:28" ht="15.95" customHeight="1" x14ac:dyDescent="0.35">
      <c r="A40" s="79"/>
      <c r="B40" s="11"/>
      <c r="C40" s="11"/>
      <c r="D40" s="11"/>
      <c r="E40" s="11"/>
      <c r="F40" s="78"/>
      <c r="G40" s="11"/>
      <c r="H40" s="60"/>
      <c r="I40" s="1"/>
      <c r="J40" s="169"/>
      <c r="K40" s="148"/>
      <c r="L40" s="86"/>
      <c r="M40" s="86"/>
      <c r="N40" s="86"/>
      <c r="O40" s="132"/>
      <c r="P40" s="81"/>
      <c r="Q40" s="126"/>
      <c r="S40" s="106"/>
      <c r="V40" s="91"/>
      <c r="W40" s="90"/>
      <c r="X40" s="93"/>
      <c r="Y40" s="92"/>
      <c r="Z40" s="92"/>
      <c r="AA40" s="94"/>
      <c r="AB40" s="94"/>
    </row>
    <row r="41" spans="1:28" ht="15.95" customHeight="1" x14ac:dyDescent="0.35">
      <c r="A41" s="81"/>
      <c r="B41" s="1"/>
      <c r="C41" s="1"/>
      <c r="D41" s="1"/>
      <c r="E41" s="1"/>
      <c r="F41" s="1"/>
      <c r="G41" s="1"/>
      <c r="H41" s="60"/>
      <c r="I41" s="1"/>
      <c r="J41" s="169"/>
      <c r="K41" s="147" t="s">
        <v>47</v>
      </c>
      <c r="L41" s="197">
        <f>SUM(L9:L23)</f>
        <v>0</v>
      </c>
      <c r="M41" s="196" t="s">
        <v>65</v>
      </c>
      <c r="N41" s="172" cm="1">
        <f t="array" ref="N41">ROUND(SQRT(SUMSQ((N9:N23)/(O9:O23)/3,(N26:N37)/(O26:O37)/3))*3,3.3)</f>
        <v>0.42599999999999999</v>
      </c>
      <c r="O41" s="131">
        <f>L41+N41</f>
        <v>0.42599999999999999</v>
      </c>
      <c r="P41" s="79" t="s">
        <v>42</v>
      </c>
      <c r="Q41" s="126"/>
      <c r="R41" s="92"/>
      <c r="S41" s="106"/>
      <c r="V41" s="91"/>
      <c r="W41" s="90"/>
      <c r="X41" s="93"/>
      <c r="Y41" s="92"/>
      <c r="Z41" s="92"/>
      <c r="AA41" s="94"/>
      <c r="AB41" s="94"/>
    </row>
    <row r="42" spans="1:28" ht="15.95" customHeight="1" x14ac:dyDescent="0.35">
      <c r="A42" s="81"/>
      <c r="B42" s="1"/>
      <c r="C42" s="1"/>
      <c r="D42" s="1"/>
      <c r="E42" s="1"/>
      <c r="F42" s="1"/>
      <c r="G42" s="1"/>
      <c r="H42" s="60"/>
      <c r="I42" s="1"/>
      <c r="J42" s="169"/>
      <c r="K42" s="147"/>
      <c r="L42" s="85" t="s">
        <v>58</v>
      </c>
      <c r="M42" s="85"/>
      <c r="N42" s="86"/>
      <c r="O42" s="131">
        <f>L41-N41</f>
        <v>-0.42599999999999999</v>
      </c>
      <c r="P42" s="79" t="s">
        <v>43</v>
      </c>
      <c r="Q42" s="126"/>
      <c r="S42" s="92"/>
      <c r="V42" s="91"/>
      <c r="W42" s="90"/>
      <c r="X42" s="93"/>
      <c r="Y42" s="92"/>
      <c r="Z42" s="92"/>
      <c r="AA42" s="118"/>
      <c r="AB42" s="94"/>
    </row>
    <row r="43" spans="1:28" ht="15.95" customHeight="1" x14ac:dyDescent="0.35">
      <c r="A43" s="81"/>
      <c r="B43" s="1"/>
      <c r="C43" s="1"/>
      <c r="D43" s="1"/>
      <c r="E43" s="1"/>
      <c r="F43" s="1"/>
      <c r="G43" s="1"/>
      <c r="H43" s="60"/>
      <c r="I43" s="1"/>
      <c r="J43" s="169"/>
      <c r="K43" s="149"/>
      <c r="L43" s="69"/>
      <c r="M43" s="69"/>
      <c r="N43" s="70"/>
      <c r="O43" s="133"/>
      <c r="P43" s="69"/>
      <c r="Q43" s="126"/>
      <c r="R43" s="92"/>
      <c r="S43" s="103"/>
      <c r="T43" s="103"/>
      <c r="U43" s="92"/>
      <c r="V43" s="97"/>
      <c r="W43" s="92"/>
      <c r="X43" s="92"/>
      <c r="Y43" s="103"/>
      <c r="Z43" s="92"/>
    </row>
    <row r="44" spans="1:28" ht="15.95" customHeight="1" x14ac:dyDescent="0.35">
      <c r="A44" s="84"/>
      <c r="B44" s="77"/>
      <c r="C44" s="77"/>
      <c r="D44" s="77"/>
      <c r="E44" s="77"/>
      <c r="F44" s="77"/>
      <c r="G44" s="77"/>
      <c r="H44" s="64"/>
      <c r="I44" s="77"/>
      <c r="J44" s="169"/>
      <c r="K44" s="147" t="s">
        <v>48</v>
      </c>
      <c r="L44" s="197">
        <f>SUM(L9:L23)</f>
        <v>0</v>
      </c>
      <c r="M44" s="196" t="s">
        <v>65</v>
      </c>
      <c r="N44" s="172">
        <f>N41*1.5</f>
        <v>0.63900000000000001</v>
      </c>
      <c r="O44" s="131">
        <f>L44+N44</f>
        <v>0.63900000000000001</v>
      </c>
      <c r="P44" s="79" t="s">
        <v>42</v>
      </c>
      <c r="Q44" s="126"/>
      <c r="S44" s="110"/>
      <c r="T44" s="110"/>
      <c r="U44" s="92"/>
      <c r="V44" s="104"/>
      <c r="W44" s="92"/>
      <c r="X44" s="92"/>
      <c r="Y44" s="103"/>
      <c r="Z44" s="92"/>
    </row>
    <row r="45" spans="1:28" ht="15.95" customHeight="1" x14ac:dyDescent="0.35">
      <c r="A45" s="79"/>
      <c r="B45" s="11"/>
      <c r="C45" s="11"/>
      <c r="D45" s="11"/>
      <c r="E45" s="11"/>
      <c r="F45" s="11"/>
      <c r="G45" s="11"/>
      <c r="H45" s="12"/>
      <c r="I45" s="11"/>
      <c r="J45" s="169"/>
      <c r="K45" s="147"/>
      <c r="L45" s="173" t="s">
        <v>57</v>
      </c>
      <c r="M45" s="85"/>
      <c r="N45" s="86"/>
      <c r="O45" s="131">
        <f>L44-N44</f>
        <v>-0.63900000000000001</v>
      </c>
      <c r="P45" s="79" t="s">
        <v>43</v>
      </c>
      <c r="Q45" s="126"/>
      <c r="R45" s="92"/>
      <c r="S45" s="111"/>
      <c r="T45" s="111"/>
      <c r="U45" s="92"/>
      <c r="V45" s="105"/>
      <c r="W45" s="92"/>
      <c r="X45" s="92"/>
      <c r="Y45" s="103"/>
      <c r="Z45" s="92"/>
    </row>
    <row r="46" spans="1:28" ht="15.95" customHeight="1" x14ac:dyDescent="0.35">
      <c r="A46" s="68"/>
      <c r="B46" s="68"/>
      <c r="C46" s="68"/>
      <c r="D46" s="68"/>
      <c r="E46" s="66"/>
      <c r="F46" s="66"/>
      <c r="G46" s="68"/>
      <c r="H46" s="65"/>
      <c r="I46" s="68"/>
      <c r="J46" s="169"/>
      <c r="K46" s="149"/>
      <c r="L46" s="87"/>
      <c r="M46" s="87"/>
      <c r="N46" s="119"/>
      <c r="O46" s="134"/>
      <c r="P46" s="88"/>
      <c r="Q46" s="127"/>
      <c r="R46" s="92"/>
      <c r="S46" s="111"/>
      <c r="T46" s="111"/>
      <c r="U46" s="92"/>
      <c r="V46" s="97"/>
      <c r="W46" s="92"/>
      <c r="X46" s="92"/>
      <c r="Y46" s="103"/>
      <c r="Z46" s="92"/>
    </row>
    <row r="47" spans="1:28" ht="15.95" customHeight="1" x14ac:dyDescent="0.35">
      <c r="A47" s="72"/>
      <c r="B47" s="72"/>
      <c r="C47" s="74"/>
      <c r="D47" s="75"/>
      <c r="E47" s="76"/>
      <c r="F47" s="76"/>
      <c r="G47" s="72"/>
      <c r="H47" s="69"/>
      <c r="I47" s="73"/>
      <c r="J47" s="169"/>
      <c r="K47" s="147" t="s">
        <v>49</v>
      </c>
      <c r="L47" s="197">
        <f>SUM(L12:L40)</f>
        <v>0</v>
      </c>
      <c r="M47" s="196" t="s">
        <v>65</v>
      </c>
      <c r="N47" s="172" cm="1">
        <f t="array" ref="N47">ROUND(SQRT(SUMSQ((N9:N23)/(O9:O23)/3,(N26:N37)/(O26:O37)/3))*L48,3.3)</f>
        <v>0.14199999999999999</v>
      </c>
      <c r="O47" s="131">
        <f>L47+N47</f>
        <v>0.14199999999999999</v>
      </c>
      <c r="P47" s="79" t="s">
        <v>42</v>
      </c>
      <c r="Q47" s="146"/>
      <c r="R47" s="128"/>
      <c r="S47" s="111"/>
      <c r="T47" s="111"/>
      <c r="U47" s="92"/>
      <c r="V47" s="97"/>
      <c r="W47" s="92"/>
      <c r="X47" s="92"/>
      <c r="Y47" s="103"/>
      <c r="Z47" s="92"/>
    </row>
    <row r="48" spans="1:28" ht="15.95" customHeight="1" thickBot="1" x14ac:dyDescent="0.4">
      <c r="A48" s="72"/>
      <c r="B48" s="72"/>
      <c r="C48" s="74"/>
      <c r="D48" s="75"/>
      <c r="E48" s="76"/>
      <c r="F48" s="76"/>
      <c r="G48" s="72"/>
      <c r="H48" s="69"/>
      <c r="I48" s="73"/>
      <c r="J48" s="169"/>
      <c r="K48" s="150" t="s">
        <v>56</v>
      </c>
      <c r="L48" s="252">
        <v>1</v>
      </c>
      <c r="M48" s="135"/>
      <c r="N48" s="135"/>
      <c r="O48" s="136">
        <f>L47-N47</f>
        <v>-0.14199999999999999</v>
      </c>
      <c r="P48" s="79" t="s">
        <v>43</v>
      </c>
      <c r="Q48" s="146"/>
      <c r="R48" s="128"/>
      <c r="S48" s="111"/>
      <c r="T48" s="111"/>
      <c r="U48" s="92"/>
      <c r="V48" s="97"/>
      <c r="W48" s="92"/>
      <c r="X48" s="92"/>
      <c r="Y48" s="103"/>
      <c r="Z48" s="92"/>
    </row>
    <row r="49" spans="1:26" ht="15.95" customHeight="1" x14ac:dyDescent="0.35">
      <c r="A49" s="72"/>
      <c r="B49" s="72"/>
      <c r="C49" s="74"/>
      <c r="D49" s="75"/>
      <c r="E49" s="76"/>
      <c r="F49" s="76"/>
      <c r="G49" s="72"/>
      <c r="H49" s="69"/>
      <c r="I49" s="73"/>
      <c r="J49" s="71"/>
      <c r="K49" s="151"/>
      <c r="L49" s="152"/>
      <c r="M49" s="152"/>
      <c r="N49" s="153"/>
      <c r="O49" s="154"/>
      <c r="P49" s="79"/>
      <c r="Q49" s="146"/>
      <c r="R49" s="128"/>
      <c r="S49" s="111"/>
      <c r="T49" s="111"/>
      <c r="U49" s="92"/>
      <c r="V49" s="97"/>
      <c r="W49" s="92"/>
      <c r="X49" s="92"/>
      <c r="Y49" s="103"/>
      <c r="Z49" s="92"/>
    </row>
    <row r="50" spans="1:26" ht="15.95" customHeight="1" x14ac:dyDescent="0.35">
      <c r="A50" s="11"/>
      <c r="B50" s="11"/>
      <c r="C50" s="11"/>
      <c r="D50" s="11"/>
      <c r="E50" s="11"/>
      <c r="F50" s="11"/>
      <c r="G50" s="12"/>
      <c r="H50" s="11"/>
      <c r="I50" s="11"/>
      <c r="J50" s="11"/>
      <c r="K50" s="12"/>
      <c r="L50" s="12"/>
      <c r="M50" s="12"/>
      <c r="N50" s="63"/>
      <c r="O50" s="11"/>
      <c r="P50" s="11"/>
      <c r="Q50" s="126"/>
      <c r="V50" s="97"/>
      <c r="W50" s="92"/>
      <c r="X50" s="92"/>
      <c r="Y50" s="92"/>
      <c r="Z50" s="92"/>
    </row>
    <row r="51" spans="1:26" ht="15.95" customHeight="1" x14ac:dyDescent="0.35">
      <c r="A51" s="163"/>
      <c r="B51" s="163"/>
      <c r="C51" s="163"/>
      <c r="D51" s="163"/>
      <c r="E51" s="163"/>
      <c r="F51" s="163"/>
      <c r="G51" s="164"/>
      <c r="H51" s="163"/>
      <c r="I51" s="163"/>
      <c r="J51" s="163"/>
      <c r="K51" s="164"/>
      <c r="L51" s="164"/>
      <c r="M51" s="164"/>
      <c r="N51" s="165"/>
      <c r="O51" s="163"/>
      <c r="P51" s="163"/>
      <c r="Q51" s="166"/>
      <c r="V51" s="97"/>
      <c r="W51" s="92"/>
      <c r="X51" s="92"/>
      <c r="Y51" s="92"/>
      <c r="Z51" s="92"/>
    </row>
    <row r="52" spans="1:26" ht="15.95" customHeight="1" x14ac:dyDescent="0.35">
      <c r="A52" s="90"/>
      <c r="B52" s="90"/>
      <c r="C52" s="90"/>
      <c r="D52" s="90"/>
      <c r="E52" s="90"/>
      <c r="F52" s="90"/>
      <c r="G52" s="91"/>
      <c r="H52" s="90"/>
      <c r="I52" s="90"/>
      <c r="J52" s="90"/>
      <c r="K52" s="91"/>
      <c r="L52" s="91"/>
      <c r="M52" s="91"/>
      <c r="N52" s="121"/>
      <c r="O52" s="90"/>
      <c r="P52" s="90"/>
      <c r="Q52" s="90"/>
      <c r="V52" s="97"/>
      <c r="W52" s="92"/>
      <c r="X52" s="92"/>
      <c r="Y52" s="92"/>
      <c r="Z52" s="92"/>
    </row>
    <row r="53" spans="1:26" ht="15.95" customHeight="1" x14ac:dyDescent="0.35">
      <c r="A53" s="90"/>
      <c r="B53" s="90"/>
      <c r="C53" s="90"/>
      <c r="D53" s="90"/>
      <c r="E53" s="90"/>
      <c r="F53" s="90"/>
      <c r="G53" s="91"/>
      <c r="H53" s="90"/>
      <c r="I53" s="90"/>
      <c r="J53" s="90"/>
      <c r="K53" s="91"/>
      <c r="L53" s="91"/>
      <c r="M53" s="91"/>
      <c r="N53" s="121"/>
      <c r="O53" s="90"/>
      <c r="P53" s="90"/>
      <c r="Q53" s="90"/>
      <c r="V53" s="97"/>
      <c r="W53" s="92"/>
      <c r="X53" s="92"/>
      <c r="Y53" s="92"/>
      <c r="Z53" s="92"/>
    </row>
    <row r="54" spans="1:26" ht="15.95" customHeight="1" x14ac:dyDescent="0.35">
      <c r="A54" s="90"/>
      <c r="B54" s="90"/>
      <c r="C54" s="90"/>
      <c r="D54" s="90"/>
      <c r="E54" s="90"/>
      <c r="F54" s="90"/>
      <c r="G54" s="91"/>
      <c r="H54" s="90"/>
      <c r="I54" s="90"/>
      <c r="J54" s="90"/>
      <c r="K54" s="91"/>
      <c r="L54" s="91"/>
      <c r="M54" s="91"/>
      <c r="N54" s="121"/>
      <c r="O54" s="90"/>
      <c r="P54" s="90"/>
      <c r="Q54" s="90"/>
      <c r="V54" s="97"/>
      <c r="W54" s="92"/>
      <c r="X54" s="92"/>
      <c r="Y54" s="92"/>
      <c r="Z54" s="92"/>
    </row>
    <row r="55" spans="1:26" ht="15.95" customHeight="1" x14ac:dyDescent="0.35">
      <c r="A55" s="90"/>
      <c r="B55" s="90"/>
      <c r="C55" s="90"/>
      <c r="D55" s="90"/>
      <c r="E55" s="90"/>
      <c r="F55" s="90"/>
      <c r="G55" s="91"/>
      <c r="H55" s="90"/>
      <c r="I55" s="90"/>
      <c r="J55" s="90"/>
      <c r="K55" s="91"/>
      <c r="L55" s="91"/>
      <c r="M55" s="91"/>
      <c r="N55" s="121"/>
      <c r="O55" s="90"/>
      <c r="P55" s="90"/>
      <c r="Q55" s="90"/>
      <c r="V55" s="97"/>
      <c r="W55" s="92"/>
      <c r="X55" s="92"/>
      <c r="Y55" s="92"/>
      <c r="Z55" s="92"/>
    </row>
    <row r="56" spans="1:26" ht="15.95" customHeight="1" x14ac:dyDescent="0.35">
      <c r="A56" s="90"/>
      <c r="B56" s="90"/>
      <c r="C56" s="90"/>
      <c r="D56" s="90"/>
      <c r="E56" s="90"/>
      <c r="F56" s="90"/>
      <c r="G56" s="91"/>
      <c r="H56" s="90"/>
      <c r="I56" s="90"/>
      <c r="J56" s="90"/>
      <c r="K56" s="91"/>
      <c r="L56" s="91"/>
      <c r="M56" s="91"/>
      <c r="N56" s="121"/>
      <c r="O56" s="90"/>
      <c r="P56" s="90"/>
      <c r="Q56" s="90"/>
      <c r="V56" s="97"/>
      <c r="W56" s="92"/>
      <c r="X56" s="92"/>
      <c r="Y56" s="92"/>
      <c r="Z56" s="92"/>
    </row>
    <row r="57" spans="1:26" ht="15.95" customHeight="1" x14ac:dyDescent="0.35">
      <c r="A57" s="90"/>
      <c r="B57" s="90"/>
      <c r="C57" s="90"/>
      <c r="D57" s="90"/>
      <c r="E57" s="90"/>
      <c r="F57" s="90"/>
      <c r="G57" s="91"/>
      <c r="H57" s="90"/>
      <c r="I57" s="90"/>
      <c r="J57" s="90"/>
      <c r="K57" s="91"/>
      <c r="L57" s="91"/>
      <c r="M57" s="91"/>
      <c r="N57" s="121"/>
      <c r="O57" s="90"/>
      <c r="P57" s="90"/>
      <c r="Q57" s="90"/>
      <c r="V57" s="91"/>
      <c r="W57" s="90"/>
      <c r="X57" s="90"/>
      <c r="Y57" s="90"/>
      <c r="Z57" s="90"/>
    </row>
    <row r="58" spans="1:26" ht="15.95" customHeight="1" x14ac:dyDescent="0.35">
      <c r="A58" s="90"/>
      <c r="B58" s="90"/>
      <c r="C58" s="90"/>
      <c r="D58" s="90"/>
      <c r="E58" s="90"/>
      <c r="F58" s="90"/>
      <c r="G58" s="91"/>
      <c r="H58" s="90"/>
      <c r="I58" s="90"/>
      <c r="J58" s="90"/>
      <c r="K58" s="91"/>
      <c r="L58" s="91"/>
      <c r="M58" s="91"/>
      <c r="N58" s="121"/>
      <c r="O58" s="90"/>
      <c r="P58" s="90"/>
      <c r="Q58" s="90"/>
      <c r="V58" s="91"/>
      <c r="W58" s="90"/>
      <c r="X58" s="90"/>
      <c r="Y58" s="90"/>
      <c r="Z58" s="90"/>
    </row>
    <row r="59" spans="1:26" ht="15.95" customHeight="1" x14ac:dyDescent="0.35">
      <c r="A59" s="90"/>
      <c r="B59" s="90"/>
      <c r="C59" s="90"/>
      <c r="D59" s="90"/>
      <c r="E59" s="90"/>
      <c r="F59" s="90"/>
      <c r="G59" s="91"/>
      <c r="H59" s="90"/>
      <c r="I59" s="90"/>
      <c r="J59" s="90"/>
      <c r="K59" s="91"/>
      <c r="L59" s="91"/>
      <c r="M59" s="91"/>
      <c r="N59" s="121"/>
      <c r="O59" s="90"/>
      <c r="P59" s="90"/>
      <c r="Q59" s="90"/>
      <c r="V59" s="91"/>
      <c r="W59" s="90"/>
      <c r="X59" s="90"/>
      <c r="Y59" s="90"/>
      <c r="Z59" s="90"/>
    </row>
    <row r="60" spans="1:26" ht="15.95" customHeight="1" x14ac:dyDescent="0.35">
      <c r="A60" s="90"/>
      <c r="B60" s="90"/>
      <c r="C60" s="90"/>
      <c r="D60" s="90"/>
      <c r="E60" s="90"/>
      <c r="F60" s="90"/>
      <c r="G60" s="91"/>
      <c r="H60" s="90"/>
      <c r="I60" s="90"/>
      <c r="J60" s="90"/>
      <c r="K60" s="91"/>
      <c r="L60" s="91"/>
      <c r="M60" s="91"/>
      <c r="N60" s="121"/>
      <c r="O60" s="90"/>
      <c r="P60" s="90"/>
      <c r="Q60" s="90"/>
      <c r="V60" s="91"/>
      <c r="W60" s="90"/>
      <c r="X60" s="90"/>
      <c r="Y60" s="90"/>
      <c r="Z60" s="90"/>
    </row>
    <row r="61" spans="1:26" ht="15.95" customHeight="1" x14ac:dyDescent="0.35">
      <c r="A61" s="90"/>
      <c r="B61" s="90"/>
      <c r="C61" s="90"/>
      <c r="D61" s="90"/>
      <c r="E61" s="90"/>
      <c r="F61" s="90"/>
      <c r="G61" s="91"/>
      <c r="H61" s="90"/>
      <c r="I61" s="90"/>
      <c r="J61" s="90"/>
      <c r="K61" s="91"/>
      <c r="L61" s="91"/>
      <c r="M61" s="91"/>
      <c r="N61" s="121"/>
      <c r="O61" s="90"/>
      <c r="P61" s="90"/>
      <c r="Q61" s="90"/>
      <c r="V61" s="91"/>
      <c r="W61" s="90"/>
      <c r="X61" s="90"/>
      <c r="Y61" s="90"/>
      <c r="Z61" s="90"/>
    </row>
    <row r="62" spans="1:26" s="90" customFormat="1" ht="15.95" customHeight="1" x14ac:dyDescent="0.35">
      <c r="G62" s="91"/>
      <c r="K62" s="91"/>
      <c r="L62" s="91"/>
      <c r="M62" s="91"/>
      <c r="N62" s="121"/>
      <c r="V62" s="91"/>
    </row>
    <row r="63" spans="1:26" s="90" customFormat="1" ht="15.95" customHeight="1" x14ac:dyDescent="0.35">
      <c r="M63" s="91"/>
      <c r="N63" s="121"/>
      <c r="V63" s="91"/>
    </row>
    <row r="64" spans="1:26" s="90" customFormat="1" ht="15.75" customHeight="1" x14ac:dyDescent="0.35">
      <c r="M64" s="91"/>
      <c r="N64" s="121"/>
      <c r="V64" s="91"/>
    </row>
    <row r="65" spans="7:22" s="90" customFormat="1" ht="15.1" customHeight="1" x14ac:dyDescent="0.35">
      <c r="M65" s="91"/>
      <c r="N65" s="121"/>
      <c r="V65" s="91"/>
    </row>
    <row r="66" spans="7:22" s="90" customFormat="1" ht="12.85" customHeight="1" x14ac:dyDescent="0.35">
      <c r="M66" s="91"/>
      <c r="N66" s="121"/>
      <c r="V66" s="91"/>
    </row>
    <row r="67" spans="7:22" s="90" customFormat="1" ht="15.1" customHeight="1" x14ac:dyDescent="0.35">
      <c r="M67" s="91"/>
      <c r="N67" s="121"/>
      <c r="V67" s="91"/>
    </row>
    <row r="68" spans="7:22" s="90" customFormat="1" ht="15.1" customHeight="1" x14ac:dyDescent="0.35">
      <c r="M68" s="91"/>
      <c r="N68" s="121"/>
      <c r="V68" s="91"/>
    </row>
    <row r="69" spans="7:22" s="90" customFormat="1" ht="15.1" customHeight="1" x14ac:dyDescent="0.35">
      <c r="M69" s="91"/>
      <c r="N69" s="121"/>
      <c r="V69" s="91"/>
    </row>
    <row r="70" spans="7:22" s="90" customFormat="1" ht="15.75" customHeight="1" x14ac:dyDescent="0.35">
      <c r="M70" s="91"/>
      <c r="N70" s="121"/>
      <c r="V70" s="91"/>
    </row>
    <row r="71" spans="7:22" s="90" customFormat="1" ht="15.75" customHeight="1" x14ac:dyDescent="0.35">
      <c r="M71" s="91"/>
      <c r="N71" s="121"/>
      <c r="V71" s="91"/>
    </row>
    <row r="72" spans="7:22" s="90" customFormat="1" x14ac:dyDescent="0.35">
      <c r="M72" s="91"/>
      <c r="N72" s="121"/>
      <c r="V72" s="91"/>
    </row>
    <row r="73" spans="7:22" s="90" customFormat="1" x14ac:dyDescent="0.35">
      <c r="M73" s="91"/>
      <c r="N73" s="121"/>
      <c r="V73" s="91"/>
    </row>
    <row r="74" spans="7:22" s="90" customFormat="1" x14ac:dyDescent="0.35">
      <c r="M74" s="91"/>
      <c r="N74" s="121"/>
      <c r="V74" s="91"/>
    </row>
    <row r="75" spans="7:22" s="90" customFormat="1" x14ac:dyDescent="0.35">
      <c r="M75" s="91"/>
      <c r="N75" s="121"/>
      <c r="V75" s="91"/>
    </row>
    <row r="76" spans="7:22" s="90" customFormat="1" x14ac:dyDescent="0.35">
      <c r="M76" s="91"/>
      <c r="N76" s="121"/>
      <c r="V76" s="91"/>
    </row>
    <row r="77" spans="7:22" s="90" customFormat="1" x14ac:dyDescent="0.35">
      <c r="M77" s="91"/>
      <c r="N77" s="121"/>
      <c r="V77" s="91"/>
    </row>
    <row r="78" spans="7:22" s="90" customFormat="1" x14ac:dyDescent="0.35">
      <c r="G78" s="91"/>
      <c r="K78" s="91"/>
      <c r="L78" s="91"/>
      <c r="M78" s="91"/>
      <c r="N78" s="121"/>
      <c r="V78" s="91"/>
    </row>
    <row r="79" spans="7:22" s="90" customFormat="1" x14ac:dyDescent="0.35">
      <c r="G79" s="91"/>
      <c r="K79" s="91"/>
      <c r="L79" s="91"/>
      <c r="M79" s="91"/>
      <c r="N79" s="121"/>
      <c r="V79" s="91"/>
    </row>
    <row r="80" spans="7:22" s="90" customFormat="1" x14ac:dyDescent="0.35">
      <c r="G80" s="91"/>
      <c r="K80" s="91"/>
      <c r="L80" s="91"/>
      <c r="M80" s="91"/>
      <c r="N80" s="121"/>
      <c r="V80" s="91"/>
    </row>
    <row r="81" spans="7:22" s="90" customFormat="1" x14ac:dyDescent="0.35">
      <c r="G81" s="91"/>
      <c r="K81" s="91"/>
      <c r="L81" s="91"/>
      <c r="M81" s="91"/>
      <c r="N81" s="121"/>
      <c r="V81" s="91"/>
    </row>
    <row r="82" spans="7:22" s="90" customFormat="1" x14ac:dyDescent="0.35">
      <c r="G82" s="91"/>
      <c r="K82" s="91"/>
      <c r="L82" s="91"/>
      <c r="M82" s="91"/>
      <c r="N82" s="121"/>
      <c r="V82" s="91"/>
    </row>
    <row r="83" spans="7:22" s="90" customFormat="1" x14ac:dyDescent="0.35">
      <c r="G83" s="91"/>
      <c r="K83" s="91"/>
      <c r="L83" s="91"/>
      <c r="M83" s="91"/>
      <c r="N83" s="121"/>
      <c r="V83" s="91"/>
    </row>
    <row r="84" spans="7:22" s="90" customFormat="1" x14ac:dyDescent="0.35">
      <c r="G84" s="91"/>
      <c r="K84" s="91"/>
      <c r="L84" s="91"/>
      <c r="M84" s="91"/>
      <c r="N84" s="121"/>
      <c r="V84" s="91"/>
    </row>
    <row r="85" spans="7:22" s="90" customFormat="1" x14ac:dyDescent="0.35">
      <c r="G85" s="91"/>
      <c r="K85" s="91"/>
      <c r="L85" s="91"/>
      <c r="M85" s="91"/>
      <c r="N85" s="121"/>
      <c r="V85" s="91"/>
    </row>
    <row r="86" spans="7:22" s="90" customFormat="1" x14ac:dyDescent="0.35">
      <c r="G86" s="91"/>
      <c r="K86" s="91"/>
      <c r="L86" s="91"/>
      <c r="M86" s="91"/>
      <c r="N86" s="121"/>
      <c r="V86" s="91"/>
    </row>
    <row r="87" spans="7:22" s="90" customFormat="1" x14ac:dyDescent="0.35">
      <c r="G87" s="91"/>
      <c r="K87" s="91"/>
      <c r="L87" s="91"/>
      <c r="M87" s="91"/>
      <c r="N87" s="121"/>
      <c r="V87" s="91"/>
    </row>
    <row r="88" spans="7:22" s="90" customFormat="1" x14ac:dyDescent="0.35">
      <c r="G88" s="91"/>
      <c r="K88" s="91"/>
      <c r="L88" s="91"/>
      <c r="M88" s="91"/>
      <c r="N88" s="121"/>
      <c r="V88" s="91"/>
    </row>
    <row r="89" spans="7:22" s="90" customFormat="1" x14ac:dyDescent="0.35">
      <c r="G89" s="91"/>
      <c r="K89" s="91"/>
      <c r="L89" s="91"/>
      <c r="M89" s="91"/>
      <c r="N89" s="121"/>
      <c r="V89" s="91"/>
    </row>
    <row r="90" spans="7:22" s="90" customFormat="1" x14ac:dyDescent="0.35">
      <c r="G90" s="91"/>
      <c r="K90" s="91"/>
      <c r="L90" s="91"/>
      <c r="M90" s="91"/>
      <c r="N90" s="121"/>
      <c r="V90" s="91"/>
    </row>
    <row r="91" spans="7:22" s="90" customFormat="1" x14ac:dyDescent="0.35">
      <c r="G91" s="91"/>
      <c r="K91" s="91"/>
      <c r="L91" s="91"/>
      <c r="M91" s="91"/>
      <c r="N91" s="121"/>
      <c r="V91" s="91"/>
    </row>
    <row r="92" spans="7:22" s="90" customFormat="1" x14ac:dyDescent="0.35">
      <c r="G92" s="91"/>
      <c r="K92" s="91"/>
      <c r="L92" s="91"/>
      <c r="M92" s="91"/>
      <c r="N92" s="121"/>
      <c r="V92" s="91"/>
    </row>
    <row r="93" spans="7:22" s="90" customFormat="1" x14ac:dyDescent="0.35">
      <c r="G93" s="91"/>
      <c r="K93" s="91"/>
      <c r="L93" s="91"/>
      <c r="M93" s="91"/>
      <c r="N93" s="121"/>
      <c r="V93" s="91"/>
    </row>
    <row r="94" spans="7:22" s="90" customFormat="1" x14ac:dyDescent="0.35">
      <c r="G94" s="91"/>
      <c r="K94" s="91"/>
      <c r="L94" s="91"/>
      <c r="M94" s="91"/>
      <c r="N94" s="121"/>
      <c r="V94" s="91"/>
    </row>
    <row r="95" spans="7:22" s="90" customFormat="1" x14ac:dyDescent="0.35">
      <c r="G95" s="91"/>
      <c r="K95" s="91"/>
      <c r="L95" s="91"/>
      <c r="M95" s="91"/>
      <c r="N95" s="121"/>
      <c r="V95" s="91"/>
    </row>
    <row r="96" spans="7:22" s="90" customFormat="1" x14ac:dyDescent="0.35">
      <c r="G96" s="91"/>
      <c r="K96" s="91"/>
      <c r="L96" s="91"/>
      <c r="M96" s="91"/>
      <c r="N96" s="121"/>
      <c r="V96" s="91"/>
    </row>
    <row r="97" spans="7:22" s="90" customFormat="1" x14ac:dyDescent="0.35">
      <c r="G97" s="91"/>
      <c r="K97" s="91"/>
      <c r="L97" s="91"/>
      <c r="M97" s="91"/>
      <c r="N97" s="121"/>
      <c r="V97" s="91"/>
    </row>
    <row r="98" spans="7:22" s="90" customFormat="1" x14ac:dyDescent="0.35">
      <c r="G98" s="91"/>
      <c r="K98" s="91"/>
      <c r="L98" s="91"/>
      <c r="M98" s="91"/>
      <c r="N98" s="121"/>
      <c r="V98" s="91"/>
    </row>
    <row r="99" spans="7:22" s="90" customFormat="1" x14ac:dyDescent="0.35">
      <c r="G99" s="91"/>
      <c r="K99" s="91"/>
      <c r="L99" s="91"/>
      <c r="M99" s="91"/>
      <c r="N99" s="121"/>
      <c r="V99" s="91"/>
    </row>
    <row r="100" spans="7:22" s="90" customFormat="1" x14ac:dyDescent="0.35">
      <c r="G100" s="91"/>
      <c r="K100" s="91"/>
      <c r="L100" s="91"/>
      <c r="M100" s="91"/>
      <c r="N100" s="121"/>
      <c r="V100" s="91"/>
    </row>
    <row r="101" spans="7:22" s="90" customFormat="1" x14ac:dyDescent="0.35">
      <c r="G101" s="91"/>
      <c r="K101" s="91"/>
      <c r="L101" s="91"/>
      <c r="M101" s="91"/>
      <c r="N101" s="121"/>
      <c r="V101" s="91"/>
    </row>
    <row r="102" spans="7:22" s="90" customFormat="1" x14ac:dyDescent="0.35">
      <c r="G102" s="91"/>
      <c r="K102" s="91"/>
      <c r="L102" s="91"/>
      <c r="M102" s="91"/>
      <c r="N102" s="121"/>
      <c r="V102" s="91"/>
    </row>
    <row r="103" spans="7:22" s="90" customFormat="1" x14ac:dyDescent="0.35">
      <c r="G103" s="91"/>
      <c r="K103" s="91"/>
      <c r="L103" s="91"/>
      <c r="M103" s="91"/>
      <c r="N103" s="121"/>
      <c r="V103" s="91"/>
    </row>
    <row r="104" spans="7:22" s="90" customFormat="1" x14ac:dyDescent="0.35">
      <c r="G104" s="91"/>
      <c r="K104" s="91"/>
      <c r="L104" s="91"/>
      <c r="M104" s="91"/>
      <c r="N104" s="121"/>
      <c r="V104" s="91"/>
    </row>
    <row r="105" spans="7:22" s="90" customFormat="1" x14ac:dyDescent="0.35">
      <c r="G105" s="91"/>
      <c r="K105" s="91"/>
      <c r="L105" s="91"/>
      <c r="M105" s="91"/>
      <c r="N105" s="121"/>
      <c r="V105" s="91"/>
    </row>
    <row r="106" spans="7:22" s="90" customFormat="1" x14ac:dyDescent="0.35">
      <c r="G106" s="91"/>
      <c r="K106" s="91"/>
      <c r="L106" s="91"/>
      <c r="M106" s="91"/>
      <c r="N106" s="121"/>
      <c r="V106" s="91"/>
    </row>
    <row r="107" spans="7:22" s="90" customFormat="1" x14ac:dyDescent="0.35">
      <c r="G107" s="91"/>
      <c r="K107" s="91"/>
      <c r="L107" s="91"/>
      <c r="M107" s="91"/>
      <c r="N107" s="121"/>
      <c r="V107" s="91"/>
    </row>
    <row r="108" spans="7:22" s="90" customFormat="1" x14ac:dyDescent="0.35">
      <c r="G108" s="91"/>
      <c r="K108" s="91"/>
      <c r="L108" s="91"/>
      <c r="M108" s="91"/>
      <c r="N108" s="121"/>
      <c r="V108" s="91"/>
    </row>
    <row r="109" spans="7:22" s="90" customFormat="1" x14ac:dyDescent="0.35">
      <c r="G109" s="91"/>
      <c r="K109" s="91"/>
      <c r="L109" s="91"/>
      <c r="M109" s="91"/>
      <c r="N109" s="121"/>
      <c r="V109" s="91"/>
    </row>
    <row r="110" spans="7:22" s="90" customFormat="1" x14ac:dyDescent="0.35">
      <c r="G110" s="91"/>
      <c r="K110" s="91"/>
      <c r="L110" s="91"/>
      <c r="M110" s="91"/>
      <c r="N110" s="121"/>
      <c r="V110" s="91"/>
    </row>
    <row r="111" spans="7:22" s="90" customFormat="1" x14ac:dyDescent="0.35">
      <c r="G111" s="91"/>
      <c r="K111" s="91"/>
      <c r="L111" s="91"/>
      <c r="M111" s="91"/>
      <c r="N111" s="121"/>
      <c r="V111" s="91"/>
    </row>
    <row r="112" spans="7:22" s="90" customFormat="1" x14ac:dyDescent="0.35">
      <c r="G112" s="91"/>
      <c r="K112" s="91"/>
      <c r="L112" s="91"/>
      <c r="M112" s="91"/>
      <c r="N112" s="121"/>
      <c r="V112" s="91"/>
    </row>
    <row r="113" spans="7:22" s="90" customFormat="1" x14ac:dyDescent="0.35">
      <c r="G113" s="91"/>
      <c r="K113" s="91"/>
      <c r="L113" s="91"/>
      <c r="M113" s="91"/>
      <c r="N113" s="121"/>
      <c r="V113" s="91"/>
    </row>
    <row r="114" spans="7:22" s="90" customFormat="1" x14ac:dyDescent="0.35">
      <c r="G114" s="91"/>
      <c r="K114" s="91"/>
      <c r="L114" s="91"/>
      <c r="M114" s="91"/>
      <c r="N114" s="121"/>
      <c r="V114" s="91"/>
    </row>
    <row r="115" spans="7:22" s="90" customFormat="1" x14ac:dyDescent="0.35">
      <c r="G115" s="91"/>
      <c r="K115" s="91"/>
      <c r="L115" s="91"/>
      <c r="M115" s="91"/>
      <c r="N115" s="121"/>
      <c r="V115" s="91"/>
    </row>
    <row r="116" spans="7:22" s="90" customFormat="1" x14ac:dyDescent="0.35">
      <c r="G116" s="91"/>
      <c r="K116" s="91"/>
      <c r="L116" s="91"/>
      <c r="M116" s="91"/>
      <c r="N116" s="121"/>
      <c r="V116" s="91"/>
    </row>
    <row r="117" spans="7:22" s="90" customFormat="1" x14ac:dyDescent="0.35">
      <c r="G117" s="91"/>
      <c r="K117" s="91"/>
      <c r="L117" s="91"/>
      <c r="M117" s="91"/>
      <c r="N117" s="121"/>
      <c r="V117" s="91"/>
    </row>
    <row r="118" spans="7:22" s="90" customFormat="1" x14ac:dyDescent="0.35">
      <c r="G118" s="91"/>
      <c r="K118" s="91"/>
      <c r="L118" s="91"/>
      <c r="M118" s="91"/>
      <c r="N118" s="121"/>
      <c r="V118" s="91"/>
    </row>
    <row r="119" spans="7:22" s="90" customFormat="1" x14ac:dyDescent="0.35">
      <c r="G119" s="91"/>
      <c r="K119" s="91"/>
      <c r="L119" s="91"/>
      <c r="M119" s="91"/>
      <c r="N119" s="121"/>
      <c r="V119" s="91"/>
    </row>
    <row r="120" spans="7:22" s="90" customFormat="1" x14ac:dyDescent="0.35">
      <c r="G120" s="91"/>
      <c r="K120" s="91"/>
      <c r="L120" s="91"/>
      <c r="M120" s="91"/>
      <c r="N120" s="121"/>
      <c r="V120" s="91"/>
    </row>
    <row r="121" spans="7:22" s="90" customFormat="1" x14ac:dyDescent="0.35">
      <c r="G121" s="91"/>
      <c r="K121" s="91"/>
      <c r="L121" s="91"/>
      <c r="M121" s="91"/>
      <c r="N121" s="121"/>
      <c r="V121" s="91"/>
    </row>
    <row r="122" spans="7:22" s="90" customFormat="1" x14ac:dyDescent="0.35">
      <c r="G122" s="91"/>
      <c r="K122" s="91"/>
      <c r="L122" s="91"/>
      <c r="M122" s="91"/>
      <c r="N122" s="121"/>
      <c r="V122" s="91"/>
    </row>
    <row r="123" spans="7:22" s="90" customFormat="1" x14ac:dyDescent="0.35">
      <c r="G123" s="91"/>
      <c r="K123" s="91"/>
      <c r="L123" s="91"/>
      <c r="M123" s="91"/>
      <c r="N123" s="121"/>
      <c r="V123" s="91"/>
    </row>
    <row r="124" spans="7:22" s="90" customFormat="1" x14ac:dyDescent="0.35">
      <c r="G124" s="91"/>
      <c r="K124" s="91"/>
      <c r="L124" s="91"/>
      <c r="M124" s="91"/>
      <c r="N124" s="121"/>
      <c r="V124" s="91"/>
    </row>
    <row r="125" spans="7:22" s="90" customFormat="1" x14ac:dyDescent="0.35">
      <c r="G125" s="91"/>
      <c r="K125" s="91"/>
      <c r="L125" s="91"/>
      <c r="M125" s="91"/>
      <c r="N125" s="121"/>
      <c r="V125" s="91"/>
    </row>
    <row r="126" spans="7:22" s="90" customFormat="1" x14ac:dyDescent="0.35">
      <c r="G126" s="91"/>
      <c r="K126" s="91"/>
      <c r="L126" s="91"/>
      <c r="M126" s="91"/>
      <c r="N126" s="121"/>
      <c r="V126" s="91"/>
    </row>
    <row r="127" spans="7:22" s="90" customFormat="1" x14ac:dyDescent="0.35">
      <c r="G127" s="91"/>
      <c r="K127" s="91"/>
      <c r="L127" s="91"/>
      <c r="M127" s="91"/>
      <c r="N127" s="121"/>
      <c r="V127" s="91"/>
    </row>
    <row r="128" spans="7:22" s="90" customFormat="1" x14ac:dyDescent="0.35">
      <c r="G128" s="91"/>
      <c r="K128" s="91"/>
      <c r="L128" s="91"/>
      <c r="M128" s="91"/>
      <c r="N128" s="121"/>
      <c r="V128" s="91"/>
    </row>
    <row r="129" spans="1:22" s="90" customFormat="1" x14ac:dyDescent="0.35">
      <c r="G129" s="91"/>
      <c r="K129" s="91"/>
      <c r="L129" s="91"/>
      <c r="M129" s="91"/>
      <c r="N129" s="121"/>
      <c r="V129" s="91"/>
    </row>
    <row r="130" spans="1:22" s="90" customFormat="1" x14ac:dyDescent="0.35">
      <c r="A130" s="90">
        <v>1</v>
      </c>
      <c r="G130" s="91"/>
      <c r="K130" s="91"/>
      <c r="L130" s="91"/>
      <c r="M130" s="91"/>
      <c r="N130" s="121"/>
      <c r="V130" s="91"/>
    </row>
    <row r="131" spans="1:22" s="90" customFormat="1" x14ac:dyDescent="0.35">
      <c r="A131" s="90">
        <v>2</v>
      </c>
      <c r="G131" s="91"/>
      <c r="K131" s="91"/>
      <c r="L131" s="91"/>
      <c r="M131" s="91"/>
      <c r="N131" s="121"/>
      <c r="V131" s="91"/>
    </row>
    <row r="132" spans="1:22" s="90" customFormat="1" x14ac:dyDescent="0.35">
      <c r="A132" s="90">
        <v>3</v>
      </c>
      <c r="G132" s="91"/>
      <c r="K132" s="91"/>
      <c r="L132" s="91"/>
      <c r="M132" s="91"/>
      <c r="N132" s="121"/>
      <c r="V132" s="91"/>
    </row>
    <row r="133" spans="1:22" s="90" customFormat="1" x14ac:dyDescent="0.35">
      <c r="A133" s="90">
        <v>4</v>
      </c>
      <c r="G133" s="91"/>
      <c r="K133" s="91"/>
      <c r="L133" s="91"/>
      <c r="M133" s="91"/>
      <c r="N133" s="121"/>
      <c r="V133" s="91"/>
    </row>
    <row r="134" spans="1:22" s="90" customFormat="1" x14ac:dyDescent="0.35">
      <c r="A134" s="90">
        <v>5</v>
      </c>
      <c r="G134" s="91"/>
      <c r="K134" s="91"/>
      <c r="L134" s="91"/>
      <c r="M134" s="91"/>
      <c r="N134" s="121"/>
      <c r="V134" s="91"/>
    </row>
    <row r="135" spans="1:22" s="90" customFormat="1" x14ac:dyDescent="0.35">
      <c r="A135" s="90">
        <v>6</v>
      </c>
      <c r="G135" s="91"/>
      <c r="K135" s="91"/>
      <c r="L135" s="91"/>
      <c r="M135" s="91"/>
      <c r="N135" s="121"/>
      <c r="V135" s="91"/>
    </row>
    <row r="136" spans="1:22" s="90" customFormat="1" x14ac:dyDescent="0.35">
      <c r="G136" s="91"/>
      <c r="K136" s="91"/>
      <c r="L136" s="91"/>
      <c r="M136" s="91"/>
      <c r="N136" s="121"/>
      <c r="V136" s="91"/>
    </row>
    <row r="137" spans="1:22" s="90" customFormat="1" x14ac:dyDescent="0.35">
      <c r="G137" s="91"/>
      <c r="K137" s="91"/>
      <c r="L137" s="91"/>
      <c r="M137" s="91"/>
      <c r="N137" s="121"/>
      <c r="V137" s="91"/>
    </row>
    <row r="138" spans="1:22" s="90" customFormat="1" x14ac:dyDescent="0.35">
      <c r="G138" s="91"/>
      <c r="K138" s="91"/>
      <c r="L138" s="91"/>
      <c r="M138" s="91"/>
      <c r="N138" s="121"/>
      <c r="V138" s="91"/>
    </row>
    <row r="139" spans="1:22" s="90" customFormat="1" x14ac:dyDescent="0.35">
      <c r="G139" s="91"/>
      <c r="K139" s="91"/>
      <c r="L139" s="91"/>
      <c r="M139" s="91"/>
      <c r="N139" s="121"/>
      <c r="V139" s="91"/>
    </row>
    <row r="140" spans="1:22" s="90" customFormat="1" x14ac:dyDescent="0.35">
      <c r="G140" s="91"/>
      <c r="K140" s="91"/>
      <c r="L140" s="91"/>
      <c r="M140" s="91"/>
      <c r="N140" s="121"/>
      <c r="V140" s="91"/>
    </row>
    <row r="141" spans="1:22" s="90" customFormat="1" x14ac:dyDescent="0.35">
      <c r="G141" s="91"/>
      <c r="K141" s="91"/>
      <c r="L141" s="91"/>
      <c r="M141" s="91"/>
      <c r="N141" s="121"/>
      <c r="V141" s="91"/>
    </row>
    <row r="142" spans="1:22" s="90" customFormat="1" x14ac:dyDescent="0.35">
      <c r="G142" s="91"/>
      <c r="K142" s="91"/>
      <c r="L142" s="91"/>
      <c r="M142" s="91"/>
      <c r="N142" s="121"/>
      <c r="V142" s="91"/>
    </row>
    <row r="143" spans="1:22" s="90" customFormat="1" x14ac:dyDescent="0.35">
      <c r="G143" s="91"/>
      <c r="K143" s="91"/>
      <c r="L143" s="91"/>
      <c r="M143" s="91"/>
      <c r="N143" s="121"/>
      <c r="V143" s="91"/>
    </row>
    <row r="144" spans="1:22" s="90" customFormat="1" x14ac:dyDescent="0.35">
      <c r="G144" s="91"/>
      <c r="K144" s="91"/>
      <c r="L144" s="91"/>
      <c r="M144" s="91"/>
      <c r="N144" s="121"/>
      <c r="V144" s="91"/>
    </row>
    <row r="145" spans="7:22" s="90" customFormat="1" x14ac:dyDescent="0.35">
      <c r="G145" s="91"/>
      <c r="K145" s="91"/>
      <c r="L145" s="91"/>
      <c r="M145" s="91"/>
      <c r="N145" s="121"/>
      <c r="V145" s="91"/>
    </row>
    <row r="146" spans="7:22" s="90" customFormat="1" x14ac:dyDescent="0.35">
      <c r="G146" s="91"/>
      <c r="K146" s="91"/>
      <c r="L146" s="91"/>
      <c r="M146" s="91"/>
      <c r="N146" s="121"/>
      <c r="V146" s="91"/>
    </row>
    <row r="147" spans="7:22" s="90" customFormat="1" x14ac:dyDescent="0.35">
      <c r="G147" s="91"/>
      <c r="K147" s="91"/>
      <c r="L147" s="91"/>
      <c r="M147" s="91"/>
      <c r="N147" s="121"/>
      <c r="V147" s="91"/>
    </row>
    <row r="148" spans="7:22" s="90" customFormat="1" x14ac:dyDescent="0.35">
      <c r="G148" s="91"/>
      <c r="K148" s="91"/>
      <c r="L148" s="91"/>
      <c r="M148" s="91"/>
      <c r="N148" s="121"/>
      <c r="V148" s="91"/>
    </row>
    <row r="149" spans="7:22" s="90" customFormat="1" x14ac:dyDescent="0.35">
      <c r="G149" s="91"/>
      <c r="K149" s="91"/>
      <c r="L149" s="91"/>
      <c r="M149" s="91"/>
      <c r="N149" s="121"/>
      <c r="V149" s="91"/>
    </row>
    <row r="150" spans="7:22" s="90" customFormat="1" x14ac:dyDescent="0.35">
      <c r="G150" s="91"/>
      <c r="K150" s="91"/>
      <c r="L150" s="91"/>
      <c r="M150" s="91"/>
      <c r="N150" s="121"/>
      <c r="V150" s="91"/>
    </row>
    <row r="151" spans="7:22" s="90" customFormat="1" x14ac:dyDescent="0.35">
      <c r="G151" s="91"/>
      <c r="K151" s="91"/>
      <c r="L151" s="91"/>
      <c r="M151" s="91"/>
      <c r="N151" s="121"/>
      <c r="V151" s="91"/>
    </row>
    <row r="152" spans="7:22" s="90" customFormat="1" x14ac:dyDescent="0.35">
      <c r="G152" s="91"/>
      <c r="K152" s="91"/>
      <c r="L152" s="91"/>
      <c r="M152" s="91"/>
      <c r="N152" s="121"/>
      <c r="V152" s="91"/>
    </row>
    <row r="153" spans="7:22" s="90" customFormat="1" x14ac:dyDescent="0.35">
      <c r="G153" s="91"/>
      <c r="K153" s="91"/>
      <c r="L153" s="91"/>
      <c r="M153" s="91"/>
      <c r="N153" s="121"/>
      <c r="V153" s="91"/>
    </row>
    <row r="154" spans="7:22" s="90" customFormat="1" x14ac:dyDescent="0.35">
      <c r="G154" s="91"/>
      <c r="K154" s="91"/>
      <c r="L154" s="91"/>
      <c r="M154" s="91"/>
      <c r="N154" s="121"/>
      <c r="V154" s="91"/>
    </row>
    <row r="155" spans="7:22" s="90" customFormat="1" x14ac:dyDescent="0.35">
      <c r="G155" s="91"/>
      <c r="K155" s="91"/>
      <c r="L155" s="91"/>
      <c r="M155" s="91"/>
      <c r="N155" s="121"/>
      <c r="V155" s="91"/>
    </row>
    <row r="156" spans="7:22" s="90" customFormat="1" x14ac:dyDescent="0.35">
      <c r="G156" s="91"/>
      <c r="K156" s="91"/>
      <c r="L156" s="91"/>
      <c r="M156" s="91"/>
      <c r="N156" s="121"/>
      <c r="V156" s="91"/>
    </row>
    <row r="157" spans="7:22" s="90" customFormat="1" x14ac:dyDescent="0.35">
      <c r="G157" s="91"/>
      <c r="K157" s="91"/>
      <c r="L157" s="91"/>
      <c r="M157" s="91"/>
      <c r="N157" s="121"/>
      <c r="V157" s="91"/>
    </row>
    <row r="158" spans="7:22" s="90" customFormat="1" x14ac:dyDescent="0.35">
      <c r="G158" s="91"/>
      <c r="K158" s="91"/>
      <c r="L158" s="91"/>
      <c r="M158" s="91"/>
      <c r="N158" s="121"/>
      <c r="V158" s="91"/>
    </row>
    <row r="159" spans="7:22" s="90" customFormat="1" x14ac:dyDescent="0.35">
      <c r="G159" s="91"/>
      <c r="K159" s="91"/>
      <c r="L159" s="91"/>
      <c r="M159" s="91"/>
      <c r="N159" s="121"/>
      <c r="V159" s="91"/>
    </row>
    <row r="160" spans="7:22" s="90" customFormat="1" x14ac:dyDescent="0.35">
      <c r="G160" s="91"/>
      <c r="K160" s="91"/>
      <c r="L160" s="91"/>
      <c r="M160" s="91"/>
      <c r="N160" s="121"/>
      <c r="V160" s="91"/>
    </row>
    <row r="161" spans="7:22" s="90" customFormat="1" x14ac:dyDescent="0.35">
      <c r="G161" s="91"/>
      <c r="K161" s="91"/>
      <c r="L161" s="91"/>
      <c r="M161" s="91"/>
      <c r="N161" s="121"/>
      <c r="V161" s="91"/>
    </row>
    <row r="162" spans="7:22" s="90" customFormat="1" x14ac:dyDescent="0.35">
      <c r="G162" s="91"/>
      <c r="K162" s="91"/>
      <c r="L162" s="91"/>
      <c r="M162" s="91"/>
      <c r="N162" s="121"/>
      <c r="V162" s="91"/>
    </row>
    <row r="163" spans="7:22" s="90" customFormat="1" x14ac:dyDescent="0.35">
      <c r="G163" s="91"/>
      <c r="K163" s="91"/>
      <c r="L163" s="91"/>
      <c r="M163" s="91"/>
      <c r="N163" s="121"/>
      <c r="V163" s="91"/>
    </row>
    <row r="164" spans="7:22" s="90" customFormat="1" x14ac:dyDescent="0.35">
      <c r="G164" s="91"/>
      <c r="K164" s="91"/>
      <c r="L164" s="91"/>
      <c r="M164" s="91"/>
      <c r="N164" s="121"/>
      <c r="V164" s="91"/>
    </row>
    <row r="165" spans="7:22" s="90" customFormat="1" x14ac:dyDescent="0.35">
      <c r="G165" s="91"/>
      <c r="K165" s="91"/>
      <c r="L165" s="91"/>
      <c r="M165" s="91"/>
      <c r="N165" s="121"/>
      <c r="V165" s="91"/>
    </row>
    <row r="166" spans="7:22" s="90" customFormat="1" x14ac:dyDescent="0.35">
      <c r="G166" s="91"/>
      <c r="K166" s="91"/>
      <c r="L166" s="91"/>
      <c r="M166" s="91"/>
      <c r="N166" s="121"/>
      <c r="V166" s="91"/>
    </row>
    <row r="167" spans="7:22" s="90" customFormat="1" x14ac:dyDescent="0.35">
      <c r="G167" s="91"/>
      <c r="K167" s="91"/>
      <c r="L167" s="91"/>
      <c r="M167" s="91"/>
      <c r="N167" s="121"/>
      <c r="V167" s="91"/>
    </row>
    <row r="168" spans="7:22" s="90" customFormat="1" x14ac:dyDescent="0.35">
      <c r="G168" s="91"/>
      <c r="K168" s="91"/>
      <c r="L168" s="91"/>
      <c r="M168" s="91"/>
      <c r="N168" s="121"/>
      <c r="V168" s="91"/>
    </row>
    <row r="169" spans="7:22" s="90" customFormat="1" x14ac:dyDescent="0.35">
      <c r="G169" s="91"/>
      <c r="K169" s="91"/>
      <c r="L169" s="91"/>
      <c r="M169" s="91"/>
      <c r="N169" s="121"/>
      <c r="V169" s="91"/>
    </row>
    <row r="170" spans="7:22" s="90" customFormat="1" x14ac:dyDescent="0.35">
      <c r="G170" s="91"/>
      <c r="K170" s="91"/>
      <c r="L170" s="91"/>
      <c r="M170" s="91"/>
      <c r="N170" s="121"/>
      <c r="V170" s="91"/>
    </row>
    <row r="171" spans="7:22" s="90" customFormat="1" x14ac:dyDescent="0.35">
      <c r="G171" s="91"/>
      <c r="K171" s="91"/>
      <c r="L171" s="91"/>
      <c r="M171" s="91"/>
      <c r="N171" s="121"/>
      <c r="V171" s="91"/>
    </row>
    <row r="172" spans="7:22" s="90" customFormat="1" x14ac:dyDescent="0.35">
      <c r="G172" s="91"/>
      <c r="K172" s="91"/>
      <c r="L172" s="91"/>
      <c r="M172" s="91"/>
      <c r="N172" s="121"/>
      <c r="V172" s="91"/>
    </row>
    <row r="173" spans="7:22" s="90" customFormat="1" x14ac:dyDescent="0.35">
      <c r="G173" s="91"/>
      <c r="K173" s="91"/>
      <c r="L173" s="91"/>
      <c r="M173" s="91"/>
      <c r="N173" s="121"/>
      <c r="V173" s="91"/>
    </row>
    <row r="174" spans="7:22" s="90" customFormat="1" x14ac:dyDescent="0.35">
      <c r="G174" s="91"/>
      <c r="K174" s="91"/>
      <c r="L174" s="91"/>
      <c r="M174" s="91"/>
      <c r="N174" s="121"/>
      <c r="V174" s="91"/>
    </row>
    <row r="175" spans="7:22" s="90" customFormat="1" x14ac:dyDescent="0.35">
      <c r="G175" s="91"/>
      <c r="K175" s="91"/>
      <c r="L175" s="91"/>
      <c r="M175" s="91"/>
      <c r="N175" s="121"/>
      <c r="V175" s="91"/>
    </row>
    <row r="176" spans="7:22" s="90" customFormat="1" x14ac:dyDescent="0.35">
      <c r="G176" s="91"/>
      <c r="K176" s="91"/>
      <c r="L176" s="91"/>
      <c r="M176" s="91"/>
      <c r="N176" s="121"/>
      <c r="V176" s="91"/>
    </row>
    <row r="177" spans="7:22" s="90" customFormat="1" x14ac:dyDescent="0.35">
      <c r="G177" s="91"/>
      <c r="K177" s="91"/>
      <c r="L177" s="91"/>
      <c r="M177" s="91"/>
      <c r="N177" s="121"/>
      <c r="V177" s="91"/>
    </row>
    <row r="178" spans="7:22" s="90" customFormat="1" x14ac:dyDescent="0.35">
      <c r="G178" s="91"/>
      <c r="K178" s="91"/>
      <c r="L178" s="91"/>
      <c r="M178" s="91"/>
      <c r="N178" s="121"/>
      <c r="V178" s="91"/>
    </row>
    <row r="179" spans="7:22" s="90" customFormat="1" x14ac:dyDescent="0.35">
      <c r="G179" s="91"/>
      <c r="K179" s="91"/>
      <c r="L179" s="91"/>
      <c r="M179" s="91"/>
      <c r="N179" s="121"/>
      <c r="V179" s="91"/>
    </row>
    <row r="180" spans="7:22" s="90" customFormat="1" x14ac:dyDescent="0.35">
      <c r="G180" s="91"/>
      <c r="K180" s="91"/>
      <c r="L180" s="91"/>
      <c r="M180" s="91"/>
      <c r="N180" s="121"/>
      <c r="V180" s="91"/>
    </row>
    <row r="181" spans="7:22" s="90" customFormat="1" x14ac:dyDescent="0.35">
      <c r="G181" s="91"/>
      <c r="K181" s="91"/>
      <c r="L181" s="91"/>
      <c r="M181" s="91"/>
      <c r="N181" s="121"/>
      <c r="V181" s="91"/>
    </row>
    <row r="182" spans="7:22" s="90" customFormat="1" x14ac:dyDescent="0.35">
      <c r="G182" s="91"/>
      <c r="K182" s="91"/>
      <c r="L182" s="91"/>
      <c r="M182" s="91"/>
      <c r="N182" s="121"/>
      <c r="V182" s="91"/>
    </row>
    <row r="183" spans="7:22" s="90" customFormat="1" x14ac:dyDescent="0.35">
      <c r="G183" s="91"/>
      <c r="K183" s="91"/>
      <c r="L183" s="91"/>
      <c r="M183" s="91"/>
      <c r="N183" s="121"/>
      <c r="V183" s="91"/>
    </row>
    <row r="184" spans="7:22" s="90" customFormat="1" x14ac:dyDescent="0.35">
      <c r="G184" s="91"/>
      <c r="K184" s="91"/>
      <c r="L184" s="91"/>
      <c r="M184" s="91"/>
      <c r="N184" s="121"/>
      <c r="V184" s="91"/>
    </row>
    <row r="185" spans="7:22" s="90" customFormat="1" x14ac:dyDescent="0.35">
      <c r="G185" s="91"/>
      <c r="K185" s="91"/>
      <c r="L185" s="91"/>
      <c r="M185" s="91"/>
      <c r="N185" s="121"/>
      <c r="V185" s="91"/>
    </row>
    <row r="186" spans="7:22" s="90" customFormat="1" x14ac:dyDescent="0.35">
      <c r="G186" s="91"/>
      <c r="K186" s="91"/>
      <c r="L186" s="91"/>
      <c r="M186" s="91"/>
      <c r="N186" s="121"/>
      <c r="V186" s="91"/>
    </row>
    <row r="187" spans="7:22" s="90" customFormat="1" x14ac:dyDescent="0.35">
      <c r="G187" s="91"/>
      <c r="K187" s="91"/>
      <c r="L187" s="91"/>
      <c r="M187" s="91"/>
      <c r="N187" s="121"/>
      <c r="V187" s="91"/>
    </row>
    <row r="188" spans="7:22" s="90" customFormat="1" x14ac:dyDescent="0.35">
      <c r="G188" s="91"/>
      <c r="K188" s="91"/>
      <c r="L188" s="91"/>
      <c r="M188" s="91"/>
      <c r="N188" s="121"/>
      <c r="V188" s="91"/>
    </row>
    <row r="189" spans="7:22" s="90" customFormat="1" x14ac:dyDescent="0.35">
      <c r="G189" s="91"/>
      <c r="K189" s="91"/>
      <c r="L189" s="91"/>
      <c r="M189" s="91"/>
      <c r="N189" s="121"/>
      <c r="V189" s="91"/>
    </row>
    <row r="190" spans="7:22" s="90" customFormat="1" x14ac:dyDescent="0.35">
      <c r="G190" s="91"/>
      <c r="K190" s="91"/>
      <c r="L190" s="91"/>
      <c r="M190" s="91"/>
      <c r="N190" s="121"/>
      <c r="V190" s="91"/>
    </row>
    <row r="191" spans="7:22" s="90" customFormat="1" x14ac:dyDescent="0.35">
      <c r="G191" s="91"/>
      <c r="K191" s="91"/>
      <c r="L191" s="91"/>
      <c r="M191" s="91"/>
      <c r="N191" s="121"/>
      <c r="V191" s="91"/>
    </row>
    <row r="192" spans="7:22" s="90" customFormat="1" x14ac:dyDescent="0.35">
      <c r="G192" s="91"/>
      <c r="K192" s="91"/>
      <c r="L192" s="91"/>
      <c r="M192" s="91"/>
      <c r="N192" s="121"/>
      <c r="V192" s="91"/>
    </row>
    <row r="193" spans="7:22" s="90" customFormat="1" x14ac:dyDescent="0.35">
      <c r="G193" s="91"/>
      <c r="K193" s="91"/>
      <c r="L193" s="91"/>
      <c r="M193" s="91"/>
      <c r="N193" s="121"/>
      <c r="V193" s="91"/>
    </row>
    <row r="194" spans="7:22" s="90" customFormat="1" x14ac:dyDescent="0.35">
      <c r="G194" s="91"/>
      <c r="K194" s="91"/>
      <c r="L194" s="91"/>
      <c r="M194" s="91"/>
      <c r="N194" s="121"/>
      <c r="V194" s="91"/>
    </row>
    <row r="195" spans="7:22" s="90" customFormat="1" x14ac:dyDescent="0.35">
      <c r="G195" s="91"/>
      <c r="K195" s="91"/>
      <c r="L195" s="91"/>
      <c r="M195" s="91"/>
      <c r="N195" s="121"/>
      <c r="V195" s="91"/>
    </row>
    <row r="196" spans="7:22" s="90" customFormat="1" x14ac:dyDescent="0.35">
      <c r="G196" s="91"/>
      <c r="K196" s="91"/>
      <c r="L196" s="91"/>
      <c r="M196" s="91"/>
      <c r="N196" s="121"/>
      <c r="V196" s="91"/>
    </row>
    <row r="197" spans="7:22" s="90" customFormat="1" x14ac:dyDescent="0.35">
      <c r="G197" s="91"/>
      <c r="K197" s="91"/>
      <c r="L197" s="91"/>
      <c r="M197" s="91"/>
      <c r="N197" s="121"/>
      <c r="V197" s="91"/>
    </row>
    <row r="198" spans="7:22" s="90" customFormat="1" x14ac:dyDescent="0.35">
      <c r="G198" s="91"/>
      <c r="K198" s="91"/>
      <c r="L198" s="91"/>
      <c r="M198" s="91"/>
      <c r="N198" s="121"/>
      <c r="V198" s="91"/>
    </row>
    <row r="199" spans="7:22" s="90" customFormat="1" x14ac:dyDescent="0.35">
      <c r="G199" s="91"/>
      <c r="K199" s="91"/>
      <c r="L199" s="91"/>
      <c r="M199" s="91"/>
      <c r="N199" s="121"/>
      <c r="V199" s="91"/>
    </row>
    <row r="200" spans="7:22" s="90" customFormat="1" x14ac:dyDescent="0.35">
      <c r="G200" s="91"/>
      <c r="K200" s="91"/>
      <c r="L200" s="91"/>
      <c r="M200" s="91"/>
      <c r="N200" s="121"/>
      <c r="V200" s="91"/>
    </row>
    <row r="201" spans="7:22" s="90" customFormat="1" x14ac:dyDescent="0.35">
      <c r="G201" s="91"/>
      <c r="K201" s="91"/>
      <c r="L201" s="91"/>
      <c r="M201" s="91"/>
      <c r="N201" s="121"/>
      <c r="V201" s="91"/>
    </row>
    <row r="202" spans="7:22" s="90" customFormat="1" x14ac:dyDescent="0.35">
      <c r="G202" s="91"/>
      <c r="K202" s="91"/>
      <c r="L202" s="91"/>
      <c r="M202" s="91"/>
      <c r="N202" s="121"/>
      <c r="V202" s="91"/>
    </row>
    <row r="203" spans="7:22" s="90" customFormat="1" x14ac:dyDescent="0.35">
      <c r="G203" s="91"/>
      <c r="K203" s="91"/>
      <c r="L203" s="91"/>
      <c r="M203" s="91"/>
      <c r="N203" s="121"/>
      <c r="V203" s="91"/>
    </row>
    <row r="204" spans="7:22" s="90" customFormat="1" x14ac:dyDescent="0.35">
      <c r="G204" s="91"/>
      <c r="K204" s="91"/>
      <c r="L204" s="91"/>
      <c r="M204" s="91"/>
      <c r="N204" s="121"/>
      <c r="V204" s="91"/>
    </row>
    <row r="205" spans="7:22" s="90" customFormat="1" x14ac:dyDescent="0.35">
      <c r="G205" s="91"/>
      <c r="K205" s="91"/>
      <c r="L205" s="91"/>
      <c r="M205" s="91"/>
      <c r="N205" s="121"/>
      <c r="V205" s="91"/>
    </row>
    <row r="206" spans="7:22" s="90" customFormat="1" x14ac:dyDescent="0.35">
      <c r="G206" s="91"/>
      <c r="K206" s="91"/>
      <c r="L206" s="91"/>
      <c r="M206" s="91"/>
      <c r="N206" s="121"/>
      <c r="V206" s="91"/>
    </row>
    <row r="207" spans="7:22" s="90" customFormat="1" x14ac:dyDescent="0.35">
      <c r="G207" s="91"/>
      <c r="K207" s="91"/>
      <c r="L207" s="91"/>
      <c r="M207" s="91"/>
      <c r="N207" s="121"/>
      <c r="V207" s="91"/>
    </row>
    <row r="208" spans="7:22" s="90" customFormat="1" x14ac:dyDescent="0.35">
      <c r="G208" s="91"/>
      <c r="K208" s="91"/>
      <c r="L208" s="91"/>
      <c r="M208" s="91"/>
      <c r="N208" s="121"/>
      <c r="V208" s="91"/>
    </row>
    <row r="209" spans="7:22" s="90" customFormat="1" x14ac:dyDescent="0.35">
      <c r="G209" s="91"/>
      <c r="K209" s="91"/>
      <c r="L209" s="91"/>
      <c r="M209" s="91"/>
      <c r="N209" s="121"/>
      <c r="V209" s="91"/>
    </row>
    <row r="210" spans="7:22" s="90" customFormat="1" x14ac:dyDescent="0.35">
      <c r="G210" s="91"/>
      <c r="K210" s="91"/>
      <c r="L210" s="91"/>
      <c r="M210" s="91"/>
      <c r="N210" s="121"/>
      <c r="V210" s="91"/>
    </row>
    <row r="211" spans="7:22" s="90" customFormat="1" x14ac:dyDescent="0.35">
      <c r="G211" s="91"/>
      <c r="K211" s="91"/>
      <c r="L211" s="91"/>
      <c r="M211" s="91"/>
      <c r="N211" s="121"/>
      <c r="V211" s="91"/>
    </row>
    <row r="212" spans="7:22" s="90" customFormat="1" x14ac:dyDescent="0.35">
      <c r="G212" s="91"/>
      <c r="K212" s="91"/>
      <c r="L212" s="91"/>
      <c r="M212" s="91"/>
      <c r="N212" s="121"/>
      <c r="V212" s="91"/>
    </row>
    <row r="213" spans="7:22" s="90" customFormat="1" x14ac:dyDescent="0.35">
      <c r="G213" s="91"/>
      <c r="K213" s="91"/>
      <c r="L213" s="91"/>
      <c r="M213" s="91"/>
      <c r="N213" s="121"/>
      <c r="V213" s="91"/>
    </row>
    <row r="214" spans="7:22" s="90" customFormat="1" x14ac:dyDescent="0.35">
      <c r="G214" s="91"/>
      <c r="K214" s="91"/>
      <c r="L214" s="91"/>
      <c r="M214" s="91"/>
      <c r="N214" s="121"/>
      <c r="V214" s="91"/>
    </row>
    <row r="215" spans="7:22" s="90" customFormat="1" x14ac:dyDescent="0.35">
      <c r="G215" s="91"/>
      <c r="K215" s="91"/>
      <c r="L215" s="91"/>
      <c r="M215" s="91"/>
      <c r="N215" s="121"/>
      <c r="V215" s="91"/>
    </row>
    <row r="216" spans="7:22" s="90" customFormat="1" x14ac:dyDescent="0.35">
      <c r="G216" s="91"/>
      <c r="K216" s="91"/>
      <c r="L216" s="91"/>
      <c r="M216" s="91"/>
      <c r="N216" s="121"/>
      <c r="V216" s="91"/>
    </row>
    <row r="217" spans="7:22" s="90" customFormat="1" x14ac:dyDescent="0.35">
      <c r="G217" s="91"/>
      <c r="K217" s="91"/>
      <c r="L217" s="91"/>
      <c r="M217" s="91"/>
      <c r="N217" s="121"/>
      <c r="V217" s="91"/>
    </row>
    <row r="218" spans="7:22" s="90" customFormat="1" x14ac:dyDescent="0.35">
      <c r="G218" s="91"/>
      <c r="K218" s="91"/>
      <c r="L218" s="91"/>
      <c r="M218" s="91"/>
      <c r="N218" s="121"/>
      <c r="V218" s="91"/>
    </row>
    <row r="219" spans="7:22" s="90" customFormat="1" x14ac:dyDescent="0.35">
      <c r="G219" s="91"/>
      <c r="K219" s="91"/>
      <c r="L219" s="91"/>
      <c r="M219" s="91"/>
      <c r="N219" s="121"/>
      <c r="V219" s="91"/>
    </row>
    <row r="220" spans="7:22" s="90" customFormat="1" x14ac:dyDescent="0.35">
      <c r="G220" s="91"/>
      <c r="K220" s="91"/>
      <c r="L220" s="91"/>
      <c r="M220" s="91"/>
      <c r="N220" s="121"/>
      <c r="V220" s="91"/>
    </row>
    <row r="221" spans="7:22" s="90" customFormat="1" x14ac:dyDescent="0.35">
      <c r="G221" s="91"/>
      <c r="K221" s="91"/>
      <c r="L221" s="91"/>
      <c r="M221" s="91"/>
      <c r="N221" s="121"/>
      <c r="V221" s="91"/>
    </row>
    <row r="222" spans="7:22" s="90" customFormat="1" x14ac:dyDescent="0.35">
      <c r="G222" s="91"/>
      <c r="K222" s="91"/>
      <c r="L222" s="91"/>
      <c r="M222" s="91"/>
      <c r="N222" s="121"/>
      <c r="V222" s="91"/>
    </row>
    <row r="223" spans="7:22" s="90" customFormat="1" x14ac:dyDescent="0.35">
      <c r="G223" s="91"/>
      <c r="K223" s="91"/>
      <c r="L223" s="91"/>
      <c r="M223" s="91"/>
      <c r="N223" s="121"/>
      <c r="V223" s="91"/>
    </row>
    <row r="224" spans="7:22" s="90" customFormat="1" x14ac:dyDescent="0.35">
      <c r="G224" s="91"/>
      <c r="K224" s="91"/>
      <c r="L224" s="91"/>
      <c r="M224" s="91"/>
      <c r="N224" s="121"/>
      <c r="V224" s="91"/>
    </row>
    <row r="225" spans="7:22" s="90" customFormat="1" x14ac:dyDescent="0.35">
      <c r="G225" s="91"/>
      <c r="K225" s="91"/>
      <c r="L225" s="91"/>
      <c r="M225" s="91"/>
      <c r="N225" s="121"/>
      <c r="V225" s="91"/>
    </row>
    <row r="226" spans="7:22" s="90" customFormat="1" x14ac:dyDescent="0.35">
      <c r="G226" s="91"/>
      <c r="K226" s="91"/>
      <c r="L226" s="91"/>
      <c r="M226" s="91"/>
      <c r="N226" s="121"/>
      <c r="V226" s="91"/>
    </row>
    <row r="227" spans="7:22" s="90" customFormat="1" x14ac:dyDescent="0.35">
      <c r="G227" s="91"/>
      <c r="K227" s="91"/>
      <c r="L227" s="91"/>
      <c r="M227" s="91"/>
      <c r="N227" s="121"/>
      <c r="V227" s="91"/>
    </row>
    <row r="228" spans="7:22" s="90" customFormat="1" x14ac:dyDescent="0.35">
      <c r="G228" s="91"/>
      <c r="K228" s="91"/>
      <c r="L228" s="91"/>
      <c r="M228" s="91"/>
      <c r="N228" s="121"/>
      <c r="V228" s="91"/>
    </row>
    <row r="229" spans="7:22" s="90" customFormat="1" x14ac:dyDescent="0.35">
      <c r="G229" s="91"/>
      <c r="K229" s="91"/>
      <c r="L229" s="91"/>
      <c r="M229" s="91"/>
      <c r="N229" s="121"/>
      <c r="V229" s="91"/>
    </row>
    <row r="230" spans="7:22" s="90" customFormat="1" x14ac:dyDescent="0.35">
      <c r="G230" s="91"/>
      <c r="K230" s="91"/>
      <c r="L230" s="91"/>
      <c r="M230" s="91"/>
      <c r="N230" s="121"/>
      <c r="V230" s="91"/>
    </row>
    <row r="231" spans="7:22" s="90" customFormat="1" x14ac:dyDescent="0.35">
      <c r="G231" s="91"/>
      <c r="K231" s="91"/>
      <c r="L231" s="91"/>
      <c r="M231" s="91"/>
      <c r="N231" s="121"/>
      <c r="V231" s="91"/>
    </row>
    <row r="232" spans="7:22" s="90" customFormat="1" x14ac:dyDescent="0.35">
      <c r="G232" s="91"/>
      <c r="K232" s="91"/>
      <c r="L232" s="91"/>
      <c r="M232" s="91"/>
      <c r="N232" s="121"/>
      <c r="V232" s="91"/>
    </row>
    <row r="233" spans="7:22" s="90" customFormat="1" x14ac:dyDescent="0.35">
      <c r="G233" s="91"/>
      <c r="K233" s="91"/>
      <c r="L233" s="91"/>
      <c r="M233" s="91"/>
      <c r="N233" s="121"/>
      <c r="V233" s="91"/>
    </row>
    <row r="234" spans="7:22" s="90" customFormat="1" x14ac:dyDescent="0.35">
      <c r="G234" s="91"/>
      <c r="K234" s="91"/>
      <c r="L234" s="91"/>
      <c r="M234" s="91"/>
      <c r="N234" s="121"/>
      <c r="V234" s="91"/>
    </row>
    <row r="235" spans="7:22" s="90" customFormat="1" x14ac:dyDescent="0.35">
      <c r="G235" s="91"/>
      <c r="K235" s="91"/>
      <c r="L235" s="91"/>
      <c r="M235" s="91"/>
      <c r="N235" s="121"/>
      <c r="V235" s="91"/>
    </row>
    <row r="236" spans="7:22" s="90" customFormat="1" x14ac:dyDescent="0.35">
      <c r="G236" s="91"/>
      <c r="K236" s="91"/>
      <c r="L236" s="91"/>
      <c r="M236" s="91"/>
      <c r="N236" s="121"/>
      <c r="V236" s="91"/>
    </row>
    <row r="237" spans="7:22" s="90" customFormat="1" x14ac:dyDescent="0.35">
      <c r="G237" s="91"/>
      <c r="K237" s="91"/>
      <c r="L237" s="91"/>
      <c r="M237" s="91"/>
      <c r="N237" s="121"/>
      <c r="V237" s="91"/>
    </row>
    <row r="238" spans="7:22" s="90" customFormat="1" x14ac:dyDescent="0.35">
      <c r="G238" s="91"/>
      <c r="K238" s="91"/>
      <c r="L238" s="91"/>
      <c r="M238" s="91"/>
      <c r="N238" s="121"/>
      <c r="V238" s="91"/>
    </row>
  </sheetData>
  <sheetProtection formatCells="0" formatColumns="0" formatRows="0" insertHyperlinks="0" selectLockedCells="1"/>
  <protectedRanges>
    <protectedRange sqref="S45:T49" name="RECOMMENDS"/>
    <protectedRange sqref="A9:K23 G26 O46:P46 G36 O26:O37 G28 G30 G32 G34 O9:P23 M37 I27:K37 M29 M31 M33 M35 M27" name="CONTENT"/>
    <protectedRange sqref="A24 Q8:Q23 S6:T6 R7:R23 S24:S41" name="SKETCH"/>
  </protectedRanges>
  <mergeCells count="50">
    <mergeCell ref="J38:J39"/>
    <mergeCell ref="M26:M27"/>
    <mergeCell ref="M28:M29"/>
    <mergeCell ref="M30:M31"/>
    <mergeCell ref="M32:M33"/>
    <mergeCell ref="M34:M35"/>
    <mergeCell ref="M36:M37"/>
    <mergeCell ref="L26:L27"/>
    <mergeCell ref="L28:L29"/>
    <mergeCell ref="L30:L31"/>
    <mergeCell ref="L32:L33"/>
    <mergeCell ref="L34:L35"/>
    <mergeCell ref="L36:L37"/>
    <mergeCell ref="O24:O25"/>
    <mergeCell ref="N36:N37"/>
    <mergeCell ref="H24:H25"/>
    <mergeCell ref="A7:A8"/>
    <mergeCell ref="E7:E8"/>
    <mergeCell ref="C7:D7"/>
    <mergeCell ref="B7:B8"/>
    <mergeCell ref="N26:N27"/>
    <mergeCell ref="N28:N29"/>
    <mergeCell ref="N30:N31"/>
    <mergeCell ref="N32:N33"/>
    <mergeCell ref="N34:N35"/>
    <mergeCell ref="I24:I25"/>
    <mergeCell ref="L24:N24"/>
    <mergeCell ref="E24:F25"/>
    <mergeCell ref="G24:G25"/>
    <mergeCell ref="P7:P8"/>
    <mergeCell ref="F7:G7"/>
    <mergeCell ref="H7:I7"/>
    <mergeCell ref="J7:K7"/>
    <mergeCell ref="L7:N7"/>
    <mergeCell ref="O7:O8"/>
    <mergeCell ref="P34:P35"/>
    <mergeCell ref="P36:P37"/>
    <mergeCell ref="P24:P25"/>
    <mergeCell ref="P26:P27"/>
    <mergeCell ref="P28:P29"/>
    <mergeCell ref="P30:P31"/>
    <mergeCell ref="P32:P33"/>
    <mergeCell ref="G32:G33"/>
    <mergeCell ref="G34:G35"/>
    <mergeCell ref="G36:G37"/>
    <mergeCell ref="J24:K24"/>
    <mergeCell ref="A24:A25"/>
    <mergeCell ref="G26:G27"/>
    <mergeCell ref="G28:G29"/>
    <mergeCell ref="G30:G31"/>
  </mergeCells>
  <phoneticPr fontId="14" type="noConversion"/>
  <dataValidations count="3">
    <dataValidation type="list" allowBlank="1" showInputMessage="1" showErrorMessage="1" sqref="E9:E23" xr:uid="{3B8590D0-172A-456C-B8AC-FD1E0F7CC08A}">
      <formula1>#REF!</formula1>
    </dataValidation>
    <dataValidation type="list" allowBlank="1" showInputMessage="1" showErrorMessage="1" sqref="F9:F23" xr:uid="{0711C590-E7F8-4D87-85CF-009E982BB82B}">
      <formula1>"Linear,Angluar,Radius, Diameter,MMC,LMC,Assembly Shift"</formula1>
    </dataValidation>
    <dataValidation type="list" allowBlank="1" showInputMessage="1" showErrorMessage="1" sqref="J9:J23" xr:uid="{F586FFDA-D280-4752-B0B9-CE5692376698}">
      <formula1>"FORM,PROFILE,ORIENTATION,POSITION,RUNOUT,BONUS TOL.,DATUM SHIFT"</formula1>
    </dataValidation>
  </dataValidations>
  <pageMargins left="0.75" right="0.5" top="0.5" bottom="0.5" header="0.25" footer="0.25"/>
  <pageSetup paperSize="9" scale="56" orientation="landscape" r:id="rId1"/>
  <headerFooter alignWithMargins="0"/>
  <ignoredErrors>
    <ignoredError sqref="P9:P23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021B-6469-4F16-B8D9-57C9E2F06CF0}">
  <sheetPr codeName="Sheet2">
    <pageSetUpPr fitToPage="1"/>
  </sheetPr>
  <dimension ref="A1:AE234"/>
  <sheetViews>
    <sheetView showWhiteSpace="0" zoomScale="50" zoomScaleNormal="50" zoomScaleSheetLayoutView="59" workbookViewId="0">
      <selection activeCell="AJ46" sqref="AJ46"/>
    </sheetView>
  </sheetViews>
  <sheetFormatPr defaultColWidth="9" defaultRowHeight="12.75" x14ac:dyDescent="0.35"/>
  <cols>
    <col min="1" max="1" width="1.265625" style="13" customWidth="1"/>
    <col min="2" max="2" width="1.3984375" style="13" customWidth="1"/>
    <col min="3" max="3" width="10.86328125" style="13" bestFit="1" customWidth="1"/>
    <col min="4" max="4" width="20.53125" style="13" customWidth="1"/>
    <col min="5" max="12" width="10.59765625" style="13" customWidth="1"/>
    <col min="13" max="13" width="11.19921875" style="13" customWidth="1"/>
    <col min="14" max="14" width="2.265625" style="13" bestFit="1" customWidth="1"/>
    <col min="15" max="15" width="9.53125" style="13" customWidth="1"/>
    <col min="16" max="16" width="10.59765625" style="13" customWidth="1"/>
    <col min="17" max="17" width="14.59765625" style="13" bestFit="1" customWidth="1"/>
    <col min="18" max="18" width="2.59765625" style="13" bestFit="1" customWidth="1"/>
    <col min="19" max="19" width="3.1328125" style="13" bestFit="1" customWidth="1"/>
    <col min="20" max="22" width="9" style="10"/>
    <col min="23" max="23" width="9" style="10" customWidth="1"/>
    <col min="24" max="30" width="9" style="10"/>
    <col min="31" max="31" width="3.06640625" style="10" customWidth="1"/>
    <col min="32" max="16384" width="9" style="13"/>
  </cols>
  <sheetData>
    <row r="1" spans="1:31" ht="7.6" customHeight="1" x14ac:dyDescent="0.35">
      <c r="A1" s="280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</row>
    <row r="2" spans="1:31" ht="7.6" customHeight="1" thickBot="1" x14ac:dyDescent="0.4">
      <c r="A2" s="280"/>
      <c r="B2" s="11"/>
      <c r="C2" s="11"/>
      <c r="D2" s="11"/>
      <c r="E2" s="11"/>
      <c r="F2" s="11"/>
      <c r="G2" s="11"/>
      <c r="H2" s="11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11"/>
    </row>
    <row r="3" spans="1:31" ht="13.15" x14ac:dyDescent="0.35">
      <c r="A3" s="280"/>
      <c r="B3" s="10"/>
      <c r="C3" s="14" t="s">
        <v>6</v>
      </c>
      <c r="D3" s="278" t="s">
        <v>124</v>
      </c>
      <c r="E3" s="10"/>
      <c r="F3" s="10"/>
      <c r="G3" s="10"/>
      <c r="H3" s="10"/>
      <c r="I3" s="282"/>
      <c r="J3" s="379" t="s">
        <v>84</v>
      </c>
      <c r="K3" s="380"/>
      <c r="L3" s="380"/>
      <c r="M3" s="380"/>
      <c r="N3" s="380"/>
      <c r="O3" s="380"/>
      <c r="P3" s="280"/>
      <c r="Q3" s="280"/>
      <c r="R3" s="280"/>
      <c r="S3" s="280"/>
      <c r="T3" s="11"/>
    </row>
    <row r="4" spans="1:31" ht="13.15" thickBot="1" x14ac:dyDescent="0.4">
      <c r="A4" s="280"/>
      <c r="B4" s="10"/>
      <c r="C4" s="10"/>
      <c r="D4" s="10"/>
      <c r="E4" s="10"/>
      <c r="F4" s="10"/>
      <c r="G4" s="10"/>
      <c r="H4" s="10"/>
      <c r="I4" s="283"/>
      <c r="J4" s="379" t="s">
        <v>79</v>
      </c>
      <c r="K4" s="380"/>
      <c r="L4" s="380"/>
      <c r="M4" s="380"/>
      <c r="N4" s="380"/>
      <c r="O4" s="380"/>
      <c r="P4" s="280"/>
      <c r="Q4" s="280"/>
      <c r="R4" s="280"/>
      <c r="S4" s="280"/>
      <c r="T4" s="11"/>
    </row>
    <row r="5" spans="1:31" ht="15" customHeight="1" thickBot="1" x14ac:dyDescent="0.4">
      <c r="A5" s="280"/>
      <c r="B5" s="450" t="s">
        <v>14</v>
      </c>
      <c r="C5" s="451"/>
      <c r="D5" s="452"/>
      <c r="E5" s="381"/>
      <c r="F5" s="381"/>
      <c r="G5" s="382"/>
      <c r="H5" s="281"/>
      <c r="I5" s="298"/>
      <c r="J5" s="379" t="s">
        <v>80</v>
      </c>
      <c r="K5" s="380"/>
      <c r="L5" s="380"/>
      <c r="M5" s="380"/>
      <c r="N5" s="380"/>
      <c r="O5" s="380"/>
      <c r="P5" s="280"/>
      <c r="Q5" s="280"/>
      <c r="R5" s="280"/>
      <c r="S5" s="280"/>
      <c r="T5" s="11"/>
    </row>
    <row r="6" spans="1:31" ht="7.6" customHeight="1" thickBot="1" x14ac:dyDescent="0.4">
      <c r="A6" s="280"/>
      <c r="B6" s="10"/>
      <c r="C6" s="10"/>
      <c r="D6" s="10"/>
      <c r="E6" s="10"/>
      <c r="F6" s="10"/>
      <c r="G6" s="10"/>
      <c r="H6" s="1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11"/>
    </row>
    <row r="7" spans="1:31" ht="15" customHeight="1" thickBot="1" x14ac:dyDescent="0.4">
      <c r="A7" s="280"/>
      <c r="B7" s="450" t="s">
        <v>125</v>
      </c>
      <c r="C7" s="451"/>
      <c r="D7" s="451"/>
      <c r="E7" s="452"/>
      <c r="F7" s="390"/>
      <c r="G7" s="381"/>
      <c r="H7" s="382"/>
      <c r="I7" s="450" t="s">
        <v>15</v>
      </c>
      <c r="J7" s="451"/>
      <c r="K7" s="452"/>
      <c r="L7" s="453"/>
      <c r="M7" s="454"/>
      <c r="N7" s="265"/>
      <c r="O7" s="280"/>
      <c r="P7" s="280"/>
      <c r="Q7" s="280"/>
      <c r="R7" s="280"/>
      <c r="S7" s="280"/>
      <c r="T7" s="11"/>
    </row>
    <row r="8" spans="1:31" ht="15" customHeight="1" thickBot="1" x14ac:dyDescent="0.4">
      <c r="A8" s="280"/>
      <c r="B8" s="388" t="s">
        <v>126</v>
      </c>
      <c r="C8" s="389"/>
      <c r="D8" s="389"/>
      <c r="E8" s="389"/>
      <c r="F8" s="390"/>
      <c r="G8" s="381"/>
      <c r="H8" s="382"/>
      <c r="I8" s="450" t="s">
        <v>16</v>
      </c>
      <c r="J8" s="451"/>
      <c r="K8" s="452"/>
      <c r="L8" s="455"/>
      <c r="M8" s="456"/>
      <c r="N8" s="266"/>
      <c r="O8" s="280"/>
      <c r="P8" s="280"/>
      <c r="Q8" s="280"/>
      <c r="R8" s="280"/>
      <c r="S8" s="280"/>
      <c r="T8" s="11"/>
    </row>
    <row r="9" spans="1:31" ht="15.4" thickBot="1" x14ac:dyDescent="0.4">
      <c r="A9" s="280"/>
      <c r="B9" s="280"/>
      <c r="C9" s="15"/>
      <c r="D9" s="15"/>
      <c r="E9" s="16"/>
      <c r="F9" s="16"/>
      <c r="G9" s="16"/>
      <c r="H9" s="16"/>
      <c r="I9" s="280"/>
      <c r="J9" s="280"/>
      <c r="K9" s="280"/>
      <c r="L9" s="280"/>
      <c r="M9" s="280"/>
      <c r="N9" s="280"/>
      <c r="O9" s="280"/>
      <c r="P9" s="280"/>
      <c r="Q9" s="280"/>
      <c r="R9" s="280"/>
      <c r="S9" s="280"/>
      <c r="T9" s="11"/>
    </row>
    <row r="10" spans="1:31" ht="21.85" customHeight="1" x14ac:dyDescent="0.35">
      <c r="A10" s="280"/>
      <c r="B10" s="420" t="s">
        <v>92</v>
      </c>
      <c r="C10" s="421"/>
      <c r="D10" s="421"/>
      <c r="E10" s="421"/>
      <c r="F10" s="421"/>
      <c r="G10" s="421"/>
      <c r="H10" s="421"/>
      <c r="I10" s="421"/>
      <c r="J10" s="421"/>
      <c r="K10" s="421"/>
      <c r="L10" s="421"/>
      <c r="M10" s="421"/>
      <c r="N10" s="421"/>
      <c r="O10" s="421"/>
      <c r="P10" s="421"/>
      <c r="Q10" s="421"/>
      <c r="R10" s="422"/>
      <c r="S10" s="15"/>
      <c r="T10" s="420" t="s">
        <v>93</v>
      </c>
      <c r="U10" s="421"/>
      <c r="V10" s="421"/>
      <c r="W10" s="421"/>
      <c r="X10" s="421"/>
      <c r="Y10" s="421"/>
      <c r="Z10" s="421"/>
      <c r="AA10" s="421"/>
      <c r="AB10" s="421"/>
      <c r="AC10" s="421"/>
      <c r="AD10" s="422"/>
    </row>
    <row r="11" spans="1:31" ht="15.4" thickBot="1" x14ac:dyDescent="0.4">
      <c r="A11" s="280"/>
      <c r="B11" s="27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7"/>
      <c r="S11" s="15"/>
      <c r="T11" s="438"/>
      <c r="U11" s="439"/>
      <c r="V11" s="439"/>
      <c r="W11" s="439"/>
      <c r="X11" s="439"/>
      <c r="Y11" s="439"/>
      <c r="Z11" s="439"/>
      <c r="AA11" s="439"/>
      <c r="AB11" s="439"/>
      <c r="AC11" s="439"/>
      <c r="AD11" s="440"/>
    </row>
    <row r="12" spans="1:31" ht="21.4" customHeight="1" thickBot="1" x14ac:dyDescent="0.4">
      <c r="A12" s="280"/>
      <c r="B12" s="279"/>
      <c r="C12" s="483" t="s">
        <v>99</v>
      </c>
      <c r="D12" s="418"/>
      <c r="E12" s="418"/>
      <c r="F12" s="418"/>
      <c r="G12" s="418"/>
      <c r="H12" s="419"/>
      <c r="I12" s="483" t="s">
        <v>100</v>
      </c>
      <c r="J12" s="484"/>
      <c r="K12" s="484"/>
      <c r="L12" s="485"/>
      <c r="M12" s="366" t="s">
        <v>135</v>
      </c>
      <c r="N12" s="367"/>
      <c r="O12" s="367"/>
      <c r="P12" s="367"/>
      <c r="Q12" s="368"/>
      <c r="R12" s="18"/>
      <c r="S12" s="280"/>
      <c r="T12" s="438"/>
      <c r="U12" s="439"/>
      <c r="V12" s="439"/>
      <c r="W12" s="439"/>
      <c r="X12" s="439"/>
      <c r="Y12" s="439"/>
      <c r="Z12" s="439"/>
      <c r="AA12" s="439"/>
      <c r="AB12" s="439"/>
      <c r="AC12" s="439"/>
      <c r="AD12" s="440"/>
    </row>
    <row r="13" spans="1:31" s="24" customFormat="1" ht="39.4" thickBot="1" x14ac:dyDescent="0.4">
      <c r="A13" s="20"/>
      <c r="B13" s="21"/>
      <c r="C13" s="270" t="s">
        <v>101</v>
      </c>
      <c r="D13" s="271" t="s">
        <v>132</v>
      </c>
      <c r="E13" s="386" t="s">
        <v>133</v>
      </c>
      <c r="F13" s="446"/>
      <c r="G13" s="386" t="s">
        <v>134</v>
      </c>
      <c r="H13" s="387"/>
      <c r="I13" s="270" t="s">
        <v>102</v>
      </c>
      <c r="J13" s="271" t="s">
        <v>103</v>
      </c>
      <c r="K13" s="272" t="s">
        <v>104</v>
      </c>
      <c r="L13" s="273" t="s">
        <v>105</v>
      </c>
      <c r="M13" s="270" t="s">
        <v>106</v>
      </c>
      <c r="N13" s="386" t="s">
        <v>107</v>
      </c>
      <c r="O13" s="387"/>
      <c r="P13" s="273" t="s">
        <v>108</v>
      </c>
      <c r="Q13" s="302" t="s">
        <v>150</v>
      </c>
      <c r="R13" s="22"/>
      <c r="S13" s="20"/>
      <c r="T13" s="438"/>
      <c r="U13" s="439"/>
      <c r="V13" s="439"/>
      <c r="W13" s="439"/>
      <c r="X13" s="439"/>
      <c r="Y13" s="439"/>
      <c r="Z13" s="439"/>
      <c r="AA13" s="439"/>
      <c r="AB13" s="439"/>
      <c r="AC13" s="439"/>
      <c r="AD13" s="440"/>
      <c r="AE13" s="23"/>
    </row>
    <row r="14" spans="1:31" ht="15.1" customHeight="1" x14ac:dyDescent="0.35">
      <c r="A14" s="280"/>
      <c r="B14" s="279"/>
      <c r="C14" s="268">
        <v>1</v>
      </c>
      <c r="D14" s="269"/>
      <c r="E14" s="447"/>
      <c r="F14" s="448"/>
      <c r="G14" s="503"/>
      <c r="H14" s="504"/>
      <c r="I14" s="227"/>
      <c r="J14" s="208"/>
      <c r="K14" s="209"/>
      <c r="L14" s="200" t="s">
        <v>2</v>
      </c>
      <c r="M14" s="469">
        <f>((SUM(I14,J14)+SUM(I14,K14))/2)*LOOKUP(L14,{"Click Here","Negative","Positive"},{"0","-1","1"})</f>
        <v>0</v>
      </c>
      <c r="N14" s="470" t="s">
        <v>65</v>
      </c>
      <c r="O14" s="471">
        <f xml:space="preserve"> ABS(SUM(I14+J14)-SUM(I14+K14))/2</f>
        <v>0</v>
      </c>
      <c r="P14" s="244">
        <v>1</v>
      </c>
      <c r="Q14" s="472">
        <f>IFERROR(O14/(3*P14)/$P$39,0)</f>
        <v>0</v>
      </c>
      <c r="R14" s="18"/>
      <c r="S14" s="10"/>
      <c r="T14" s="438"/>
      <c r="U14" s="439"/>
      <c r="V14" s="439"/>
      <c r="W14" s="439"/>
      <c r="X14" s="439"/>
      <c r="Y14" s="439"/>
      <c r="Z14" s="439"/>
      <c r="AA14" s="439"/>
      <c r="AB14" s="439"/>
      <c r="AC14" s="439"/>
      <c r="AD14" s="440"/>
    </row>
    <row r="15" spans="1:31" ht="15.1" customHeight="1" x14ac:dyDescent="0.35">
      <c r="A15" s="280"/>
      <c r="B15" s="279"/>
      <c r="C15" s="225">
        <v>2</v>
      </c>
      <c r="D15" s="204"/>
      <c r="E15" s="435"/>
      <c r="F15" s="436"/>
      <c r="G15" s="501"/>
      <c r="H15" s="502"/>
      <c r="I15" s="228"/>
      <c r="J15" s="210"/>
      <c r="K15" s="260"/>
      <c r="L15" s="200" t="s">
        <v>2</v>
      </c>
      <c r="M15" s="292">
        <f>((SUM(I15,J15)+SUM(I15,K15))/2)*LOOKUP(L15,{"Click Here","Negative","Positive"},{"0","-1","1"})</f>
        <v>0</v>
      </c>
      <c r="N15" s="293" t="s">
        <v>65</v>
      </c>
      <c r="O15" s="294">
        <f xml:space="preserve"> ABS(SUM(I15+J15)-SUM(I15+K15))/2</f>
        <v>0</v>
      </c>
      <c r="P15" s="232">
        <v>1</v>
      </c>
      <c r="Q15" s="303">
        <f t="shared" ref="Q15:Q28" si="0">IFERROR(O15/(3*P15)/$P$39,0)</f>
        <v>0</v>
      </c>
      <c r="R15" s="18"/>
      <c r="S15" s="10"/>
      <c r="T15" s="438"/>
      <c r="U15" s="439"/>
      <c r="V15" s="439"/>
      <c r="W15" s="439"/>
      <c r="X15" s="439"/>
      <c r="Y15" s="439"/>
      <c r="Z15" s="439"/>
      <c r="AA15" s="439"/>
      <c r="AB15" s="439"/>
      <c r="AC15" s="439"/>
      <c r="AD15" s="440"/>
    </row>
    <row r="16" spans="1:31" ht="12.85" customHeight="1" x14ac:dyDescent="0.35">
      <c r="A16" s="280"/>
      <c r="B16" s="279"/>
      <c r="C16" s="225">
        <v>3</v>
      </c>
      <c r="D16" s="204"/>
      <c r="E16" s="435"/>
      <c r="F16" s="436"/>
      <c r="G16" s="501"/>
      <c r="H16" s="502"/>
      <c r="I16" s="228"/>
      <c r="J16" s="210"/>
      <c r="K16" s="260"/>
      <c r="L16" s="200" t="s">
        <v>2</v>
      </c>
      <c r="M16" s="292">
        <f>((SUM(I16,J16)+SUM(I16,K16))/2)*LOOKUP(L16,{"Click Here","Negative","Positive"},{"0","-1","1"})</f>
        <v>0</v>
      </c>
      <c r="N16" s="293" t="s">
        <v>65</v>
      </c>
      <c r="O16" s="294">
        <f t="shared" ref="O16:O28" si="1" xml:space="preserve"> ABS(SUM(I16+J16)-SUM(I16+K16))/2</f>
        <v>0</v>
      </c>
      <c r="P16" s="232">
        <v>1</v>
      </c>
      <c r="Q16" s="303">
        <f t="shared" si="0"/>
        <v>0</v>
      </c>
      <c r="R16" s="18"/>
      <c r="S16" s="10"/>
      <c r="T16" s="438"/>
      <c r="U16" s="439"/>
      <c r="V16" s="439"/>
      <c r="W16" s="439"/>
      <c r="X16" s="439"/>
      <c r="Y16" s="439"/>
      <c r="Z16" s="439"/>
      <c r="AA16" s="439"/>
      <c r="AB16" s="439"/>
      <c r="AC16" s="439"/>
      <c r="AD16" s="440"/>
    </row>
    <row r="17" spans="1:31" ht="12.85" customHeight="1" x14ac:dyDescent="0.35">
      <c r="A17" s="280"/>
      <c r="B17" s="279"/>
      <c r="C17" s="225">
        <v>4</v>
      </c>
      <c r="D17" s="204"/>
      <c r="E17" s="435"/>
      <c r="F17" s="436"/>
      <c r="G17" s="501"/>
      <c r="H17" s="502"/>
      <c r="I17" s="228"/>
      <c r="J17" s="210"/>
      <c r="K17" s="260"/>
      <c r="L17" s="200" t="s">
        <v>2</v>
      </c>
      <c r="M17" s="292">
        <f>((SUM(I17,J17)+SUM(I17,K17))/2)*LOOKUP(L17,{"Click Here","Negative","Positive"},{"0","-1","1"})</f>
        <v>0</v>
      </c>
      <c r="N17" s="293" t="s">
        <v>65</v>
      </c>
      <c r="O17" s="294">
        <f t="shared" si="1"/>
        <v>0</v>
      </c>
      <c r="P17" s="232">
        <v>1</v>
      </c>
      <c r="Q17" s="303">
        <f t="shared" si="0"/>
        <v>0</v>
      </c>
      <c r="R17" s="18"/>
      <c r="S17" s="10"/>
      <c r="T17" s="438"/>
      <c r="U17" s="439"/>
      <c r="V17" s="439"/>
      <c r="W17" s="439"/>
      <c r="X17" s="439"/>
      <c r="Y17" s="439"/>
      <c r="Z17" s="439"/>
      <c r="AA17" s="439"/>
      <c r="AB17" s="439"/>
      <c r="AC17" s="439"/>
      <c r="AD17" s="440"/>
    </row>
    <row r="18" spans="1:31" ht="12.85" customHeight="1" x14ac:dyDescent="0.35">
      <c r="A18" s="280"/>
      <c r="B18" s="279"/>
      <c r="C18" s="225">
        <v>5</v>
      </c>
      <c r="D18" s="204"/>
      <c r="E18" s="435"/>
      <c r="F18" s="436"/>
      <c r="G18" s="501"/>
      <c r="H18" s="502"/>
      <c r="I18" s="228"/>
      <c r="J18" s="210"/>
      <c r="K18" s="260"/>
      <c r="L18" s="200" t="s">
        <v>2</v>
      </c>
      <c r="M18" s="292">
        <f>((SUM(I18,J18)+SUM(I18,K18))/2)*LOOKUP(L18,{"Click Here","Negative","Positive"},{"0","-1","1"})</f>
        <v>0</v>
      </c>
      <c r="N18" s="293" t="s">
        <v>65</v>
      </c>
      <c r="O18" s="294">
        <f t="shared" si="1"/>
        <v>0</v>
      </c>
      <c r="P18" s="232">
        <v>1</v>
      </c>
      <c r="Q18" s="303">
        <f t="shared" si="0"/>
        <v>0</v>
      </c>
      <c r="R18" s="18"/>
      <c r="S18" s="10"/>
      <c r="T18" s="438"/>
      <c r="U18" s="439"/>
      <c r="V18" s="439"/>
      <c r="W18" s="439"/>
      <c r="X18" s="439"/>
      <c r="Y18" s="439"/>
      <c r="Z18" s="439"/>
      <c r="AA18" s="439"/>
      <c r="AB18" s="439"/>
      <c r="AC18" s="439"/>
      <c r="AD18" s="440"/>
    </row>
    <row r="19" spans="1:31" ht="13.5" customHeight="1" x14ac:dyDescent="0.35">
      <c r="A19" s="280"/>
      <c r="B19" s="279"/>
      <c r="C19" s="225">
        <v>6</v>
      </c>
      <c r="D19" s="204"/>
      <c r="E19" s="435"/>
      <c r="F19" s="436"/>
      <c r="G19" s="501"/>
      <c r="H19" s="502"/>
      <c r="I19" s="228"/>
      <c r="J19" s="210"/>
      <c r="K19" s="260"/>
      <c r="L19" s="200" t="s">
        <v>2</v>
      </c>
      <c r="M19" s="292">
        <f>((SUM(I19,J19)+SUM(I19,K19))/2)*LOOKUP(L19,{"Click Here","Negative","Positive"},{"0","-1","1"})</f>
        <v>0</v>
      </c>
      <c r="N19" s="293" t="s">
        <v>65</v>
      </c>
      <c r="O19" s="294">
        <f t="shared" si="1"/>
        <v>0</v>
      </c>
      <c r="P19" s="232">
        <v>1</v>
      </c>
      <c r="Q19" s="303">
        <f t="shared" si="0"/>
        <v>0</v>
      </c>
      <c r="R19" s="18"/>
      <c r="S19" s="10"/>
      <c r="T19" s="438"/>
      <c r="U19" s="439"/>
      <c r="V19" s="439"/>
      <c r="W19" s="439"/>
      <c r="X19" s="439"/>
      <c r="Y19" s="439"/>
      <c r="Z19" s="439"/>
      <c r="AA19" s="439"/>
      <c r="AB19" s="439"/>
      <c r="AC19" s="439"/>
      <c r="AD19" s="440"/>
    </row>
    <row r="20" spans="1:31" ht="15.1" customHeight="1" x14ac:dyDescent="0.35">
      <c r="A20" s="280"/>
      <c r="B20" s="279"/>
      <c r="C20" s="225">
        <v>7</v>
      </c>
      <c r="D20" s="204"/>
      <c r="E20" s="435"/>
      <c r="F20" s="436"/>
      <c r="G20" s="501"/>
      <c r="H20" s="502"/>
      <c r="I20" s="228"/>
      <c r="J20" s="210"/>
      <c r="K20" s="260"/>
      <c r="L20" s="200" t="s">
        <v>2</v>
      </c>
      <c r="M20" s="292">
        <f>((SUM(I20,J20)+SUM(I20,K20))/2)*LOOKUP(L20,{"Click Here","Negative","Positive"},{"0","-1","1"})</f>
        <v>0</v>
      </c>
      <c r="N20" s="293" t="s">
        <v>65</v>
      </c>
      <c r="O20" s="294">
        <f t="shared" si="1"/>
        <v>0</v>
      </c>
      <c r="P20" s="232">
        <v>1</v>
      </c>
      <c r="Q20" s="303">
        <f t="shared" si="0"/>
        <v>0</v>
      </c>
      <c r="R20" s="18"/>
      <c r="S20" s="10"/>
      <c r="T20" s="438"/>
      <c r="U20" s="439"/>
      <c r="V20" s="439"/>
      <c r="W20" s="439"/>
      <c r="X20" s="439"/>
      <c r="Y20" s="439"/>
      <c r="Z20" s="439"/>
      <c r="AA20" s="439"/>
      <c r="AB20" s="439"/>
      <c r="AC20" s="439"/>
      <c r="AD20" s="440"/>
    </row>
    <row r="21" spans="1:31" ht="15.1" customHeight="1" x14ac:dyDescent="0.35">
      <c r="A21" s="280"/>
      <c r="B21" s="279"/>
      <c r="C21" s="225">
        <v>8</v>
      </c>
      <c r="D21" s="204"/>
      <c r="E21" s="435"/>
      <c r="F21" s="436"/>
      <c r="G21" s="501"/>
      <c r="H21" s="502"/>
      <c r="I21" s="228"/>
      <c r="J21" s="210"/>
      <c r="K21" s="260"/>
      <c r="L21" s="200" t="s">
        <v>2</v>
      </c>
      <c r="M21" s="292">
        <f>((SUM(I21,J21)+SUM(I21,K21))/2)*LOOKUP(L21,{"Click Here","Negative","Positive"},{"0","-1","1"})</f>
        <v>0</v>
      </c>
      <c r="N21" s="293" t="s">
        <v>65</v>
      </c>
      <c r="O21" s="294">
        <f t="shared" si="1"/>
        <v>0</v>
      </c>
      <c r="P21" s="232">
        <v>1</v>
      </c>
      <c r="Q21" s="303">
        <f t="shared" si="0"/>
        <v>0</v>
      </c>
      <c r="R21" s="18"/>
      <c r="S21" s="10"/>
      <c r="T21" s="438"/>
      <c r="U21" s="439"/>
      <c r="V21" s="439"/>
      <c r="W21" s="439"/>
      <c r="X21" s="439"/>
      <c r="Y21" s="439"/>
      <c r="Z21" s="439"/>
      <c r="AA21" s="439"/>
      <c r="AB21" s="439"/>
      <c r="AC21" s="439"/>
      <c r="AD21" s="440"/>
    </row>
    <row r="22" spans="1:31" ht="15.1" customHeight="1" x14ac:dyDescent="0.35">
      <c r="A22" s="280"/>
      <c r="B22" s="279"/>
      <c r="C22" s="225">
        <v>9</v>
      </c>
      <c r="D22" s="204"/>
      <c r="E22" s="429"/>
      <c r="F22" s="429"/>
      <c r="G22" s="430"/>
      <c r="H22" s="431"/>
      <c r="I22" s="228"/>
      <c r="J22" s="204"/>
      <c r="K22" s="212"/>
      <c r="L22" s="200" t="s">
        <v>2</v>
      </c>
      <c r="M22" s="292">
        <f>((SUM(I22,J22)+SUM(I22,K22))/2)*LOOKUP(L22,{"Click Here","Negative","Positive"},{"0","-1","1"})</f>
        <v>0</v>
      </c>
      <c r="N22" s="293" t="s">
        <v>65</v>
      </c>
      <c r="O22" s="294">
        <f t="shared" si="1"/>
        <v>0</v>
      </c>
      <c r="P22" s="232">
        <v>1</v>
      </c>
      <c r="Q22" s="303">
        <f t="shared" si="0"/>
        <v>0</v>
      </c>
      <c r="R22" s="18"/>
      <c r="S22" s="10"/>
      <c r="T22" s="438"/>
      <c r="U22" s="439"/>
      <c r="V22" s="439"/>
      <c r="W22" s="439"/>
      <c r="X22" s="439"/>
      <c r="Y22" s="439"/>
      <c r="Z22" s="439"/>
      <c r="AA22" s="439"/>
      <c r="AB22" s="439"/>
      <c r="AC22" s="439"/>
      <c r="AD22" s="440"/>
    </row>
    <row r="23" spans="1:31" ht="15.1" customHeight="1" x14ac:dyDescent="0.35">
      <c r="A23" s="280"/>
      <c r="B23" s="279"/>
      <c r="C23" s="225">
        <v>10</v>
      </c>
      <c r="D23" s="204"/>
      <c r="E23" s="429"/>
      <c r="F23" s="429"/>
      <c r="G23" s="430"/>
      <c r="H23" s="431"/>
      <c r="I23" s="229"/>
      <c r="J23" s="204"/>
      <c r="K23" s="212"/>
      <c r="L23" s="200" t="s">
        <v>2</v>
      </c>
      <c r="M23" s="292">
        <f>((SUM(I23,J23)+SUM(I23,K23))/2)*LOOKUP(L23,{"Click Here","Negative","Positive"},{"0","-1","1"})</f>
        <v>0</v>
      </c>
      <c r="N23" s="293" t="s">
        <v>65</v>
      </c>
      <c r="O23" s="294">
        <f t="shared" si="1"/>
        <v>0</v>
      </c>
      <c r="P23" s="232">
        <v>1</v>
      </c>
      <c r="Q23" s="303">
        <f t="shared" si="0"/>
        <v>0</v>
      </c>
      <c r="R23" s="18"/>
      <c r="S23" s="10"/>
      <c r="T23" s="438"/>
      <c r="U23" s="439"/>
      <c r="V23" s="439"/>
      <c r="W23" s="439"/>
      <c r="X23" s="439"/>
      <c r="Y23" s="439"/>
      <c r="Z23" s="439"/>
      <c r="AA23" s="439"/>
      <c r="AB23" s="439"/>
      <c r="AC23" s="439"/>
      <c r="AD23" s="440"/>
    </row>
    <row r="24" spans="1:31" ht="15.1" customHeight="1" x14ac:dyDescent="0.35">
      <c r="A24" s="280"/>
      <c r="B24" s="279"/>
      <c r="C24" s="225">
        <v>11</v>
      </c>
      <c r="D24" s="204"/>
      <c r="E24" s="429"/>
      <c r="F24" s="429"/>
      <c r="G24" s="430"/>
      <c r="H24" s="431"/>
      <c r="I24" s="229"/>
      <c r="J24" s="204"/>
      <c r="K24" s="212"/>
      <c r="L24" s="200" t="s">
        <v>2</v>
      </c>
      <c r="M24" s="292">
        <f>((SUM(I24,J24)+SUM(I24,K24))/2)*LOOKUP(L24,{"Click Here","Negative","Positive"},{"0","-1","1"})</f>
        <v>0</v>
      </c>
      <c r="N24" s="293" t="s">
        <v>65</v>
      </c>
      <c r="O24" s="294">
        <f t="shared" si="1"/>
        <v>0</v>
      </c>
      <c r="P24" s="232">
        <v>1</v>
      </c>
      <c r="Q24" s="303">
        <f t="shared" si="0"/>
        <v>0</v>
      </c>
      <c r="R24" s="18"/>
      <c r="S24" s="10"/>
      <c r="T24" s="438"/>
      <c r="U24" s="439"/>
      <c r="V24" s="439"/>
      <c r="W24" s="439"/>
      <c r="X24" s="439"/>
      <c r="Y24" s="439"/>
      <c r="Z24" s="439"/>
      <c r="AA24" s="439"/>
      <c r="AB24" s="439"/>
      <c r="AC24" s="439"/>
      <c r="AD24" s="440"/>
    </row>
    <row r="25" spans="1:31" ht="15.1" customHeight="1" x14ac:dyDescent="0.35">
      <c r="A25" s="280"/>
      <c r="B25" s="279"/>
      <c r="C25" s="225">
        <v>12</v>
      </c>
      <c r="D25" s="204"/>
      <c r="E25" s="429"/>
      <c r="F25" s="429"/>
      <c r="G25" s="430"/>
      <c r="H25" s="431"/>
      <c r="I25" s="229"/>
      <c r="J25" s="204"/>
      <c r="K25" s="212"/>
      <c r="L25" s="200" t="s">
        <v>2</v>
      </c>
      <c r="M25" s="292">
        <f>((SUM(I25,J25)+SUM(I25,K25))/2)*LOOKUP(L25,{"Click Here","Negative","Positive"},{"0","-1","1"})</f>
        <v>0</v>
      </c>
      <c r="N25" s="293" t="s">
        <v>65</v>
      </c>
      <c r="O25" s="294">
        <f t="shared" si="1"/>
        <v>0</v>
      </c>
      <c r="P25" s="232">
        <v>1</v>
      </c>
      <c r="Q25" s="303">
        <f t="shared" si="0"/>
        <v>0</v>
      </c>
      <c r="R25" s="18"/>
      <c r="S25" s="10"/>
      <c r="T25" s="438"/>
      <c r="U25" s="439"/>
      <c r="V25" s="439"/>
      <c r="W25" s="439"/>
      <c r="X25" s="439"/>
      <c r="Y25" s="439"/>
      <c r="Z25" s="439"/>
      <c r="AA25" s="439"/>
      <c r="AB25" s="439"/>
      <c r="AC25" s="439"/>
      <c r="AD25" s="440"/>
    </row>
    <row r="26" spans="1:31" ht="15.1" customHeight="1" x14ac:dyDescent="0.35">
      <c r="A26" s="280"/>
      <c r="B26" s="279"/>
      <c r="C26" s="225">
        <v>13</v>
      </c>
      <c r="D26" s="204"/>
      <c r="E26" s="429"/>
      <c r="F26" s="429"/>
      <c r="G26" s="430"/>
      <c r="H26" s="431"/>
      <c r="I26" s="229"/>
      <c r="J26" s="204"/>
      <c r="K26" s="212"/>
      <c r="L26" s="200" t="s">
        <v>2</v>
      </c>
      <c r="M26" s="292">
        <f>((SUM(I26,J26)+SUM(I26,K26))/2)*LOOKUP(L26,{"Click Here","Negative","Positive"},{"0","-1","1"})</f>
        <v>0</v>
      </c>
      <c r="N26" s="293" t="s">
        <v>65</v>
      </c>
      <c r="O26" s="294">
        <f t="shared" si="1"/>
        <v>0</v>
      </c>
      <c r="P26" s="232">
        <v>1</v>
      </c>
      <c r="Q26" s="303">
        <f t="shared" si="0"/>
        <v>0</v>
      </c>
      <c r="R26" s="18"/>
      <c r="S26" s="10"/>
      <c r="T26" s="438"/>
      <c r="U26" s="439"/>
      <c r="V26" s="439"/>
      <c r="W26" s="439"/>
      <c r="X26" s="439"/>
      <c r="Y26" s="439"/>
      <c r="Z26" s="439"/>
      <c r="AA26" s="439"/>
      <c r="AB26" s="439"/>
      <c r="AC26" s="439"/>
      <c r="AD26" s="440"/>
    </row>
    <row r="27" spans="1:31" ht="15.1" customHeight="1" x14ac:dyDescent="0.35">
      <c r="A27" s="280"/>
      <c r="B27" s="279"/>
      <c r="C27" s="225">
        <v>14</v>
      </c>
      <c r="D27" s="204"/>
      <c r="E27" s="429"/>
      <c r="F27" s="429"/>
      <c r="G27" s="430"/>
      <c r="H27" s="431"/>
      <c r="I27" s="229"/>
      <c r="J27" s="204"/>
      <c r="K27" s="212"/>
      <c r="L27" s="200" t="s">
        <v>2</v>
      </c>
      <c r="M27" s="292">
        <f>((SUM(I27,J27)+SUM(I27,K27))/2)*LOOKUP(L27,{"Click Here","Negative","Positive"},{"0","-1","1"})</f>
        <v>0</v>
      </c>
      <c r="N27" s="293" t="s">
        <v>65</v>
      </c>
      <c r="O27" s="294">
        <f t="shared" si="1"/>
        <v>0</v>
      </c>
      <c r="P27" s="232">
        <v>1</v>
      </c>
      <c r="Q27" s="303">
        <f t="shared" si="0"/>
        <v>0</v>
      </c>
      <c r="R27" s="18"/>
      <c r="S27" s="10"/>
      <c r="T27" s="438"/>
      <c r="U27" s="439"/>
      <c r="V27" s="439"/>
      <c r="W27" s="439"/>
      <c r="X27" s="439"/>
      <c r="Y27" s="439"/>
      <c r="Z27" s="439"/>
      <c r="AA27" s="439"/>
      <c r="AB27" s="439"/>
      <c r="AC27" s="439"/>
      <c r="AD27" s="440"/>
    </row>
    <row r="28" spans="1:31" ht="15.75" customHeight="1" thickBot="1" x14ac:dyDescent="0.4">
      <c r="A28" s="280"/>
      <c r="B28" s="279"/>
      <c r="C28" s="226">
        <v>15</v>
      </c>
      <c r="D28" s="206"/>
      <c r="E28" s="426"/>
      <c r="F28" s="426"/>
      <c r="G28" s="427"/>
      <c r="H28" s="428"/>
      <c r="I28" s="230"/>
      <c r="J28" s="206"/>
      <c r="K28" s="231"/>
      <c r="L28" s="201" t="s">
        <v>2</v>
      </c>
      <c r="M28" s="295">
        <f>((SUM(I28,J28)+SUM(I28,K28))/2)*LOOKUP(L28,{"Click Here","Negative","Positive"},{"0","-1","1"})</f>
        <v>0</v>
      </c>
      <c r="N28" s="296" t="s">
        <v>65</v>
      </c>
      <c r="O28" s="297">
        <f t="shared" si="1"/>
        <v>0</v>
      </c>
      <c r="P28" s="233">
        <v>1</v>
      </c>
      <c r="Q28" s="304">
        <f t="shared" si="0"/>
        <v>0</v>
      </c>
      <c r="R28" s="18"/>
      <c r="S28" s="10"/>
      <c r="T28" s="438"/>
      <c r="U28" s="439"/>
      <c r="V28" s="439"/>
      <c r="W28" s="439"/>
      <c r="X28" s="439"/>
      <c r="Y28" s="439"/>
      <c r="Z28" s="439"/>
      <c r="AA28" s="439"/>
      <c r="AB28" s="439"/>
      <c r="AC28" s="439"/>
      <c r="AD28" s="440"/>
    </row>
    <row r="29" spans="1:31" ht="15.75" customHeight="1" thickBot="1" x14ac:dyDescent="0.4">
      <c r="A29" s="280"/>
      <c r="B29" s="279"/>
      <c r="C29" s="417" t="s">
        <v>136</v>
      </c>
      <c r="D29" s="418"/>
      <c r="E29" s="418"/>
      <c r="F29" s="418"/>
      <c r="G29" s="418"/>
      <c r="H29" s="418"/>
      <c r="I29" s="418"/>
      <c r="J29" s="418"/>
      <c r="K29" s="418"/>
      <c r="L29" s="418"/>
      <c r="M29" s="444"/>
      <c r="N29" s="444"/>
      <c r="O29" s="444"/>
      <c r="P29" s="444"/>
      <c r="Q29" s="445"/>
      <c r="R29" s="18"/>
      <c r="S29" s="280"/>
      <c r="T29" s="438"/>
      <c r="U29" s="439"/>
      <c r="V29" s="439"/>
      <c r="W29" s="439"/>
      <c r="X29" s="439"/>
      <c r="Y29" s="439"/>
      <c r="Z29" s="439"/>
      <c r="AA29" s="439"/>
      <c r="AB29" s="439"/>
      <c r="AC29" s="439"/>
      <c r="AD29" s="440"/>
    </row>
    <row r="30" spans="1:31" ht="16.600000000000001" customHeight="1" thickBot="1" x14ac:dyDescent="0.4">
      <c r="A30" s="280"/>
      <c r="B30" s="279"/>
      <c r="C30" s="486" t="s">
        <v>130</v>
      </c>
      <c r="D30" s="487" t="s">
        <v>109</v>
      </c>
      <c r="E30" s="488"/>
      <c r="F30" s="489"/>
      <c r="G30" s="432" t="s">
        <v>110</v>
      </c>
      <c r="H30" s="433"/>
      <c r="I30" s="434"/>
      <c r="J30" s="432" t="s">
        <v>111</v>
      </c>
      <c r="K30" s="433"/>
      <c r="L30" s="433"/>
      <c r="M30" s="486" t="s">
        <v>137</v>
      </c>
      <c r="N30" s="505"/>
      <c r="O30" s="505"/>
      <c r="P30" s="505"/>
      <c r="Q30" s="506"/>
      <c r="R30" s="18"/>
      <c r="S30" s="280"/>
      <c r="T30" s="438"/>
      <c r="U30" s="439"/>
      <c r="V30" s="439"/>
      <c r="W30" s="439"/>
      <c r="X30" s="439"/>
      <c r="Y30" s="439"/>
      <c r="Z30" s="439"/>
      <c r="AA30" s="439"/>
      <c r="AB30" s="439"/>
      <c r="AC30" s="439"/>
      <c r="AD30" s="440"/>
    </row>
    <row r="31" spans="1:31" s="27" customFormat="1" ht="38.65" customHeight="1" thickBot="1" x14ac:dyDescent="0.4">
      <c r="A31" s="2"/>
      <c r="B31" s="26"/>
      <c r="C31" s="415"/>
      <c r="D31" s="274" t="s">
        <v>112</v>
      </c>
      <c r="E31" s="416" t="s">
        <v>113</v>
      </c>
      <c r="F31" s="490"/>
      <c r="G31" s="276" t="s">
        <v>102</v>
      </c>
      <c r="H31" s="274" t="s">
        <v>114</v>
      </c>
      <c r="I31" s="277" t="s">
        <v>104</v>
      </c>
      <c r="J31" s="276" t="s">
        <v>102</v>
      </c>
      <c r="K31" s="274" t="s">
        <v>114</v>
      </c>
      <c r="L31" s="275" t="s">
        <v>104</v>
      </c>
      <c r="M31" s="494" t="s">
        <v>106</v>
      </c>
      <c r="N31" s="495" t="s">
        <v>107</v>
      </c>
      <c r="O31" s="449"/>
      <c r="P31" s="496" t="s">
        <v>108</v>
      </c>
      <c r="Q31" s="302" t="s">
        <v>150</v>
      </c>
      <c r="R31" s="28"/>
      <c r="S31" s="2"/>
      <c r="T31" s="438"/>
      <c r="U31" s="439"/>
      <c r="V31" s="439"/>
      <c r="W31" s="439"/>
      <c r="X31" s="439"/>
      <c r="Y31" s="439"/>
      <c r="Z31" s="439"/>
      <c r="AA31" s="439"/>
      <c r="AB31" s="439"/>
      <c r="AC31" s="439"/>
      <c r="AD31" s="440"/>
      <c r="AE31" s="29"/>
    </row>
    <row r="32" spans="1:31" s="27" customFormat="1" ht="16.600000000000001" customHeight="1" x14ac:dyDescent="0.35">
      <c r="A32" s="2"/>
      <c r="B32" s="26"/>
      <c r="C32" s="234" t="s">
        <v>85</v>
      </c>
      <c r="D32" s="235"/>
      <c r="E32" s="425"/>
      <c r="F32" s="491"/>
      <c r="G32" s="254"/>
      <c r="H32" s="236"/>
      <c r="I32" s="237"/>
      <c r="J32" s="254"/>
      <c r="K32" s="236"/>
      <c r="L32" s="261"/>
      <c r="M32" s="286">
        <f>0</f>
        <v>0</v>
      </c>
      <c r="N32" s="287" t="s">
        <v>65</v>
      </c>
      <c r="O32" s="299">
        <f>(SUM((G32+H32)-(J32+L32))/2)</f>
        <v>0</v>
      </c>
      <c r="P32" s="244">
        <v>1</v>
      </c>
      <c r="Q32" s="472">
        <f>IFERROR(O32/(3*P32)/$P$39,0)</f>
        <v>0</v>
      </c>
      <c r="R32" s="28"/>
      <c r="S32" s="2"/>
      <c r="T32" s="438"/>
      <c r="U32" s="439"/>
      <c r="V32" s="439"/>
      <c r="W32" s="439"/>
      <c r="X32" s="439"/>
      <c r="Y32" s="439"/>
      <c r="Z32" s="439"/>
      <c r="AA32" s="439"/>
      <c r="AB32" s="439"/>
      <c r="AC32" s="439"/>
      <c r="AD32" s="440"/>
      <c r="AE32" s="29"/>
    </row>
    <row r="33" spans="1:31" s="27" customFormat="1" ht="15.1" customHeight="1" x14ac:dyDescent="0.35">
      <c r="A33" s="2"/>
      <c r="B33" s="26"/>
      <c r="C33" s="238" t="s">
        <v>86</v>
      </c>
      <c r="D33" s="205"/>
      <c r="E33" s="423"/>
      <c r="F33" s="492"/>
      <c r="G33" s="255"/>
      <c r="H33" s="239"/>
      <c r="I33" s="223"/>
      <c r="J33" s="255"/>
      <c r="K33" s="239"/>
      <c r="L33" s="262"/>
      <c r="M33" s="288">
        <f>0</f>
        <v>0</v>
      </c>
      <c r="N33" s="289" t="s">
        <v>65</v>
      </c>
      <c r="O33" s="300">
        <f>(SUM((G33+H33)-(J33+L33))/2)</f>
        <v>0</v>
      </c>
      <c r="P33" s="232">
        <v>1</v>
      </c>
      <c r="Q33" s="303">
        <f t="shared" ref="Q33:Q37" si="2">IFERROR(O33/(3*P33)/$P$39,0)</f>
        <v>0</v>
      </c>
      <c r="R33" s="28"/>
      <c r="S33" s="2"/>
      <c r="T33" s="438"/>
      <c r="U33" s="439"/>
      <c r="V33" s="439"/>
      <c r="W33" s="439"/>
      <c r="X33" s="439"/>
      <c r="Y33" s="439"/>
      <c r="Z33" s="439"/>
      <c r="AA33" s="439"/>
      <c r="AB33" s="439"/>
      <c r="AC33" s="439"/>
      <c r="AD33" s="440"/>
      <c r="AE33" s="29"/>
    </row>
    <row r="34" spans="1:31" s="27" customFormat="1" ht="15.1" customHeight="1" x14ac:dyDescent="0.35">
      <c r="A34" s="2"/>
      <c r="B34" s="26"/>
      <c r="C34" s="238" t="s">
        <v>87</v>
      </c>
      <c r="D34" s="205"/>
      <c r="E34" s="423"/>
      <c r="F34" s="492"/>
      <c r="G34" s="255"/>
      <c r="H34" s="239"/>
      <c r="I34" s="223"/>
      <c r="J34" s="255"/>
      <c r="K34" s="239"/>
      <c r="L34" s="262"/>
      <c r="M34" s="288">
        <f>0</f>
        <v>0</v>
      </c>
      <c r="N34" s="289" t="s">
        <v>64</v>
      </c>
      <c r="O34" s="300">
        <f t="shared" ref="O34:O36" si="3">(SUM((G34+H34)-(J34+L34))/2)</f>
        <v>0</v>
      </c>
      <c r="P34" s="232">
        <v>1</v>
      </c>
      <c r="Q34" s="303">
        <f t="shared" si="2"/>
        <v>0</v>
      </c>
      <c r="R34" s="28"/>
      <c r="S34" s="2"/>
      <c r="T34" s="438"/>
      <c r="U34" s="439"/>
      <c r="V34" s="439"/>
      <c r="W34" s="439"/>
      <c r="X34" s="439"/>
      <c r="Y34" s="439"/>
      <c r="Z34" s="439"/>
      <c r="AA34" s="439"/>
      <c r="AB34" s="439"/>
      <c r="AC34" s="439"/>
      <c r="AD34" s="440"/>
      <c r="AE34" s="29"/>
    </row>
    <row r="35" spans="1:31" ht="15.1" customHeight="1" x14ac:dyDescent="0.35">
      <c r="A35" s="280"/>
      <c r="B35" s="279"/>
      <c r="C35" s="238" t="s">
        <v>88</v>
      </c>
      <c r="D35" s="240"/>
      <c r="E35" s="423"/>
      <c r="F35" s="492"/>
      <c r="G35" s="228"/>
      <c r="H35" s="210"/>
      <c r="I35" s="260"/>
      <c r="J35" s="255"/>
      <c r="K35" s="210"/>
      <c r="L35" s="258"/>
      <c r="M35" s="288">
        <f>0</f>
        <v>0</v>
      </c>
      <c r="N35" s="289" t="s">
        <v>64</v>
      </c>
      <c r="O35" s="300">
        <f t="shared" si="3"/>
        <v>0</v>
      </c>
      <c r="P35" s="232">
        <v>1</v>
      </c>
      <c r="Q35" s="303">
        <f t="shared" si="2"/>
        <v>0</v>
      </c>
      <c r="R35" s="18"/>
      <c r="S35" s="280"/>
      <c r="T35" s="438"/>
      <c r="U35" s="439"/>
      <c r="V35" s="439"/>
      <c r="W35" s="439"/>
      <c r="X35" s="439"/>
      <c r="Y35" s="439"/>
      <c r="Z35" s="439"/>
      <c r="AA35" s="439"/>
      <c r="AB35" s="439"/>
      <c r="AC35" s="439"/>
      <c r="AD35" s="440"/>
    </row>
    <row r="36" spans="1:31" ht="15.1" customHeight="1" x14ac:dyDescent="0.35">
      <c r="A36" s="280"/>
      <c r="B36" s="279"/>
      <c r="C36" s="238" t="s">
        <v>89</v>
      </c>
      <c r="D36" s="240"/>
      <c r="E36" s="423"/>
      <c r="F36" s="492"/>
      <c r="G36" s="228"/>
      <c r="H36" s="210"/>
      <c r="I36" s="260"/>
      <c r="J36" s="255"/>
      <c r="K36" s="210"/>
      <c r="L36" s="258"/>
      <c r="M36" s="288">
        <f>0</f>
        <v>0</v>
      </c>
      <c r="N36" s="289" t="s">
        <v>64</v>
      </c>
      <c r="O36" s="300">
        <f t="shared" si="3"/>
        <v>0</v>
      </c>
      <c r="P36" s="232">
        <v>1</v>
      </c>
      <c r="Q36" s="303">
        <f t="shared" si="2"/>
        <v>0</v>
      </c>
      <c r="R36" s="18"/>
      <c r="S36" s="280"/>
      <c r="T36" s="438"/>
      <c r="U36" s="439"/>
      <c r="V36" s="439"/>
      <c r="W36" s="439"/>
      <c r="X36" s="439"/>
      <c r="Y36" s="439"/>
      <c r="Z36" s="439"/>
      <c r="AA36" s="439"/>
      <c r="AB36" s="439"/>
      <c r="AC36" s="439"/>
      <c r="AD36" s="440"/>
    </row>
    <row r="37" spans="1:31" ht="15.75" customHeight="1" thickBot="1" x14ac:dyDescent="0.4">
      <c r="A37" s="280"/>
      <c r="B37" s="279"/>
      <c r="C37" s="241" t="s">
        <v>90</v>
      </c>
      <c r="D37" s="242"/>
      <c r="E37" s="424"/>
      <c r="F37" s="493"/>
      <c r="G37" s="256"/>
      <c r="H37" s="243"/>
      <c r="I37" s="263"/>
      <c r="J37" s="257"/>
      <c r="K37" s="243"/>
      <c r="L37" s="264"/>
      <c r="M37" s="290">
        <f>0</f>
        <v>0</v>
      </c>
      <c r="N37" s="291" t="s">
        <v>64</v>
      </c>
      <c r="O37" s="301">
        <f>(SUM((G37+H37)-(J37+L37))/2)</f>
        <v>0</v>
      </c>
      <c r="P37" s="233">
        <v>1</v>
      </c>
      <c r="Q37" s="304">
        <f t="shared" si="2"/>
        <v>0</v>
      </c>
      <c r="R37" s="18"/>
      <c r="S37" s="280"/>
      <c r="T37" s="438"/>
      <c r="U37" s="439"/>
      <c r="V37" s="439"/>
      <c r="W37" s="439"/>
      <c r="X37" s="439"/>
      <c r="Y37" s="439"/>
      <c r="Z37" s="439"/>
      <c r="AA37" s="439"/>
      <c r="AB37" s="439"/>
      <c r="AC37" s="439"/>
      <c r="AD37" s="440"/>
    </row>
    <row r="38" spans="1:31" ht="15.75" customHeight="1" thickBot="1" x14ac:dyDescent="0.4">
      <c r="A38" s="280"/>
      <c r="B38" s="279"/>
      <c r="C38" s="473"/>
      <c r="D38" s="281"/>
      <c r="E38" s="259"/>
      <c r="F38" s="259"/>
      <c r="G38" s="259"/>
      <c r="H38" s="259"/>
      <c r="I38" s="259"/>
      <c r="J38" s="474"/>
      <c r="K38" s="259"/>
      <c r="L38" s="259"/>
      <c r="M38" s="498" t="s">
        <v>131</v>
      </c>
      <c r="N38" s="499"/>
      <c r="O38" s="19" t="s">
        <v>63</v>
      </c>
      <c r="P38" s="500" t="s">
        <v>128</v>
      </c>
      <c r="Q38" s="475"/>
      <c r="R38" s="18"/>
      <c r="S38" s="280"/>
      <c r="T38" s="438"/>
      <c r="U38" s="439"/>
      <c r="V38" s="439"/>
      <c r="W38" s="439"/>
      <c r="X38" s="439"/>
      <c r="Y38" s="439"/>
      <c r="Z38" s="439"/>
      <c r="AA38" s="439"/>
      <c r="AB38" s="439"/>
      <c r="AC38" s="439"/>
      <c r="AD38" s="440"/>
    </row>
    <row r="39" spans="1:31" ht="15.75" customHeight="1" thickBot="1" x14ac:dyDescent="0.4">
      <c r="A39" s="280"/>
      <c r="B39" s="279"/>
      <c r="C39" s="280"/>
      <c r="D39" s="280"/>
      <c r="E39" s="280"/>
      <c r="F39" s="280"/>
      <c r="G39" s="280"/>
      <c r="H39" s="280"/>
      <c r="I39" s="280"/>
      <c r="J39" s="280"/>
      <c r="K39" s="280"/>
      <c r="L39" s="4"/>
      <c r="M39" s="478">
        <f>SUM(M14:M28,M32:M37)</f>
        <v>0</v>
      </c>
      <c r="N39" s="479" t="s">
        <v>64</v>
      </c>
      <c r="O39" s="480">
        <f>SUM(O14:O28,O32:O37)</f>
        <v>0</v>
      </c>
      <c r="P39" s="481" cm="1">
        <f t="array" ref="P39">SQRT(SUMSQ((O14:O28)/(P14:P28)/3,(O32:O37)/(P32:P37)/3))</f>
        <v>0</v>
      </c>
      <c r="Q39" s="467"/>
      <c r="R39" s="267"/>
      <c r="T39" s="438"/>
      <c r="U39" s="439"/>
      <c r="V39" s="439"/>
      <c r="W39" s="439"/>
      <c r="X39" s="439"/>
      <c r="Y39" s="439"/>
      <c r="Z39" s="439"/>
      <c r="AA39" s="439"/>
      <c r="AB39" s="439"/>
      <c r="AC39" s="439"/>
      <c r="AD39" s="440"/>
    </row>
    <row r="40" spans="1:31" ht="13.15" thickBot="1" x14ac:dyDescent="0.4">
      <c r="A40" s="280"/>
      <c r="B40" s="3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2"/>
      <c r="P40" s="3"/>
      <c r="Q40" s="3"/>
      <c r="R40" s="33"/>
      <c r="S40" s="280"/>
      <c r="T40" s="441"/>
      <c r="U40" s="442"/>
      <c r="V40" s="442"/>
      <c r="W40" s="442"/>
      <c r="X40" s="442"/>
      <c r="Y40" s="442"/>
      <c r="Z40" s="442"/>
      <c r="AA40" s="442"/>
      <c r="AB40" s="442"/>
      <c r="AC40" s="442"/>
      <c r="AD40" s="443"/>
    </row>
    <row r="41" spans="1:31" ht="15.1" customHeight="1" thickBot="1" x14ac:dyDescent="0.4">
      <c r="A41" s="280"/>
      <c r="B41" s="28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0"/>
      <c r="N41" s="280"/>
      <c r="O41" s="25"/>
      <c r="P41" s="280"/>
      <c r="Q41" s="280"/>
      <c r="R41" s="280"/>
      <c r="T41" s="11"/>
    </row>
    <row r="42" spans="1:31" ht="19.5" customHeight="1" x14ac:dyDescent="0.35">
      <c r="A42" s="280"/>
      <c r="B42" s="420" t="s">
        <v>94</v>
      </c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2"/>
      <c r="S42" s="10"/>
      <c r="T42" s="383" t="s">
        <v>95</v>
      </c>
      <c r="U42" s="384"/>
      <c r="V42" s="384"/>
      <c r="W42" s="384"/>
      <c r="X42" s="384"/>
      <c r="Y42" s="384"/>
      <c r="Z42" s="384"/>
      <c r="AA42" s="384"/>
      <c r="AB42" s="384"/>
      <c r="AC42" s="384"/>
      <c r="AD42" s="385"/>
    </row>
    <row r="43" spans="1:31" ht="7.6" customHeight="1" thickBot="1" x14ac:dyDescent="0.4">
      <c r="A43" s="280"/>
      <c r="B43" s="20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203"/>
      <c r="P43" s="11"/>
      <c r="Q43" s="11"/>
      <c r="R43" s="35"/>
      <c r="S43" s="280"/>
      <c r="T43" s="457"/>
      <c r="U43" s="458"/>
      <c r="V43" s="458"/>
      <c r="W43" s="458"/>
      <c r="X43" s="458"/>
      <c r="Y43" s="458"/>
      <c r="Z43" s="458"/>
      <c r="AA43" s="458"/>
      <c r="AB43" s="458"/>
      <c r="AC43" s="458"/>
      <c r="AD43" s="459"/>
    </row>
    <row r="44" spans="1:31" ht="28.5" customHeight="1" thickBot="1" x14ac:dyDescent="0.4">
      <c r="A44" s="280"/>
      <c r="B44" s="279"/>
      <c r="C44" s="366" t="s">
        <v>76</v>
      </c>
      <c r="D44" s="367"/>
      <c r="E44" s="367"/>
      <c r="F44" s="368"/>
      <c r="G44" s="198" t="s">
        <v>77</v>
      </c>
      <c r="H44" s="199" t="s">
        <v>78</v>
      </c>
      <c r="I44" s="10"/>
      <c r="J44" s="366" t="s">
        <v>75</v>
      </c>
      <c r="K44" s="367"/>
      <c r="L44" s="367"/>
      <c r="M44" s="367"/>
      <c r="N44" s="367"/>
      <c r="O44" s="367"/>
      <c r="P44" s="368"/>
      <c r="Q44" s="10"/>
      <c r="R44" s="35"/>
      <c r="S44" s="280"/>
      <c r="T44" s="457"/>
      <c r="U44" s="458"/>
      <c r="V44" s="458"/>
      <c r="W44" s="458"/>
      <c r="X44" s="458"/>
      <c r="Y44" s="458"/>
      <c r="Z44" s="458"/>
      <c r="AA44" s="458"/>
      <c r="AB44" s="458"/>
      <c r="AC44" s="458"/>
      <c r="AD44" s="459"/>
    </row>
    <row r="45" spans="1:31" ht="17.2" customHeight="1" x14ac:dyDescent="0.35">
      <c r="A45" s="280"/>
      <c r="B45" s="279"/>
      <c r="C45" s="414" t="s">
        <v>122</v>
      </c>
      <c r="D45" s="411"/>
      <c r="E45" s="497">
        <f>M39</f>
        <v>0</v>
      </c>
      <c r="F45" s="392">
        <f>O39</f>
        <v>0</v>
      </c>
      <c r="G45" s="394">
        <f>E45-F45</f>
        <v>0</v>
      </c>
      <c r="H45" s="396">
        <f>E45+F45</f>
        <v>0</v>
      </c>
      <c r="I45" s="10"/>
      <c r="J45" s="369" t="s">
        <v>119</v>
      </c>
      <c r="K45" s="370"/>
      <c r="L45" s="360" t="s">
        <v>91</v>
      </c>
      <c r="M45" s="375" t="s">
        <v>115</v>
      </c>
      <c r="N45" s="376"/>
      <c r="O45" s="376"/>
      <c r="P45" s="409" t="e">
        <f>ABS(K49-J49)/(P39*2)-ABS(AVERAGE(J49:K52)-E47)/(P39*2)</f>
        <v>#DIV/0!</v>
      </c>
      <c r="Q45" s="10"/>
      <c r="R45" s="36"/>
      <c r="S45" s="37"/>
      <c r="T45" s="457"/>
      <c r="U45" s="458"/>
      <c r="V45" s="458"/>
      <c r="W45" s="458"/>
      <c r="X45" s="458"/>
      <c r="Y45" s="458"/>
      <c r="Z45" s="458"/>
      <c r="AA45" s="458"/>
      <c r="AB45" s="458"/>
      <c r="AC45" s="458"/>
      <c r="AD45" s="459"/>
    </row>
    <row r="46" spans="1:31" ht="17.2" customHeight="1" thickBot="1" x14ac:dyDescent="0.4">
      <c r="A46" s="280"/>
      <c r="B46" s="279"/>
      <c r="C46" s="412"/>
      <c r="D46" s="413"/>
      <c r="E46" s="391"/>
      <c r="F46" s="393"/>
      <c r="G46" s="395"/>
      <c r="H46" s="397"/>
      <c r="I46" s="10"/>
      <c r="J46" s="371"/>
      <c r="K46" s="372"/>
      <c r="L46" s="361"/>
      <c r="M46" s="377"/>
      <c r="N46" s="378"/>
      <c r="O46" s="378"/>
      <c r="P46" s="410"/>
      <c r="Q46" s="10"/>
      <c r="R46" s="36"/>
      <c r="S46" s="37"/>
      <c r="T46" s="457"/>
      <c r="U46" s="458"/>
      <c r="V46" s="458"/>
      <c r="W46" s="458"/>
      <c r="X46" s="458"/>
      <c r="Y46" s="458"/>
      <c r="Z46" s="458"/>
      <c r="AA46" s="458"/>
      <c r="AB46" s="458"/>
      <c r="AC46" s="458"/>
      <c r="AD46" s="459"/>
    </row>
    <row r="47" spans="1:31" ht="17.2" customHeight="1" x14ac:dyDescent="0.35">
      <c r="A47" s="280"/>
      <c r="B47" s="279"/>
      <c r="C47" s="414" t="s">
        <v>123</v>
      </c>
      <c r="D47" s="411"/>
      <c r="E47" s="497">
        <f>M39</f>
        <v>0</v>
      </c>
      <c r="F47" s="392">
        <f>P39*5</f>
        <v>0</v>
      </c>
      <c r="G47" s="394">
        <f>E47-F47</f>
        <v>0</v>
      </c>
      <c r="H47" s="396">
        <f>E47+F47</f>
        <v>0</v>
      </c>
      <c r="I47" s="10"/>
      <c r="J47" s="398" t="s">
        <v>120</v>
      </c>
      <c r="K47" s="373" t="s">
        <v>121</v>
      </c>
      <c r="L47" s="361"/>
      <c r="M47" s="356" t="s">
        <v>116</v>
      </c>
      <c r="N47" s="357"/>
      <c r="O47" s="357"/>
      <c r="P47" s="400" t="e">
        <f>P45/3</f>
        <v>#DIV/0!</v>
      </c>
      <c r="Q47" s="10"/>
      <c r="R47" s="36"/>
      <c r="S47" s="37"/>
      <c r="T47" s="457"/>
      <c r="U47" s="458"/>
      <c r="V47" s="458"/>
      <c r="W47" s="458"/>
      <c r="X47" s="458"/>
      <c r="Y47" s="458"/>
      <c r="Z47" s="458"/>
      <c r="AA47" s="458"/>
      <c r="AB47" s="458"/>
      <c r="AC47" s="458"/>
      <c r="AD47" s="459"/>
    </row>
    <row r="48" spans="1:31" ht="17.2" customHeight="1" thickBot="1" x14ac:dyDescent="0.4">
      <c r="A48" s="280"/>
      <c r="B48" s="279"/>
      <c r="C48" s="412"/>
      <c r="D48" s="413"/>
      <c r="E48" s="391"/>
      <c r="F48" s="393"/>
      <c r="G48" s="395"/>
      <c r="H48" s="397"/>
      <c r="I48" s="10"/>
      <c r="J48" s="399"/>
      <c r="K48" s="374"/>
      <c r="L48" s="361"/>
      <c r="M48" s="377"/>
      <c r="N48" s="378"/>
      <c r="O48" s="378"/>
      <c r="P48" s="401"/>
      <c r="Q48" s="10"/>
      <c r="R48" s="36"/>
      <c r="S48" s="37"/>
      <c r="T48" s="457"/>
      <c r="U48" s="458"/>
      <c r="V48" s="458"/>
      <c r="W48" s="458"/>
      <c r="X48" s="458"/>
      <c r="Y48" s="458"/>
      <c r="Z48" s="458"/>
      <c r="AA48" s="458"/>
      <c r="AB48" s="458"/>
      <c r="AC48" s="458"/>
      <c r="AD48" s="459"/>
    </row>
    <row r="49" spans="1:30" ht="17.2" customHeight="1" x14ac:dyDescent="0.35">
      <c r="A49" s="280"/>
      <c r="B49" s="279"/>
      <c r="C49" s="38"/>
      <c r="D49" s="39"/>
      <c r="E49" s="40"/>
      <c r="F49" s="41"/>
      <c r="G49" s="42"/>
      <c r="H49" s="43"/>
      <c r="I49" s="10"/>
      <c r="J49" s="402">
        <v>0</v>
      </c>
      <c r="K49" s="363">
        <v>0.8</v>
      </c>
      <c r="L49" s="361"/>
      <c r="M49" s="356" t="s">
        <v>117</v>
      </c>
      <c r="N49" s="357"/>
      <c r="O49" s="357"/>
      <c r="P49" s="405" t="e">
        <f>1-(NORMSDIST(P45))</f>
        <v>#DIV/0!</v>
      </c>
      <c r="Q49" s="10"/>
      <c r="R49" s="36"/>
      <c r="S49" s="37"/>
      <c r="T49" s="457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0" ht="15.1" customHeight="1" x14ac:dyDescent="0.35">
      <c r="A50" s="280"/>
      <c r="B50" s="279"/>
      <c r="C50" s="11"/>
      <c r="D50" s="11"/>
      <c r="E50" s="11"/>
      <c r="F50" s="11"/>
      <c r="G50" s="11"/>
      <c r="H50" s="11"/>
      <c r="I50" s="10"/>
      <c r="J50" s="403"/>
      <c r="K50" s="364"/>
      <c r="L50" s="361"/>
      <c r="M50" s="377"/>
      <c r="N50" s="378"/>
      <c r="O50" s="378"/>
      <c r="P50" s="406"/>
      <c r="Q50" s="10"/>
      <c r="R50" s="36"/>
      <c r="S50" s="37"/>
      <c r="T50" s="457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0" ht="15.4" customHeight="1" x14ac:dyDescent="0.35">
      <c r="A51" s="280"/>
      <c r="B51" s="279"/>
      <c r="C51" s="280"/>
      <c r="D51" s="280"/>
      <c r="E51" s="280"/>
      <c r="F51" s="280"/>
      <c r="G51" s="16"/>
      <c r="H51" s="61"/>
      <c r="I51" s="10"/>
      <c r="J51" s="403"/>
      <c r="K51" s="364"/>
      <c r="L51" s="361"/>
      <c r="M51" s="356" t="s">
        <v>118</v>
      </c>
      <c r="N51" s="357"/>
      <c r="O51" s="357"/>
      <c r="P51" s="407" t="e">
        <f>P49*100000</f>
        <v>#DIV/0!</v>
      </c>
      <c r="Q51" s="10"/>
      <c r="R51" s="18"/>
      <c r="S51" s="280"/>
      <c r="T51" s="457"/>
      <c r="U51" s="458"/>
      <c r="V51" s="458"/>
      <c r="W51" s="458"/>
      <c r="X51" s="458"/>
      <c r="Y51" s="458"/>
      <c r="Z51" s="458"/>
      <c r="AA51" s="458"/>
      <c r="AB51" s="458"/>
      <c r="AC51" s="458"/>
      <c r="AD51" s="459"/>
    </row>
    <row r="52" spans="1:30" ht="14.95" customHeight="1" thickBot="1" x14ac:dyDescent="0.4">
      <c r="A52" s="280"/>
      <c r="B52" s="279"/>
      <c r="C52" s="280"/>
      <c r="D52" s="280"/>
      <c r="E52" s="280"/>
      <c r="F52" s="280"/>
      <c r="G52" s="280"/>
      <c r="H52" s="280"/>
      <c r="I52" s="10"/>
      <c r="J52" s="404"/>
      <c r="K52" s="365"/>
      <c r="L52" s="362"/>
      <c r="M52" s="358"/>
      <c r="N52" s="359"/>
      <c r="O52" s="359"/>
      <c r="P52" s="408"/>
      <c r="Q52" s="10"/>
      <c r="R52" s="18"/>
      <c r="S52" s="280"/>
      <c r="T52" s="457"/>
      <c r="U52" s="458"/>
      <c r="V52" s="458"/>
      <c r="W52" s="458"/>
      <c r="X52" s="458"/>
      <c r="Y52" s="458"/>
      <c r="Z52" s="458"/>
      <c r="AA52" s="458"/>
      <c r="AB52" s="458"/>
      <c r="AC52" s="458"/>
      <c r="AD52" s="459"/>
    </row>
    <row r="53" spans="1:30" ht="15.75" customHeight="1" thickBot="1" x14ac:dyDescent="0.4">
      <c r="A53" s="280"/>
      <c r="B53" s="62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84"/>
      <c r="Q53" s="284"/>
      <c r="R53" s="285"/>
      <c r="S53" s="11"/>
      <c r="T53" s="460"/>
      <c r="U53" s="461"/>
      <c r="V53" s="461"/>
      <c r="W53" s="461"/>
      <c r="X53" s="461"/>
      <c r="Y53" s="461"/>
      <c r="Z53" s="461"/>
      <c r="AA53" s="461"/>
      <c r="AB53" s="461"/>
      <c r="AC53" s="461"/>
      <c r="AD53" s="462"/>
    </row>
    <row r="54" spans="1:30" ht="15.1" customHeight="1" x14ac:dyDescent="0.35">
      <c r="B54" s="10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10"/>
    </row>
    <row r="55" spans="1:30" ht="12.85" customHeight="1" x14ac:dyDescent="0.4">
      <c r="B55" s="10"/>
      <c r="C55" s="46"/>
      <c r="D55" s="46"/>
      <c r="E55" s="47"/>
      <c r="F55" s="47"/>
      <c r="G55" s="47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0"/>
    </row>
    <row r="56" spans="1:30" ht="15.75" customHeight="1" x14ac:dyDescent="0.4">
      <c r="B56" s="10"/>
      <c r="C56" s="48"/>
      <c r="D56" s="48"/>
      <c r="E56" s="48"/>
      <c r="F56" s="48"/>
      <c r="G56" s="4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0"/>
    </row>
    <row r="57" spans="1:30" ht="15.75" customHeight="1" x14ac:dyDescent="0.4">
      <c r="B57" s="10"/>
      <c r="C57" s="48"/>
      <c r="D57" s="48"/>
      <c r="E57" s="48"/>
      <c r="F57" s="48"/>
      <c r="G57" s="4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0"/>
    </row>
    <row r="58" spans="1:30" ht="13.15" x14ac:dyDescent="0.4">
      <c r="B58" s="10"/>
      <c r="C58" s="49"/>
      <c r="D58" s="46"/>
      <c r="E58" s="50"/>
      <c r="F58" s="50"/>
      <c r="G58" s="47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0"/>
    </row>
    <row r="59" spans="1:30" ht="15.1" customHeight="1" x14ac:dyDescent="0.4">
      <c r="B59" s="10"/>
      <c r="C59" s="49"/>
      <c r="D59" s="46"/>
      <c r="E59" s="51"/>
      <c r="F59" s="50"/>
      <c r="G59" s="47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0"/>
    </row>
    <row r="60" spans="1:30" ht="15.1" customHeight="1" x14ac:dyDescent="0.35">
      <c r="B60" s="10"/>
      <c r="C60" s="49"/>
      <c r="D60" s="52"/>
      <c r="E60" s="52"/>
      <c r="F60" s="52"/>
      <c r="G60" s="47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0"/>
    </row>
    <row r="61" spans="1:30" ht="15.75" customHeight="1" x14ac:dyDescent="0.35">
      <c r="B61" s="10"/>
      <c r="C61" s="49"/>
      <c r="D61" s="52"/>
      <c r="E61" s="52"/>
      <c r="F61" s="52"/>
      <c r="G61" s="47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0"/>
    </row>
    <row r="62" spans="1:30" ht="15.1" customHeight="1" x14ac:dyDescent="0.35">
      <c r="B62" s="10"/>
      <c r="C62" s="49"/>
      <c r="D62" s="52"/>
      <c r="E62" s="51"/>
      <c r="F62" s="50"/>
      <c r="G62" s="47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0"/>
      <c r="V62" s="29"/>
    </row>
    <row r="63" spans="1:30" ht="12.85" customHeight="1" x14ac:dyDescent="0.3">
      <c r="B63" s="10"/>
      <c r="C63" s="47"/>
      <c r="D63" s="47"/>
      <c r="E63" s="47"/>
      <c r="F63" s="47"/>
      <c r="G63" s="47"/>
      <c r="H63" s="47"/>
      <c r="I63" s="47"/>
      <c r="J63" s="47"/>
      <c r="K63" s="53"/>
      <c r="L63" s="11"/>
      <c r="M63" s="53"/>
      <c r="N63" s="53"/>
      <c r="O63" s="53"/>
      <c r="P63" s="11"/>
      <c r="Q63" s="11"/>
      <c r="R63" s="11"/>
      <c r="S63" s="10"/>
    </row>
    <row r="64" spans="1:30" ht="15.1" customHeight="1" x14ac:dyDescent="0.4">
      <c r="B64" s="10"/>
      <c r="C64" s="48"/>
      <c r="D64" s="47"/>
      <c r="E64" s="48"/>
      <c r="F64" s="47"/>
      <c r="G64" s="47"/>
      <c r="H64" s="47"/>
      <c r="I64" s="47"/>
      <c r="J64" s="47"/>
      <c r="K64" s="53"/>
      <c r="L64" s="11"/>
      <c r="M64" s="53"/>
      <c r="N64" s="53"/>
      <c r="O64" s="53"/>
      <c r="P64" s="11"/>
      <c r="Q64" s="11"/>
      <c r="R64" s="11"/>
      <c r="S64" s="10"/>
    </row>
    <row r="65" spans="2:19" ht="15.1" customHeight="1" x14ac:dyDescent="0.4">
      <c r="B65" s="10"/>
      <c r="C65" s="48"/>
      <c r="D65" s="47"/>
      <c r="E65" s="48"/>
      <c r="F65" s="47"/>
      <c r="G65" s="47"/>
      <c r="H65" s="47"/>
      <c r="I65" s="47"/>
      <c r="J65" s="47"/>
      <c r="K65" s="53"/>
      <c r="L65" s="11"/>
      <c r="M65" s="53"/>
      <c r="N65" s="53"/>
      <c r="O65" s="53"/>
      <c r="P65" s="11"/>
      <c r="Q65" s="11"/>
      <c r="R65" s="11"/>
      <c r="S65" s="10"/>
    </row>
    <row r="66" spans="2:19" ht="15.1" customHeight="1" x14ac:dyDescent="0.35">
      <c r="B66" s="10"/>
      <c r="C66" s="52"/>
      <c r="D66" s="50"/>
      <c r="E66" s="50"/>
      <c r="F66" s="50"/>
      <c r="G66" s="50"/>
      <c r="H66" s="50"/>
      <c r="I66" s="50"/>
      <c r="J66" s="54"/>
      <c r="K66" s="54"/>
      <c r="L66" s="11"/>
      <c r="M66" s="55"/>
      <c r="N66" s="55"/>
      <c r="O66" s="55"/>
      <c r="P66" s="11"/>
      <c r="Q66" s="11"/>
      <c r="R66" s="11"/>
      <c r="S66" s="10"/>
    </row>
    <row r="67" spans="2:19" ht="15.75" customHeight="1" x14ac:dyDescent="0.35">
      <c r="B67" s="10"/>
      <c r="C67" s="52"/>
      <c r="D67" s="50"/>
      <c r="E67" s="50"/>
      <c r="F67" s="50"/>
      <c r="G67" s="56"/>
      <c r="H67" s="56"/>
      <c r="I67" s="50"/>
      <c r="J67" s="54"/>
      <c r="K67" s="54"/>
      <c r="L67" s="11"/>
      <c r="M67" s="55"/>
      <c r="N67" s="55"/>
      <c r="O67" s="55"/>
      <c r="P67" s="11"/>
      <c r="Q67" s="11"/>
      <c r="R67" s="11"/>
      <c r="S67" s="10"/>
    </row>
    <row r="68" spans="2:19" ht="15.75" customHeight="1" x14ac:dyDescent="0.35">
      <c r="B68" s="10"/>
      <c r="C68" s="52"/>
      <c r="D68" s="52"/>
      <c r="E68" s="52"/>
      <c r="F68" s="52"/>
      <c r="G68" s="52"/>
      <c r="H68" s="52"/>
      <c r="I68" s="52"/>
      <c r="J68" s="54"/>
      <c r="K68" s="54"/>
      <c r="L68" s="11"/>
      <c r="M68" s="55"/>
      <c r="N68" s="55"/>
      <c r="O68" s="55"/>
      <c r="P68" s="11"/>
      <c r="Q68" s="11"/>
      <c r="R68" s="11"/>
      <c r="S68" s="10"/>
    </row>
    <row r="69" spans="2:19" ht="13.15" x14ac:dyDescent="0.35">
      <c r="B69" s="10"/>
      <c r="C69" s="52"/>
      <c r="D69" s="52"/>
      <c r="E69" s="52"/>
      <c r="F69" s="52"/>
      <c r="G69" s="52"/>
      <c r="H69" s="52"/>
      <c r="I69" s="52"/>
      <c r="J69" s="54"/>
      <c r="K69" s="54"/>
      <c r="L69" s="11"/>
      <c r="M69" s="55"/>
      <c r="N69" s="55"/>
      <c r="O69" s="55"/>
      <c r="P69" s="11"/>
      <c r="Q69" s="11"/>
      <c r="R69" s="11"/>
      <c r="S69" s="10"/>
    </row>
    <row r="70" spans="2:19" ht="15" x14ac:dyDescent="0.35">
      <c r="B70" s="10"/>
      <c r="C70" s="52"/>
      <c r="D70" s="50"/>
      <c r="E70" s="50"/>
      <c r="F70" s="50"/>
      <c r="G70" s="56"/>
      <c r="H70" s="56"/>
      <c r="I70" s="50"/>
      <c r="J70" s="54"/>
      <c r="K70" s="54"/>
      <c r="L70" s="11"/>
      <c r="M70" s="55"/>
      <c r="N70" s="55"/>
      <c r="O70" s="55"/>
      <c r="P70" s="11"/>
      <c r="Q70" s="11"/>
      <c r="R70" s="11"/>
      <c r="S70" s="10"/>
    </row>
    <row r="71" spans="2:19" x14ac:dyDescent="0.3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2:19" x14ac:dyDescent="0.3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2:19" x14ac:dyDescent="0.3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2:19" x14ac:dyDescent="0.3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2:19" x14ac:dyDescent="0.3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2:19" x14ac:dyDescent="0.3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2:19" x14ac:dyDescent="0.3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2:19" x14ac:dyDescent="0.3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2:19" x14ac:dyDescent="0.3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2:19" x14ac:dyDescent="0.3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2:19" x14ac:dyDescent="0.3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2:19" x14ac:dyDescent="0.3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2:19" x14ac:dyDescent="0.3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2:19" x14ac:dyDescent="0.3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2:19" x14ac:dyDescent="0.3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2:19" x14ac:dyDescent="0.3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2:19" x14ac:dyDescent="0.3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2:19" x14ac:dyDescent="0.3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2:19" x14ac:dyDescent="0.35"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</row>
    <row r="90" spans="2:19" x14ac:dyDescent="0.35"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</row>
    <row r="91" spans="2:19" x14ac:dyDescent="0.35"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</row>
    <row r="92" spans="2:19" x14ac:dyDescent="0.35"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</row>
    <row r="93" spans="2:19" x14ac:dyDescent="0.35"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</row>
    <row r="94" spans="2:19" x14ac:dyDescent="0.35"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</row>
    <row r="95" spans="2:19" x14ac:dyDescent="0.35"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</row>
    <row r="96" spans="2:19" x14ac:dyDescent="0.35"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</row>
    <row r="97" spans="2:19" x14ac:dyDescent="0.35"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</row>
    <row r="98" spans="2:19" x14ac:dyDescent="0.35"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</row>
    <row r="99" spans="2:19" x14ac:dyDescent="0.35"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</row>
    <row r="100" spans="2:19" x14ac:dyDescent="0.35"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</row>
    <row r="101" spans="2:19" x14ac:dyDescent="0.35"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</row>
    <row r="102" spans="2:19" x14ac:dyDescent="0.35"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2:19" x14ac:dyDescent="0.35"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</row>
    <row r="104" spans="2:19" x14ac:dyDescent="0.35"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</row>
    <row r="105" spans="2:19" x14ac:dyDescent="0.35"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</row>
    <row r="106" spans="2:19" x14ac:dyDescent="0.35"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</row>
    <row r="107" spans="2:19" x14ac:dyDescent="0.35"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</row>
    <row r="108" spans="2:19" x14ac:dyDescent="0.35"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</row>
    <row r="109" spans="2:19" x14ac:dyDescent="0.35"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</row>
    <row r="110" spans="2:19" x14ac:dyDescent="0.35"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</row>
    <row r="111" spans="2:19" x14ac:dyDescent="0.35"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</row>
    <row r="112" spans="2:19" x14ac:dyDescent="0.35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</row>
    <row r="113" spans="2:19" x14ac:dyDescent="0.35"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</row>
    <row r="114" spans="2:19" x14ac:dyDescent="0.35"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</row>
    <row r="115" spans="2:19" x14ac:dyDescent="0.35"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</row>
    <row r="116" spans="2:19" x14ac:dyDescent="0.35"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</row>
    <row r="117" spans="2:19" x14ac:dyDescent="0.35"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</row>
    <row r="118" spans="2:19" x14ac:dyDescent="0.35"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</row>
    <row r="119" spans="2:19" x14ac:dyDescent="0.35"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</row>
    <row r="120" spans="2:19" x14ac:dyDescent="0.35"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</row>
    <row r="121" spans="2:19" x14ac:dyDescent="0.35"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</row>
    <row r="122" spans="2:19" x14ac:dyDescent="0.35"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</row>
    <row r="123" spans="2:19" x14ac:dyDescent="0.35"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</row>
    <row r="124" spans="2:19" x14ac:dyDescent="0.35"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</row>
    <row r="125" spans="2:19" x14ac:dyDescent="0.35"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</row>
    <row r="126" spans="2:19" x14ac:dyDescent="0.35"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</row>
    <row r="127" spans="2:19" x14ac:dyDescent="0.35">
      <c r="B127" s="57"/>
      <c r="C127" s="57" t="s">
        <v>3</v>
      </c>
      <c r="D127" s="57">
        <v>1</v>
      </c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</row>
    <row r="128" spans="2:19" ht="13.15" x14ac:dyDescent="0.35">
      <c r="B128" s="57"/>
      <c r="C128" s="58" t="s">
        <v>1</v>
      </c>
      <c r="D128" s="57">
        <v>2</v>
      </c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</row>
    <row r="129" spans="2:19" ht="13.15" x14ac:dyDescent="0.35">
      <c r="B129" s="57"/>
      <c r="C129" s="59" t="s">
        <v>0</v>
      </c>
      <c r="D129" s="57">
        <v>3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</row>
    <row r="130" spans="2:19" x14ac:dyDescent="0.35">
      <c r="B130" s="57"/>
      <c r="C130" s="57"/>
      <c r="D130" s="57">
        <v>4</v>
      </c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</row>
    <row r="131" spans="2:19" x14ac:dyDescent="0.35">
      <c r="B131" s="57"/>
      <c r="C131" s="57"/>
      <c r="D131" s="57">
        <v>5</v>
      </c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</row>
    <row r="132" spans="2:19" x14ac:dyDescent="0.35">
      <c r="B132" s="57"/>
      <c r="C132" s="57"/>
      <c r="D132" s="57">
        <v>6</v>
      </c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</row>
    <row r="133" spans="2:19" x14ac:dyDescent="0.35"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</row>
    <row r="134" spans="2:19" x14ac:dyDescent="0.35"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</row>
    <row r="135" spans="2:19" x14ac:dyDescent="0.35"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</row>
    <row r="136" spans="2:19" x14ac:dyDescent="0.35"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</row>
    <row r="137" spans="2:19" x14ac:dyDescent="0.35"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</row>
    <row r="138" spans="2:19" x14ac:dyDescent="0.35"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</row>
    <row r="139" spans="2:19" x14ac:dyDescent="0.35"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</row>
    <row r="140" spans="2:19" x14ac:dyDescent="0.35"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</row>
    <row r="141" spans="2:19" x14ac:dyDescent="0.35"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</row>
    <row r="142" spans="2:19" x14ac:dyDescent="0.35"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</row>
    <row r="143" spans="2:19" x14ac:dyDescent="0.35"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</row>
    <row r="144" spans="2:19" x14ac:dyDescent="0.35"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</row>
    <row r="145" spans="2:19" x14ac:dyDescent="0.35"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</row>
    <row r="146" spans="2:19" x14ac:dyDescent="0.35"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</row>
    <row r="147" spans="2:19" x14ac:dyDescent="0.35"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</row>
    <row r="148" spans="2:19" x14ac:dyDescent="0.35"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</row>
    <row r="149" spans="2:19" x14ac:dyDescent="0.35"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</row>
    <row r="150" spans="2:19" x14ac:dyDescent="0.35"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</row>
    <row r="151" spans="2:19" x14ac:dyDescent="0.35"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</row>
    <row r="152" spans="2:19" x14ac:dyDescent="0.35"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</row>
    <row r="153" spans="2:19" x14ac:dyDescent="0.35"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</row>
    <row r="154" spans="2:19" x14ac:dyDescent="0.35"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</row>
    <row r="155" spans="2:19" x14ac:dyDescent="0.35"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</row>
    <row r="156" spans="2:19" x14ac:dyDescent="0.35"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</row>
    <row r="157" spans="2:19" x14ac:dyDescent="0.35"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</row>
    <row r="158" spans="2:19" x14ac:dyDescent="0.35"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</row>
    <row r="159" spans="2:19" x14ac:dyDescent="0.35"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</row>
    <row r="160" spans="2:19" x14ac:dyDescent="0.35"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</row>
    <row r="161" spans="2:19" x14ac:dyDescent="0.35"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</row>
    <row r="162" spans="2:19" x14ac:dyDescent="0.35"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</row>
    <row r="163" spans="2:19" x14ac:dyDescent="0.35"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</row>
    <row r="164" spans="2:19" x14ac:dyDescent="0.35"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</row>
    <row r="165" spans="2:19" x14ac:dyDescent="0.35"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</row>
    <row r="166" spans="2:19" x14ac:dyDescent="0.35"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</row>
    <row r="167" spans="2:19" x14ac:dyDescent="0.35"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</row>
    <row r="168" spans="2:19" x14ac:dyDescent="0.35"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</row>
    <row r="169" spans="2:19" x14ac:dyDescent="0.35"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</row>
    <row r="170" spans="2:19" x14ac:dyDescent="0.35"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</row>
    <row r="171" spans="2:19" x14ac:dyDescent="0.35"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</row>
    <row r="172" spans="2:19" x14ac:dyDescent="0.35"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</row>
    <row r="173" spans="2:19" x14ac:dyDescent="0.35"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</row>
    <row r="174" spans="2:19" x14ac:dyDescent="0.35"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</row>
    <row r="175" spans="2:19" x14ac:dyDescent="0.35"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</row>
    <row r="176" spans="2:19" x14ac:dyDescent="0.35"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</row>
    <row r="177" spans="2:19" x14ac:dyDescent="0.35"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</row>
    <row r="178" spans="2:19" x14ac:dyDescent="0.35"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</row>
    <row r="179" spans="2:19" x14ac:dyDescent="0.35"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</row>
    <row r="180" spans="2:19" x14ac:dyDescent="0.35"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</row>
    <row r="181" spans="2:19" x14ac:dyDescent="0.35"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</row>
    <row r="182" spans="2:19" x14ac:dyDescent="0.35"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</row>
    <row r="183" spans="2:19" x14ac:dyDescent="0.35"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</row>
    <row r="184" spans="2:19" x14ac:dyDescent="0.35"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</row>
    <row r="185" spans="2:19" x14ac:dyDescent="0.35"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</row>
    <row r="186" spans="2:19" x14ac:dyDescent="0.35"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</row>
    <row r="187" spans="2:19" x14ac:dyDescent="0.35"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</row>
    <row r="188" spans="2:19" x14ac:dyDescent="0.35"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</row>
    <row r="189" spans="2:19" x14ac:dyDescent="0.35"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</row>
    <row r="190" spans="2:19" x14ac:dyDescent="0.35"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</row>
    <row r="191" spans="2:19" x14ac:dyDescent="0.35"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</row>
    <row r="192" spans="2:19" x14ac:dyDescent="0.35"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</row>
    <row r="193" spans="2:19" x14ac:dyDescent="0.35"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</row>
    <row r="194" spans="2:19" x14ac:dyDescent="0.35"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</row>
    <row r="195" spans="2:19" x14ac:dyDescent="0.35"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</row>
    <row r="196" spans="2:19" x14ac:dyDescent="0.35"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</row>
    <row r="197" spans="2:19" x14ac:dyDescent="0.35"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</row>
    <row r="198" spans="2:19" x14ac:dyDescent="0.35"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</row>
    <row r="199" spans="2:19" x14ac:dyDescent="0.35"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</row>
    <row r="200" spans="2:19" x14ac:dyDescent="0.35"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</row>
    <row r="201" spans="2:19" x14ac:dyDescent="0.35"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</row>
    <row r="202" spans="2:19" x14ac:dyDescent="0.35"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</row>
    <row r="203" spans="2:19" x14ac:dyDescent="0.35"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</row>
    <row r="204" spans="2:19" x14ac:dyDescent="0.35"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</row>
    <row r="205" spans="2:19" x14ac:dyDescent="0.35"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</row>
    <row r="206" spans="2:19" x14ac:dyDescent="0.35"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</row>
    <row r="207" spans="2:19" x14ac:dyDescent="0.35"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</row>
    <row r="208" spans="2:19" x14ac:dyDescent="0.35"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</row>
    <row r="209" spans="2:19" x14ac:dyDescent="0.35"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</row>
    <row r="210" spans="2:19" x14ac:dyDescent="0.35"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</row>
    <row r="211" spans="2:19" x14ac:dyDescent="0.35"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</row>
    <row r="212" spans="2:19" x14ac:dyDescent="0.35"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</row>
    <row r="213" spans="2:19" x14ac:dyDescent="0.35"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</row>
    <row r="214" spans="2:19" x14ac:dyDescent="0.35"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</row>
    <row r="215" spans="2:19" x14ac:dyDescent="0.35"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</row>
    <row r="216" spans="2:19" x14ac:dyDescent="0.35"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</row>
    <row r="217" spans="2:19" x14ac:dyDescent="0.35"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</row>
    <row r="218" spans="2:19" x14ac:dyDescent="0.35"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</row>
    <row r="219" spans="2:19" x14ac:dyDescent="0.35"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</row>
    <row r="220" spans="2:19" x14ac:dyDescent="0.35"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</row>
    <row r="221" spans="2:19" x14ac:dyDescent="0.35"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</row>
    <row r="222" spans="2:19" x14ac:dyDescent="0.35"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</row>
    <row r="223" spans="2:19" x14ac:dyDescent="0.35"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</row>
    <row r="224" spans="2:19" x14ac:dyDescent="0.35"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</row>
    <row r="225" spans="2:19" x14ac:dyDescent="0.35"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</row>
    <row r="226" spans="2:19" x14ac:dyDescent="0.35"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</row>
    <row r="227" spans="2:19" x14ac:dyDescent="0.35"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</row>
    <row r="228" spans="2:19" x14ac:dyDescent="0.35"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</row>
    <row r="229" spans="2:19" x14ac:dyDescent="0.35"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</row>
    <row r="230" spans="2:19" x14ac:dyDescent="0.35"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</row>
    <row r="231" spans="2:19" x14ac:dyDescent="0.35"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</row>
    <row r="232" spans="2:19" x14ac:dyDescent="0.35"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</row>
    <row r="233" spans="2:19" x14ac:dyDescent="0.35"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</row>
    <row r="234" spans="2:19" x14ac:dyDescent="0.35"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</row>
  </sheetData>
  <sheetProtection formatCells="0" formatColumns="0" formatRows="0" insertHyperlinks="0" selectLockedCells="1"/>
  <protectedRanges>
    <protectedRange sqref="E5 E7:E8" name="TITLEBOX"/>
    <protectedRange sqref="C32:L38 C14:L28 P14:Q28 P32:Q38" name="CONTENT"/>
    <protectedRange sqref="K49:K50" name="USL"/>
  </protectedRanges>
  <mergeCells count="95">
    <mergeCell ref="T10:AD10"/>
    <mergeCell ref="B5:D5"/>
    <mergeCell ref="I7:K7"/>
    <mergeCell ref="L7:M7"/>
    <mergeCell ref="I8:K8"/>
    <mergeCell ref="L8:M8"/>
    <mergeCell ref="B10:R10"/>
    <mergeCell ref="M12:Q12"/>
    <mergeCell ref="I12:L12"/>
    <mergeCell ref="M30:Q30"/>
    <mergeCell ref="C29:Q29"/>
    <mergeCell ref="T11:AD40"/>
    <mergeCell ref="C12:H12"/>
    <mergeCell ref="E13:F13"/>
    <mergeCell ref="G13:H13"/>
    <mergeCell ref="E14:F14"/>
    <mergeCell ref="G14:H14"/>
    <mergeCell ref="E15:F15"/>
    <mergeCell ref="E19:F19"/>
    <mergeCell ref="G19:H19"/>
    <mergeCell ref="E20:F20"/>
    <mergeCell ref="G20:H20"/>
    <mergeCell ref="E21:F21"/>
    <mergeCell ref="G21:H21"/>
    <mergeCell ref="G15:H15"/>
    <mergeCell ref="E16:F16"/>
    <mergeCell ref="G16:H16"/>
    <mergeCell ref="E17:F17"/>
    <mergeCell ref="G17:H17"/>
    <mergeCell ref="E18:F18"/>
    <mergeCell ref="G18:H18"/>
    <mergeCell ref="G30:I30"/>
    <mergeCell ref="G25:H25"/>
    <mergeCell ref="E26:F26"/>
    <mergeCell ref="G26:H26"/>
    <mergeCell ref="E27:F27"/>
    <mergeCell ref="G27:H27"/>
    <mergeCell ref="E25:F25"/>
    <mergeCell ref="C47:D48"/>
    <mergeCell ref="C45:D46"/>
    <mergeCell ref="E45:E46"/>
    <mergeCell ref="F45:F46"/>
    <mergeCell ref="G45:G46"/>
    <mergeCell ref="E47:E48"/>
    <mergeCell ref="F47:F48"/>
    <mergeCell ref="G47:G48"/>
    <mergeCell ref="H47:H48"/>
    <mergeCell ref="T43:AD53"/>
    <mergeCell ref="J47:J48"/>
    <mergeCell ref="P47:P48"/>
    <mergeCell ref="J49:J52"/>
    <mergeCell ref="P49:P50"/>
    <mergeCell ref="P51:P52"/>
    <mergeCell ref="P45:P46"/>
    <mergeCell ref="H45:H46"/>
    <mergeCell ref="C44:F44"/>
    <mergeCell ref="N13:O13"/>
    <mergeCell ref="N31:O31"/>
    <mergeCell ref="B7:E7"/>
    <mergeCell ref="B8:E8"/>
    <mergeCell ref="F7:H7"/>
    <mergeCell ref="F8:H8"/>
    <mergeCell ref="C30:C31"/>
    <mergeCell ref="D30:F30"/>
    <mergeCell ref="E31:F31"/>
    <mergeCell ref="B42:R42"/>
    <mergeCell ref="E35:F35"/>
    <mergeCell ref="E36:F36"/>
    <mergeCell ref="E37:F37"/>
    <mergeCell ref="E32:F32"/>
    <mergeCell ref="J3:O3"/>
    <mergeCell ref="J4:O4"/>
    <mergeCell ref="J5:O5"/>
    <mergeCell ref="E5:G5"/>
    <mergeCell ref="T42:AD42"/>
    <mergeCell ref="E33:F33"/>
    <mergeCell ref="E34:F34"/>
    <mergeCell ref="E28:F28"/>
    <mergeCell ref="G28:H28"/>
    <mergeCell ref="E22:F22"/>
    <mergeCell ref="G22:H22"/>
    <mergeCell ref="E23:F23"/>
    <mergeCell ref="G23:H23"/>
    <mergeCell ref="E24:F24"/>
    <mergeCell ref="G24:H24"/>
    <mergeCell ref="J30:L30"/>
    <mergeCell ref="M51:O52"/>
    <mergeCell ref="L45:L52"/>
    <mergeCell ref="K49:K52"/>
    <mergeCell ref="J44:P44"/>
    <mergeCell ref="J45:K46"/>
    <mergeCell ref="K47:K48"/>
    <mergeCell ref="M45:O46"/>
    <mergeCell ref="M47:O48"/>
    <mergeCell ref="M49:O50"/>
  </mergeCells>
  <phoneticPr fontId="14" type="noConversion"/>
  <conditionalFormatting sqref="G70:H70 G67:H67">
    <cfRule type="cellIs" dxfId="8" priority="1" stopIfTrue="1" operator="notEqual">
      <formula>""</formula>
    </cfRule>
  </conditionalFormatting>
  <conditionalFormatting sqref="E62 E59">
    <cfRule type="cellIs" dxfId="7" priority="2" stopIfTrue="1" operator="equal">
      <formula>"Design is less than 6 Sigma"</formula>
    </cfRule>
    <cfRule type="cellIs" dxfId="6" priority="3" stopIfTrue="1" operator="equal">
      <formula>"Design is 6 Sigma or better"</formula>
    </cfRule>
  </conditionalFormatting>
  <dataValidations count="1">
    <dataValidation type="list" allowBlank="1" showInputMessage="1" showErrorMessage="1" sqref="L14:L28" xr:uid="{DAA87342-278D-4C1F-BDA1-8C607CDCB521}">
      <formula1>$C$127:$C$129</formula1>
    </dataValidation>
  </dataValidations>
  <pageMargins left="0.75" right="0.5" top="0.5" bottom="0.5" header="0.25" footer="0.25"/>
  <pageSetup paperSize="9" scale="48" orientation="landscape" r:id="rId1"/>
  <headerFooter alignWithMargins="0"/>
  <ignoredErrors>
    <ignoredError sqref="D3" numberStoredAsText="1"/>
    <ignoredError sqref="Q14:Q28 Q32:Q37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E749-DE0D-4D86-B7CE-749D827CF7F3}">
  <sheetPr>
    <pageSetUpPr fitToPage="1"/>
  </sheetPr>
  <dimension ref="A1:AE234"/>
  <sheetViews>
    <sheetView showWhiteSpace="0" zoomScale="50" zoomScaleNormal="50" zoomScaleSheetLayoutView="100" workbookViewId="0">
      <selection activeCell="Q44" sqref="Q44"/>
    </sheetView>
  </sheetViews>
  <sheetFormatPr defaultColWidth="9" defaultRowHeight="12.75" x14ac:dyDescent="0.35"/>
  <cols>
    <col min="1" max="1" width="1.265625" style="13" customWidth="1"/>
    <col min="2" max="2" width="1.3984375" style="13" customWidth="1"/>
    <col min="3" max="3" width="10.86328125" style="13" bestFit="1" customWidth="1"/>
    <col min="4" max="4" width="20.53125" style="13" customWidth="1"/>
    <col min="5" max="12" width="10.59765625" style="13" customWidth="1"/>
    <col min="13" max="13" width="11.19921875" style="13" customWidth="1"/>
    <col min="14" max="14" width="2.265625" style="13" bestFit="1" customWidth="1"/>
    <col min="15" max="15" width="9.53125" style="13" customWidth="1"/>
    <col min="16" max="16" width="10.59765625" style="13" customWidth="1"/>
    <col min="17" max="17" width="14.59765625" style="13" bestFit="1" customWidth="1"/>
    <col min="18" max="18" width="2.59765625" style="13" bestFit="1" customWidth="1"/>
    <col min="19" max="19" width="3.1328125" style="13" bestFit="1" customWidth="1"/>
    <col min="20" max="22" width="9" style="10"/>
    <col min="23" max="23" width="9" style="10" customWidth="1"/>
    <col min="24" max="30" width="9" style="10"/>
    <col min="31" max="31" width="9" style="10" customWidth="1"/>
    <col min="32" max="16384" width="9" style="13"/>
  </cols>
  <sheetData>
    <row r="1" spans="1:31" ht="7.6" customHeight="1" x14ac:dyDescent="0.35">
      <c r="A1" s="280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</row>
    <row r="2" spans="1:31" ht="7.6" customHeight="1" thickBot="1" x14ac:dyDescent="0.4">
      <c r="A2" s="280"/>
      <c r="B2" s="11"/>
      <c r="C2" s="11"/>
      <c r="D2" s="11"/>
      <c r="E2" s="11"/>
      <c r="F2" s="11"/>
      <c r="G2" s="11"/>
      <c r="H2" s="11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11"/>
    </row>
    <row r="3" spans="1:31" ht="13.15" x14ac:dyDescent="0.35">
      <c r="A3" s="280"/>
      <c r="B3" s="10"/>
      <c r="C3" s="14" t="s">
        <v>6</v>
      </c>
      <c r="D3" s="278" t="s">
        <v>124</v>
      </c>
      <c r="E3" s="10"/>
      <c r="F3" s="10"/>
      <c r="G3" s="10"/>
      <c r="H3" s="10"/>
      <c r="I3" s="282"/>
      <c r="J3" s="379" t="s">
        <v>84</v>
      </c>
      <c r="K3" s="380"/>
      <c r="L3" s="380"/>
      <c r="M3" s="380"/>
      <c r="N3" s="380"/>
      <c r="O3" s="380"/>
      <c r="P3" s="280"/>
      <c r="Q3" s="280"/>
      <c r="R3" s="280"/>
      <c r="S3" s="280"/>
      <c r="T3" s="11"/>
    </row>
    <row r="4" spans="1:31" ht="13.15" thickBot="1" x14ac:dyDescent="0.4">
      <c r="A4" s="280"/>
      <c r="B4" s="10"/>
      <c r="C4" s="10"/>
      <c r="D4" s="10"/>
      <c r="E4" s="10"/>
      <c r="F4" s="10"/>
      <c r="G4" s="10"/>
      <c r="H4" s="10"/>
      <c r="I4" s="283"/>
      <c r="J4" s="379" t="s">
        <v>79</v>
      </c>
      <c r="K4" s="380"/>
      <c r="L4" s="380"/>
      <c r="M4" s="380"/>
      <c r="N4" s="380"/>
      <c r="O4" s="380"/>
      <c r="P4" s="280"/>
      <c r="Q4" s="280"/>
      <c r="R4" s="280"/>
      <c r="S4" s="280"/>
      <c r="T4" s="11"/>
    </row>
    <row r="5" spans="1:31" ht="15" customHeight="1" thickBot="1" x14ac:dyDescent="0.4">
      <c r="A5" s="280"/>
      <c r="B5" s="450" t="s">
        <v>14</v>
      </c>
      <c r="C5" s="451"/>
      <c r="D5" s="452"/>
      <c r="E5" s="381"/>
      <c r="F5" s="381"/>
      <c r="G5" s="382"/>
      <c r="H5" s="281"/>
      <c r="I5" s="298"/>
      <c r="J5" s="379" t="s">
        <v>80</v>
      </c>
      <c r="K5" s="380"/>
      <c r="L5" s="380"/>
      <c r="M5" s="380"/>
      <c r="N5" s="380"/>
      <c r="O5" s="380"/>
      <c r="P5" s="280"/>
      <c r="Q5" s="280"/>
      <c r="R5" s="280"/>
      <c r="S5" s="280"/>
      <c r="T5" s="11"/>
    </row>
    <row r="6" spans="1:31" ht="7.6" customHeight="1" thickBot="1" x14ac:dyDescent="0.4">
      <c r="A6" s="280"/>
      <c r="B6" s="10"/>
      <c r="C6" s="10"/>
      <c r="D6" s="10"/>
      <c r="E6" s="10"/>
      <c r="F6" s="10"/>
      <c r="G6" s="10"/>
      <c r="H6" s="1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11"/>
    </row>
    <row r="7" spans="1:31" ht="15" customHeight="1" thickBot="1" x14ac:dyDescent="0.4">
      <c r="A7" s="280"/>
      <c r="B7" s="450" t="s">
        <v>125</v>
      </c>
      <c r="C7" s="451"/>
      <c r="D7" s="451"/>
      <c r="E7" s="452"/>
      <c r="F7" s="390"/>
      <c r="G7" s="381"/>
      <c r="H7" s="382"/>
      <c r="I7" s="450" t="s">
        <v>15</v>
      </c>
      <c r="J7" s="451"/>
      <c r="K7" s="452"/>
      <c r="L7" s="453"/>
      <c r="M7" s="454"/>
      <c r="N7" s="265"/>
      <c r="O7" s="280"/>
      <c r="P7" s="280"/>
      <c r="Q7" s="280"/>
      <c r="R7" s="280"/>
      <c r="S7" s="280"/>
      <c r="T7" s="11"/>
    </row>
    <row r="8" spans="1:31" ht="15" customHeight="1" thickBot="1" x14ac:dyDescent="0.4">
      <c r="A8" s="280"/>
      <c r="B8" s="388" t="s">
        <v>126</v>
      </c>
      <c r="C8" s="389"/>
      <c r="D8" s="389"/>
      <c r="E8" s="389"/>
      <c r="F8" s="390"/>
      <c r="G8" s="381"/>
      <c r="H8" s="382"/>
      <c r="I8" s="450" t="s">
        <v>16</v>
      </c>
      <c r="J8" s="451"/>
      <c r="K8" s="452"/>
      <c r="L8" s="455"/>
      <c r="M8" s="456"/>
      <c r="N8" s="266"/>
      <c r="O8" s="280"/>
      <c r="P8" s="280"/>
      <c r="Q8" s="280"/>
      <c r="R8" s="280"/>
      <c r="S8" s="280"/>
      <c r="T8" s="11"/>
    </row>
    <row r="9" spans="1:31" ht="15.4" thickBot="1" x14ac:dyDescent="0.4">
      <c r="A9" s="280"/>
      <c r="B9" s="280"/>
      <c r="C9" s="15"/>
      <c r="D9" s="15"/>
      <c r="E9" s="16"/>
      <c r="F9" s="16"/>
      <c r="G9" s="16"/>
      <c r="H9" s="16"/>
      <c r="I9" s="280"/>
      <c r="J9" s="280"/>
      <c r="K9" s="280"/>
      <c r="L9" s="280"/>
      <c r="M9" s="280"/>
      <c r="N9" s="280"/>
      <c r="O9" s="280"/>
      <c r="P9" s="280"/>
      <c r="Q9" s="280"/>
      <c r="R9" s="280"/>
      <c r="S9" s="280"/>
      <c r="T9" s="11"/>
    </row>
    <row r="10" spans="1:31" ht="21.85" customHeight="1" x14ac:dyDescent="0.35">
      <c r="A10" s="280"/>
      <c r="B10" s="420" t="s">
        <v>92</v>
      </c>
      <c r="C10" s="421"/>
      <c r="D10" s="421"/>
      <c r="E10" s="421"/>
      <c r="F10" s="421"/>
      <c r="G10" s="421"/>
      <c r="H10" s="421"/>
      <c r="I10" s="421"/>
      <c r="J10" s="421"/>
      <c r="K10" s="421"/>
      <c r="L10" s="421"/>
      <c r="M10" s="421"/>
      <c r="N10" s="421"/>
      <c r="O10" s="421"/>
      <c r="P10" s="421"/>
      <c r="Q10" s="421"/>
      <c r="R10" s="422"/>
      <c r="S10" s="15"/>
      <c r="T10" s="420" t="s">
        <v>93</v>
      </c>
      <c r="U10" s="421"/>
      <c r="V10" s="421"/>
      <c r="W10" s="421"/>
      <c r="X10" s="421"/>
      <c r="Y10" s="421"/>
      <c r="Z10" s="421"/>
      <c r="AA10" s="421"/>
      <c r="AB10" s="421"/>
      <c r="AC10" s="421"/>
      <c r="AD10" s="422"/>
    </row>
    <row r="11" spans="1:31" ht="15.4" thickBot="1" x14ac:dyDescent="0.4">
      <c r="A11" s="280"/>
      <c r="B11" s="27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7"/>
      <c r="S11" s="15"/>
      <c r="T11" s="438"/>
      <c r="U11" s="439"/>
      <c r="V11" s="439"/>
      <c r="W11" s="439"/>
      <c r="X11" s="439"/>
      <c r="Y11" s="439"/>
      <c r="Z11" s="439"/>
      <c r="AA11" s="439"/>
      <c r="AB11" s="439"/>
      <c r="AC11" s="439"/>
      <c r="AD11" s="440"/>
    </row>
    <row r="12" spans="1:31" ht="21.4" customHeight="1" thickBot="1" x14ac:dyDescent="0.4">
      <c r="A12" s="280"/>
      <c r="B12" s="279"/>
      <c r="C12" s="483" t="s">
        <v>99</v>
      </c>
      <c r="D12" s="418"/>
      <c r="E12" s="418"/>
      <c r="F12" s="418"/>
      <c r="G12" s="418"/>
      <c r="H12" s="419"/>
      <c r="I12" s="483" t="s">
        <v>100</v>
      </c>
      <c r="J12" s="484"/>
      <c r="K12" s="484"/>
      <c r="L12" s="485"/>
      <c r="M12" s="366" t="s">
        <v>135</v>
      </c>
      <c r="N12" s="367"/>
      <c r="O12" s="367"/>
      <c r="P12" s="367"/>
      <c r="Q12" s="368"/>
      <c r="R12" s="18"/>
      <c r="S12" s="280"/>
      <c r="T12" s="438"/>
      <c r="U12" s="439"/>
      <c r="V12" s="439"/>
      <c r="W12" s="439"/>
      <c r="X12" s="439"/>
      <c r="Y12" s="439"/>
      <c r="Z12" s="439"/>
      <c r="AA12" s="439"/>
      <c r="AB12" s="439"/>
      <c r="AC12" s="439"/>
      <c r="AD12" s="440"/>
    </row>
    <row r="13" spans="1:31" s="24" customFormat="1" ht="39.4" thickBot="1" x14ac:dyDescent="0.4">
      <c r="A13" s="20"/>
      <c r="B13" s="21"/>
      <c r="C13" s="270" t="s">
        <v>101</v>
      </c>
      <c r="D13" s="271" t="s">
        <v>132</v>
      </c>
      <c r="E13" s="386" t="s">
        <v>133</v>
      </c>
      <c r="F13" s="446"/>
      <c r="G13" s="386" t="s">
        <v>134</v>
      </c>
      <c r="H13" s="387"/>
      <c r="I13" s="270" t="s">
        <v>102</v>
      </c>
      <c r="J13" s="271" t="s">
        <v>103</v>
      </c>
      <c r="K13" s="272" t="s">
        <v>104</v>
      </c>
      <c r="L13" s="273" t="s">
        <v>105</v>
      </c>
      <c r="M13" s="270" t="s">
        <v>106</v>
      </c>
      <c r="N13" s="386" t="s">
        <v>107</v>
      </c>
      <c r="O13" s="387"/>
      <c r="P13" s="273" t="s">
        <v>108</v>
      </c>
      <c r="Q13" s="302" t="s">
        <v>150</v>
      </c>
      <c r="R13" s="22"/>
      <c r="S13" s="20"/>
      <c r="T13" s="438"/>
      <c r="U13" s="439"/>
      <c r="V13" s="439"/>
      <c r="W13" s="439"/>
      <c r="X13" s="439"/>
      <c r="Y13" s="439"/>
      <c r="Z13" s="439"/>
      <c r="AA13" s="439"/>
      <c r="AB13" s="439"/>
      <c r="AC13" s="439"/>
      <c r="AD13" s="440"/>
      <c r="AE13" s="23"/>
    </row>
    <row r="14" spans="1:31" ht="15.1" customHeight="1" x14ac:dyDescent="0.35">
      <c r="A14" s="280"/>
      <c r="B14" s="279"/>
      <c r="C14" s="268">
        <v>1</v>
      </c>
      <c r="D14" s="269" t="s">
        <v>127</v>
      </c>
      <c r="E14" s="447"/>
      <c r="F14" s="448"/>
      <c r="G14" s="503"/>
      <c r="H14" s="504"/>
      <c r="I14" s="227">
        <v>14.2</v>
      </c>
      <c r="J14" s="208">
        <v>0.2</v>
      </c>
      <c r="K14" s="209">
        <v>-0.2</v>
      </c>
      <c r="L14" s="468" t="s">
        <v>5</v>
      </c>
      <c r="M14" s="469">
        <f>((SUM(I14,J14)+SUM(I14,K14))/2)*LOOKUP(L14,{"Click Here","Negative","Positive"},{"0","-1","1"})</f>
        <v>-14.2</v>
      </c>
      <c r="N14" s="470" t="s">
        <v>65</v>
      </c>
      <c r="O14" s="471">
        <f xml:space="preserve"> ABS(SUM(I14+J14)-SUM(I14+K14))/2</f>
        <v>0.19999999999999929</v>
      </c>
      <c r="P14" s="244">
        <v>1.5</v>
      </c>
      <c r="Q14" s="472">
        <f>IFERROR(O14/(3*P14)/$P$39,0)</f>
        <v>0.37535527107886923</v>
      </c>
      <c r="R14" s="18"/>
      <c r="S14" s="10"/>
      <c r="T14" s="438"/>
      <c r="U14" s="439"/>
      <c r="V14" s="439"/>
      <c r="W14" s="439"/>
      <c r="X14" s="439"/>
      <c r="Y14" s="439"/>
      <c r="Z14" s="439"/>
      <c r="AA14" s="439"/>
      <c r="AB14" s="439"/>
      <c r="AC14" s="439"/>
      <c r="AD14" s="440"/>
    </row>
    <row r="15" spans="1:31" ht="15.1" customHeight="1" x14ac:dyDescent="0.35">
      <c r="A15" s="280"/>
      <c r="B15" s="279"/>
      <c r="C15" s="225">
        <v>2</v>
      </c>
      <c r="D15" s="204" t="s">
        <v>7</v>
      </c>
      <c r="E15" s="435"/>
      <c r="F15" s="436"/>
      <c r="G15" s="501"/>
      <c r="H15" s="502"/>
      <c r="I15" s="228">
        <v>1.6</v>
      </c>
      <c r="J15" s="210">
        <v>0.1</v>
      </c>
      <c r="K15" s="260">
        <v>-0.1</v>
      </c>
      <c r="L15" s="200" t="s">
        <v>5</v>
      </c>
      <c r="M15" s="292">
        <f>((SUM(I15,J15)+SUM(I15,K15))/2)*LOOKUP(L15,{"Click Here","Negative","Positive"},{"0","-1","1"})</f>
        <v>-1.6</v>
      </c>
      <c r="N15" s="293" t="s">
        <v>65</v>
      </c>
      <c r="O15" s="294">
        <f xml:space="preserve"> ABS(SUM(I15+J15)-SUM(I15+K15))/2</f>
        <v>0.10000000000000009</v>
      </c>
      <c r="P15" s="232">
        <v>1</v>
      </c>
      <c r="Q15" s="303">
        <f t="shared" ref="Q15:Q28" si="0">IFERROR(O15/(3*P15)/$P$39,0)</f>
        <v>0.28151645330915315</v>
      </c>
      <c r="R15" s="18"/>
      <c r="S15" s="10"/>
      <c r="T15" s="438"/>
      <c r="U15" s="439"/>
      <c r="V15" s="439"/>
      <c r="W15" s="439"/>
      <c r="X15" s="439"/>
      <c r="Y15" s="439"/>
      <c r="Z15" s="439"/>
      <c r="AA15" s="439"/>
      <c r="AB15" s="439"/>
      <c r="AC15" s="439"/>
      <c r="AD15" s="440"/>
    </row>
    <row r="16" spans="1:31" ht="12.85" customHeight="1" x14ac:dyDescent="0.35">
      <c r="A16" s="280"/>
      <c r="B16" s="279"/>
      <c r="C16" s="225">
        <v>3</v>
      </c>
      <c r="D16" s="204" t="s">
        <v>8</v>
      </c>
      <c r="E16" s="435"/>
      <c r="F16" s="436"/>
      <c r="G16" s="501"/>
      <c r="H16" s="502"/>
      <c r="I16" s="228">
        <v>15.9</v>
      </c>
      <c r="J16" s="210">
        <v>0.4</v>
      </c>
      <c r="K16" s="260">
        <v>0</v>
      </c>
      <c r="L16" s="200" t="s">
        <v>4</v>
      </c>
      <c r="M16" s="292">
        <f>((SUM(I16,J16)+SUM(I16,K16))/2)*LOOKUP(L16,{"Click Here","Negative","Positive"},{"0","-1","1"})</f>
        <v>16.100000000000001</v>
      </c>
      <c r="N16" s="293" t="s">
        <v>65</v>
      </c>
      <c r="O16" s="294">
        <f t="shared" ref="O16:O28" si="1" xml:space="preserve"> ABS(SUM(I16+J16)-SUM(I16+K16))/2</f>
        <v>0.20000000000000018</v>
      </c>
      <c r="P16" s="232">
        <v>1.6</v>
      </c>
      <c r="Q16" s="303">
        <f t="shared" si="0"/>
        <v>0.35189556663644145</v>
      </c>
      <c r="R16" s="18"/>
      <c r="S16" s="10"/>
      <c r="T16" s="438"/>
      <c r="U16" s="439"/>
      <c r="V16" s="439"/>
      <c r="W16" s="439"/>
      <c r="X16" s="439"/>
      <c r="Y16" s="439"/>
      <c r="Z16" s="439"/>
      <c r="AA16" s="439"/>
      <c r="AB16" s="439"/>
      <c r="AC16" s="439"/>
      <c r="AD16" s="440"/>
    </row>
    <row r="17" spans="1:31" ht="12.85" customHeight="1" x14ac:dyDescent="0.35">
      <c r="A17" s="280"/>
      <c r="B17" s="279"/>
      <c r="C17" s="225">
        <v>4</v>
      </c>
      <c r="D17" s="204" t="s">
        <v>9</v>
      </c>
      <c r="E17" s="435"/>
      <c r="F17" s="436"/>
      <c r="G17" s="501"/>
      <c r="H17" s="502"/>
      <c r="I17" s="228">
        <v>3</v>
      </c>
      <c r="J17" s="210">
        <v>0.1</v>
      </c>
      <c r="K17" s="260">
        <v>-0.1</v>
      </c>
      <c r="L17" s="200" t="s">
        <v>4</v>
      </c>
      <c r="M17" s="292">
        <f>((SUM(I17,J17)+SUM(I17,K17))/2)*LOOKUP(L17,{"Click Here","Negative","Positive"},{"0","-1","1"})</f>
        <v>3</v>
      </c>
      <c r="N17" s="293" t="s">
        <v>65</v>
      </c>
      <c r="O17" s="294">
        <f t="shared" si="1"/>
        <v>0.10000000000000009</v>
      </c>
      <c r="P17" s="232">
        <v>1</v>
      </c>
      <c r="Q17" s="303">
        <f t="shared" si="0"/>
        <v>0.28151645330915315</v>
      </c>
      <c r="R17" s="18"/>
      <c r="S17" s="10"/>
      <c r="T17" s="438"/>
      <c r="U17" s="439"/>
      <c r="V17" s="439"/>
      <c r="W17" s="439"/>
      <c r="X17" s="439"/>
      <c r="Y17" s="439"/>
      <c r="Z17" s="439"/>
      <c r="AA17" s="439"/>
      <c r="AB17" s="439"/>
      <c r="AC17" s="439"/>
      <c r="AD17" s="440"/>
    </row>
    <row r="18" spans="1:31" ht="12.85" customHeight="1" x14ac:dyDescent="0.35">
      <c r="A18" s="280"/>
      <c r="B18" s="279"/>
      <c r="C18" s="225">
        <v>5</v>
      </c>
      <c r="D18" s="204" t="s">
        <v>10</v>
      </c>
      <c r="E18" s="435"/>
      <c r="F18" s="436"/>
      <c r="G18" s="501"/>
      <c r="H18" s="502"/>
      <c r="I18" s="228">
        <v>19.8</v>
      </c>
      <c r="J18" s="210">
        <v>0.2</v>
      </c>
      <c r="K18" s="260">
        <v>-0.2</v>
      </c>
      <c r="L18" s="200" t="s">
        <v>5</v>
      </c>
      <c r="M18" s="292">
        <f>((SUM(I18,J18)+SUM(I18,K18))/2)*LOOKUP(L18,{"Click Here","Negative","Positive"},{"0","-1","1"})</f>
        <v>-19.8</v>
      </c>
      <c r="N18" s="293" t="s">
        <v>65</v>
      </c>
      <c r="O18" s="294">
        <f t="shared" si="1"/>
        <v>0.19999999999999929</v>
      </c>
      <c r="P18" s="232">
        <v>1.5</v>
      </c>
      <c r="Q18" s="303">
        <f t="shared" si="0"/>
        <v>0.37535527107886923</v>
      </c>
      <c r="R18" s="18"/>
      <c r="S18" s="10"/>
      <c r="T18" s="438"/>
      <c r="U18" s="439"/>
      <c r="V18" s="439"/>
      <c r="W18" s="439"/>
      <c r="X18" s="439"/>
      <c r="Y18" s="439"/>
      <c r="Z18" s="439"/>
      <c r="AA18" s="439"/>
      <c r="AB18" s="439"/>
      <c r="AC18" s="439"/>
      <c r="AD18" s="440"/>
    </row>
    <row r="19" spans="1:31" ht="13.5" customHeight="1" x14ac:dyDescent="0.35">
      <c r="A19" s="280"/>
      <c r="B19" s="279"/>
      <c r="C19" s="225">
        <v>6</v>
      </c>
      <c r="D19" s="204" t="s">
        <v>11</v>
      </c>
      <c r="E19" s="435"/>
      <c r="F19" s="436"/>
      <c r="G19" s="501"/>
      <c r="H19" s="502"/>
      <c r="I19" s="228">
        <v>9.3000000000000007</v>
      </c>
      <c r="J19" s="210">
        <v>0.15</v>
      </c>
      <c r="K19" s="260">
        <v>-0.15</v>
      </c>
      <c r="L19" s="200" t="s">
        <v>4</v>
      </c>
      <c r="M19" s="292">
        <f>((SUM(I19,J19)+SUM(I19,K19))/2)*LOOKUP(L19,{"Click Here","Negative","Positive"},{"0","-1","1"})</f>
        <v>9.3000000000000007</v>
      </c>
      <c r="N19" s="293" t="s">
        <v>65</v>
      </c>
      <c r="O19" s="294">
        <f t="shared" si="1"/>
        <v>0.15000000000000036</v>
      </c>
      <c r="P19" s="232">
        <v>1.5</v>
      </c>
      <c r="Q19" s="303">
        <f t="shared" si="0"/>
        <v>0.28151645330915359</v>
      </c>
      <c r="R19" s="18"/>
      <c r="S19" s="10"/>
      <c r="T19" s="438"/>
      <c r="U19" s="439"/>
      <c r="V19" s="439"/>
      <c r="W19" s="439"/>
      <c r="X19" s="439"/>
      <c r="Y19" s="439"/>
      <c r="Z19" s="439"/>
      <c r="AA19" s="439"/>
      <c r="AB19" s="439"/>
      <c r="AC19" s="439"/>
      <c r="AD19" s="440"/>
    </row>
    <row r="20" spans="1:31" ht="15.1" customHeight="1" x14ac:dyDescent="0.35">
      <c r="A20" s="280"/>
      <c r="B20" s="279"/>
      <c r="C20" s="225">
        <v>7</v>
      </c>
      <c r="D20" s="204" t="s">
        <v>12</v>
      </c>
      <c r="E20" s="435"/>
      <c r="F20" s="436"/>
      <c r="G20" s="501"/>
      <c r="H20" s="502"/>
      <c r="I20" s="228">
        <v>10.199999999999999</v>
      </c>
      <c r="J20" s="210">
        <v>0.15</v>
      </c>
      <c r="K20" s="260">
        <v>-0.15</v>
      </c>
      <c r="L20" s="200" t="s">
        <v>4</v>
      </c>
      <c r="M20" s="292">
        <f>((SUM(I20,J20)+SUM(I20,K20))/2)*LOOKUP(L20,{"Click Here","Negative","Positive"},{"0","-1","1"})</f>
        <v>10.199999999999999</v>
      </c>
      <c r="N20" s="293" t="s">
        <v>65</v>
      </c>
      <c r="O20" s="294">
        <f t="shared" si="1"/>
        <v>0.15000000000000036</v>
      </c>
      <c r="P20" s="232">
        <v>1</v>
      </c>
      <c r="Q20" s="303">
        <f t="shared" si="0"/>
        <v>0.42227467996373041</v>
      </c>
      <c r="R20" s="18"/>
      <c r="S20" s="10"/>
      <c r="T20" s="438"/>
      <c r="U20" s="439"/>
      <c r="V20" s="439"/>
      <c r="W20" s="439"/>
      <c r="X20" s="439"/>
      <c r="Y20" s="439"/>
      <c r="Z20" s="439"/>
      <c r="AA20" s="439"/>
      <c r="AB20" s="439"/>
      <c r="AC20" s="439"/>
      <c r="AD20" s="440"/>
    </row>
    <row r="21" spans="1:31" ht="15.1" customHeight="1" x14ac:dyDescent="0.35">
      <c r="A21" s="280"/>
      <c r="B21" s="279"/>
      <c r="C21" s="225">
        <v>8</v>
      </c>
      <c r="D21" s="204" t="s">
        <v>13</v>
      </c>
      <c r="E21" s="435"/>
      <c r="F21" s="436"/>
      <c r="G21" s="501"/>
      <c r="H21" s="502"/>
      <c r="I21" s="228">
        <v>2.5</v>
      </c>
      <c r="J21" s="210">
        <v>0.15</v>
      </c>
      <c r="K21" s="260">
        <v>-0.15</v>
      </c>
      <c r="L21" s="200" t="s">
        <v>5</v>
      </c>
      <c r="M21" s="292">
        <f>((SUM(I21,J21)+SUM(I21,K21))/2)*LOOKUP(L21,{"Click Here","Negative","Positive"},{"0","-1","1"})</f>
        <v>-2.5</v>
      </c>
      <c r="N21" s="293" t="s">
        <v>65</v>
      </c>
      <c r="O21" s="294">
        <f t="shared" si="1"/>
        <v>0.14999999999999991</v>
      </c>
      <c r="P21" s="232">
        <v>1</v>
      </c>
      <c r="Q21" s="303">
        <f t="shared" si="0"/>
        <v>0.42227467996372914</v>
      </c>
      <c r="R21" s="18"/>
      <c r="S21" s="10"/>
      <c r="T21" s="438"/>
      <c r="U21" s="439"/>
      <c r="V21" s="439"/>
      <c r="W21" s="439"/>
      <c r="X21" s="439"/>
      <c r="Y21" s="439"/>
      <c r="Z21" s="439"/>
      <c r="AA21" s="439"/>
      <c r="AB21" s="439"/>
      <c r="AC21" s="439"/>
      <c r="AD21" s="440"/>
    </row>
    <row r="22" spans="1:31" ht="15.1" customHeight="1" x14ac:dyDescent="0.35">
      <c r="A22" s="280"/>
      <c r="B22" s="279"/>
      <c r="C22" s="225">
        <v>9</v>
      </c>
      <c r="D22" s="204"/>
      <c r="E22" s="429"/>
      <c r="F22" s="429"/>
      <c r="G22" s="430"/>
      <c r="H22" s="431"/>
      <c r="I22" s="228"/>
      <c r="J22" s="204"/>
      <c r="K22" s="212"/>
      <c r="L22" s="200" t="s">
        <v>2</v>
      </c>
      <c r="M22" s="292">
        <f>((SUM(I22,J22)+SUM(I22,K22))/2)*LOOKUP(L22,{"Click Here","Negative","Positive"},{"0","-1","1"})</f>
        <v>0</v>
      </c>
      <c r="N22" s="293" t="s">
        <v>65</v>
      </c>
      <c r="O22" s="294">
        <f t="shared" si="1"/>
        <v>0</v>
      </c>
      <c r="P22" s="232">
        <v>1</v>
      </c>
      <c r="Q22" s="303">
        <f t="shared" si="0"/>
        <v>0</v>
      </c>
      <c r="R22" s="18"/>
      <c r="S22" s="10"/>
      <c r="T22" s="438"/>
      <c r="U22" s="439"/>
      <c r="V22" s="439"/>
      <c r="W22" s="439"/>
      <c r="X22" s="439"/>
      <c r="Y22" s="439"/>
      <c r="Z22" s="439"/>
      <c r="AA22" s="439"/>
      <c r="AB22" s="439"/>
      <c r="AC22" s="439"/>
      <c r="AD22" s="440"/>
    </row>
    <row r="23" spans="1:31" ht="15.1" customHeight="1" x14ac:dyDescent="0.35">
      <c r="A23" s="280"/>
      <c r="B23" s="279"/>
      <c r="C23" s="225">
        <v>10</v>
      </c>
      <c r="D23" s="204"/>
      <c r="E23" s="429"/>
      <c r="F23" s="429"/>
      <c r="G23" s="430"/>
      <c r="H23" s="431"/>
      <c r="I23" s="229"/>
      <c r="J23" s="204"/>
      <c r="K23" s="212"/>
      <c r="L23" s="200" t="s">
        <v>2</v>
      </c>
      <c r="M23" s="292">
        <f>((SUM(I23,J23)+SUM(I23,K23))/2)*LOOKUP(L23,{"Click Here","Negative","Positive"},{"0","-1","1"})</f>
        <v>0</v>
      </c>
      <c r="N23" s="293" t="s">
        <v>65</v>
      </c>
      <c r="O23" s="294">
        <f t="shared" si="1"/>
        <v>0</v>
      </c>
      <c r="P23" s="232">
        <v>1</v>
      </c>
      <c r="Q23" s="303">
        <f t="shared" si="0"/>
        <v>0</v>
      </c>
      <c r="R23" s="18"/>
      <c r="S23" s="10"/>
      <c r="T23" s="438"/>
      <c r="U23" s="439"/>
      <c r="V23" s="439"/>
      <c r="W23" s="439"/>
      <c r="X23" s="439"/>
      <c r="Y23" s="439"/>
      <c r="Z23" s="439"/>
      <c r="AA23" s="439"/>
      <c r="AB23" s="439"/>
      <c r="AC23" s="439"/>
      <c r="AD23" s="440"/>
    </row>
    <row r="24" spans="1:31" ht="15.1" customHeight="1" x14ac:dyDescent="0.35">
      <c r="A24" s="280"/>
      <c r="B24" s="279"/>
      <c r="C24" s="225">
        <v>11</v>
      </c>
      <c r="D24" s="204"/>
      <c r="E24" s="429"/>
      <c r="F24" s="429"/>
      <c r="G24" s="430"/>
      <c r="H24" s="431"/>
      <c r="I24" s="229"/>
      <c r="J24" s="204"/>
      <c r="K24" s="212"/>
      <c r="L24" s="200" t="s">
        <v>2</v>
      </c>
      <c r="M24" s="292">
        <f>((SUM(I24,J24)+SUM(I24,K24))/2)*LOOKUP(L24,{"Click Here","Negative","Positive"},{"0","-1","1"})</f>
        <v>0</v>
      </c>
      <c r="N24" s="293" t="s">
        <v>65</v>
      </c>
      <c r="O24" s="294">
        <f t="shared" si="1"/>
        <v>0</v>
      </c>
      <c r="P24" s="232">
        <v>1</v>
      </c>
      <c r="Q24" s="303">
        <f t="shared" si="0"/>
        <v>0</v>
      </c>
      <c r="R24" s="18"/>
      <c r="S24" s="10"/>
      <c r="T24" s="438"/>
      <c r="U24" s="439"/>
      <c r="V24" s="439"/>
      <c r="W24" s="439"/>
      <c r="X24" s="439"/>
      <c r="Y24" s="439"/>
      <c r="Z24" s="439"/>
      <c r="AA24" s="439"/>
      <c r="AB24" s="439"/>
      <c r="AC24" s="439"/>
      <c r="AD24" s="440"/>
    </row>
    <row r="25" spans="1:31" ht="15.1" customHeight="1" x14ac:dyDescent="0.35">
      <c r="A25" s="280"/>
      <c r="B25" s="279"/>
      <c r="C25" s="225">
        <v>12</v>
      </c>
      <c r="D25" s="204"/>
      <c r="E25" s="429"/>
      <c r="F25" s="429"/>
      <c r="G25" s="430"/>
      <c r="H25" s="431"/>
      <c r="I25" s="229"/>
      <c r="J25" s="204"/>
      <c r="K25" s="212"/>
      <c r="L25" s="200" t="s">
        <v>2</v>
      </c>
      <c r="M25" s="292">
        <f>((SUM(I25,J25)+SUM(I25,K25))/2)*LOOKUP(L25,{"Click Here","Negative","Positive"},{"0","-1","1"})</f>
        <v>0</v>
      </c>
      <c r="N25" s="293" t="s">
        <v>65</v>
      </c>
      <c r="O25" s="294">
        <f t="shared" si="1"/>
        <v>0</v>
      </c>
      <c r="P25" s="232">
        <v>1</v>
      </c>
      <c r="Q25" s="303">
        <f t="shared" si="0"/>
        <v>0</v>
      </c>
      <c r="R25" s="18"/>
      <c r="S25" s="10"/>
      <c r="T25" s="438"/>
      <c r="U25" s="439"/>
      <c r="V25" s="439"/>
      <c r="W25" s="439"/>
      <c r="X25" s="439"/>
      <c r="Y25" s="439"/>
      <c r="Z25" s="439"/>
      <c r="AA25" s="439"/>
      <c r="AB25" s="439"/>
      <c r="AC25" s="439"/>
      <c r="AD25" s="440"/>
    </row>
    <row r="26" spans="1:31" ht="15.1" customHeight="1" x14ac:dyDescent="0.35">
      <c r="A26" s="280"/>
      <c r="B26" s="279"/>
      <c r="C26" s="225">
        <v>13</v>
      </c>
      <c r="D26" s="204"/>
      <c r="E26" s="429"/>
      <c r="F26" s="429"/>
      <c r="G26" s="430"/>
      <c r="H26" s="431"/>
      <c r="I26" s="229"/>
      <c r="J26" s="204"/>
      <c r="K26" s="212"/>
      <c r="L26" s="200" t="s">
        <v>2</v>
      </c>
      <c r="M26" s="292">
        <f>((SUM(I26,J26)+SUM(I26,K26))/2)*LOOKUP(L26,{"Click Here","Negative","Positive"},{"0","-1","1"})</f>
        <v>0</v>
      </c>
      <c r="N26" s="293" t="s">
        <v>65</v>
      </c>
      <c r="O26" s="294">
        <f t="shared" si="1"/>
        <v>0</v>
      </c>
      <c r="P26" s="232">
        <v>1</v>
      </c>
      <c r="Q26" s="303">
        <f t="shared" si="0"/>
        <v>0</v>
      </c>
      <c r="R26" s="18"/>
      <c r="S26" s="10"/>
      <c r="T26" s="438"/>
      <c r="U26" s="439"/>
      <c r="V26" s="439"/>
      <c r="W26" s="439"/>
      <c r="X26" s="439"/>
      <c r="Y26" s="439"/>
      <c r="Z26" s="439"/>
      <c r="AA26" s="439"/>
      <c r="AB26" s="439"/>
      <c r="AC26" s="439"/>
      <c r="AD26" s="440"/>
    </row>
    <row r="27" spans="1:31" ht="15.1" customHeight="1" x14ac:dyDescent="0.35">
      <c r="A27" s="280"/>
      <c r="B27" s="279"/>
      <c r="C27" s="225">
        <v>14</v>
      </c>
      <c r="D27" s="204"/>
      <c r="E27" s="429"/>
      <c r="F27" s="429"/>
      <c r="G27" s="430"/>
      <c r="H27" s="431"/>
      <c r="I27" s="229"/>
      <c r="J27" s="204"/>
      <c r="K27" s="212"/>
      <c r="L27" s="200" t="s">
        <v>2</v>
      </c>
      <c r="M27" s="292">
        <f>((SUM(I27,J27)+SUM(I27,K27))/2)*LOOKUP(L27,{"Click Here","Negative","Positive"},{"0","-1","1"})</f>
        <v>0</v>
      </c>
      <c r="N27" s="293" t="s">
        <v>65</v>
      </c>
      <c r="O27" s="294">
        <f t="shared" si="1"/>
        <v>0</v>
      </c>
      <c r="P27" s="232">
        <v>1</v>
      </c>
      <c r="Q27" s="303">
        <f t="shared" si="0"/>
        <v>0</v>
      </c>
      <c r="R27" s="18"/>
      <c r="S27" s="10"/>
      <c r="T27" s="438"/>
      <c r="U27" s="439"/>
      <c r="V27" s="439"/>
      <c r="W27" s="439"/>
      <c r="X27" s="439"/>
      <c r="Y27" s="439"/>
      <c r="Z27" s="439"/>
      <c r="AA27" s="439"/>
      <c r="AB27" s="439"/>
      <c r="AC27" s="439"/>
      <c r="AD27" s="440"/>
    </row>
    <row r="28" spans="1:31" ht="15.75" customHeight="1" thickBot="1" x14ac:dyDescent="0.4">
      <c r="A28" s="280"/>
      <c r="B28" s="279"/>
      <c r="C28" s="226">
        <v>15</v>
      </c>
      <c r="D28" s="206"/>
      <c r="E28" s="426"/>
      <c r="F28" s="426"/>
      <c r="G28" s="427"/>
      <c r="H28" s="428"/>
      <c r="I28" s="230"/>
      <c r="J28" s="206"/>
      <c r="K28" s="231"/>
      <c r="L28" s="201" t="s">
        <v>2</v>
      </c>
      <c r="M28" s="295">
        <f>((SUM(I28,J28)+SUM(I28,K28))/2)*LOOKUP(L28,{"Click Here","Negative","Positive"},{"0","-1","1"})</f>
        <v>0</v>
      </c>
      <c r="N28" s="296" t="s">
        <v>65</v>
      </c>
      <c r="O28" s="297">
        <f t="shared" si="1"/>
        <v>0</v>
      </c>
      <c r="P28" s="233">
        <v>1</v>
      </c>
      <c r="Q28" s="304">
        <f t="shared" si="0"/>
        <v>0</v>
      </c>
      <c r="R28" s="18"/>
      <c r="S28" s="10"/>
      <c r="T28" s="438"/>
      <c r="U28" s="439"/>
      <c r="V28" s="439"/>
      <c r="W28" s="439"/>
      <c r="X28" s="439"/>
      <c r="Y28" s="439"/>
      <c r="Z28" s="439"/>
      <c r="AA28" s="439"/>
      <c r="AB28" s="439"/>
      <c r="AC28" s="439"/>
      <c r="AD28" s="440"/>
    </row>
    <row r="29" spans="1:31" ht="15.75" customHeight="1" thickBot="1" x14ac:dyDescent="0.4">
      <c r="A29" s="280"/>
      <c r="B29" s="279"/>
      <c r="C29" s="417" t="s">
        <v>136</v>
      </c>
      <c r="D29" s="418"/>
      <c r="E29" s="418"/>
      <c r="F29" s="418"/>
      <c r="G29" s="418"/>
      <c r="H29" s="418"/>
      <c r="I29" s="418"/>
      <c r="J29" s="418"/>
      <c r="K29" s="418"/>
      <c r="L29" s="418"/>
      <c r="M29" s="444"/>
      <c r="N29" s="444"/>
      <c r="O29" s="444"/>
      <c r="P29" s="444"/>
      <c r="Q29" s="445"/>
      <c r="R29" s="18"/>
      <c r="S29" s="280"/>
      <c r="T29" s="438"/>
      <c r="U29" s="439"/>
      <c r="V29" s="439"/>
      <c r="W29" s="439"/>
      <c r="X29" s="439"/>
      <c r="Y29" s="439"/>
      <c r="Z29" s="439"/>
      <c r="AA29" s="439"/>
      <c r="AB29" s="439"/>
      <c r="AC29" s="439"/>
      <c r="AD29" s="440"/>
    </row>
    <row r="30" spans="1:31" ht="16.600000000000001" customHeight="1" thickBot="1" x14ac:dyDescent="0.4">
      <c r="A30" s="280"/>
      <c r="B30" s="279"/>
      <c r="C30" s="486" t="s">
        <v>130</v>
      </c>
      <c r="D30" s="487" t="s">
        <v>109</v>
      </c>
      <c r="E30" s="488"/>
      <c r="F30" s="489"/>
      <c r="G30" s="432" t="s">
        <v>110</v>
      </c>
      <c r="H30" s="433"/>
      <c r="I30" s="434"/>
      <c r="J30" s="432" t="s">
        <v>111</v>
      </c>
      <c r="K30" s="433"/>
      <c r="L30" s="433"/>
      <c r="M30" s="486" t="s">
        <v>137</v>
      </c>
      <c r="N30" s="505"/>
      <c r="O30" s="505"/>
      <c r="P30" s="505"/>
      <c r="Q30" s="506"/>
      <c r="R30" s="18"/>
      <c r="S30" s="280"/>
      <c r="T30" s="438"/>
      <c r="U30" s="439"/>
      <c r="V30" s="439"/>
      <c r="W30" s="439"/>
      <c r="X30" s="439"/>
      <c r="Y30" s="439"/>
      <c r="Z30" s="439"/>
      <c r="AA30" s="439"/>
      <c r="AB30" s="439"/>
      <c r="AC30" s="439"/>
      <c r="AD30" s="440"/>
    </row>
    <row r="31" spans="1:31" s="27" customFormat="1" ht="38.65" customHeight="1" thickBot="1" x14ac:dyDescent="0.4">
      <c r="A31" s="2"/>
      <c r="B31" s="26"/>
      <c r="C31" s="415"/>
      <c r="D31" s="274" t="s">
        <v>112</v>
      </c>
      <c r="E31" s="416" t="s">
        <v>113</v>
      </c>
      <c r="F31" s="490"/>
      <c r="G31" s="276" t="s">
        <v>102</v>
      </c>
      <c r="H31" s="274" t="s">
        <v>114</v>
      </c>
      <c r="I31" s="277" t="s">
        <v>104</v>
      </c>
      <c r="J31" s="276" t="s">
        <v>102</v>
      </c>
      <c r="K31" s="274" t="s">
        <v>114</v>
      </c>
      <c r="L31" s="275" t="s">
        <v>104</v>
      </c>
      <c r="M31" s="494" t="s">
        <v>106</v>
      </c>
      <c r="N31" s="495" t="s">
        <v>107</v>
      </c>
      <c r="O31" s="449"/>
      <c r="P31" s="496" t="s">
        <v>108</v>
      </c>
      <c r="Q31" s="302" t="s">
        <v>150</v>
      </c>
      <c r="R31" s="28"/>
      <c r="S31" s="2"/>
      <c r="T31" s="438"/>
      <c r="U31" s="439"/>
      <c r="V31" s="439"/>
      <c r="W31" s="439"/>
      <c r="X31" s="439"/>
      <c r="Y31" s="439"/>
      <c r="Z31" s="439"/>
      <c r="AA31" s="439"/>
      <c r="AB31" s="439"/>
      <c r="AC31" s="439"/>
      <c r="AD31" s="440"/>
      <c r="AE31" s="29"/>
    </row>
    <row r="32" spans="1:31" s="27" customFormat="1" ht="16.600000000000001" customHeight="1" x14ac:dyDescent="0.35">
      <c r="A32" s="2"/>
      <c r="B32" s="26"/>
      <c r="C32" s="234" t="s">
        <v>85</v>
      </c>
      <c r="D32" s="235"/>
      <c r="E32" s="425"/>
      <c r="F32" s="491"/>
      <c r="G32" s="254"/>
      <c r="H32" s="236"/>
      <c r="I32" s="237"/>
      <c r="J32" s="254"/>
      <c r="K32" s="236"/>
      <c r="L32" s="261"/>
      <c r="M32" s="286">
        <f>0</f>
        <v>0</v>
      </c>
      <c r="N32" s="287" t="s">
        <v>65</v>
      </c>
      <c r="O32" s="299">
        <f>(SUM((G32+H32)-(J32+L32))/2)</f>
        <v>0</v>
      </c>
      <c r="P32" s="244">
        <v>1</v>
      </c>
      <c r="Q32" s="472">
        <f>IFERROR(O32/(3*P32)/$P$39,0)</f>
        <v>0</v>
      </c>
      <c r="R32" s="28"/>
      <c r="S32" s="2"/>
      <c r="T32" s="438"/>
      <c r="U32" s="439"/>
      <c r="V32" s="439"/>
      <c r="W32" s="439"/>
      <c r="X32" s="439"/>
      <c r="Y32" s="439"/>
      <c r="Z32" s="439"/>
      <c r="AA32" s="439"/>
      <c r="AB32" s="439"/>
      <c r="AC32" s="439"/>
      <c r="AD32" s="440"/>
      <c r="AE32" s="29"/>
    </row>
    <row r="33" spans="1:31" s="27" customFormat="1" ht="15.1" customHeight="1" x14ac:dyDescent="0.35">
      <c r="A33" s="2"/>
      <c r="B33" s="26"/>
      <c r="C33" s="238" t="s">
        <v>86</v>
      </c>
      <c r="D33" s="205"/>
      <c r="E33" s="423"/>
      <c r="F33" s="492"/>
      <c r="G33" s="255"/>
      <c r="H33" s="239"/>
      <c r="I33" s="223"/>
      <c r="J33" s="255"/>
      <c r="K33" s="239"/>
      <c r="L33" s="262"/>
      <c r="M33" s="288">
        <f>0</f>
        <v>0</v>
      </c>
      <c r="N33" s="289" t="s">
        <v>65</v>
      </c>
      <c r="O33" s="300">
        <f>(SUM((G33+H33)-(J33+L33))/2)</f>
        <v>0</v>
      </c>
      <c r="P33" s="232">
        <v>1</v>
      </c>
      <c r="Q33" s="303">
        <f t="shared" ref="Q33:Q37" si="2">IFERROR(O33/(3*P33)/$P$39,0)</f>
        <v>0</v>
      </c>
      <c r="R33" s="28"/>
      <c r="S33" s="2"/>
      <c r="T33" s="438"/>
      <c r="U33" s="439"/>
      <c r="V33" s="439"/>
      <c r="W33" s="439"/>
      <c r="X33" s="439"/>
      <c r="Y33" s="439"/>
      <c r="Z33" s="439"/>
      <c r="AA33" s="439"/>
      <c r="AB33" s="439"/>
      <c r="AC33" s="439"/>
      <c r="AD33" s="440"/>
      <c r="AE33" s="29"/>
    </row>
    <row r="34" spans="1:31" s="27" customFormat="1" ht="15.1" customHeight="1" x14ac:dyDescent="0.35">
      <c r="A34" s="2"/>
      <c r="B34" s="26"/>
      <c r="C34" s="238" t="s">
        <v>87</v>
      </c>
      <c r="D34" s="205"/>
      <c r="E34" s="423"/>
      <c r="F34" s="492"/>
      <c r="G34" s="255"/>
      <c r="H34" s="239"/>
      <c r="I34" s="223"/>
      <c r="J34" s="255"/>
      <c r="K34" s="239"/>
      <c r="L34" s="262"/>
      <c r="M34" s="288">
        <f>0</f>
        <v>0</v>
      </c>
      <c r="N34" s="289" t="s">
        <v>64</v>
      </c>
      <c r="O34" s="300">
        <f t="shared" ref="O34:O36" si="3">(SUM((G34+H34)-(J34+L34))/2)</f>
        <v>0</v>
      </c>
      <c r="P34" s="232">
        <v>1</v>
      </c>
      <c r="Q34" s="303">
        <f t="shared" si="2"/>
        <v>0</v>
      </c>
      <c r="R34" s="28"/>
      <c r="S34" s="2"/>
      <c r="T34" s="438"/>
      <c r="U34" s="439"/>
      <c r="V34" s="439"/>
      <c r="W34" s="439"/>
      <c r="X34" s="439"/>
      <c r="Y34" s="439"/>
      <c r="Z34" s="439"/>
      <c r="AA34" s="439"/>
      <c r="AB34" s="439"/>
      <c r="AC34" s="439"/>
      <c r="AD34" s="440"/>
      <c r="AE34" s="29"/>
    </row>
    <row r="35" spans="1:31" ht="15.1" customHeight="1" x14ac:dyDescent="0.35">
      <c r="A35" s="280"/>
      <c r="B35" s="279"/>
      <c r="C35" s="238" t="s">
        <v>88</v>
      </c>
      <c r="D35" s="240"/>
      <c r="E35" s="423"/>
      <c r="F35" s="492"/>
      <c r="G35" s="228"/>
      <c r="H35" s="210"/>
      <c r="I35" s="260"/>
      <c r="J35" s="255"/>
      <c r="K35" s="210"/>
      <c r="L35" s="258"/>
      <c r="M35" s="288">
        <f>0</f>
        <v>0</v>
      </c>
      <c r="N35" s="289" t="s">
        <v>64</v>
      </c>
      <c r="O35" s="300">
        <f t="shared" si="3"/>
        <v>0</v>
      </c>
      <c r="P35" s="232">
        <v>1</v>
      </c>
      <c r="Q35" s="303">
        <f t="shared" si="2"/>
        <v>0</v>
      </c>
      <c r="R35" s="18"/>
      <c r="S35" s="280"/>
      <c r="T35" s="438"/>
      <c r="U35" s="439"/>
      <c r="V35" s="439"/>
      <c r="W35" s="439"/>
      <c r="X35" s="439"/>
      <c r="Y35" s="439"/>
      <c r="Z35" s="439"/>
      <c r="AA35" s="439"/>
      <c r="AB35" s="439"/>
      <c r="AC35" s="439"/>
      <c r="AD35" s="440"/>
    </row>
    <row r="36" spans="1:31" ht="15.1" customHeight="1" x14ac:dyDescent="0.35">
      <c r="A36" s="280"/>
      <c r="B36" s="279"/>
      <c r="C36" s="238" t="s">
        <v>89</v>
      </c>
      <c r="D36" s="240"/>
      <c r="E36" s="423"/>
      <c r="F36" s="492"/>
      <c r="G36" s="228"/>
      <c r="H36" s="210"/>
      <c r="I36" s="260"/>
      <c r="J36" s="255"/>
      <c r="K36" s="210"/>
      <c r="L36" s="258"/>
      <c r="M36" s="288">
        <f>0</f>
        <v>0</v>
      </c>
      <c r="N36" s="289" t="s">
        <v>64</v>
      </c>
      <c r="O36" s="300">
        <f t="shared" si="3"/>
        <v>0</v>
      </c>
      <c r="P36" s="232">
        <v>1</v>
      </c>
      <c r="Q36" s="303">
        <f t="shared" si="2"/>
        <v>0</v>
      </c>
      <c r="R36" s="18"/>
      <c r="S36" s="280"/>
      <c r="T36" s="438"/>
      <c r="U36" s="439"/>
      <c r="V36" s="439"/>
      <c r="W36" s="439"/>
      <c r="X36" s="439"/>
      <c r="Y36" s="439"/>
      <c r="Z36" s="439"/>
      <c r="AA36" s="439"/>
      <c r="AB36" s="439"/>
      <c r="AC36" s="439"/>
      <c r="AD36" s="440"/>
    </row>
    <row r="37" spans="1:31" ht="15.75" customHeight="1" thickBot="1" x14ac:dyDescent="0.4">
      <c r="A37" s="280"/>
      <c r="B37" s="279"/>
      <c r="C37" s="241" t="s">
        <v>90</v>
      </c>
      <c r="D37" s="242"/>
      <c r="E37" s="424"/>
      <c r="F37" s="493"/>
      <c r="G37" s="256"/>
      <c r="H37" s="243"/>
      <c r="I37" s="263"/>
      <c r="J37" s="257"/>
      <c r="K37" s="243"/>
      <c r="L37" s="264"/>
      <c r="M37" s="290">
        <f>0</f>
        <v>0</v>
      </c>
      <c r="N37" s="291" t="s">
        <v>64</v>
      </c>
      <c r="O37" s="301">
        <f>(SUM((G37+H37)-(J37+L37))/2)</f>
        <v>0</v>
      </c>
      <c r="P37" s="233">
        <v>1</v>
      </c>
      <c r="Q37" s="304">
        <f t="shared" si="2"/>
        <v>0</v>
      </c>
      <c r="R37" s="18"/>
      <c r="S37" s="280"/>
      <c r="T37" s="438"/>
      <c r="U37" s="439"/>
      <c r="V37" s="439"/>
      <c r="W37" s="439"/>
      <c r="X37" s="439"/>
      <c r="Y37" s="439"/>
      <c r="Z37" s="439"/>
      <c r="AA37" s="439"/>
      <c r="AB37" s="439"/>
      <c r="AC37" s="439"/>
      <c r="AD37" s="440"/>
    </row>
    <row r="38" spans="1:31" ht="15.75" customHeight="1" thickBot="1" x14ac:dyDescent="0.4">
      <c r="A38" s="280"/>
      <c r="B38" s="279"/>
      <c r="C38" s="473"/>
      <c r="D38" s="281"/>
      <c r="E38" s="259"/>
      <c r="F38" s="259"/>
      <c r="G38" s="259"/>
      <c r="H38" s="259"/>
      <c r="I38" s="259"/>
      <c r="J38" s="474"/>
      <c r="K38" s="259"/>
      <c r="L38" s="259"/>
      <c r="M38" s="498" t="s">
        <v>131</v>
      </c>
      <c r="N38" s="499"/>
      <c r="O38" s="19" t="s">
        <v>63</v>
      </c>
      <c r="P38" s="500" t="s">
        <v>128</v>
      </c>
      <c r="Q38" s="475"/>
      <c r="R38" s="18"/>
      <c r="S38" s="280"/>
      <c r="T38" s="438"/>
      <c r="U38" s="439"/>
      <c r="V38" s="439"/>
      <c r="W38" s="439"/>
      <c r="X38" s="439"/>
      <c r="Y38" s="439"/>
      <c r="Z38" s="439"/>
      <c r="AA38" s="439"/>
      <c r="AB38" s="439"/>
      <c r="AC38" s="439"/>
      <c r="AD38" s="440"/>
    </row>
    <row r="39" spans="1:31" ht="15.75" customHeight="1" thickBot="1" x14ac:dyDescent="0.4">
      <c r="A39" s="280"/>
      <c r="B39" s="279"/>
      <c r="C39" s="280"/>
      <c r="D39" s="280"/>
      <c r="E39" s="280"/>
      <c r="F39" s="280"/>
      <c r="G39" s="280"/>
      <c r="H39" s="280"/>
      <c r="I39" s="280"/>
      <c r="J39" s="280"/>
      <c r="K39" s="280"/>
      <c r="L39" s="4"/>
      <c r="M39" s="478">
        <f>SUM(M14:M28,M32:M37)</f>
        <v>0.5</v>
      </c>
      <c r="N39" s="479" t="s">
        <v>64</v>
      </c>
      <c r="O39" s="480">
        <f>SUM(O14:O28,O32:O37)</f>
        <v>1.2499999999999996</v>
      </c>
      <c r="P39" s="481" cm="1">
        <f t="array" ref="P39">SQRT(SUMSQ((O14:O28)/(P14:P28)/3,(O32:O37)/(P32:P37)/3))</f>
        <v>0.11840634158859506</v>
      </c>
      <c r="Q39" s="467"/>
      <c r="R39" s="267"/>
      <c r="T39" s="438"/>
      <c r="U39" s="439"/>
      <c r="V39" s="439"/>
      <c r="W39" s="439"/>
      <c r="X39" s="439"/>
      <c r="Y39" s="439"/>
      <c r="Z39" s="439"/>
      <c r="AA39" s="439"/>
      <c r="AB39" s="439"/>
      <c r="AC39" s="439"/>
      <c r="AD39" s="440"/>
    </row>
    <row r="40" spans="1:31" ht="13.15" thickBot="1" x14ac:dyDescent="0.4">
      <c r="A40" s="280"/>
      <c r="B40" s="3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2"/>
      <c r="P40" s="3"/>
      <c r="Q40" s="3"/>
      <c r="R40" s="33"/>
      <c r="S40" s="280"/>
      <c r="T40" s="441"/>
      <c r="U40" s="442"/>
      <c r="V40" s="442"/>
      <c r="W40" s="442"/>
      <c r="X40" s="442"/>
      <c r="Y40" s="442"/>
      <c r="Z40" s="442"/>
      <c r="AA40" s="442"/>
      <c r="AB40" s="442"/>
      <c r="AC40" s="442"/>
      <c r="AD40" s="443"/>
    </row>
    <row r="41" spans="1:31" ht="15.1" customHeight="1" thickBot="1" x14ac:dyDescent="0.4">
      <c r="A41" s="280"/>
      <c r="B41" s="28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0"/>
      <c r="N41" s="280"/>
      <c r="O41" s="25"/>
      <c r="P41" s="280"/>
      <c r="Q41" s="280"/>
      <c r="R41" s="280"/>
      <c r="T41" s="11"/>
    </row>
    <row r="42" spans="1:31" ht="19.5" customHeight="1" x14ac:dyDescent="0.35">
      <c r="A42" s="280"/>
      <c r="B42" s="420" t="s">
        <v>94</v>
      </c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2"/>
      <c r="S42" s="10"/>
      <c r="T42" s="383" t="s">
        <v>95</v>
      </c>
      <c r="U42" s="384"/>
      <c r="V42" s="384"/>
      <c r="W42" s="384"/>
      <c r="X42" s="384"/>
      <c r="Y42" s="384"/>
      <c r="Z42" s="384"/>
      <c r="AA42" s="384"/>
      <c r="AB42" s="384"/>
      <c r="AC42" s="384"/>
      <c r="AD42" s="385"/>
    </row>
    <row r="43" spans="1:31" ht="7.6" customHeight="1" thickBot="1" x14ac:dyDescent="0.4">
      <c r="A43" s="280"/>
      <c r="B43" s="20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203"/>
      <c r="P43" s="11"/>
      <c r="Q43" s="11"/>
      <c r="R43" s="35"/>
      <c r="S43" s="280"/>
      <c r="T43" s="457" t="s">
        <v>151</v>
      </c>
      <c r="U43" s="458"/>
      <c r="V43" s="458"/>
      <c r="W43" s="458"/>
      <c r="X43" s="458"/>
      <c r="Y43" s="458"/>
      <c r="Z43" s="458"/>
      <c r="AA43" s="458"/>
      <c r="AB43" s="458"/>
      <c r="AC43" s="458"/>
      <c r="AD43" s="459"/>
    </row>
    <row r="44" spans="1:31" ht="28.5" customHeight="1" thickBot="1" x14ac:dyDescent="0.4">
      <c r="A44" s="280"/>
      <c r="B44" s="279"/>
      <c r="C44" s="366" t="s">
        <v>76</v>
      </c>
      <c r="D44" s="367"/>
      <c r="E44" s="367"/>
      <c r="F44" s="368"/>
      <c r="G44" s="198" t="s">
        <v>77</v>
      </c>
      <c r="H44" s="199" t="s">
        <v>78</v>
      </c>
      <c r="I44" s="10"/>
      <c r="J44" s="366" t="s">
        <v>75</v>
      </c>
      <c r="K44" s="367"/>
      <c r="L44" s="367"/>
      <c r="M44" s="367"/>
      <c r="N44" s="367"/>
      <c r="O44" s="367"/>
      <c r="P44" s="368"/>
      <c r="Q44" s="10"/>
      <c r="R44" s="35"/>
      <c r="S44" s="280"/>
      <c r="T44" s="457"/>
      <c r="U44" s="458"/>
      <c r="V44" s="458"/>
      <c r="W44" s="458"/>
      <c r="X44" s="458"/>
      <c r="Y44" s="458"/>
      <c r="Z44" s="458"/>
      <c r="AA44" s="458"/>
      <c r="AB44" s="458"/>
      <c r="AC44" s="458"/>
      <c r="AD44" s="459"/>
    </row>
    <row r="45" spans="1:31" ht="17.2" customHeight="1" x14ac:dyDescent="0.35">
      <c r="A45" s="280"/>
      <c r="B45" s="279"/>
      <c r="C45" s="414" t="s">
        <v>122</v>
      </c>
      <c r="D45" s="411"/>
      <c r="E45" s="497">
        <f>M39</f>
        <v>0.5</v>
      </c>
      <c r="F45" s="392">
        <f>O39</f>
        <v>1.2499999999999996</v>
      </c>
      <c r="G45" s="394">
        <f>E45-F45</f>
        <v>-0.74999999999999956</v>
      </c>
      <c r="H45" s="396">
        <f>E45+F45</f>
        <v>1.7499999999999996</v>
      </c>
      <c r="I45" s="10"/>
      <c r="J45" s="369" t="s">
        <v>119</v>
      </c>
      <c r="K45" s="370"/>
      <c r="L45" s="360" t="s">
        <v>91</v>
      </c>
      <c r="M45" s="375" t="s">
        <v>115</v>
      </c>
      <c r="N45" s="376"/>
      <c r="O45" s="376"/>
      <c r="P45" s="409">
        <f>ABS(K49-J49)/(P39*2)-ABS(AVERAGE(J49:K52)-E47)/(P39*2)</f>
        <v>0.42227467996372958</v>
      </c>
      <c r="Q45" s="10"/>
      <c r="R45" s="36"/>
      <c r="S45" s="37"/>
      <c r="T45" s="457"/>
      <c r="U45" s="458"/>
      <c r="V45" s="458"/>
      <c r="W45" s="458"/>
      <c r="X45" s="458"/>
      <c r="Y45" s="458"/>
      <c r="Z45" s="458"/>
      <c r="AA45" s="458"/>
      <c r="AB45" s="458"/>
      <c r="AC45" s="458"/>
      <c r="AD45" s="459"/>
    </row>
    <row r="46" spans="1:31" ht="17.2" customHeight="1" thickBot="1" x14ac:dyDescent="0.4">
      <c r="A46" s="280"/>
      <c r="B46" s="279"/>
      <c r="C46" s="412"/>
      <c r="D46" s="413"/>
      <c r="E46" s="391"/>
      <c r="F46" s="393"/>
      <c r="G46" s="395"/>
      <c r="H46" s="397"/>
      <c r="I46" s="10"/>
      <c r="J46" s="371"/>
      <c r="K46" s="372"/>
      <c r="L46" s="361"/>
      <c r="M46" s="377"/>
      <c r="N46" s="378"/>
      <c r="O46" s="378"/>
      <c r="P46" s="410"/>
      <c r="Q46" s="10"/>
      <c r="R46" s="36"/>
      <c r="S46" s="37"/>
      <c r="T46" s="457"/>
      <c r="U46" s="458"/>
      <c r="V46" s="458"/>
      <c r="W46" s="458"/>
      <c r="X46" s="458"/>
      <c r="Y46" s="458"/>
      <c r="Z46" s="458"/>
      <c r="AA46" s="458"/>
      <c r="AB46" s="458"/>
      <c r="AC46" s="458"/>
      <c r="AD46" s="459"/>
    </row>
    <row r="47" spans="1:31" ht="17.2" customHeight="1" x14ac:dyDescent="0.35">
      <c r="A47" s="280"/>
      <c r="B47" s="279"/>
      <c r="C47" s="414" t="s">
        <v>123</v>
      </c>
      <c r="D47" s="411"/>
      <c r="E47" s="497">
        <f>M39</f>
        <v>0.5</v>
      </c>
      <c r="F47" s="392">
        <f>P39*5</f>
        <v>0.59203170794297533</v>
      </c>
      <c r="G47" s="394">
        <f>E47-F47</f>
        <v>-9.2031707942975327E-2</v>
      </c>
      <c r="H47" s="396">
        <f>E47+F47</f>
        <v>1.0920317079429753</v>
      </c>
      <c r="I47" s="10"/>
      <c r="J47" s="398" t="s">
        <v>120</v>
      </c>
      <c r="K47" s="373" t="s">
        <v>121</v>
      </c>
      <c r="L47" s="361"/>
      <c r="M47" s="356" t="s">
        <v>116</v>
      </c>
      <c r="N47" s="357"/>
      <c r="O47" s="357"/>
      <c r="P47" s="400">
        <f>P45/3</f>
        <v>0.14075822665457652</v>
      </c>
      <c r="Q47" s="10"/>
      <c r="R47" s="36"/>
      <c r="S47" s="37"/>
      <c r="T47" s="457"/>
      <c r="U47" s="458"/>
      <c r="V47" s="458"/>
      <c r="W47" s="458"/>
      <c r="X47" s="458"/>
      <c r="Y47" s="458"/>
      <c r="Z47" s="458"/>
      <c r="AA47" s="458"/>
      <c r="AB47" s="458"/>
      <c r="AC47" s="458"/>
      <c r="AD47" s="459"/>
    </row>
    <row r="48" spans="1:31" ht="17.2" customHeight="1" thickBot="1" x14ac:dyDescent="0.4">
      <c r="A48" s="280"/>
      <c r="B48" s="279"/>
      <c r="C48" s="412"/>
      <c r="D48" s="413"/>
      <c r="E48" s="391"/>
      <c r="F48" s="393"/>
      <c r="G48" s="395"/>
      <c r="H48" s="397"/>
      <c r="I48" s="10"/>
      <c r="J48" s="399"/>
      <c r="K48" s="374"/>
      <c r="L48" s="361"/>
      <c r="M48" s="377"/>
      <c r="N48" s="378"/>
      <c r="O48" s="378"/>
      <c r="P48" s="401"/>
      <c r="Q48" s="10"/>
      <c r="R48" s="36"/>
      <c r="S48" s="37"/>
      <c r="T48" s="457"/>
      <c r="U48" s="458"/>
      <c r="V48" s="458"/>
      <c r="W48" s="458"/>
      <c r="X48" s="458"/>
      <c r="Y48" s="458"/>
      <c r="Z48" s="458"/>
      <c r="AA48" s="458"/>
      <c r="AB48" s="458"/>
      <c r="AC48" s="458"/>
      <c r="AD48" s="459"/>
    </row>
    <row r="49" spans="1:30" s="10" customFormat="1" ht="17.2" customHeight="1" x14ac:dyDescent="0.35">
      <c r="A49" s="280"/>
      <c r="B49" s="279"/>
      <c r="C49" s="38"/>
      <c r="D49" s="39"/>
      <c r="E49" s="40"/>
      <c r="F49" s="41"/>
      <c r="G49" s="42"/>
      <c r="H49" s="43"/>
      <c r="J49" s="402">
        <v>0</v>
      </c>
      <c r="K49" s="363">
        <v>0.4</v>
      </c>
      <c r="L49" s="361"/>
      <c r="M49" s="356" t="s">
        <v>117</v>
      </c>
      <c r="N49" s="357"/>
      <c r="O49" s="357"/>
      <c r="P49" s="405">
        <f>1-(NORMSDIST(P45))</f>
        <v>0.33641226864042439</v>
      </c>
      <c r="R49" s="36"/>
      <c r="S49" s="37"/>
      <c r="T49" s="457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0" s="10" customFormat="1" ht="15.1" customHeight="1" x14ac:dyDescent="0.35">
      <c r="A50" s="280"/>
      <c r="B50" s="279"/>
      <c r="C50" s="11"/>
      <c r="D50" s="11"/>
      <c r="E50" s="11"/>
      <c r="F50" s="11"/>
      <c r="G50" s="11"/>
      <c r="H50" s="11"/>
      <c r="J50" s="403"/>
      <c r="K50" s="364"/>
      <c r="L50" s="361"/>
      <c r="M50" s="377"/>
      <c r="N50" s="378"/>
      <c r="O50" s="378"/>
      <c r="P50" s="406"/>
      <c r="R50" s="36"/>
      <c r="S50" s="37"/>
      <c r="T50" s="457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0" s="10" customFormat="1" ht="15.4" customHeight="1" x14ac:dyDescent="0.35">
      <c r="A51" s="280"/>
      <c r="B51" s="279"/>
      <c r="C51" s="280"/>
      <c r="D51" s="280"/>
      <c r="E51" s="280"/>
      <c r="F51" s="280"/>
      <c r="G51" s="16"/>
      <c r="H51" s="61"/>
      <c r="J51" s="403"/>
      <c r="K51" s="364"/>
      <c r="L51" s="361"/>
      <c r="M51" s="356" t="s">
        <v>118</v>
      </c>
      <c r="N51" s="357"/>
      <c r="O51" s="357"/>
      <c r="P51" s="407">
        <f>P49*100000</f>
        <v>33641.226864042437</v>
      </c>
      <c r="R51" s="18"/>
      <c r="S51" s="280"/>
      <c r="T51" s="457"/>
      <c r="U51" s="458"/>
      <c r="V51" s="458"/>
      <c r="W51" s="458"/>
      <c r="X51" s="458"/>
      <c r="Y51" s="458"/>
      <c r="Z51" s="458"/>
      <c r="AA51" s="458"/>
      <c r="AB51" s="458"/>
      <c r="AC51" s="458"/>
      <c r="AD51" s="459"/>
    </row>
    <row r="52" spans="1:30" s="10" customFormat="1" ht="14.95" customHeight="1" thickBot="1" x14ac:dyDescent="0.4">
      <c r="A52" s="280"/>
      <c r="B52" s="279"/>
      <c r="C52" s="280"/>
      <c r="D52" s="280"/>
      <c r="E52" s="280"/>
      <c r="F52" s="280"/>
      <c r="G52" s="280"/>
      <c r="H52" s="280"/>
      <c r="J52" s="404"/>
      <c r="K52" s="365"/>
      <c r="L52" s="362"/>
      <c r="M52" s="358"/>
      <c r="N52" s="359"/>
      <c r="O52" s="359"/>
      <c r="P52" s="408"/>
      <c r="R52" s="18"/>
      <c r="S52" s="280"/>
      <c r="T52" s="457"/>
      <c r="U52" s="458"/>
      <c r="V52" s="458"/>
      <c r="W52" s="458"/>
      <c r="X52" s="458"/>
      <c r="Y52" s="458"/>
      <c r="Z52" s="458"/>
      <c r="AA52" s="458"/>
      <c r="AB52" s="458"/>
      <c r="AC52" s="458"/>
      <c r="AD52" s="459"/>
    </row>
    <row r="53" spans="1:30" s="10" customFormat="1" ht="15.75" customHeight="1" thickBot="1" x14ac:dyDescent="0.4">
      <c r="A53" s="280"/>
      <c r="B53" s="62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84"/>
      <c r="Q53" s="284"/>
      <c r="R53" s="285"/>
      <c r="S53" s="11"/>
      <c r="T53" s="460"/>
      <c r="U53" s="461"/>
      <c r="V53" s="461"/>
      <c r="W53" s="461"/>
      <c r="X53" s="461"/>
      <c r="Y53" s="461"/>
      <c r="Z53" s="461"/>
      <c r="AA53" s="461"/>
      <c r="AB53" s="461"/>
      <c r="AC53" s="461"/>
      <c r="AD53" s="462"/>
    </row>
    <row r="54" spans="1:30" s="10" customFormat="1" ht="15.1" customHeight="1" x14ac:dyDescent="0.35">
      <c r="A54" s="13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 spans="1:30" s="10" customFormat="1" ht="12.85" customHeight="1" x14ac:dyDescent="0.4">
      <c r="A55" s="13"/>
      <c r="C55" s="46"/>
      <c r="D55" s="46"/>
      <c r="E55" s="47"/>
      <c r="F55" s="47"/>
      <c r="G55" s="47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30" s="10" customFormat="1" ht="15.75" customHeight="1" x14ac:dyDescent="0.4">
      <c r="A56" s="13"/>
      <c r="C56" s="48"/>
      <c r="D56" s="48"/>
      <c r="E56" s="48"/>
      <c r="F56" s="48"/>
      <c r="G56" s="4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30" s="10" customFormat="1" ht="15.75" customHeight="1" x14ac:dyDescent="0.4">
      <c r="A57" s="13"/>
      <c r="C57" s="48"/>
      <c r="D57" s="48"/>
      <c r="E57" s="48"/>
      <c r="F57" s="48"/>
      <c r="G57" s="4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30" s="10" customFormat="1" ht="13.15" x14ac:dyDescent="0.4">
      <c r="A58" s="13"/>
      <c r="C58" s="49"/>
      <c r="D58" s="46"/>
      <c r="E58" s="50"/>
      <c r="F58" s="50"/>
      <c r="G58" s="47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30" s="10" customFormat="1" ht="15.1" customHeight="1" x14ac:dyDescent="0.4">
      <c r="A59" s="13"/>
      <c r="C59" s="49"/>
      <c r="D59" s="46"/>
      <c r="E59" s="51"/>
      <c r="F59" s="50"/>
      <c r="G59" s="47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30" s="10" customFormat="1" ht="15.1" customHeight="1" x14ac:dyDescent="0.35">
      <c r="A60" s="13"/>
      <c r="C60" s="49"/>
      <c r="D60" s="52"/>
      <c r="E60" s="52"/>
      <c r="F60" s="52"/>
      <c r="G60" s="47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30" s="10" customFormat="1" ht="15.75" customHeight="1" x14ac:dyDescent="0.35">
      <c r="A61" s="13"/>
      <c r="C61" s="49"/>
      <c r="D61" s="52"/>
      <c r="E61" s="52"/>
      <c r="F61" s="52"/>
      <c r="G61" s="47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30" s="10" customFormat="1" ht="15.1" customHeight="1" x14ac:dyDescent="0.35">
      <c r="A62" s="13"/>
      <c r="C62" s="49"/>
      <c r="D62" s="52"/>
      <c r="E62" s="51"/>
      <c r="F62" s="50"/>
      <c r="G62" s="47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V62" s="29"/>
    </row>
    <row r="63" spans="1:30" s="10" customFormat="1" ht="12.85" customHeight="1" x14ac:dyDescent="0.3">
      <c r="A63" s="13"/>
      <c r="C63" s="47"/>
      <c r="D63" s="47"/>
      <c r="E63" s="47"/>
      <c r="F63" s="47"/>
      <c r="G63" s="47"/>
      <c r="H63" s="47"/>
      <c r="I63" s="47"/>
      <c r="J63" s="47"/>
      <c r="K63" s="53"/>
      <c r="L63" s="11"/>
      <c r="M63" s="53"/>
      <c r="N63" s="53"/>
      <c r="O63" s="53"/>
      <c r="P63" s="11"/>
      <c r="Q63" s="11"/>
      <c r="R63" s="11"/>
    </row>
    <row r="64" spans="1:30" s="10" customFormat="1" ht="15.1" customHeight="1" x14ac:dyDescent="0.4">
      <c r="A64" s="13"/>
      <c r="C64" s="48"/>
      <c r="D64" s="47"/>
      <c r="E64" s="48"/>
      <c r="F64" s="47"/>
      <c r="G64" s="47"/>
      <c r="H64" s="47"/>
      <c r="I64" s="47"/>
      <c r="J64" s="47"/>
      <c r="K64" s="53"/>
      <c r="L64" s="11"/>
      <c r="M64" s="53"/>
      <c r="N64" s="53"/>
      <c r="O64" s="53"/>
      <c r="P64" s="11"/>
      <c r="Q64" s="11"/>
      <c r="R64" s="11"/>
    </row>
    <row r="65" spans="3:18" s="10" customFormat="1" ht="15.1" customHeight="1" x14ac:dyDescent="0.4">
      <c r="C65" s="48"/>
      <c r="D65" s="47"/>
      <c r="E65" s="48"/>
      <c r="F65" s="47"/>
      <c r="G65" s="47"/>
      <c r="H65" s="47"/>
      <c r="I65" s="47"/>
      <c r="J65" s="47"/>
      <c r="K65" s="53"/>
      <c r="L65" s="11"/>
      <c r="M65" s="53"/>
      <c r="N65" s="53"/>
      <c r="O65" s="53"/>
      <c r="P65" s="11"/>
      <c r="Q65" s="11"/>
      <c r="R65" s="11"/>
    </row>
    <row r="66" spans="3:18" s="10" customFormat="1" ht="15.1" customHeight="1" x14ac:dyDescent="0.35">
      <c r="C66" s="52"/>
      <c r="D66" s="50"/>
      <c r="E66" s="50"/>
      <c r="F66" s="50"/>
      <c r="G66" s="50"/>
      <c r="H66" s="50"/>
      <c r="I66" s="50"/>
      <c r="J66" s="54"/>
      <c r="K66" s="54"/>
      <c r="L66" s="11"/>
      <c r="M66" s="55"/>
      <c r="N66" s="55"/>
      <c r="O66" s="55"/>
      <c r="P66" s="11"/>
      <c r="Q66" s="11"/>
      <c r="R66" s="11"/>
    </row>
    <row r="67" spans="3:18" s="10" customFormat="1" ht="15.75" customHeight="1" x14ac:dyDescent="0.35">
      <c r="C67" s="52"/>
      <c r="D67" s="50"/>
      <c r="E67" s="50"/>
      <c r="F67" s="50"/>
      <c r="G67" s="56"/>
      <c r="H67" s="56"/>
      <c r="I67" s="50"/>
      <c r="J67" s="54"/>
      <c r="K67" s="54"/>
      <c r="L67" s="11"/>
      <c r="M67" s="55"/>
      <c r="N67" s="55"/>
      <c r="O67" s="55"/>
      <c r="P67" s="11"/>
      <c r="Q67" s="11"/>
      <c r="R67" s="11"/>
    </row>
    <row r="68" spans="3:18" s="10" customFormat="1" ht="15.75" customHeight="1" x14ac:dyDescent="0.35">
      <c r="C68" s="52"/>
      <c r="D68" s="52"/>
      <c r="E68" s="52"/>
      <c r="F68" s="52"/>
      <c r="G68" s="52"/>
      <c r="H68" s="52"/>
      <c r="I68" s="52"/>
      <c r="J68" s="54"/>
      <c r="K68" s="54"/>
      <c r="L68" s="11"/>
      <c r="M68" s="55"/>
      <c r="N68" s="55"/>
      <c r="O68" s="55"/>
      <c r="P68" s="11"/>
      <c r="Q68" s="11"/>
      <c r="R68" s="11"/>
    </row>
    <row r="69" spans="3:18" s="10" customFormat="1" ht="13.15" x14ac:dyDescent="0.35">
      <c r="C69" s="52"/>
      <c r="D69" s="52"/>
      <c r="E69" s="52"/>
      <c r="F69" s="52"/>
      <c r="G69" s="52"/>
      <c r="H69" s="52"/>
      <c r="I69" s="52"/>
      <c r="J69" s="54"/>
      <c r="K69" s="54"/>
      <c r="L69" s="11"/>
      <c r="M69" s="55"/>
      <c r="N69" s="55"/>
      <c r="O69" s="55"/>
      <c r="P69" s="11"/>
      <c r="Q69" s="11"/>
      <c r="R69" s="11"/>
    </row>
    <row r="70" spans="3:18" s="10" customFormat="1" ht="15" x14ac:dyDescent="0.35">
      <c r="C70" s="52"/>
      <c r="D70" s="50"/>
      <c r="E70" s="50"/>
      <c r="F70" s="50"/>
      <c r="G70" s="56"/>
      <c r="H70" s="56"/>
      <c r="I70" s="50"/>
      <c r="J70" s="54"/>
      <c r="K70" s="54"/>
      <c r="L70" s="11"/>
      <c r="M70" s="55"/>
      <c r="N70" s="55"/>
      <c r="O70" s="55"/>
      <c r="P70" s="11"/>
      <c r="Q70" s="11"/>
      <c r="R70" s="11"/>
    </row>
    <row r="71" spans="3:18" s="10" customFormat="1" x14ac:dyDescent="0.35"/>
    <row r="72" spans="3:18" s="10" customFormat="1" x14ac:dyDescent="0.35"/>
    <row r="73" spans="3:18" s="10" customFormat="1" x14ac:dyDescent="0.35"/>
    <row r="74" spans="3:18" s="10" customFormat="1" x14ac:dyDescent="0.35"/>
    <row r="75" spans="3:18" s="10" customFormat="1" x14ac:dyDescent="0.35"/>
    <row r="76" spans="3:18" s="10" customFormat="1" x14ac:dyDescent="0.35"/>
    <row r="77" spans="3:18" s="10" customFormat="1" x14ac:dyDescent="0.35"/>
    <row r="78" spans="3:18" s="10" customFormat="1" x14ac:dyDescent="0.35"/>
    <row r="79" spans="3:18" s="10" customFormat="1" x14ac:dyDescent="0.35"/>
    <row r="80" spans="3:18" s="10" customFormat="1" x14ac:dyDescent="0.35"/>
    <row r="81" spans="2:19" s="10" customFormat="1" x14ac:dyDescent="0.35"/>
    <row r="82" spans="2:19" s="10" customFormat="1" x14ac:dyDescent="0.35"/>
    <row r="83" spans="2:19" s="10" customFormat="1" x14ac:dyDescent="0.35"/>
    <row r="84" spans="2:19" s="10" customFormat="1" x14ac:dyDescent="0.35"/>
    <row r="85" spans="2:19" s="10" customFormat="1" x14ac:dyDescent="0.35"/>
    <row r="86" spans="2:19" s="10" customFormat="1" x14ac:dyDescent="0.35"/>
    <row r="87" spans="2:19" s="10" customFormat="1" x14ac:dyDescent="0.35"/>
    <row r="88" spans="2:19" s="10" customFormat="1" x14ac:dyDescent="0.35"/>
    <row r="89" spans="2:19" s="10" customFormat="1" x14ac:dyDescent="0.35"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</row>
    <row r="90" spans="2:19" s="10" customFormat="1" x14ac:dyDescent="0.35"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</row>
    <row r="91" spans="2:19" s="10" customFormat="1" x14ac:dyDescent="0.35"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</row>
    <row r="92" spans="2:19" s="10" customFormat="1" x14ac:dyDescent="0.35"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</row>
    <row r="93" spans="2:19" s="10" customFormat="1" x14ac:dyDescent="0.35"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</row>
    <row r="94" spans="2:19" s="10" customFormat="1" x14ac:dyDescent="0.35"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</row>
    <row r="95" spans="2:19" s="10" customFormat="1" x14ac:dyDescent="0.35"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</row>
    <row r="96" spans="2:19" s="10" customFormat="1" x14ac:dyDescent="0.35"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</row>
    <row r="97" spans="2:19" s="10" customFormat="1" x14ac:dyDescent="0.35"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</row>
    <row r="98" spans="2:19" s="10" customFormat="1" x14ac:dyDescent="0.35"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</row>
    <row r="99" spans="2:19" s="10" customFormat="1" x14ac:dyDescent="0.35"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</row>
    <row r="100" spans="2:19" s="10" customFormat="1" x14ac:dyDescent="0.35"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</row>
    <row r="101" spans="2:19" s="10" customFormat="1" x14ac:dyDescent="0.35"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</row>
    <row r="102" spans="2:19" s="10" customFormat="1" x14ac:dyDescent="0.35"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2:19" s="10" customFormat="1" x14ac:dyDescent="0.35"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</row>
    <row r="104" spans="2:19" s="10" customFormat="1" x14ac:dyDescent="0.35"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</row>
    <row r="105" spans="2:19" s="10" customFormat="1" x14ac:dyDescent="0.35"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</row>
    <row r="106" spans="2:19" s="10" customFormat="1" x14ac:dyDescent="0.35"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</row>
    <row r="107" spans="2:19" s="10" customFormat="1" x14ac:dyDescent="0.35"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</row>
    <row r="108" spans="2:19" s="10" customFormat="1" x14ac:dyDescent="0.35"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</row>
    <row r="109" spans="2:19" s="10" customFormat="1" x14ac:dyDescent="0.35"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</row>
    <row r="110" spans="2:19" s="10" customFormat="1" x14ac:dyDescent="0.35"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</row>
    <row r="111" spans="2:19" s="10" customFormat="1" x14ac:dyDescent="0.35"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</row>
    <row r="112" spans="2:19" s="10" customFormat="1" x14ac:dyDescent="0.35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</row>
    <row r="113" spans="2:19" s="10" customFormat="1" x14ac:dyDescent="0.35"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</row>
    <row r="114" spans="2:19" s="10" customFormat="1" x14ac:dyDescent="0.35"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</row>
    <row r="115" spans="2:19" s="10" customFormat="1" x14ac:dyDescent="0.35"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</row>
    <row r="116" spans="2:19" s="10" customFormat="1" x14ac:dyDescent="0.35"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</row>
    <row r="117" spans="2:19" s="10" customFormat="1" x14ac:dyDescent="0.35"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</row>
    <row r="118" spans="2:19" s="10" customFormat="1" x14ac:dyDescent="0.35"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</row>
    <row r="119" spans="2:19" s="10" customFormat="1" x14ac:dyDescent="0.35"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</row>
    <row r="120" spans="2:19" s="10" customFormat="1" x14ac:dyDescent="0.35"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</row>
    <row r="121" spans="2:19" s="10" customFormat="1" x14ac:dyDescent="0.35"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</row>
    <row r="122" spans="2:19" s="10" customFormat="1" x14ac:dyDescent="0.35"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</row>
    <row r="123" spans="2:19" s="10" customFormat="1" x14ac:dyDescent="0.35"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</row>
    <row r="124" spans="2:19" s="10" customFormat="1" x14ac:dyDescent="0.35"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</row>
    <row r="125" spans="2:19" s="10" customFormat="1" x14ac:dyDescent="0.35"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</row>
    <row r="126" spans="2:19" s="10" customFormat="1" x14ac:dyDescent="0.35"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</row>
    <row r="127" spans="2:19" s="10" customFormat="1" x14ac:dyDescent="0.35">
      <c r="B127" s="57"/>
      <c r="C127" s="57" t="s">
        <v>3</v>
      </c>
      <c r="D127" s="57">
        <v>1</v>
      </c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</row>
    <row r="128" spans="2:19" s="10" customFormat="1" ht="13.15" x14ac:dyDescent="0.35">
      <c r="B128" s="57"/>
      <c r="C128" s="58" t="s">
        <v>1</v>
      </c>
      <c r="D128" s="57">
        <v>2</v>
      </c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</row>
    <row r="129" spans="2:19" s="10" customFormat="1" ht="13.15" x14ac:dyDescent="0.35">
      <c r="B129" s="57"/>
      <c r="C129" s="59" t="s">
        <v>0</v>
      </c>
      <c r="D129" s="57">
        <v>3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</row>
    <row r="130" spans="2:19" s="10" customFormat="1" x14ac:dyDescent="0.35">
      <c r="B130" s="57"/>
      <c r="C130" s="57"/>
      <c r="D130" s="57">
        <v>4</v>
      </c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</row>
    <row r="131" spans="2:19" s="10" customFormat="1" x14ac:dyDescent="0.35">
      <c r="B131" s="57"/>
      <c r="C131" s="57"/>
      <c r="D131" s="57">
        <v>5</v>
      </c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</row>
    <row r="132" spans="2:19" s="10" customFormat="1" x14ac:dyDescent="0.35">
      <c r="B132" s="57"/>
      <c r="C132" s="57"/>
      <c r="D132" s="57">
        <v>6</v>
      </c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</row>
    <row r="133" spans="2:19" s="10" customFormat="1" x14ac:dyDescent="0.35"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</row>
    <row r="134" spans="2:19" s="10" customFormat="1" x14ac:dyDescent="0.35"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</row>
    <row r="135" spans="2:19" s="10" customFormat="1" x14ac:dyDescent="0.35"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</row>
    <row r="136" spans="2:19" s="10" customFormat="1" x14ac:dyDescent="0.35"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</row>
    <row r="137" spans="2:19" s="10" customFormat="1" x14ac:dyDescent="0.35"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</row>
    <row r="138" spans="2:19" s="10" customFormat="1" x14ac:dyDescent="0.35"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</row>
    <row r="139" spans="2:19" s="10" customFormat="1" x14ac:dyDescent="0.35"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</row>
    <row r="140" spans="2:19" s="10" customFormat="1" x14ac:dyDescent="0.35"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</row>
    <row r="141" spans="2:19" s="10" customFormat="1" x14ac:dyDescent="0.35"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</row>
    <row r="142" spans="2:19" s="10" customFormat="1" x14ac:dyDescent="0.35"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</row>
    <row r="143" spans="2:19" s="10" customFormat="1" x14ac:dyDescent="0.35"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</row>
    <row r="144" spans="2:19" s="10" customFormat="1" x14ac:dyDescent="0.35"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</row>
    <row r="145" spans="2:19" s="10" customFormat="1" x14ac:dyDescent="0.35"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</row>
    <row r="146" spans="2:19" s="10" customFormat="1" x14ac:dyDescent="0.35"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</row>
    <row r="147" spans="2:19" s="10" customFormat="1" x14ac:dyDescent="0.35"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</row>
    <row r="148" spans="2:19" s="10" customFormat="1" x14ac:dyDescent="0.35"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</row>
    <row r="149" spans="2:19" s="10" customFormat="1" x14ac:dyDescent="0.35"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</row>
    <row r="150" spans="2:19" s="10" customFormat="1" x14ac:dyDescent="0.35"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</row>
    <row r="151" spans="2:19" s="10" customFormat="1" x14ac:dyDescent="0.35"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</row>
    <row r="152" spans="2:19" s="10" customFormat="1" x14ac:dyDescent="0.35"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</row>
    <row r="153" spans="2:19" s="10" customFormat="1" x14ac:dyDescent="0.35"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</row>
    <row r="154" spans="2:19" s="10" customFormat="1" x14ac:dyDescent="0.35"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</row>
    <row r="155" spans="2:19" s="10" customFormat="1" x14ac:dyDescent="0.35"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</row>
    <row r="156" spans="2:19" s="10" customFormat="1" x14ac:dyDescent="0.35"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</row>
    <row r="157" spans="2:19" s="10" customFormat="1" x14ac:dyDescent="0.35"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</row>
    <row r="158" spans="2:19" s="10" customFormat="1" x14ac:dyDescent="0.35"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</row>
    <row r="159" spans="2:19" s="10" customFormat="1" x14ac:dyDescent="0.35"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</row>
    <row r="160" spans="2:19" s="10" customFormat="1" x14ac:dyDescent="0.35"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</row>
    <row r="161" spans="2:19" s="10" customFormat="1" x14ac:dyDescent="0.35"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</row>
    <row r="162" spans="2:19" s="10" customFormat="1" x14ac:dyDescent="0.35"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</row>
    <row r="163" spans="2:19" s="10" customFormat="1" x14ac:dyDescent="0.35"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</row>
    <row r="164" spans="2:19" s="10" customFormat="1" x14ac:dyDescent="0.35"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</row>
    <row r="165" spans="2:19" s="10" customFormat="1" x14ac:dyDescent="0.35"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</row>
    <row r="166" spans="2:19" s="10" customFormat="1" x14ac:dyDescent="0.35"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</row>
    <row r="167" spans="2:19" s="10" customFormat="1" x14ac:dyDescent="0.35"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</row>
    <row r="168" spans="2:19" s="10" customFormat="1" x14ac:dyDescent="0.35"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</row>
    <row r="169" spans="2:19" s="10" customFormat="1" x14ac:dyDescent="0.35"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</row>
    <row r="170" spans="2:19" s="10" customFormat="1" x14ac:dyDescent="0.35"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</row>
    <row r="171" spans="2:19" s="10" customFormat="1" x14ac:dyDescent="0.35"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</row>
    <row r="172" spans="2:19" s="10" customFormat="1" x14ac:dyDescent="0.35"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</row>
    <row r="173" spans="2:19" s="10" customFormat="1" x14ac:dyDescent="0.35"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</row>
    <row r="174" spans="2:19" s="10" customFormat="1" x14ac:dyDescent="0.35"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</row>
    <row r="175" spans="2:19" s="10" customFormat="1" x14ac:dyDescent="0.35"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</row>
    <row r="176" spans="2:19" s="10" customFormat="1" x14ac:dyDescent="0.35"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</row>
    <row r="177" spans="2:19" s="10" customFormat="1" x14ac:dyDescent="0.35"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</row>
    <row r="178" spans="2:19" s="10" customFormat="1" x14ac:dyDescent="0.35"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</row>
    <row r="179" spans="2:19" s="10" customFormat="1" x14ac:dyDescent="0.35"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</row>
    <row r="180" spans="2:19" s="10" customFormat="1" x14ac:dyDescent="0.35"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</row>
    <row r="181" spans="2:19" s="10" customFormat="1" x14ac:dyDescent="0.35"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</row>
    <row r="182" spans="2:19" s="10" customFormat="1" x14ac:dyDescent="0.35"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</row>
    <row r="183" spans="2:19" s="10" customFormat="1" x14ac:dyDescent="0.35"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</row>
    <row r="184" spans="2:19" s="10" customFormat="1" x14ac:dyDescent="0.35"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</row>
    <row r="185" spans="2:19" s="10" customFormat="1" x14ac:dyDescent="0.35"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</row>
    <row r="186" spans="2:19" s="10" customFormat="1" x14ac:dyDescent="0.35"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</row>
    <row r="187" spans="2:19" s="10" customFormat="1" x14ac:dyDescent="0.35"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</row>
    <row r="188" spans="2:19" s="10" customFormat="1" x14ac:dyDescent="0.35"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</row>
    <row r="189" spans="2:19" s="10" customFormat="1" x14ac:dyDescent="0.35"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</row>
    <row r="190" spans="2:19" s="10" customFormat="1" x14ac:dyDescent="0.35"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</row>
    <row r="191" spans="2:19" s="10" customFormat="1" x14ac:dyDescent="0.35"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</row>
    <row r="192" spans="2:19" s="10" customFormat="1" x14ac:dyDescent="0.35"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</row>
    <row r="193" spans="2:19" s="10" customFormat="1" x14ac:dyDescent="0.35"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</row>
    <row r="194" spans="2:19" s="10" customFormat="1" x14ac:dyDescent="0.35"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</row>
    <row r="195" spans="2:19" s="10" customFormat="1" x14ac:dyDescent="0.35"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</row>
    <row r="196" spans="2:19" s="10" customFormat="1" x14ac:dyDescent="0.35"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</row>
    <row r="197" spans="2:19" s="10" customFormat="1" x14ac:dyDescent="0.35"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</row>
    <row r="198" spans="2:19" s="10" customFormat="1" x14ac:dyDescent="0.35"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</row>
    <row r="199" spans="2:19" s="10" customFormat="1" x14ac:dyDescent="0.35"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</row>
    <row r="200" spans="2:19" s="10" customFormat="1" x14ac:dyDescent="0.35"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</row>
    <row r="201" spans="2:19" s="10" customFormat="1" x14ac:dyDescent="0.35"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</row>
    <row r="202" spans="2:19" s="10" customFormat="1" x14ac:dyDescent="0.35"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</row>
    <row r="203" spans="2:19" s="10" customFormat="1" x14ac:dyDescent="0.35"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</row>
    <row r="204" spans="2:19" s="10" customFormat="1" x14ac:dyDescent="0.35"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</row>
    <row r="205" spans="2:19" s="10" customFormat="1" x14ac:dyDescent="0.35"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</row>
    <row r="206" spans="2:19" s="10" customFormat="1" x14ac:dyDescent="0.35"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</row>
    <row r="207" spans="2:19" s="10" customFormat="1" x14ac:dyDescent="0.35"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</row>
    <row r="208" spans="2:19" s="10" customFormat="1" x14ac:dyDescent="0.35"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</row>
    <row r="209" spans="2:19" s="10" customFormat="1" x14ac:dyDescent="0.35"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</row>
    <row r="210" spans="2:19" s="10" customFormat="1" x14ac:dyDescent="0.35"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</row>
    <row r="211" spans="2:19" s="10" customFormat="1" x14ac:dyDescent="0.35"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</row>
    <row r="212" spans="2:19" s="10" customFormat="1" x14ac:dyDescent="0.35"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</row>
    <row r="213" spans="2:19" s="10" customFormat="1" x14ac:dyDescent="0.35"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</row>
    <row r="214" spans="2:19" s="10" customFormat="1" x14ac:dyDescent="0.35"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</row>
    <row r="215" spans="2:19" s="10" customFormat="1" x14ac:dyDescent="0.35"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</row>
    <row r="216" spans="2:19" s="10" customFormat="1" x14ac:dyDescent="0.35"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</row>
    <row r="217" spans="2:19" s="10" customFormat="1" x14ac:dyDescent="0.35"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</row>
    <row r="218" spans="2:19" s="10" customFormat="1" x14ac:dyDescent="0.35"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</row>
    <row r="219" spans="2:19" s="10" customFormat="1" x14ac:dyDescent="0.35"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</row>
    <row r="220" spans="2:19" s="10" customFormat="1" x14ac:dyDescent="0.35"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</row>
    <row r="221" spans="2:19" s="10" customFormat="1" x14ac:dyDescent="0.35"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</row>
    <row r="222" spans="2:19" s="10" customFormat="1" x14ac:dyDescent="0.35"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</row>
    <row r="223" spans="2:19" s="10" customFormat="1" x14ac:dyDescent="0.35"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</row>
    <row r="224" spans="2:19" s="10" customFormat="1" x14ac:dyDescent="0.35"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</row>
    <row r="225" spans="2:19" s="10" customFormat="1" x14ac:dyDescent="0.35"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</row>
    <row r="226" spans="2:19" s="10" customFormat="1" x14ac:dyDescent="0.35"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</row>
    <row r="227" spans="2:19" s="10" customFormat="1" x14ac:dyDescent="0.35"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</row>
    <row r="228" spans="2:19" s="10" customFormat="1" x14ac:dyDescent="0.35"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</row>
    <row r="229" spans="2:19" s="10" customFormat="1" x14ac:dyDescent="0.35"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</row>
    <row r="230" spans="2:19" s="10" customFormat="1" x14ac:dyDescent="0.35"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</row>
    <row r="231" spans="2:19" s="10" customFormat="1" x14ac:dyDescent="0.35"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</row>
    <row r="232" spans="2:19" s="10" customFormat="1" x14ac:dyDescent="0.35"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</row>
    <row r="233" spans="2:19" s="10" customFormat="1" x14ac:dyDescent="0.35"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</row>
    <row r="234" spans="2:19" s="10" customFormat="1" x14ac:dyDescent="0.35"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</row>
  </sheetData>
  <sheetProtection formatCells="0" formatColumns="0" formatRows="0" insertHyperlinks="0" selectLockedCells="1"/>
  <protectedRanges>
    <protectedRange sqref="E5 E7:E8" name="TITLEBOX"/>
    <protectedRange sqref="C14:L28 C32:L38 P14:P28 P32:P38" name="CONTENT"/>
    <protectedRange sqref="K49:K50" name="USL"/>
    <protectedRange sqref="Q14:Q28 Q32:Q38" name="CONTENT_1"/>
  </protectedRanges>
  <mergeCells count="95">
    <mergeCell ref="K47:K48"/>
    <mergeCell ref="M47:O48"/>
    <mergeCell ref="P47:P48"/>
    <mergeCell ref="J49:J52"/>
    <mergeCell ref="K49:K52"/>
    <mergeCell ref="M49:O50"/>
    <mergeCell ref="P49:P50"/>
    <mergeCell ref="M51:O52"/>
    <mergeCell ref="P51:P52"/>
    <mergeCell ref="J45:K46"/>
    <mergeCell ref="L45:L52"/>
    <mergeCell ref="M45:O46"/>
    <mergeCell ref="P45:P46"/>
    <mergeCell ref="C47:D48"/>
    <mergeCell ref="E47:E48"/>
    <mergeCell ref="F47:F48"/>
    <mergeCell ref="G47:G48"/>
    <mergeCell ref="H47:H48"/>
    <mergeCell ref="J47:J48"/>
    <mergeCell ref="B42:R42"/>
    <mergeCell ref="T42:AD42"/>
    <mergeCell ref="T43:AD53"/>
    <mergeCell ref="C44:F44"/>
    <mergeCell ref="J44:P44"/>
    <mergeCell ref="C45:D46"/>
    <mergeCell ref="E45:E46"/>
    <mergeCell ref="F45:F46"/>
    <mergeCell ref="G45:G46"/>
    <mergeCell ref="H45:H46"/>
    <mergeCell ref="E32:F32"/>
    <mergeCell ref="E33:F33"/>
    <mergeCell ref="E34:F34"/>
    <mergeCell ref="E35:F35"/>
    <mergeCell ref="E36:F36"/>
    <mergeCell ref="E37:F37"/>
    <mergeCell ref="E28:F28"/>
    <mergeCell ref="G28:H28"/>
    <mergeCell ref="C29:Q29"/>
    <mergeCell ref="C30:C31"/>
    <mergeCell ref="D30:F30"/>
    <mergeCell ref="G30:I30"/>
    <mergeCell ref="J30:L30"/>
    <mergeCell ref="M30:Q30"/>
    <mergeCell ref="E31:F31"/>
    <mergeCell ref="N31:O31"/>
    <mergeCell ref="E25:F25"/>
    <mergeCell ref="G25:H25"/>
    <mergeCell ref="E26:F26"/>
    <mergeCell ref="G26:H26"/>
    <mergeCell ref="E27:F27"/>
    <mergeCell ref="G27:H27"/>
    <mergeCell ref="E22:F22"/>
    <mergeCell ref="G22:H22"/>
    <mergeCell ref="E23:F23"/>
    <mergeCell ref="G23:H23"/>
    <mergeCell ref="E24:F24"/>
    <mergeCell ref="G24:H24"/>
    <mergeCell ref="E19:F19"/>
    <mergeCell ref="G19:H19"/>
    <mergeCell ref="E20:F20"/>
    <mergeCell ref="G20:H20"/>
    <mergeCell ref="E21:F21"/>
    <mergeCell ref="G21:H21"/>
    <mergeCell ref="G15:H15"/>
    <mergeCell ref="E16:F16"/>
    <mergeCell ref="G16:H16"/>
    <mergeCell ref="E17:F17"/>
    <mergeCell ref="G17:H17"/>
    <mergeCell ref="E18:F18"/>
    <mergeCell ref="G18:H18"/>
    <mergeCell ref="T11:AD40"/>
    <mergeCell ref="C12:H12"/>
    <mergeCell ref="I12:L12"/>
    <mergeCell ref="M12:Q12"/>
    <mergeCell ref="E13:F13"/>
    <mergeCell ref="G13:H13"/>
    <mergeCell ref="N13:O13"/>
    <mergeCell ref="E14:F14"/>
    <mergeCell ref="G14:H14"/>
    <mergeCell ref="E15:F15"/>
    <mergeCell ref="B8:E8"/>
    <mergeCell ref="F8:H8"/>
    <mergeCell ref="I8:K8"/>
    <mergeCell ref="L8:M8"/>
    <mergeCell ref="B10:R10"/>
    <mergeCell ref="T10:AD10"/>
    <mergeCell ref="J3:O3"/>
    <mergeCell ref="J4:O4"/>
    <mergeCell ref="B5:D5"/>
    <mergeCell ref="E5:G5"/>
    <mergeCell ref="J5:O5"/>
    <mergeCell ref="B7:E7"/>
    <mergeCell ref="F7:H7"/>
    <mergeCell ref="I7:K7"/>
    <mergeCell ref="L7:M7"/>
  </mergeCells>
  <phoneticPr fontId="14" type="noConversion"/>
  <conditionalFormatting sqref="G70:H70 G67:H67">
    <cfRule type="cellIs" dxfId="5" priority="1" stopIfTrue="1" operator="notEqual">
      <formula>""</formula>
    </cfRule>
  </conditionalFormatting>
  <conditionalFormatting sqref="E62 E59">
    <cfRule type="cellIs" dxfId="4" priority="2" stopIfTrue="1" operator="equal">
      <formula>"Design is less than 6 Sigma"</formula>
    </cfRule>
    <cfRule type="cellIs" dxfId="3" priority="3" stopIfTrue="1" operator="equal">
      <formula>"Design is 6 Sigma or better"</formula>
    </cfRule>
  </conditionalFormatting>
  <dataValidations count="1">
    <dataValidation type="list" allowBlank="1" showInputMessage="1" showErrorMessage="1" sqref="L14:L28" xr:uid="{A73D36AC-BC07-4170-B2E9-1E2161D750D8}">
      <formula1>$C$127:$C$129</formula1>
    </dataValidation>
  </dataValidations>
  <pageMargins left="0.75" right="0.5" top="0.5" bottom="0.5" header="0.25" footer="0.25"/>
  <pageSetup paperSize="9" scale="52" orientation="landscape" r:id="rId1"/>
  <headerFooter alignWithMargins="0"/>
  <ignoredErrors>
    <ignoredError sqref="Q14:Q28 Q32:Q37" unlocked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772-12A2-40B7-A70E-FE703F46381D}">
  <sheetPr>
    <pageSetUpPr fitToPage="1"/>
  </sheetPr>
  <dimension ref="A1:AE234"/>
  <sheetViews>
    <sheetView tabSelected="1" showWhiteSpace="0" zoomScale="50" zoomScaleNormal="50" zoomScaleSheetLayoutView="100" workbookViewId="0">
      <selection activeCell="P39" sqref="P39"/>
    </sheetView>
  </sheetViews>
  <sheetFormatPr defaultColWidth="9" defaultRowHeight="12.75" x14ac:dyDescent="0.35"/>
  <cols>
    <col min="1" max="1" width="1.265625" style="13" customWidth="1"/>
    <col min="2" max="2" width="1.3984375" style="13" customWidth="1"/>
    <col min="3" max="3" width="10.86328125" style="13" bestFit="1" customWidth="1"/>
    <col min="4" max="4" width="20.53125" style="13" customWidth="1"/>
    <col min="5" max="12" width="10.59765625" style="13" customWidth="1"/>
    <col min="13" max="13" width="11.19921875" style="13" customWidth="1"/>
    <col min="14" max="14" width="2.265625" style="13" bestFit="1" customWidth="1"/>
    <col min="15" max="15" width="9.53125" style="13" customWidth="1"/>
    <col min="16" max="16" width="10.59765625" style="13" customWidth="1"/>
    <col min="17" max="17" width="14.59765625" style="13" bestFit="1" customWidth="1"/>
    <col min="18" max="18" width="2.59765625" style="13" bestFit="1" customWidth="1"/>
    <col min="19" max="19" width="3.1328125" style="13" bestFit="1" customWidth="1"/>
    <col min="20" max="22" width="9" style="10"/>
    <col min="23" max="23" width="9" style="10" customWidth="1"/>
    <col min="24" max="30" width="9" style="10"/>
    <col min="31" max="31" width="9" style="10" customWidth="1"/>
    <col min="32" max="16384" width="9" style="13"/>
  </cols>
  <sheetData>
    <row r="1" spans="1:31" ht="7.6" customHeight="1" x14ac:dyDescent="0.35">
      <c r="A1" s="280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</row>
    <row r="2" spans="1:31" ht="7.6" customHeight="1" thickBot="1" x14ac:dyDescent="0.4">
      <c r="A2" s="280"/>
      <c r="B2" s="11"/>
      <c r="C2" s="11"/>
      <c r="D2" s="11"/>
      <c r="E2" s="11"/>
      <c r="F2" s="11"/>
      <c r="G2" s="11"/>
      <c r="H2" s="11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11"/>
    </row>
    <row r="3" spans="1:31" ht="13.15" x14ac:dyDescent="0.35">
      <c r="A3" s="280"/>
      <c r="B3" s="10"/>
      <c r="C3" s="14" t="s">
        <v>6</v>
      </c>
      <c r="D3" s="278" t="s">
        <v>124</v>
      </c>
      <c r="E3" s="10"/>
      <c r="F3" s="10"/>
      <c r="G3" s="10"/>
      <c r="H3" s="10"/>
      <c r="I3" s="282"/>
      <c r="J3" s="379" t="s">
        <v>84</v>
      </c>
      <c r="K3" s="380"/>
      <c r="L3" s="380"/>
      <c r="M3" s="380"/>
      <c r="N3" s="380"/>
      <c r="O3" s="380"/>
      <c r="P3" s="280"/>
      <c r="Q3" s="280"/>
      <c r="R3" s="280"/>
      <c r="S3" s="280"/>
      <c r="T3" s="11"/>
    </row>
    <row r="4" spans="1:31" ht="13.15" thickBot="1" x14ac:dyDescent="0.4">
      <c r="A4" s="280"/>
      <c r="B4" s="10"/>
      <c r="C4" s="10"/>
      <c r="D4" s="10"/>
      <c r="E4" s="10"/>
      <c r="F4" s="10"/>
      <c r="G4" s="10"/>
      <c r="H4" s="10"/>
      <c r="I4" s="283"/>
      <c r="J4" s="379" t="s">
        <v>79</v>
      </c>
      <c r="K4" s="380"/>
      <c r="L4" s="380"/>
      <c r="M4" s="380"/>
      <c r="N4" s="380"/>
      <c r="O4" s="380"/>
      <c r="P4" s="280"/>
      <c r="Q4" s="280"/>
      <c r="R4" s="280"/>
      <c r="S4" s="280"/>
      <c r="T4" s="11"/>
    </row>
    <row r="5" spans="1:31" ht="15" customHeight="1" thickBot="1" x14ac:dyDescent="0.4">
      <c r="A5" s="280"/>
      <c r="B5" s="450" t="s">
        <v>14</v>
      </c>
      <c r="C5" s="451"/>
      <c r="D5" s="452"/>
      <c r="E5" s="381"/>
      <c r="F5" s="381"/>
      <c r="G5" s="382"/>
      <c r="H5" s="281"/>
      <c r="I5" s="298"/>
      <c r="J5" s="379" t="s">
        <v>80</v>
      </c>
      <c r="K5" s="380"/>
      <c r="L5" s="380"/>
      <c r="M5" s="380"/>
      <c r="N5" s="380"/>
      <c r="O5" s="380"/>
      <c r="P5" s="280"/>
      <c r="Q5" s="280"/>
      <c r="R5" s="280"/>
      <c r="S5" s="280"/>
      <c r="T5" s="11"/>
    </row>
    <row r="6" spans="1:31" ht="7.6" customHeight="1" thickBot="1" x14ac:dyDescent="0.4">
      <c r="A6" s="280"/>
      <c r="B6" s="10"/>
      <c r="C6" s="10"/>
      <c r="D6" s="10"/>
      <c r="E6" s="10"/>
      <c r="F6" s="10"/>
      <c r="G6" s="10"/>
      <c r="H6" s="1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11"/>
    </row>
    <row r="7" spans="1:31" ht="15" customHeight="1" thickBot="1" x14ac:dyDescent="0.4">
      <c r="A7" s="280"/>
      <c r="B7" s="450" t="s">
        <v>125</v>
      </c>
      <c r="C7" s="451"/>
      <c r="D7" s="451"/>
      <c r="E7" s="452"/>
      <c r="F7" s="390"/>
      <c r="G7" s="381"/>
      <c r="H7" s="382"/>
      <c r="I7" s="450" t="s">
        <v>15</v>
      </c>
      <c r="J7" s="451"/>
      <c r="K7" s="452"/>
      <c r="L7" s="453"/>
      <c r="M7" s="454"/>
      <c r="N7" s="265"/>
      <c r="O7" s="280"/>
      <c r="P7" s="280"/>
      <c r="Q7" s="280"/>
      <c r="R7" s="280"/>
      <c r="S7" s="280"/>
      <c r="T7" s="11"/>
    </row>
    <row r="8" spans="1:31" ht="15" customHeight="1" thickBot="1" x14ac:dyDescent="0.4">
      <c r="A8" s="280"/>
      <c r="B8" s="388" t="s">
        <v>126</v>
      </c>
      <c r="C8" s="389"/>
      <c r="D8" s="389"/>
      <c r="E8" s="389"/>
      <c r="F8" s="390"/>
      <c r="G8" s="381"/>
      <c r="H8" s="382"/>
      <c r="I8" s="450" t="s">
        <v>16</v>
      </c>
      <c r="J8" s="451"/>
      <c r="K8" s="452"/>
      <c r="L8" s="455"/>
      <c r="M8" s="456"/>
      <c r="N8" s="266"/>
      <c r="O8" s="280"/>
      <c r="P8" s="280"/>
      <c r="Q8" s="280"/>
      <c r="R8" s="280"/>
      <c r="S8" s="280"/>
      <c r="T8" s="11"/>
    </row>
    <row r="9" spans="1:31" ht="15.4" thickBot="1" x14ac:dyDescent="0.4">
      <c r="A9" s="280"/>
      <c r="B9" s="280"/>
      <c r="C9" s="15"/>
      <c r="D9" s="15"/>
      <c r="E9" s="16"/>
      <c r="F9" s="16"/>
      <c r="G9" s="16"/>
      <c r="H9" s="16"/>
      <c r="I9" s="280"/>
      <c r="J9" s="280"/>
      <c r="K9" s="280"/>
      <c r="L9" s="280"/>
      <c r="M9" s="280"/>
      <c r="N9" s="280"/>
      <c r="O9" s="280"/>
      <c r="P9" s="280"/>
      <c r="Q9" s="280"/>
      <c r="R9" s="280"/>
      <c r="S9" s="280"/>
      <c r="T9" s="11"/>
    </row>
    <row r="10" spans="1:31" ht="21.85" customHeight="1" x14ac:dyDescent="0.35">
      <c r="A10" s="280"/>
      <c r="B10" s="420" t="s">
        <v>92</v>
      </c>
      <c r="C10" s="421"/>
      <c r="D10" s="421"/>
      <c r="E10" s="421"/>
      <c r="F10" s="421"/>
      <c r="G10" s="421"/>
      <c r="H10" s="421"/>
      <c r="I10" s="421"/>
      <c r="J10" s="421"/>
      <c r="K10" s="421"/>
      <c r="L10" s="421"/>
      <c r="M10" s="421"/>
      <c r="N10" s="421"/>
      <c r="O10" s="421"/>
      <c r="P10" s="421"/>
      <c r="Q10" s="421"/>
      <c r="R10" s="422"/>
      <c r="S10" s="15"/>
      <c r="T10" s="420" t="s">
        <v>93</v>
      </c>
      <c r="U10" s="421"/>
      <c r="V10" s="421"/>
      <c r="W10" s="421"/>
      <c r="X10" s="421"/>
      <c r="Y10" s="421"/>
      <c r="Z10" s="421"/>
      <c r="AA10" s="421"/>
      <c r="AB10" s="421"/>
      <c r="AC10" s="421"/>
      <c r="AD10" s="422"/>
    </row>
    <row r="11" spans="1:31" ht="15.4" thickBot="1" x14ac:dyDescent="0.4">
      <c r="A11" s="280"/>
      <c r="B11" s="27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7"/>
      <c r="S11" s="15"/>
      <c r="T11" s="438"/>
      <c r="U11" s="439"/>
      <c r="V11" s="439"/>
      <c r="W11" s="439"/>
      <c r="X11" s="439"/>
      <c r="Y11" s="439"/>
      <c r="Z11" s="439"/>
      <c r="AA11" s="439"/>
      <c r="AB11" s="439"/>
      <c r="AC11" s="439"/>
      <c r="AD11" s="440"/>
    </row>
    <row r="12" spans="1:31" ht="21.4" customHeight="1" thickBot="1" x14ac:dyDescent="0.4">
      <c r="A12" s="280"/>
      <c r="B12" s="279"/>
      <c r="C12" s="483" t="s">
        <v>99</v>
      </c>
      <c r="D12" s="418"/>
      <c r="E12" s="418"/>
      <c r="F12" s="418"/>
      <c r="G12" s="418"/>
      <c r="H12" s="419"/>
      <c r="I12" s="483" t="s">
        <v>100</v>
      </c>
      <c r="J12" s="484"/>
      <c r="K12" s="484"/>
      <c r="L12" s="485"/>
      <c r="M12" s="366" t="s">
        <v>135</v>
      </c>
      <c r="N12" s="367"/>
      <c r="O12" s="367"/>
      <c r="P12" s="367"/>
      <c r="Q12" s="368"/>
      <c r="R12" s="18"/>
      <c r="S12" s="280"/>
      <c r="T12" s="438"/>
      <c r="U12" s="439"/>
      <c r="V12" s="439"/>
      <c r="W12" s="439"/>
      <c r="X12" s="439"/>
      <c r="Y12" s="439"/>
      <c r="Z12" s="439"/>
      <c r="AA12" s="439"/>
      <c r="AB12" s="439"/>
      <c r="AC12" s="439"/>
      <c r="AD12" s="440"/>
    </row>
    <row r="13" spans="1:31" s="24" customFormat="1" ht="39.4" thickBot="1" x14ac:dyDescent="0.4">
      <c r="A13" s="20"/>
      <c r="B13" s="21"/>
      <c r="C13" s="270" t="s">
        <v>101</v>
      </c>
      <c r="D13" s="271" t="s">
        <v>132</v>
      </c>
      <c r="E13" s="386" t="s">
        <v>133</v>
      </c>
      <c r="F13" s="446"/>
      <c r="G13" s="386" t="s">
        <v>134</v>
      </c>
      <c r="H13" s="387"/>
      <c r="I13" s="270" t="s">
        <v>102</v>
      </c>
      <c r="J13" s="271" t="s">
        <v>103</v>
      </c>
      <c r="K13" s="272" t="s">
        <v>104</v>
      </c>
      <c r="L13" s="273" t="s">
        <v>105</v>
      </c>
      <c r="M13" s="270" t="s">
        <v>106</v>
      </c>
      <c r="N13" s="386" t="s">
        <v>107</v>
      </c>
      <c r="O13" s="387"/>
      <c r="P13" s="273" t="s">
        <v>108</v>
      </c>
      <c r="Q13" s="302" t="s">
        <v>150</v>
      </c>
      <c r="R13" s="22"/>
      <c r="S13" s="20"/>
      <c r="T13" s="438"/>
      <c r="U13" s="439"/>
      <c r="V13" s="439"/>
      <c r="W13" s="439"/>
      <c r="X13" s="439"/>
      <c r="Y13" s="439"/>
      <c r="Z13" s="439"/>
      <c r="AA13" s="439"/>
      <c r="AB13" s="439"/>
      <c r="AC13" s="439"/>
      <c r="AD13" s="440"/>
      <c r="AE13" s="23"/>
    </row>
    <row r="14" spans="1:31" ht="15.1" customHeight="1" x14ac:dyDescent="0.35">
      <c r="A14" s="280"/>
      <c r="B14" s="279"/>
      <c r="C14" s="268">
        <v>1</v>
      </c>
      <c r="D14" s="269" t="s">
        <v>138</v>
      </c>
      <c r="E14" s="447" t="s">
        <v>139</v>
      </c>
      <c r="F14" s="448"/>
      <c r="G14" s="503" t="s">
        <v>140</v>
      </c>
      <c r="H14" s="504"/>
      <c r="I14" s="227">
        <v>15.3</v>
      </c>
      <c r="J14" s="208">
        <v>0.04</v>
      </c>
      <c r="K14" s="209">
        <v>-0.04</v>
      </c>
      <c r="L14" s="468" t="s">
        <v>4</v>
      </c>
      <c r="M14" s="469">
        <f>((SUM(I14,J14)+SUM(I14,K14))/2)*LOOKUP(L14,{"Click Here","Negative","Positive"},{"0","-1","1"})</f>
        <v>15.3</v>
      </c>
      <c r="N14" s="470" t="s">
        <v>65</v>
      </c>
      <c r="O14" s="471">
        <f xml:space="preserve"> ABS(SUM(I14+J14)-SUM(I14+K14))/2</f>
        <v>3.9999999999999147E-2</v>
      </c>
      <c r="P14" s="244">
        <v>1.2</v>
      </c>
      <c r="Q14" s="472">
        <f>IFERROR(O14/(3*P14)/$P$39,0)</f>
        <v>0.10748994695448764</v>
      </c>
      <c r="R14" s="18"/>
      <c r="S14" s="10"/>
      <c r="T14" s="438"/>
      <c r="U14" s="439"/>
      <c r="V14" s="439"/>
      <c r="W14" s="439"/>
      <c r="X14" s="439"/>
      <c r="Y14" s="439"/>
      <c r="Z14" s="439"/>
      <c r="AA14" s="439"/>
      <c r="AB14" s="439"/>
      <c r="AC14" s="439"/>
      <c r="AD14" s="440"/>
    </row>
    <row r="15" spans="1:31" ht="15.1" customHeight="1" x14ac:dyDescent="0.35">
      <c r="A15" s="280"/>
      <c r="B15" s="279"/>
      <c r="C15" s="225">
        <v>2</v>
      </c>
      <c r="D15" s="204" t="s">
        <v>138</v>
      </c>
      <c r="E15" s="435" t="s">
        <v>140</v>
      </c>
      <c r="F15" s="436"/>
      <c r="G15" s="501" t="s">
        <v>141</v>
      </c>
      <c r="H15" s="502"/>
      <c r="I15" s="228">
        <v>9.0630000000000006</v>
      </c>
      <c r="J15" s="210">
        <v>0.1</v>
      </c>
      <c r="K15" s="260">
        <v>-0.1</v>
      </c>
      <c r="L15" s="200" t="s">
        <v>5</v>
      </c>
      <c r="M15" s="292">
        <f>((SUM(I15,J15)+SUM(I15,K15))/2)*LOOKUP(L15,{"Click Here","Negative","Positive"},{"0","-1","1"})</f>
        <v>-9.0630000000000006</v>
      </c>
      <c r="N15" s="293" t="s">
        <v>65</v>
      </c>
      <c r="O15" s="294">
        <f xml:space="preserve"> ABS(SUM(I15+J15)-SUM(I15+K15))/2</f>
        <v>9.9999999999999645E-2</v>
      </c>
      <c r="P15" s="232">
        <v>1</v>
      </c>
      <c r="Q15" s="303">
        <f t="shared" ref="Q15:Q28" si="0">IFERROR(O15/(3*P15)/$P$39,0)</f>
        <v>0.32246984086346864</v>
      </c>
      <c r="R15" s="18"/>
      <c r="S15" s="10"/>
      <c r="T15" s="438"/>
      <c r="U15" s="439"/>
      <c r="V15" s="439"/>
      <c r="W15" s="439"/>
      <c r="X15" s="439"/>
      <c r="Y15" s="439"/>
      <c r="Z15" s="439"/>
      <c r="AA15" s="439"/>
      <c r="AB15" s="439"/>
      <c r="AC15" s="439"/>
      <c r="AD15" s="440"/>
    </row>
    <row r="16" spans="1:31" ht="12.85" customHeight="1" x14ac:dyDescent="0.35">
      <c r="A16" s="280"/>
      <c r="B16" s="279"/>
      <c r="C16" s="225">
        <v>3</v>
      </c>
      <c r="D16" s="204" t="s">
        <v>142</v>
      </c>
      <c r="E16" s="435" t="s">
        <v>143</v>
      </c>
      <c r="F16" s="436"/>
      <c r="G16" s="501" t="s">
        <v>144</v>
      </c>
      <c r="H16" s="502"/>
      <c r="I16" s="228">
        <v>0.1</v>
      </c>
      <c r="J16" s="210">
        <v>0.04</v>
      </c>
      <c r="K16" s="260">
        <v>-0.04</v>
      </c>
      <c r="L16" s="200" t="s">
        <v>4</v>
      </c>
      <c r="M16" s="292">
        <f>((SUM(I16,J16)+SUM(I16,K16))/2)*LOOKUP(L16,{"Click Here","Negative","Positive"},{"0","-1","1"})</f>
        <v>0.1</v>
      </c>
      <c r="N16" s="293" t="s">
        <v>65</v>
      </c>
      <c r="O16" s="294">
        <f t="shared" ref="O16:O28" si="1" xml:space="preserve"> ABS(SUM(I16+J16)-SUM(I16+K16))/2</f>
        <v>4.0000000000000008E-2</v>
      </c>
      <c r="P16" s="232">
        <v>1.6</v>
      </c>
      <c r="Q16" s="303">
        <f t="shared" si="0"/>
        <v>8.0617460215867437E-2</v>
      </c>
      <c r="R16" s="18"/>
      <c r="S16" s="10"/>
      <c r="T16" s="438"/>
      <c r="U16" s="439"/>
      <c r="V16" s="439"/>
      <c r="W16" s="439"/>
      <c r="X16" s="439"/>
      <c r="Y16" s="439"/>
      <c r="Z16" s="439"/>
      <c r="AA16" s="439"/>
      <c r="AB16" s="439"/>
      <c r="AC16" s="439"/>
      <c r="AD16" s="440"/>
    </row>
    <row r="17" spans="1:31" ht="12.85" customHeight="1" x14ac:dyDescent="0.35">
      <c r="A17" s="280"/>
      <c r="B17" s="279"/>
      <c r="C17" s="225">
        <v>4</v>
      </c>
      <c r="D17" s="204" t="s">
        <v>138</v>
      </c>
      <c r="E17" s="435" t="s">
        <v>145</v>
      </c>
      <c r="F17" s="436"/>
      <c r="G17" s="501" t="s">
        <v>146</v>
      </c>
      <c r="H17" s="502"/>
      <c r="I17" s="228">
        <v>8.8021999999999991</v>
      </c>
      <c r="J17" s="210">
        <v>0.04</v>
      </c>
      <c r="K17" s="260">
        <v>-0.04</v>
      </c>
      <c r="L17" s="200" t="s">
        <v>5</v>
      </c>
      <c r="M17" s="292">
        <f>((SUM(I17,J17)+SUM(I17,K17))/2)*LOOKUP(L17,{"Click Here","Negative","Positive"},{"0","-1","1"})</f>
        <v>-8.8021999999999991</v>
      </c>
      <c r="N17" s="293" t="s">
        <v>65</v>
      </c>
      <c r="O17" s="294">
        <f t="shared" si="1"/>
        <v>3.9999999999999147E-2</v>
      </c>
      <c r="P17" s="232">
        <v>1</v>
      </c>
      <c r="Q17" s="303">
        <f t="shared" si="0"/>
        <v>0.12898793634538516</v>
      </c>
      <c r="R17" s="18"/>
      <c r="S17" s="10"/>
      <c r="T17" s="438"/>
      <c r="U17" s="439"/>
      <c r="V17" s="439"/>
      <c r="W17" s="439"/>
      <c r="X17" s="439"/>
      <c r="Y17" s="439"/>
      <c r="Z17" s="439"/>
      <c r="AA17" s="439"/>
      <c r="AB17" s="439"/>
      <c r="AC17" s="439"/>
      <c r="AD17" s="440"/>
    </row>
    <row r="18" spans="1:31" ht="12.85" customHeight="1" x14ac:dyDescent="0.35">
      <c r="A18" s="280"/>
      <c r="B18" s="279"/>
      <c r="C18" s="225">
        <v>5</v>
      </c>
      <c r="D18" s="204" t="s">
        <v>138</v>
      </c>
      <c r="E18" s="435" t="s">
        <v>146</v>
      </c>
      <c r="F18" s="436"/>
      <c r="G18" s="501" t="s">
        <v>141</v>
      </c>
      <c r="H18" s="502"/>
      <c r="I18" s="228">
        <v>2.468</v>
      </c>
      <c r="J18" s="210">
        <v>0.1</v>
      </c>
      <c r="K18" s="260">
        <v>-0.1</v>
      </c>
      <c r="L18" s="200" t="s">
        <v>4</v>
      </c>
      <c r="M18" s="292">
        <f>((SUM(I18,J18)+SUM(I18,K18))/2)*LOOKUP(L18,{"Click Here","Negative","Positive"},{"0","-1","1"})</f>
        <v>2.468</v>
      </c>
      <c r="N18" s="293" t="s">
        <v>65</v>
      </c>
      <c r="O18" s="294">
        <f t="shared" si="1"/>
        <v>0.10000000000000009</v>
      </c>
      <c r="P18" s="232">
        <v>1</v>
      </c>
      <c r="Q18" s="303">
        <f t="shared" si="0"/>
        <v>0.32246984086347003</v>
      </c>
      <c r="R18" s="18"/>
      <c r="S18" s="10"/>
      <c r="T18" s="438"/>
      <c r="U18" s="439"/>
      <c r="V18" s="439"/>
      <c r="W18" s="439"/>
      <c r="X18" s="439"/>
      <c r="Y18" s="439"/>
      <c r="Z18" s="439"/>
      <c r="AA18" s="439"/>
      <c r="AB18" s="439"/>
      <c r="AC18" s="439"/>
      <c r="AD18" s="440"/>
    </row>
    <row r="19" spans="1:31" ht="13.15" customHeight="1" x14ac:dyDescent="0.35">
      <c r="A19" s="280"/>
      <c r="B19" s="279"/>
      <c r="C19" s="225">
        <v>6</v>
      </c>
      <c r="D19" s="204" t="s">
        <v>138</v>
      </c>
      <c r="E19" s="435" t="s">
        <v>146</v>
      </c>
      <c r="F19" s="436"/>
      <c r="G19" s="501" t="s">
        <v>147</v>
      </c>
      <c r="H19" s="502"/>
      <c r="I19" s="228">
        <v>11.371</v>
      </c>
      <c r="J19" s="210">
        <v>7.4999999999999997E-2</v>
      </c>
      <c r="K19" s="260">
        <v>-7.4999999999999997E-2</v>
      </c>
      <c r="L19" s="200" t="s">
        <v>4</v>
      </c>
      <c r="M19" s="292">
        <f>((SUM(I19,J19)+SUM(I19,K19))/2)*LOOKUP(L19,{"Click Here","Negative","Positive"},{"0","-1","1"})</f>
        <v>11.371</v>
      </c>
      <c r="N19" s="293" t="s">
        <v>65</v>
      </c>
      <c r="O19" s="294">
        <f t="shared" si="1"/>
        <v>7.4999999999999289E-2</v>
      </c>
      <c r="P19" s="232">
        <v>1.33</v>
      </c>
      <c r="Q19" s="303">
        <f t="shared" si="0"/>
        <v>0.18184389522375943</v>
      </c>
      <c r="R19" s="18"/>
      <c r="S19" s="10"/>
      <c r="T19" s="438"/>
      <c r="U19" s="439"/>
      <c r="V19" s="439"/>
      <c r="W19" s="439"/>
      <c r="X19" s="439"/>
      <c r="Y19" s="439"/>
      <c r="Z19" s="439"/>
      <c r="AA19" s="439"/>
      <c r="AB19" s="439"/>
      <c r="AC19" s="439"/>
      <c r="AD19" s="440"/>
    </row>
    <row r="20" spans="1:31" ht="15.1" customHeight="1" x14ac:dyDescent="0.35">
      <c r="A20" s="280"/>
      <c r="B20" s="279"/>
      <c r="C20" s="225">
        <v>7</v>
      </c>
      <c r="D20" s="204" t="s">
        <v>138</v>
      </c>
      <c r="E20" s="435" t="s">
        <v>146</v>
      </c>
      <c r="F20" s="436"/>
      <c r="G20" s="501" t="s">
        <v>148</v>
      </c>
      <c r="H20" s="502"/>
      <c r="I20" s="228">
        <v>11.371</v>
      </c>
      <c r="J20" s="210">
        <v>0.1</v>
      </c>
      <c r="K20" s="260">
        <v>-0.1</v>
      </c>
      <c r="L20" s="200" t="s">
        <v>5</v>
      </c>
      <c r="M20" s="292">
        <f>((SUM(I20,J20)+SUM(I20,K20))/2)*LOOKUP(L20,{"Click Here","Negative","Positive"},{"0","-1","1"})</f>
        <v>-11.371</v>
      </c>
      <c r="N20" s="293" t="s">
        <v>65</v>
      </c>
      <c r="O20" s="294">
        <f t="shared" si="1"/>
        <v>9.9999999999999645E-2</v>
      </c>
      <c r="P20" s="232">
        <v>1</v>
      </c>
      <c r="Q20" s="303">
        <f t="shared" si="0"/>
        <v>0.32246984086346864</v>
      </c>
      <c r="R20" s="18"/>
      <c r="S20" s="10"/>
      <c r="T20" s="438"/>
      <c r="U20" s="439"/>
      <c r="V20" s="439"/>
      <c r="W20" s="439"/>
      <c r="X20" s="439"/>
      <c r="Y20" s="439"/>
      <c r="Z20" s="439"/>
      <c r="AA20" s="439"/>
      <c r="AB20" s="439"/>
      <c r="AC20" s="439"/>
      <c r="AD20" s="440"/>
    </row>
    <row r="21" spans="1:31" ht="15.1" customHeight="1" x14ac:dyDescent="0.35">
      <c r="A21" s="280"/>
      <c r="B21" s="279"/>
      <c r="C21" s="225">
        <v>8</v>
      </c>
      <c r="D21" s="204"/>
      <c r="E21" s="435"/>
      <c r="F21" s="436"/>
      <c r="G21" s="436"/>
      <c r="H21" s="437"/>
      <c r="I21" s="228"/>
      <c r="J21" s="210"/>
      <c r="K21" s="260"/>
      <c r="L21" s="200" t="s">
        <v>2</v>
      </c>
      <c r="M21" s="292">
        <f>((SUM(I21,J21)+SUM(I21,K21))/2)*LOOKUP(L21,{"Click Here","Negative","Positive"},{"0","-1","1"})</f>
        <v>0</v>
      </c>
      <c r="N21" s="293" t="s">
        <v>65</v>
      </c>
      <c r="O21" s="294">
        <f t="shared" si="1"/>
        <v>0</v>
      </c>
      <c r="P21" s="232">
        <v>1</v>
      </c>
      <c r="Q21" s="303">
        <f t="shared" si="0"/>
        <v>0</v>
      </c>
      <c r="R21" s="18"/>
      <c r="S21" s="10"/>
      <c r="T21" s="438"/>
      <c r="U21" s="439"/>
      <c r="V21" s="439"/>
      <c r="W21" s="439"/>
      <c r="X21" s="439"/>
      <c r="Y21" s="439"/>
      <c r="Z21" s="439"/>
      <c r="AA21" s="439"/>
      <c r="AB21" s="439"/>
      <c r="AC21" s="439"/>
      <c r="AD21" s="440"/>
    </row>
    <row r="22" spans="1:31" ht="15.1" customHeight="1" x14ac:dyDescent="0.35">
      <c r="A22" s="280"/>
      <c r="B22" s="279"/>
      <c r="C22" s="225">
        <v>9</v>
      </c>
      <c r="D22" s="204"/>
      <c r="E22" s="429"/>
      <c r="F22" s="429"/>
      <c r="G22" s="430"/>
      <c r="H22" s="431"/>
      <c r="I22" s="228"/>
      <c r="J22" s="204"/>
      <c r="K22" s="212"/>
      <c r="L22" s="200" t="s">
        <v>2</v>
      </c>
      <c r="M22" s="292">
        <f>((SUM(I22,J22)+SUM(I22,K22))/2)*LOOKUP(L22,{"Click Here","Negative","Positive"},{"0","-1","1"})</f>
        <v>0</v>
      </c>
      <c r="N22" s="293" t="s">
        <v>65</v>
      </c>
      <c r="O22" s="294">
        <f t="shared" si="1"/>
        <v>0</v>
      </c>
      <c r="P22" s="232">
        <v>1</v>
      </c>
      <c r="Q22" s="303">
        <f t="shared" si="0"/>
        <v>0</v>
      </c>
      <c r="R22" s="18"/>
      <c r="S22" s="10"/>
      <c r="T22" s="438"/>
      <c r="U22" s="439"/>
      <c r="V22" s="439"/>
      <c r="W22" s="439"/>
      <c r="X22" s="439"/>
      <c r="Y22" s="439"/>
      <c r="Z22" s="439"/>
      <c r="AA22" s="439"/>
      <c r="AB22" s="439"/>
      <c r="AC22" s="439"/>
      <c r="AD22" s="440"/>
    </row>
    <row r="23" spans="1:31" ht="15.1" customHeight="1" x14ac:dyDescent="0.35">
      <c r="A23" s="280"/>
      <c r="B23" s="279"/>
      <c r="C23" s="225">
        <v>10</v>
      </c>
      <c r="D23" s="204"/>
      <c r="E23" s="429"/>
      <c r="F23" s="429"/>
      <c r="G23" s="430"/>
      <c r="H23" s="431"/>
      <c r="I23" s="229"/>
      <c r="J23" s="204"/>
      <c r="K23" s="212"/>
      <c r="L23" s="200" t="s">
        <v>2</v>
      </c>
      <c r="M23" s="292">
        <f>((SUM(I23,J23)+SUM(I23,K23))/2)*LOOKUP(L23,{"Click Here","Negative","Positive"},{"0","-1","1"})</f>
        <v>0</v>
      </c>
      <c r="N23" s="293" t="s">
        <v>65</v>
      </c>
      <c r="O23" s="294">
        <f t="shared" si="1"/>
        <v>0</v>
      </c>
      <c r="P23" s="232">
        <v>1</v>
      </c>
      <c r="Q23" s="303">
        <f t="shared" si="0"/>
        <v>0</v>
      </c>
      <c r="R23" s="18"/>
      <c r="S23" s="10"/>
      <c r="T23" s="438"/>
      <c r="U23" s="439"/>
      <c r="V23" s="439"/>
      <c r="W23" s="439"/>
      <c r="X23" s="439"/>
      <c r="Y23" s="439"/>
      <c r="Z23" s="439"/>
      <c r="AA23" s="439"/>
      <c r="AB23" s="439"/>
      <c r="AC23" s="439"/>
      <c r="AD23" s="440"/>
    </row>
    <row r="24" spans="1:31" ht="15.1" customHeight="1" x14ac:dyDescent="0.35">
      <c r="A24" s="280"/>
      <c r="B24" s="279"/>
      <c r="C24" s="225">
        <v>11</v>
      </c>
      <c r="D24" s="204"/>
      <c r="E24" s="429"/>
      <c r="F24" s="429"/>
      <c r="G24" s="430"/>
      <c r="H24" s="431"/>
      <c r="I24" s="229"/>
      <c r="J24" s="204"/>
      <c r="K24" s="212"/>
      <c r="L24" s="200" t="s">
        <v>2</v>
      </c>
      <c r="M24" s="292">
        <f>((SUM(I24,J24)+SUM(I24,K24))/2)*LOOKUP(L24,{"Click Here","Negative","Positive"},{"0","-1","1"})</f>
        <v>0</v>
      </c>
      <c r="N24" s="293" t="s">
        <v>65</v>
      </c>
      <c r="O24" s="294">
        <f t="shared" si="1"/>
        <v>0</v>
      </c>
      <c r="P24" s="232">
        <v>1</v>
      </c>
      <c r="Q24" s="303">
        <f t="shared" si="0"/>
        <v>0</v>
      </c>
      <c r="R24" s="18"/>
      <c r="S24" s="10"/>
      <c r="T24" s="438"/>
      <c r="U24" s="439"/>
      <c r="V24" s="439"/>
      <c r="W24" s="439"/>
      <c r="X24" s="439"/>
      <c r="Y24" s="439"/>
      <c r="Z24" s="439"/>
      <c r="AA24" s="439"/>
      <c r="AB24" s="439"/>
      <c r="AC24" s="439"/>
      <c r="AD24" s="440"/>
    </row>
    <row r="25" spans="1:31" ht="15.1" customHeight="1" x14ac:dyDescent="0.35">
      <c r="A25" s="280"/>
      <c r="B25" s="279"/>
      <c r="C25" s="225">
        <v>12</v>
      </c>
      <c r="D25" s="204"/>
      <c r="E25" s="429"/>
      <c r="F25" s="429"/>
      <c r="G25" s="430"/>
      <c r="H25" s="431"/>
      <c r="I25" s="229"/>
      <c r="J25" s="204"/>
      <c r="K25" s="212"/>
      <c r="L25" s="200" t="s">
        <v>2</v>
      </c>
      <c r="M25" s="292">
        <f>((SUM(I25,J25)+SUM(I25,K25))/2)*LOOKUP(L25,{"Click Here","Negative","Positive"},{"0","-1","1"})</f>
        <v>0</v>
      </c>
      <c r="N25" s="293" t="s">
        <v>65</v>
      </c>
      <c r="O25" s="294">
        <f t="shared" si="1"/>
        <v>0</v>
      </c>
      <c r="P25" s="232">
        <v>1</v>
      </c>
      <c r="Q25" s="303">
        <f t="shared" si="0"/>
        <v>0</v>
      </c>
      <c r="R25" s="18"/>
      <c r="S25" s="10"/>
      <c r="T25" s="438"/>
      <c r="U25" s="439"/>
      <c r="V25" s="439"/>
      <c r="W25" s="439"/>
      <c r="X25" s="439"/>
      <c r="Y25" s="439"/>
      <c r="Z25" s="439"/>
      <c r="AA25" s="439"/>
      <c r="AB25" s="439"/>
      <c r="AC25" s="439"/>
      <c r="AD25" s="440"/>
    </row>
    <row r="26" spans="1:31" ht="15.1" customHeight="1" x14ac:dyDescent="0.35">
      <c r="A26" s="280"/>
      <c r="B26" s="279"/>
      <c r="C26" s="225">
        <v>13</v>
      </c>
      <c r="D26" s="204"/>
      <c r="E26" s="429"/>
      <c r="F26" s="429"/>
      <c r="G26" s="430"/>
      <c r="H26" s="431"/>
      <c r="I26" s="229"/>
      <c r="J26" s="204"/>
      <c r="K26" s="212"/>
      <c r="L26" s="200" t="s">
        <v>2</v>
      </c>
      <c r="M26" s="292">
        <f>((SUM(I26,J26)+SUM(I26,K26))/2)*LOOKUP(L26,{"Click Here","Negative","Positive"},{"0","-1","1"})</f>
        <v>0</v>
      </c>
      <c r="N26" s="293" t="s">
        <v>65</v>
      </c>
      <c r="O26" s="294">
        <f t="shared" si="1"/>
        <v>0</v>
      </c>
      <c r="P26" s="232">
        <v>1</v>
      </c>
      <c r="Q26" s="303">
        <f t="shared" si="0"/>
        <v>0</v>
      </c>
      <c r="R26" s="18"/>
      <c r="S26" s="10"/>
      <c r="T26" s="438"/>
      <c r="U26" s="439"/>
      <c r="V26" s="439"/>
      <c r="W26" s="439"/>
      <c r="X26" s="439"/>
      <c r="Y26" s="439"/>
      <c r="Z26" s="439"/>
      <c r="AA26" s="439"/>
      <c r="AB26" s="439"/>
      <c r="AC26" s="439"/>
      <c r="AD26" s="440"/>
    </row>
    <row r="27" spans="1:31" ht="15.1" customHeight="1" x14ac:dyDescent="0.35">
      <c r="A27" s="280"/>
      <c r="B27" s="279"/>
      <c r="C27" s="225">
        <v>14</v>
      </c>
      <c r="D27" s="204"/>
      <c r="E27" s="429"/>
      <c r="F27" s="429"/>
      <c r="G27" s="430"/>
      <c r="H27" s="431"/>
      <c r="I27" s="229"/>
      <c r="J27" s="204"/>
      <c r="K27" s="212"/>
      <c r="L27" s="200" t="s">
        <v>2</v>
      </c>
      <c r="M27" s="292">
        <f>((SUM(I27,J27)+SUM(I27,K27))/2)*LOOKUP(L27,{"Click Here","Negative","Positive"},{"0","-1","1"})</f>
        <v>0</v>
      </c>
      <c r="N27" s="293" t="s">
        <v>65</v>
      </c>
      <c r="O27" s="294">
        <f t="shared" si="1"/>
        <v>0</v>
      </c>
      <c r="P27" s="232">
        <v>1</v>
      </c>
      <c r="Q27" s="303">
        <f t="shared" si="0"/>
        <v>0</v>
      </c>
      <c r="R27" s="18"/>
      <c r="S27" s="10"/>
      <c r="T27" s="438"/>
      <c r="U27" s="439"/>
      <c r="V27" s="439"/>
      <c r="W27" s="439"/>
      <c r="X27" s="439"/>
      <c r="Y27" s="439"/>
      <c r="Z27" s="439"/>
      <c r="AA27" s="439"/>
      <c r="AB27" s="439"/>
      <c r="AC27" s="439"/>
      <c r="AD27" s="440"/>
    </row>
    <row r="28" spans="1:31" ht="15.75" customHeight="1" thickBot="1" x14ac:dyDescent="0.4">
      <c r="A28" s="280"/>
      <c r="B28" s="279"/>
      <c r="C28" s="226">
        <v>15</v>
      </c>
      <c r="D28" s="206"/>
      <c r="E28" s="426"/>
      <c r="F28" s="426"/>
      <c r="G28" s="427"/>
      <c r="H28" s="428"/>
      <c r="I28" s="230"/>
      <c r="J28" s="206"/>
      <c r="K28" s="231"/>
      <c r="L28" s="201" t="s">
        <v>2</v>
      </c>
      <c r="M28" s="295">
        <f>((SUM(I28,J28)+SUM(I28,K28))/2)*LOOKUP(L28,{"Click Here","Negative","Positive"},{"0","-1","1"})</f>
        <v>0</v>
      </c>
      <c r="N28" s="296" t="s">
        <v>65</v>
      </c>
      <c r="O28" s="297">
        <f t="shared" si="1"/>
        <v>0</v>
      </c>
      <c r="P28" s="233">
        <v>1</v>
      </c>
      <c r="Q28" s="304">
        <f t="shared" si="0"/>
        <v>0</v>
      </c>
      <c r="R28" s="18"/>
      <c r="S28" s="10"/>
      <c r="T28" s="438"/>
      <c r="U28" s="439"/>
      <c r="V28" s="439"/>
      <c r="W28" s="439"/>
      <c r="X28" s="439"/>
      <c r="Y28" s="439"/>
      <c r="Z28" s="439"/>
      <c r="AA28" s="439"/>
      <c r="AB28" s="439"/>
      <c r="AC28" s="439"/>
      <c r="AD28" s="440"/>
    </row>
    <row r="29" spans="1:31" ht="15.75" customHeight="1" thickBot="1" x14ac:dyDescent="0.4">
      <c r="A29" s="280"/>
      <c r="B29" s="279"/>
      <c r="C29" s="463" t="s">
        <v>149</v>
      </c>
      <c r="D29" s="464"/>
      <c r="E29" s="464"/>
      <c r="F29" s="464"/>
      <c r="G29" s="464"/>
      <c r="H29" s="464"/>
      <c r="I29" s="464"/>
      <c r="J29" s="464"/>
      <c r="K29" s="464"/>
      <c r="L29" s="464"/>
      <c r="M29" s="465"/>
      <c r="N29" s="465"/>
      <c r="O29" s="465"/>
      <c r="P29" s="465"/>
      <c r="Q29" s="466"/>
      <c r="R29" s="18"/>
      <c r="S29" s="280"/>
      <c r="T29" s="438"/>
      <c r="U29" s="439"/>
      <c r="V29" s="439"/>
      <c r="W29" s="439"/>
      <c r="X29" s="439"/>
      <c r="Y29" s="439"/>
      <c r="Z29" s="439"/>
      <c r="AA29" s="439"/>
      <c r="AB29" s="439"/>
      <c r="AC29" s="439"/>
      <c r="AD29" s="440"/>
    </row>
    <row r="30" spans="1:31" ht="16.600000000000001" customHeight="1" thickBot="1" x14ac:dyDescent="0.4">
      <c r="A30" s="280"/>
      <c r="B30" s="279"/>
      <c r="C30" s="486" t="s">
        <v>130</v>
      </c>
      <c r="D30" s="487" t="s">
        <v>109</v>
      </c>
      <c r="E30" s="488"/>
      <c r="F30" s="489"/>
      <c r="G30" s="432" t="s">
        <v>110</v>
      </c>
      <c r="H30" s="433"/>
      <c r="I30" s="434"/>
      <c r="J30" s="432" t="s">
        <v>111</v>
      </c>
      <c r="K30" s="433"/>
      <c r="L30" s="433"/>
      <c r="M30" s="486" t="s">
        <v>137</v>
      </c>
      <c r="N30" s="505"/>
      <c r="O30" s="505"/>
      <c r="P30" s="505"/>
      <c r="Q30" s="506"/>
      <c r="R30" s="18"/>
      <c r="S30" s="280"/>
      <c r="T30" s="438"/>
      <c r="U30" s="439"/>
      <c r="V30" s="439"/>
      <c r="W30" s="439"/>
      <c r="X30" s="439"/>
      <c r="Y30" s="439"/>
      <c r="Z30" s="439"/>
      <c r="AA30" s="439"/>
      <c r="AB30" s="439"/>
      <c r="AC30" s="439"/>
      <c r="AD30" s="440"/>
    </row>
    <row r="31" spans="1:31" s="27" customFormat="1" ht="38.65" customHeight="1" thickBot="1" x14ac:dyDescent="0.4">
      <c r="A31" s="2"/>
      <c r="B31" s="26"/>
      <c r="C31" s="415"/>
      <c r="D31" s="274" t="s">
        <v>112</v>
      </c>
      <c r="E31" s="416" t="s">
        <v>113</v>
      </c>
      <c r="F31" s="490"/>
      <c r="G31" s="276" t="s">
        <v>102</v>
      </c>
      <c r="H31" s="274" t="s">
        <v>114</v>
      </c>
      <c r="I31" s="277" t="s">
        <v>104</v>
      </c>
      <c r="J31" s="276" t="s">
        <v>102</v>
      </c>
      <c r="K31" s="274" t="s">
        <v>114</v>
      </c>
      <c r="L31" s="275" t="s">
        <v>104</v>
      </c>
      <c r="M31" s="494" t="s">
        <v>106</v>
      </c>
      <c r="N31" s="495" t="s">
        <v>107</v>
      </c>
      <c r="O31" s="449"/>
      <c r="P31" s="496" t="s">
        <v>108</v>
      </c>
      <c r="Q31" s="302" t="s">
        <v>150</v>
      </c>
      <c r="R31" s="28"/>
      <c r="S31" s="2"/>
      <c r="T31" s="438"/>
      <c r="U31" s="439"/>
      <c r="V31" s="439"/>
      <c r="W31" s="439"/>
      <c r="X31" s="439"/>
      <c r="Y31" s="439"/>
      <c r="Z31" s="439"/>
      <c r="AA31" s="439"/>
      <c r="AB31" s="439"/>
      <c r="AC31" s="439"/>
      <c r="AD31" s="440"/>
      <c r="AE31" s="29"/>
    </row>
    <row r="32" spans="1:31" s="27" customFormat="1" ht="16.600000000000001" customHeight="1" x14ac:dyDescent="0.35">
      <c r="A32" s="2"/>
      <c r="B32" s="26"/>
      <c r="C32" s="234" t="s">
        <v>85</v>
      </c>
      <c r="D32" s="235"/>
      <c r="E32" s="425"/>
      <c r="F32" s="491"/>
      <c r="G32" s="254">
        <v>1.85</v>
      </c>
      <c r="H32" s="236">
        <v>0.05</v>
      </c>
      <c r="I32" s="237"/>
      <c r="J32" s="254">
        <v>1.8</v>
      </c>
      <c r="K32" s="236"/>
      <c r="L32" s="261">
        <v>-0.05</v>
      </c>
      <c r="M32" s="286">
        <f>0</f>
        <v>0</v>
      </c>
      <c r="N32" s="287" t="s">
        <v>65</v>
      </c>
      <c r="O32" s="299">
        <f>(SUM((G32+H32)-(J32+L32))/2)</f>
        <v>7.5000000000000067E-2</v>
      </c>
      <c r="P32" s="244">
        <v>1</v>
      </c>
      <c r="Q32" s="472">
        <f>IFERROR(O32/(3*P32)/$P$39,0)</f>
        <v>0.24185238064760253</v>
      </c>
      <c r="R32" s="28"/>
      <c r="S32" s="2"/>
      <c r="T32" s="438"/>
      <c r="U32" s="439"/>
      <c r="V32" s="439"/>
      <c r="W32" s="439"/>
      <c r="X32" s="439"/>
      <c r="Y32" s="439"/>
      <c r="Z32" s="439"/>
      <c r="AA32" s="439"/>
      <c r="AB32" s="439"/>
      <c r="AC32" s="439"/>
      <c r="AD32" s="440"/>
      <c r="AE32" s="29"/>
    </row>
    <row r="33" spans="1:31" s="27" customFormat="1" ht="15.1" customHeight="1" x14ac:dyDescent="0.35">
      <c r="A33" s="2"/>
      <c r="B33" s="26"/>
      <c r="C33" s="238" t="s">
        <v>86</v>
      </c>
      <c r="D33" s="205"/>
      <c r="E33" s="423"/>
      <c r="F33" s="492"/>
      <c r="G33" s="255">
        <v>1.85</v>
      </c>
      <c r="H33" s="239">
        <v>0.05</v>
      </c>
      <c r="I33" s="223"/>
      <c r="J33" s="255">
        <v>1.8</v>
      </c>
      <c r="K33" s="239"/>
      <c r="L33" s="262">
        <v>-0.05</v>
      </c>
      <c r="M33" s="288">
        <f>0</f>
        <v>0</v>
      </c>
      <c r="N33" s="289" t="s">
        <v>65</v>
      </c>
      <c r="O33" s="300">
        <f>(SUM((G33+H33)-(J33+L33))/2)</f>
        <v>7.5000000000000067E-2</v>
      </c>
      <c r="P33" s="232">
        <v>1</v>
      </c>
      <c r="Q33" s="303">
        <f t="shared" ref="Q33:Q37" si="2">IFERROR(O33/(3*P33)/$P$39,0)</f>
        <v>0.24185238064760253</v>
      </c>
      <c r="R33" s="28"/>
      <c r="S33" s="2"/>
      <c r="T33" s="438"/>
      <c r="U33" s="439"/>
      <c r="V33" s="439"/>
      <c r="W33" s="439"/>
      <c r="X33" s="439"/>
      <c r="Y33" s="439"/>
      <c r="Z33" s="439"/>
      <c r="AA33" s="439"/>
      <c r="AB33" s="439"/>
      <c r="AC33" s="439"/>
      <c r="AD33" s="440"/>
      <c r="AE33" s="29"/>
    </row>
    <row r="34" spans="1:31" s="27" customFormat="1" ht="15.1" customHeight="1" x14ac:dyDescent="0.35">
      <c r="A34" s="2"/>
      <c r="B34" s="26"/>
      <c r="C34" s="238" t="s">
        <v>87</v>
      </c>
      <c r="D34" s="205"/>
      <c r="E34" s="423"/>
      <c r="F34" s="492"/>
      <c r="G34" s="255">
        <v>4.0999999999999996</v>
      </c>
      <c r="H34" s="239">
        <v>0.05</v>
      </c>
      <c r="I34" s="223"/>
      <c r="J34" s="255">
        <v>3.6850000000000001</v>
      </c>
      <c r="K34" s="239"/>
      <c r="L34" s="262">
        <v>2.5000000000000001E-2</v>
      </c>
      <c r="M34" s="288">
        <f>0</f>
        <v>0</v>
      </c>
      <c r="N34" s="289" t="s">
        <v>64</v>
      </c>
      <c r="O34" s="300">
        <f t="shared" ref="O34:O36" si="3">(SUM((G34+H34)-(J34+L34))/2)</f>
        <v>0.21999999999999975</v>
      </c>
      <c r="P34" s="232">
        <v>1</v>
      </c>
      <c r="Q34" s="303">
        <f t="shared" si="2"/>
        <v>0.70943364989963265</v>
      </c>
      <c r="R34" s="28"/>
      <c r="S34" s="2"/>
      <c r="T34" s="438"/>
      <c r="U34" s="439"/>
      <c r="V34" s="439"/>
      <c r="W34" s="439"/>
      <c r="X34" s="439"/>
      <c r="Y34" s="439"/>
      <c r="Z34" s="439"/>
      <c r="AA34" s="439"/>
      <c r="AB34" s="439"/>
      <c r="AC34" s="439"/>
      <c r="AD34" s="440"/>
      <c r="AE34" s="29"/>
    </row>
    <row r="35" spans="1:31" ht="15.1" customHeight="1" x14ac:dyDescent="0.35">
      <c r="A35" s="280"/>
      <c r="B35" s="279"/>
      <c r="C35" s="238" t="s">
        <v>88</v>
      </c>
      <c r="D35" s="240"/>
      <c r="E35" s="423"/>
      <c r="F35" s="492"/>
      <c r="G35" s="228"/>
      <c r="H35" s="210"/>
      <c r="I35" s="260"/>
      <c r="J35" s="255"/>
      <c r="K35" s="210"/>
      <c r="L35" s="258"/>
      <c r="M35" s="288">
        <f>0</f>
        <v>0</v>
      </c>
      <c r="N35" s="289" t="s">
        <v>64</v>
      </c>
      <c r="O35" s="300">
        <f t="shared" si="3"/>
        <v>0</v>
      </c>
      <c r="P35" s="232">
        <v>1</v>
      </c>
      <c r="Q35" s="303">
        <f t="shared" si="2"/>
        <v>0</v>
      </c>
      <c r="R35" s="18"/>
      <c r="S35" s="280"/>
      <c r="T35" s="438"/>
      <c r="U35" s="439"/>
      <c r="V35" s="439"/>
      <c r="W35" s="439"/>
      <c r="X35" s="439"/>
      <c r="Y35" s="439"/>
      <c r="Z35" s="439"/>
      <c r="AA35" s="439"/>
      <c r="AB35" s="439"/>
      <c r="AC35" s="439"/>
      <c r="AD35" s="440"/>
    </row>
    <row r="36" spans="1:31" ht="15.1" customHeight="1" x14ac:dyDescent="0.35">
      <c r="A36" s="280"/>
      <c r="B36" s="279"/>
      <c r="C36" s="238" t="s">
        <v>89</v>
      </c>
      <c r="D36" s="240"/>
      <c r="E36" s="423"/>
      <c r="F36" s="492"/>
      <c r="G36" s="228"/>
      <c r="H36" s="210"/>
      <c r="I36" s="260"/>
      <c r="J36" s="255"/>
      <c r="K36" s="210"/>
      <c r="L36" s="258"/>
      <c r="M36" s="288">
        <f>0</f>
        <v>0</v>
      </c>
      <c r="N36" s="289" t="s">
        <v>64</v>
      </c>
      <c r="O36" s="300">
        <f t="shared" si="3"/>
        <v>0</v>
      </c>
      <c r="P36" s="232">
        <v>1</v>
      </c>
      <c r="Q36" s="303">
        <f t="shared" si="2"/>
        <v>0</v>
      </c>
      <c r="R36" s="18"/>
      <c r="S36" s="280"/>
      <c r="T36" s="438"/>
      <c r="U36" s="439"/>
      <c r="V36" s="439"/>
      <c r="W36" s="439"/>
      <c r="X36" s="439"/>
      <c r="Y36" s="439"/>
      <c r="Z36" s="439"/>
      <c r="AA36" s="439"/>
      <c r="AB36" s="439"/>
      <c r="AC36" s="439"/>
      <c r="AD36" s="440"/>
    </row>
    <row r="37" spans="1:31" ht="15.75" customHeight="1" thickBot="1" x14ac:dyDescent="0.4">
      <c r="A37" s="280"/>
      <c r="B37" s="279"/>
      <c r="C37" s="241" t="s">
        <v>90</v>
      </c>
      <c r="D37" s="242"/>
      <c r="E37" s="424"/>
      <c r="F37" s="493"/>
      <c r="G37" s="256"/>
      <c r="H37" s="243"/>
      <c r="I37" s="263"/>
      <c r="J37" s="257"/>
      <c r="K37" s="243"/>
      <c r="L37" s="264"/>
      <c r="M37" s="290">
        <f>0</f>
        <v>0</v>
      </c>
      <c r="N37" s="291" t="s">
        <v>64</v>
      </c>
      <c r="O37" s="301">
        <f>(SUM((G37+H37)-(J37+L37))/2)</f>
        <v>0</v>
      </c>
      <c r="P37" s="233">
        <v>1</v>
      </c>
      <c r="Q37" s="304">
        <f t="shared" si="2"/>
        <v>0</v>
      </c>
      <c r="R37" s="18"/>
      <c r="S37" s="280"/>
      <c r="T37" s="438"/>
      <c r="U37" s="439"/>
      <c r="V37" s="439"/>
      <c r="W37" s="439"/>
      <c r="X37" s="439"/>
      <c r="Y37" s="439"/>
      <c r="Z37" s="439"/>
      <c r="AA37" s="439"/>
      <c r="AB37" s="439"/>
      <c r="AC37" s="439"/>
      <c r="AD37" s="440"/>
    </row>
    <row r="38" spans="1:31" ht="15.75" customHeight="1" thickBot="1" x14ac:dyDescent="0.4">
      <c r="A38" s="280"/>
      <c r="B38" s="279"/>
      <c r="C38" s="473"/>
      <c r="D38" s="281"/>
      <c r="E38" s="259"/>
      <c r="F38" s="259"/>
      <c r="G38" s="259"/>
      <c r="H38" s="259"/>
      <c r="I38" s="259"/>
      <c r="J38" s="474"/>
      <c r="K38" s="259"/>
      <c r="L38" s="259"/>
      <c r="M38" s="476" t="s">
        <v>129</v>
      </c>
      <c r="N38" s="34"/>
      <c r="O38" s="477" t="s">
        <v>63</v>
      </c>
      <c r="P38" s="482" t="s">
        <v>128</v>
      </c>
      <c r="Q38" s="475"/>
      <c r="R38" s="18"/>
      <c r="S38" s="280"/>
      <c r="T38" s="438"/>
      <c r="U38" s="439"/>
      <c r="V38" s="439"/>
      <c r="W38" s="439"/>
      <c r="X38" s="439"/>
      <c r="Y38" s="439"/>
      <c r="Z38" s="439"/>
      <c r="AA38" s="439"/>
      <c r="AB38" s="439"/>
      <c r="AC38" s="439"/>
      <c r="AD38" s="440"/>
    </row>
    <row r="39" spans="1:31" ht="15.75" customHeight="1" thickBot="1" x14ac:dyDescent="0.4">
      <c r="A39" s="280"/>
      <c r="B39" s="279"/>
      <c r="C39" s="280"/>
      <c r="D39" s="280"/>
      <c r="E39" s="280"/>
      <c r="F39" s="280"/>
      <c r="G39" s="280"/>
      <c r="H39" s="280"/>
      <c r="I39" s="280"/>
      <c r="J39" s="280"/>
      <c r="K39" s="280"/>
      <c r="L39" s="4"/>
      <c r="M39" s="478">
        <f>SUM(M14:M28,M32:M37)</f>
        <v>2.8000000000005798E-3</v>
      </c>
      <c r="N39" s="479" t="s">
        <v>64</v>
      </c>
      <c r="O39" s="480">
        <f>SUM(O14:O28,O32:O37)</f>
        <v>0.86499999999999688</v>
      </c>
      <c r="P39" s="481" cm="1">
        <f t="array" ref="P39">SQRT(SUMSQ((O14:O28)/(P14:P28)/3,(O32:O37)/(P32:P37)/3))</f>
        <v>0.1033688398396497</v>
      </c>
      <c r="Q39" s="467"/>
      <c r="R39" s="267"/>
      <c r="T39" s="438"/>
      <c r="U39" s="439"/>
      <c r="V39" s="439"/>
      <c r="W39" s="439"/>
      <c r="X39" s="439"/>
      <c r="Y39" s="439"/>
      <c r="Z39" s="439"/>
      <c r="AA39" s="439"/>
      <c r="AB39" s="439"/>
      <c r="AC39" s="439"/>
      <c r="AD39" s="440"/>
    </row>
    <row r="40" spans="1:31" ht="13.15" thickBot="1" x14ac:dyDescent="0.4">
      <c r="A40" s="280"/>
      <c r="B40" s="3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2"/>
      <c r="P40" s="3"/>
      <c r="Q40" s="3"/>
      <c r="R40" s="33"/>
      <c r="S40" s="280"/>
      <c r="T40" s="441"/>
      <c r="U40" s="442"/>
      <c r="V40" s="442"/>
      <c r="W40" s="442"/>
      <c r="X40" s="442"/>
      <c r="Y40" s="442"/>
      <c r="Z40" s="442"/>
      <c r="AA40" s="442"/>
      <c r="AB40" s="442"/>
      <c r="AC40" s="442"/>
      <c r="AD40" s="443"/>
    </row>
    <row r="41" spans="1:31" ht="15.1" customHeight="1" thickBot="1" x14ac:dyDescent="0.4">
      <c r="A41" s="280"/>
      <c r="B41" s="28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0"/>
      <c r="N41" s="280"/>
      <c r="O41" s="25"/>
      <c r="P41" s="280"/>
      <c r="Q41" s="280"/>
      <c r="R41" s="280"/>
      <c r="T41" s="11"/>
    </row>
    <row r="42" spans="1:31" ht="19.5" customHeight="1" x14ac:dyDescent="0.35">
      <c r="A42" s="280"/>
      <c r="B42" s="420" t="s">
        <v>94</v>
      </c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2"/>
      <c r="S42" s="10"/>
      <c r="T42" s="383" t="s">
        <v>95</v>
      </c>
      <c r="U42" s="384"/>
      <c r="V42" s="384"/>
      <c r="W42" s="384"/>
      <c r="X42" s="384"/>
      <c r="Y42" s="384"/>
      <c r="Z42" s="384"/>
      <c r="AA42" s="384"/>
      <c r="AB42" s="384"/>
      <c r="AC42" s="384"/>
      <c r="AD42" s="385"/>
    </row>
    <row r="43" spans="1:31" ht="7.6" customHeight="1" thickBot="1" x14ac:dyDescent="0.4">
      <c r="A43" s="280"/>
      <c r="B43" s="20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203"/>
      <c r="P43" s="11"/>
      <c r="Q43" s="11"/>
      <c r="R43" s="35"/>
      <c r="S43" s="280"/>
      <c r="T43" s="457" t="s">
        <v>27</v>
      </c>
      <c r="U43" s="458"/>
      <c r="V43" s="458"/>
      <c r="W43" s="458"/>
      <c r="X43" s="458"/>
      <c r="Y43" s="458"/>
      <c r="Z43" s="458"/>
      <c r="AA43" s="458"/>
      <c r="AB43" s="458"/>
      <c r="AC43" s="458"/>
      <c r="AD43" s="459"/>
    </row>
    <row r="44" spans="1:31" ht="28.5" customHeight="1" thickBot="1" x14ac:dyDescent="0.4">
      <c r="A44" s="280"/>
      <c r="B44" s="279"/>
      <c r="C44" s="366" t="s">
        <v>76</v>
      </c>
      <c r="D44" s="367"/>
      <c r="E44" s="367"/>
      <c r="F44" s="368"/>
      <c r="G44" s="198" t="s">
        <v>77</v>
      </c>
      <c r="H44" s="199" t="s">
        <v>78</v>
      </c>
      <c r="I44" s="10"/>
      <c r="J44" s="366" t="s">
        <v>75</v>
      </c>
      <c r="K44" s="367"/>
      <c r="L44" s="367"/>
      <c r="M44" s="367"/>
      <c r="N44" s="367"/>
      <c r="O44" s="367"/>
      <c r="P44" s="368"/>
      <c r="Q44" s="10"/>
      <c r="R44" s="35"/>
      <c r="S44" s="280"/>
      <c r="T44" s="457"/>
      <c r="U44" s="458"/>
      <c r="V44" s="458"/>
      <c r="W44" s="458"/>
      <c r="X44" s="458"/>
      <c r="Y44" s="458"/>
      <c r="Z44" s="458"/>
      <c r="AA44" s="458"/>
      <c r="AB44" s="458"/>
      <c r="AC44" s="458"/>
      <c r="AD44" s="459"/>
    </row>
    <row r="45" spans="1:31" ht="17.2" customHeight="1" x14ac:dyDescent="0.35">
      <c r="A45" s="280"/>
      <c r="B45" s="279"/>
      <c r="C45" s="414" t="s">
        <v>122</v>
      </c>
      <c r="D45" s="411"/>
      <c r="E45" s="497">
        <f>M39</f>
        <v>2.8000000000005798E-3</v>
      </c>
      <c r="F45" s="392">
        <f>O39</f>
        <v>0.86499999999999688</v>
      </c>
      <c r="G45" s="394">
        <f>E45-F45</f>
        <v>-0.8621999999999963</v>
      </c>
      <c r="H45" s="396">
        <f>E45+F45</f>
        <v>0.86779999999999746</v>
      </c>
      <c r="I45" s="10"/>
      <c r="J45" s="369" t="s">
        <v>119</v>
      </c>
      <c r="K45" s="370"/>
      <c r="L45" s="360" t="s">
        <v>91</v>
      </c>
      <c r="M45" s="375" t="s">
        <v>115</v>
      </c>
      <c r="N45" s="376"/>
      <c r="O45" s="376"/>
      <c r="P45" s="409">
        <f>ABS(K49-J49)/(P39*2)-ABS(AVERAGE(J49:K52)-E47)/(P39*2)</f>
        <v>3.856094357045369</v>
      </c>
      <c r="Q45" s="10"/>
      <c r="R45" s="36"/>
      <c r="S45" s="37"/>
      <c r="T45" s="457"/>
      <c r="U45" s="458"/>
      <c r="V45" s="458"/>
      <c r="W45" s="458"/>
      <c r="X45" s="458"/>
      <c r="Y45" s="458"/>
      <c r="Z45" s="458"/>
      <c r="AA45" s="458"/>
      <c r="AB45" s="458"/>
      <c r="AC45" s="458"/>
      <c r="AD45" s="459"/>
    </row>
    <row r="46" spans="1:31" ht="17.2" customHeight="1" thickBot="1" x14ac:dyDescent="0.4">
      <c r="A46" s="280"/>
      <c r="B46" s="279"/>
      <c r="C46" s="412"/>
      <c r="D46" s="413"/>
      <c r="E46" s="391"/>
      <c r="F46" s="393"/>
      <c r="G46" s="395"/>
      <c r="H46" s="397"/>
      <c r="I46" s="10"/>
      <c r="J46" s="371"/>
      <c r="K46" s="372"/>
      <c r="L46" s="361"/>
      <c r="M46" s="377"/>
      <c r="N46" s="378"/>
      <c r="O46" s="378"/>
      <c r="P46" s="410"/>
      <c r="Q46" s="10"/>
      <c r="R46" s="36"/>
      <c r="S46" s="37"/>
      <c r="T46" s="457"/>
      <c r="U46" s="458"/>
      <c r="V46" s="458"/>
      <c r="W46" s="458"/>
      <c r="X46" s="458"/>
      <c r="Y46" s="458"/>
      <c r="Z46" s="458"/>
      <c r="AA46" s="458"/>
      <c r="AB46" s="458"/>
      <c r="AC46" s="458"/>
      <c r="AD46" s="459"/>
    </row>
    <row r="47" spans="1:31" ht="17.2" customHeight="1" x14ac:dyDescent="0.35">
      <c r="A47" s="280"/>
      <c r="B47" s="279"/>
      <c r="C47" s="414" t="s">
        <v>123</v>
      </c>
      <c r="D47" s="411"/>
      <c r="E47" s="497">
        <f>M39</f>
        <v>2.8000000000005798E-3</v>
      </c>
      <c r="F47" s="392">
        <f>P39*5</f>
        <v>0.51684419919824853</v>
      </c>
      <c r="G47" s="394">
        <f>E47-F47</f>
        <v>-0.51404419919824795</v>
      </c>
      <c r="H47" s="396">
        <f>E47+F47</f>
        <v>0.51964419919824911</v>
      </c>
      <c r="I47" s="10"/>
      <c r="J47" s="398" t="s">
        <v>120</v>
      </c>
      <c r="K47" s="373" t="s">
        <v>121</v>
      </c>
      <c r="L47" s="361"/>
      <c r="M47" s="356" t="s">
        <v>116</v>
      </c>
      <c r="N47" s="357"/>
      <c r="O47" s="357"/>
      <c r="P47" s="400">
        <f>P45/3</f>
        <v>1.2853647856817896</v>
      </c>
      <c r="Q47" s="10"/>
      <c r="R47" s="36"/>
      <c r="S47" s="37"/>
      <c r="T47" s="457"/>
      <c r="U47" s="458"/>
      <c r="V47" s="458"/>
      <c r="W47" s="458"/>
      <c r="X47" s="458"/>
      <c r="Y47" s="458"/>
      <c r="Z47" s="458"/>
      <c r="AA47" s="458"/>
      <c r="AB47" s="458"/>
      <c r="AC47" s="458"/>
      <c r="AD47" s="459"/>
    </row>
    <row r="48" spans="1:31" ht="17.2" customHeight="1" thickBot="1" x14ac:dyDescent="0.4">
      <c r="A48" s="280"/>
      <c r="B48" s="279"/>
      <c r="C48" s="412"/>
      <c r="D48" s="413"/>
      <c r="E48" s="391"/>
      <c r="F48" s="393"/>
      <c r="G48" s="395"/>
      <c r="H48" s="397"/>
      <c r="I48" s="10"/>
      <c r="J48" s="399"/>
      <c r="K48" s="374"/>
      <c r="L48" s="361"/>
      <c r="M48" s="377"/>
      <c r="N48" s="378"/>
      <c r="O48" s="378"/>
      <c r="P48" s="401"/>
      <c r="Q48" s="10"/>
      <c r="R48" s="36"/>
      <c r="S48" s="37"/>
      <c r="T48" s="457"/>
      <c r="U48" s="458"/>
      <c r="V48" s="458"/>
      <c r="W48" s="458"/>
      <c r="X48" s="458"/>
      <c r="Y48" s="458"/>
      <c r="Z48" s="458"/>
      <c r="AA48" s="458"/>
      <c r="AB48" s="458"/>
      <c r="AC48" s="458"/>
      <c r="AD48" s="459"/>
    </row>
    <row r="49" spans="1:30" s="10" customFormat="1" ht="17.2" customHeight="1" x14ac:dyDescent="0.35">
      <c r="A49" s="280"/>
      <c r="B49" s="279"/>
      <c r="C49" s="38"/>
      <c r="D49" s="39"/>
      <c r="E49" s="40"/>
      <c r="F49" s="41"/>
      <c r="G49" s="42"/>
      <c r="H49" s="43"/>
      <c r="J49" s="402">
        <v>-0.4</v>
      </c>
      <c r="K49" s="363">
        <v>0.4</v>
      </c>
      <c r="L49" s="361"/>
      <c r="M49" s="356" t="s">
        <v>117</v>
      </c>
      <c r="N49" s="357"/>
      <c r="O49" s="357"/>
      <c r="P49" s="405">
        <f>1-(NORMSDIST(P45))</f>
        <v>5.7606515612818043E-5</v>
      </c>
      <c r="R49" s="36"/>
      <c r="S49" s="37"/>
      <c r="T49" s="457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0" s="10" customFormat="1" ht="15.1" customHeight="1" x14ac:dyDescent="0.35">
      <c r="A50" s="280"/>
      <c r="B50" s="279"/>
      <c r="C50" s="11"/>
      <c r="D50" s="11"/>
      <c r="E50" s="11"/>
      <c r="F50" s="11"/>
      <c r="G50" s="11"/>
      <c r="H50" s="11"/>
      <c r="J50" s="403"/>
      <c r="K50" s="364"/>
      <c r="L50" s="361"/>
      <c r="M50" s="377"/>
      <c r="N50" s="378"/>
      <c r="O50" s="378"/>
      <c r="P50" s="406"/>
      <c r="R50" s="36"/>
      <c r="S50" s="37"/>
      <c r="T50" s="457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0" s="10" customFormat="1" ht="15.4" customHeight="1" x14ac:dyDescent="0.35">
      <c r="A51" s="280"/>
      <c r="B51" s="279"/>
      <c r="C51" s="280"/>
      <c r="D51" s="280"/>
      <c r="E51" s="280"/>
      <c r="F51" s="280"/>
      <c r="G51" s="16"/>
      <c r="H51" s="61"/>
      <c r="J51" s="403"/>
      <c r="K51" s="364"/>
      <c r="L51" s="361"/>
      <c r="M51" s="356" t="s">
        <v>118</v>
      </c>
      <c r="N51" s="357"/>
      <c r="O51" s="357"/>
      <c r="P51" s="407">
        <f>P49*100000</f>
        <v>5.7606515612818043</v>
      </c>
      <c r="R51" s="18"/>
      <c r="S51" s="280"/>
      <c r="T51" s="457"/>
      <c r="U51" s="458"/>
      <c r="V51" s="458"/>
      <c r="W51" s="458"/>
      <c r="X51" s="458"/>
      <c r="Y51" s="458"/>
      <c r="Z51" s="458"/>
      <c r="AA51" s="458"/>
      <c r="AB51" s="458"/>
      <c r="AC51" s="458"/>
      <c r="AD51" s="459"/>
    </row>
    <row r="52" spans="1:30" s="10" customFormat="1" ht="14.95" customHeight="1" thickBot="1" x14ac:dyDescent="0.4">
      <c r="A52" s="280"/>
      <c r="B52" s="279"/>
      <c r="C52" s="280"/>
      <c r="D52" s="280"/>
      <c r="E52" s="280"/>
      <c r="F52" s="280"/>
      <c r="G52" s="280"/>
      <c r="H52" s="280"/>
      <c r="J52" s="404"/>
      <c r="K52" s="365"/>
      <c r="L52" s="362"/>
      <c r="M52" s="358"/>
      <c r="N52" s="359"/>
      <c r="O52" s="359"/>
      <c r="P52" s="408"/>
      <c r="R52" s="18"/>
      <c r="S52" s="280"/>
      <c r="T52" s="457"/>
      <c r="U52" s="458"/>
      <c r="V52" s="458"/>
      <c r="W52" s="458"/>
      <c r="X52" s="458"/>
      <c r="Y52" s="458"/>
      <c r="Z52" s="458"/>
      <c r="AA52" s="458"/>
      <c r="AB52" s="458"/>
      <c r="AC52" s="458"/>
      <c r="AD52" s="459"/>
    </row>
    <row r="53" spans="1:30" s="10" customFormat="1" ht="15.75" customHeight="1" thickBot="1" x14ac:dyDescent="0.4">
      <c r="A53" s="280"/>
      <c r="B53" s="62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84"/>
      <c r="Q53" s="284"/>
      <c r="R53" s="285"/>
      <c r="S53" s="11"/>
      <c r="T53" s="460"/>
      <c r="U53" s="461"/>
      <c r="V53" s="461"/>
      <c r="W53" s="461"/>
      <c r="X53" s="461"/>
      <c r="Y53" s="461"/>
      <c r="Z53" s="461"/>
      <c r="AA53" s="461"/>
      <c r="AB53" s="461"/>
      <c r="AC53" s="461"/>
      <c r="AD53" s="462"/>
    </row>
    <row r="54" spans="1:30" s="10" customFormat="1" ht="15.1" customHeight="1" x14ac:dyDescent="0.35">
      <c r="A54" s="13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 spans="1:30" s="10" customFormat="1" ht="12.85" customHeight="1" x14ac:dyDescent="0.4">
      <c r="A55" s="13"/>
      <c r="C55" s="46"/>
      <c r="D55" s="46"/>
      <c r="E55" s="47"/>
      <c r="F55" s="47"/>
      <c r="G55" s="47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30" s="10" customFormat="1" ht="15.75" customHeight="1" x14ac:dyDescent="0.4">
      <c r="A56" s="13"/>
      <c r="C56" s="48"/>
      <c r="D56" s="48"/>
      <c r="E56" s="48"/>
      <c r="F56" s="48"/>
      <c r="G56" s="4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30" s="10" customFormat="1" ht="15.75" customHeight="1" x14ac:dyDescent="0.4">
      <c r="A57" s="13"/>
      <c r="C57" s="48"/>
      <c r="D57" s="48"/>
      <c r="E57" s="48"/>
      <c r="F57" s="48"/>
      <c r="G57" s="4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30" s="10" customFormat="1" ht="13.15" x14ac:dyDescent="0.4">
      <c r="A58" s="13"/>
      <c r="C58" s="49"/>
      <c r="D58" s="46"/>
      <c r="E58" s="50"/>
      <c r="F58" s="50"/>
      <c r="G58" s="47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30" s="10" customFormat="1" ht="15.1" customHeight="1" x14ac:dyDescent="0.4">
      <c r="A59" s="13"/>
      <c r="C59" s="49"/>
      <c r="D59" s="46"/>
      <c r="E59" s="51"/>
      <c r="F59" s="50"/>
      <c r="G59" s="47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30" s="10" customFormat="1" ht="15.1" customHeight="1" x14ac:dyDescent="0.35">
      <c r="A60" s="13"/>
      <c r="C60" s="49"/>
      <c r="D60" s="52"/>
      <c r="E60" s="52"/>
      <c r="F60" s="52"/>
      <c r="G60" s="47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30" s="10" customFormat="1" ht="15.75" customHeight="1" x14ac:dyDescent="0.35">
      <c r="A61" s="13"/>
      <c r="C61" s="49"/>
      <c r="D61" s="52"/>
      <c r="E61" s="52"/>
      <c r="F61" s="52"/>
      <c r="G61" s="47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30" s="10" customFormat="1" ht="15.1" customHeight="1" x14ac:dyDescent="0.35">
      <c r="A62" s="13"/>
      <c r="C62" s="49"/>
      <c r="D62" s="52"/>
      <c r="E62" s="51"/>
      <c r="F62" s="50"/>
      <c r="G62" s="47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V62" s="29"/>
    </row>
    <row r="63" spans="1:30" s="10" customFormat="1" ht="12.85" customHeight="1" x14ac:dyDescent="0.3">
      <c r="A63" s="13"/>
      <c r="C63" s="47"/>
      <c r="D63" s="47"/>
      <c r="E63" s="47"/>
      <c r="F63" s="47"/>
      <c r="G63" s="47"/>
      <c r="H63" s="47"/>
      <c r="I63" s="47"/>
      <c r="J63" s="47"/>
      <c r="K63" s="53"/>
      <c r="L63" s="11"/>
      <c r="M63" s="53"/>
      <c r="N63" s="53"/>
      <c r="O63" s="53"/>
      <c r="P63" s="11"/>
      <c r="Q63" s="11"/>
      <c r="R63" s="11"/>
    </row>
    <row r="64" spans="1:30" s="10" customFormat="1" ht="15.1" customHeight="1" x14ac:dyDescent="0.4">
      <c r="A64" s="13"/>
      <c r="C64" s="48"/>
      <c r="D64" s="47"/>
      <c r="E64" s="48"/>
      <c r="F64" s="47"/>
      <c r="G64" s="47"/>
      <c r="H64" s="47"/>
      <c r="I64" s="47"/>
      <c r="J64" s="47"/>
      <c r="K64" s="53"/>
      <c r="L64" s="11"/>
      <c r="M64" s="53"/>
      <c r="N64" s="53"/>
      <c r="O64" s="53"/>
      <c r="P64" s="11"/>
      <c r="Q64" s="11"/>
      <c r="R64" s="11"/>
    </row>
    <row r="65" spans="3:18" s="10" customFormat="1" ht="15.1" customHeight="1" x14ac:dyDescent="0.4">
      <c r="C65" s="48"/>
      <c r="D65" s="47"/>
      <c r="E65" s="48"/>
      <c r="F65" s="47"/>
      <c r="G65" s="47"/>
      <c r="H65" s="47"/>
      <c r="I65" s="47"/>
      <c r="J65" s="47"/>
      <c r="K65" s="53"/>
      <c r="L65" s="11"/>
      <c r="M65" s="53"/>
      <c r="N65" s="53"/>
      <c r="O65" s="53"/>
      <c r="P65" s="11"/>
      <c r="Q65" s="11"/>
      <c r="R65" s="11"/>
    </row>
    <row r="66" spans="3:18" s="10" customFormat="1" ht="15.1" customHeight="1" x14ac:dyDescent="0.35">
      <c r="C66" s="52"/>
      <c r="D66" s="50"/>
      <c r="E66" s="50"/>
      <c r="F66" s="50"/>
      <c r="G66" s="50"/>
      <c r="H66" s="50"/>
      <c r="I66" s="50"/>
      <c r="J66" s="54"/>
      <c r="K66" s="54"/>
      <c r="L66" s="11"/>
      <c r="M66" s="55"/>
      <c r="N66" s="55"/>
      <c r="O66" s="55"/>
      <c r="P66" s="11"/>
      <c r="Q66" s="11"/>
      <c r="R66" s="11"/>
    </row>
    <row r="67" spans="3:18" s="10" customFormat="1" ht="15.75" customHeight="1" x14ac:dyDescent="0.35">
      <c r="C67" s="52"/>
      <c r="D67" s="50"/>
      <c r="E67" s="50"/>
      <c r="F67" s="50"/>
      <c r="G67" s="56"/>
      <c r="H67" s="56"/>
      <c r="I67" s="50"/>
      <c r="J67" s="54"/>
      <c r="K67" s="54"/>
      <c r="L67" s="11"/>
      <c r="M67" s="55"/>
      <c r="N67" s="55"/>
      <c r="O67" s="55"/>
      <c r="P67" s="11"/>
      <c r="Q67" s="11"/>
      <c r="R67" s="11"/>
    </row>
    <row r="68" spans="3:18" s="10" customFormat="1" ht="15.75" customHeight="1" x14ac:dyDescent="0.35">
      <c r="C68" s="52"/>
      <c r="D68" s="52"/>
      <c r="E68" s="52"/>
      <c r="F68" s="52"/>
      <c r="G68" s="52"/>
      <c r="H68" s="52"/>
      <c r="I68" s="52"/>
      <c r="J68" s="54"/>
      <c r="K68" s="54"/>
      <c r="L68" s="11"/>
      <c r="M68" s="55"/>
      <c r="N68" s="55"/>
      <c r="O68" s="55"/>
      <c r="P68" s="11"/>
      <c r="Q68" s="11"/>
      <c r="R68" s="11"/>
    </row>
    <row r="69" spans="3:18" s="10" customFormat="1" ht="13.15" x14ac:dyDescent="0.35">
      <c r="C69" s="52"/>
      <c r="D69" s="52"/>
      <c r="E69" s="52"/>
      <c r="F69" s="52"/>
      <c r="G69" s="52"/>
      <c r="H69" s="52"/>
      <c r="I69" s="52"/>
      <c r="J69" s="54"/>
      <c r="K69" s="54"/>
      <c r="L69" s="11"/>
      <c r="M69" s="55"/>
      <c r="N69" s="55"/>
      <c r="O69" s="55"/>
      <c r="P69" s="11"/>
      <c r="Q69" s="11"/>
      <c r="R69" s="11"/>
    </row>
    <row r="70" spans="3:18" s="10" customFormat="1" ht="15" x14ac:dyDescent="0.35">
      <c r="C70" s="52"/>
      <c r="D70" s="50"/>
      <c r="E70" s="50"/>
      <c r="F70" s="50"/>
      <c r="G70" s="56"/>
      <c r="H70" s="56"/>
      <c r="I70" s="50"/>
      <c r="J70" s="54"/>
      <c r="K70" s="54"/>
      <c r="L70" s="11"/>
      <c r="M70" s="55"/>
      <c r="N70" s="55"/>
      <c r="O70" s="55"/>
      <c r="P70" s="11"/>
      <c r="Q70" s="11"/>
      <c r="R70" s="11"/>
    </row>
    <row r="71" spans="3:18" s="10" customFormat="1" x14ac:dyDescent="0.35"/>
    <row r="72" spans="3:18" s="10" customFormat="1" x14ac:dyDescent="0.35"/>
    <row r="73" spans="3:18" s="10" customFormat="1" x14ac:dyDescent="0.35"/>
    <row r="74" spans="3:18" s="10" customFormat="1" x14ac:dyDescent="0.35"/>
    <row r="75" spans="3:18" s="10" customFormat="1" x14ac:dyDescent="0.35"/>
    <row r="76" spans="3:18" s="10" customFormat="1" x14ac:dyDescent="0.35"/>
    <row r="77" spans="3:18" s="10" customFormat="1" x14ac:dyDescent="0.35"/>
    <row r="78" spans="3:18" s="10" customFormat="1" x14ac:dyDescent="0.35"/>
    <row r="79" spans="3:18" s="10" customFormat="1" x14ac:dyDescent="0.35"/>
    <row r="80" spans="3:18" s="10" customFormat="1" x14ac:dyDescent="0.35"/>
    <row r="81" spans="2:19" s="10" customFormat="1" x14ac:dyDescent="0.35"/>
    <row r="82" spans="2:19" s="10" customFormat="1" x14ac:dyDescent="0.35"/>
    <row r="83" spans="2:19" s="10" customFormat="1" x14ac:dyDescent="0.35"/>
    <row r="84" spans="2:19" s="10" customFormat="1" x14ac:dyDescent="0.35"/>
    <row r="85" spans="2:19" s="10" customFormat="1" x14ac:dyDescent="0.35"/>
    <row r="86" spans="2:19" s="10" customFormat="1" x14ac:dyDescent="0.35"/>
    <row r="87" spans="2:19" s="10" customFormat="1" x14ac:dyDescent="0.35"/>
    <row r="88" spans="2:19" s="10" customFormat="1" x14ac:dyDescent="0.35"/>
    <row r="89" spans="2:19" s="10" customFormat="1" x14ac:dyDescent="0.35"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</row>
    <row r="90" spans="2:19" s="10" customFormat="1" x14ac:dyDescent="0.35"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</row>
    <row r="91" spans="2:19" s="10" customFormat="1" x14ac:dyDescent="0.35"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</row>
    <row r="92" spans="2:19" s="10" customFormat="1" x14ac:dyDescent="0.35"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</row>
    <row r="93" spans="2:19" s="10" customFormat="1" x14ac:dyDescent="0.35"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</row>
    <row r="94" spans="2:19" s="10" customFormat="1" x14ac:dyDescent="0.35"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</row>
    <row r="95" spans="2:19" s="10" customFormat="1" x14ac:dyDescent="0.35"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</row>
    <row r="96" spans="2:19" s="10" customFormat="1" x14ac:dyDescent="0.35"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</row>
    <row r="97" spans="2:19" s="10" customFormat="1" x14ac:dyDescent="0.35"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</row>
    <row r="98" spans="2:19" s="10" customFormat="1" x14ac:dyDescent="0.35"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</row>
    <row r="99" spans="2:19" s="10" customFormat="1" x14ac:dyDescent="0.35"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</row>
    <row r="100" spans="2:19" s="10" customFormat="1" x14ac:dyDescent="0.35"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</row>
    <row r="101" spans="2:19" s="10" customFormat="1" x14ac:dyDescent="0.35"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</row>
    <row r="102" spans="2:19" s="10" customFormat="1" x14ac:dyDescent="0.35"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2:19" s="10" customFormat="1" x14ac:dyDescent="0.35"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</row>
    <row r="104" spans="2:19" s="10" customFormat="1" x14ac:dyDescent="0.35"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</row>
    <row r="105" spans="2:19" s="10" customFormat="1" x14ac:dyDescent="0.35"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</row>
    <row r="106" spans="2:19" s="10" customFormat="1" x14ac:dyDescent="0.35"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</row>
    <row r="107" spans="2:19" s="10" customFormat="1" x14ac:dyDescent="0.35"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</row>
    <row r="108" spans="2:19" s="10" customFormat="1" x14ac:dyDescent="0.35"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</row>
    <row r="109" spans="2:19" s="10" customFormat="1" x14ac:dyDescent="0.35"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</row>
    <row r="110" spans="2:19" s="10" customFormat="1" x14ac:dyDescent="0.35"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</row>
    <row r="111" spans="2:19" s="10" customFormat="1" x14ac:dyDescent="0.35"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</row>
    <row r="112" spans="2:19" s="10" customFormat="1" x14ac:dyDescent="0.35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</row>
    <row r="113" spans="2:19" s="10" customFormat="1" x14ac:dyDescent="0.35"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</row>
    <row r="114" spans="2:19" s="10" customFormat="1" x14ac:dyDescent="0.35"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</row>
    <row r="115" spans="2:19" s="10" customFormat="1" x14ac:dyDescent="0.35"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</row>
    <row r="116" spans="2:19" s="10" customFormat="1" x14ac:dyDescent="0.35"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</row>
    <row r="117" spans="2:19" s="10" customFormat="1" x14ac:dyDescent="0.35"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</row>
    <row r="118" spans="2:19" s="10" customFormat="1" x14ac:dyDescent="0.35"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</row>
    <row r="119" spans="2:19" s="10" customFormat="1" x14ac:dyDescent="0.35"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</row>
    <row r="120" spans="2:19" s="10" customFormat="1" x14ac:dyDescent="0.35"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</row>
    <row r="121" spans="2:19" s="10" customFormat="1" x14ac:dyDescent="0.35"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</row>
    <row r="122" spans="2:19" s="10" customFormat="1" x14ac:dyDescent="0.35"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</row>
    <row r="123" spans="2:19" s="10" customFormat="1" x14ac:dyDescent="0.35"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</row>
    <row r="124" spans="2:19" s="10" customFormat="1" x14ac:dyDescent="0.35"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</row>
    <row r="125" spans="2:19" s="10" customFormat="1" x14ac:dyDescent="0.35"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</row>
    <row r="126" spans="2:19" s="10" customFormat="1" x14ac:dyDescent="0.35"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</row>
    <row r="127" spans="2:19" s="10" customFormat="1" x14ac:dyDescent="0.35">
      <c r="B127" s="57"/>
      <c r="C127" s="57" t="s">
        <v>3</v>
      </c>
      <c r="D127" s="57">
        <v>1</v>
      </c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</row>
    <row r="128" spans="2:19" s="10" customFormat="1" ht="13.15" x14ac:dyDescent="0.35">
      <c r="B128" s="57"/>
      <c r="C128" s="58" t="s">
        <v>1</v>
      </c>
      <c r="D128" s="57">
        <v>2</v>
      </c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</row>
    <row r="129" spans="2:19" s="10" customFormat="1" ht="13.15" x14ac:dyDescent="0.35">
      <c r="B129" s="57"/>
      <c r="C129" s="59" t="s">
        <v>0</v>
      </c>
      <c r="D129" s="57">
        <v>3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</row>
    <row r="130" spans="2:19" s="10" customFormat="1" x14ac:dyDescent="0.35">
      <c r="B130" s="57"/>
      <c r="C130" s="57"/>
      <c r="D130" s="57">
        <v>4</v>
      </c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</row>
    <row r="131" spans="2:19" s="10" customFormat="1" x14ac:dyDescent="0.35">
      <c r="B131" s="57"/>
      <c r="C131" s="57"/>
      <c r="D131" s="57">
        <v>5</v>
      </c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</row>
    <row r="132" spans="2:19" s="10" customFormat="1" x14ac:dyDescent="0.35">
      <c r="B132" s="57"/>
      <c r="C132" s="57"/>
      <c r="D132" s="57">
        <v>6</v>
      </c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</row>
    <row r="133" spans="2:19" s="10" customFormat="1" x14ac:dyDescent="0.35"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</row>
    <row r="134" spans="2:19" s="10" customFormat="1" x14ac:dyDescent="0.35"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</row>
    <row r="135" spans="2:19" s="10" customFormat="1" x14ac:dyDescent="0.35"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</row>
    <row r="136" spans="2:19" s="10" customFormat="1" x14ac:dyDescent="0.35"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</row>
    <row r="137" spans="2:19" s="10" customFormat="1" x14ac:dyDescent="0.35"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</row>
    <row r="138" spans="2:19" s="10" customFormat="1" x14ac:dyDescent="0.35"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</row>
    <row r="139" spans="2:19" s="10" customFormat="1" x14ac:dyDescent="0.35"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</row>
    <row r="140" spans="2:19" s="10" customFormat="1" x14ac:dyDescent="0.35"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</row>
    <row r="141" spans="2:19" s="10" customFormat="1" x14ac:dyDescent="0.35"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</row>
    <row r="142" spans="2:19" s="10" customFormat="1" x14ac:dyDescent="0.35"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</row>
    <row r="143" spans="2:19" s="10" customFormat="1" x14ac:dyDescent="0.35"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</row>
    <row r="144" spans="2:19" s="10" customFormat="1" x14ac:dyDescent="0.35"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</row>
    <row r="145" spans="2:19" s="10" customFormat="1" x14ac:dyDescent="0.35"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</row>
    <row r="146" spans="2:19" s="10" customFormat="1" x14ac:dyDescent="0.35"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</row>
    <row r="147" spans="2:19" s="10" customFormat="1" x14ac:dyDescent="0.35"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</row>
    <row r="148" spans="2:19" s="10" customFormat="1" x14ac:dyDescent="0.35"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</row>
    <row r="149" spans="2:19" s="10" customFormat="1" x14ac:dyDescent="0.35"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</row>
    <row r="150" spans="2:19" s="10" customFormat="1" x14ac:dyDescent="0.35"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</row>
    <row r="151" spans="2:19" s="10" customFormat="1" x14ac:dyDescent="0.35"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</row>
    <row r="152" spans="2:19" s="10" customFormat="1" x14ac:dyDescent="0.35"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</row>
    <row r="153" spans="2:19" s="10" customFormat="1" x14ac:dyDescent="0.35"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</row>
    <row r="154" spans="2:19" s="10" customFormat="1" x14ac:dyDescent="0.35"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</row>
    <row r="155" spans="2:19" s="10" customFormat="1" x14ac:dyDescent="0.35"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</row>
    <row r="156" spans="2:19" s="10" customFormat="1" x14ac:dyDescent="0.35"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</row>
    <row r="157" spans="2:19" s="10" customFormat="1" x14ac:dyDescent="0.35"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</row>
    <row r="158" spans="2:19" s="10" customFormat="1" x14ac:dyDescent="0.35"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</row>
    <row r="159" spans="2:19" s="10" customFormat="1" x14ac:dyDescent="0.35"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</row>
    <row r="160" spans="2:19" s="10" customFormat="1" x14ac:dyDescent="0.35"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</row>
    <row r="161" spans="2:19" s="10" customFormat="1" x14ac:dyDescent="0.35"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</row>
    <row r="162" spans="2:19" s="10" customFormat="1" x14ac:dyDescent="0.35"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</row>
    <row r="163" spans="2:19" s="10" customFormat="1" x14ac:dyDescent="0.35"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</row>
    <row r="164" spans="2:19" s="10" customFormat="1" x14ac:dyDescent="0.35"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</row>
    <row r="165" spans="2:19" s="10" customFormat="1" x14ac:dyDescent="0.35"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</row>
    <row r="166" spans="2:19" s="10" customFormat="1" x14ac:dyDescent="0.35"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</row>
    <row r="167" spans="2:19" s="10" customFormat="1" x14ac:dyDescent="0.35"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</row>
    <row r="168" spans="2:19" s="10" customFormat="1" x14ac:dyDescent="0.35"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</row>
    <row r="169" spans="2:19" s="10" customFormat="1" x14ac:dyDescent="0.35"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</row>
    <row r="170" spans="2:19" s="10" customFormat="1" x14ac:dyDescent="0.35"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</row>
    <row r="171" spans="2:19" s="10" customFormat="1" x14ac:dyDescent="0.35"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</row>
    <row r="172" spans="2:19" s="10" customFormat="1" x14ac:dyDescent="0.35"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</row>
    <row r="173" spans="2:19" s="10" customFormat="1" x14ac:dyDescent="0.35"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</row>
    <row r="174" spans="2:19" s="10" customFormat="1" x14ac:dyDescent="0.35"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</row>
    <row r="175" spans="2:19" s="10" customFormat="1" x14ac:dyDescent="0.35"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</row>
    <row r="176" spans="2:19" s="10" customFormat="1" x14ac:dyDescent="0.35"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</row>
    <row r="177" spans="2:19" s="10" customFormat="1" x14ac:dyDescent="0.35"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</row>
    <row r="178" spans="2:19" s="10" customFormat="1" x14ac:dyDescent="0.35"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</row>
    <row r="179" spans="2:19" s="10" customFormat="1" x14ac:dyDescent="0.35"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</row>
    <row r="180" spans="2:19" s="10" customFormat="1" x14ac:dyDescent="0.35"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</row>
    <row r="181" spans="2:19" s="10" customFormat="1" x14ac:dyDescent="0.35"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</row>
    <row r="182" spans="2:19" s="10" customFormat="1" x14ac:dyDescent="0.35"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</row>
    <row r="183" spans="2:19" s="10" customFormat="1" x14ac:dyDescent="0.35"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</row>
    <row r="184" spans="2:19" s="10" customFormat="1" x14ac:dyDescent="0.35"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</row>
    <row r="185" spans="2:19" s="10" customFormat="1" x14ac:dyDescent="0.35"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</row>
    <row r="186" spans="2:19" s="10" customFormat="1" x14ac:dyDescent="0.35"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</row>
    <row r="187" spans="2:19" s="10" customFormat="1" x14ac:dyDescent="0.35"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</row>
    <row r="188" spans="2:19" s="10" customFormat="1" x14ac:dyDescent="0.35"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</row>
    <row r="189" spans="2:19" s="10" customFormat="1" x14ac:dyDescent="0.35"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</row>
    <row r="190" spans="2:19" s="10" customFormat="1" x14ac:dyDescent="0.35"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</row>
    <row r="191" spans="2:19" s="10" customFormat="1" x14ac:dyDescent="0.35"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</row>
    <row r="192" spans="2:19" s="10" customFormat="1" x14ac:dyDescent="0.35"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</row>
    <row r="193" spans="2:19" s="10" customFormat="1" x14ac:dyDescent="0.35"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</row>
    <row r="194" spans="2:19" s="10" customFormat="1" x14ac:dyDescent="0.35"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</row>
    <row r="195" spans="2:19" s="10" customFormat="1" x14ac:dyDescent="0.35"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</row>
    <row r="196" spans="2:19" s="10" customFormat="1" x14ac:dyDescent="0.35"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</row>
    <row r="197" spans="2:19" s="10" customFormat="1" x14ac:dyDescent="0.35"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</row>
    <row r="198" spans="2:19" s="10" customFormat="1" x14ac:dyDescent="0.35"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</row>
    <row r="199" spans="2:19" s="10" customFormat="1" x14ac:dyDescent="0.35"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</row>
    <row r="200" spans="2:19" s="10" customFormat="1" x14ac:dyDescent="0.35"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</row>
    <row r="201" spans="2:19" s="10" customFormat="1" x14ac:dyDescent="0.35"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</row>
    <row r="202" spans="2:19" s="10" customFormat="1" x14ac:dyDescent="0.35"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</row>
    <row r="203" spans="2:19" s="10" customFormat="1" x14ac:dyDescent="0.35"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</row>
    <row r="204" spans="2:19" s="10" customFormat="1" x14ac:dyDescent="0.35"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</row>
    <row r="205" spans="2:19" s="10" customFormat="1" x14ac:dyDescent="0.35"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</row>
    <row r="206" spans="2:19" s="10" customFormat="1" x14ac:dyDescent="0.35"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</row>
    <row r="207" spans="2:19" s="10" customFormat="1" x14ac:dyDescent="0.35"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</row>
    <row r="208" spans="2:19" s="10" customFormat="1" x14ac:dyDescent="0.35"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</row>
    <row r="209" spans="2:19" s="10" customFormat="1" x14ac:dyDescent="0.35"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</row>
    <row r="210" spans="2:19" s="10" customFormat="1" x14ac:dyDescent="0.35"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</row>
    <row r="211" spans="2:19" s="10" customFormat="1" x14ac:dyDescent="0.35"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</row>
    <row r="212" spans="2:19" s="10" customFormat="1" x14ac:dyDescent="0.35"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</row>
    <row r="213" spans="2:19" s="10" customFormat="1" x14ac:dyDescent="0.35"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</row>
    <row r="214" spans="2:19" s="10" customFormat="1" x14ac:dyDescent="0.35"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</row>
    <row r="215" spans="2:19" s="10" customFormat="1" x14ac:dyDescent="0.35"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</row>
    <row r="216" spans="2:19" s="10" customFormat="1" x14ac:dyDescent="0.35"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</row>
    <row r="217" spans="2:19" s="10" customFormat="1" x14ac:dyDescent="0.35"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</row>
    <row r="218" spans="2:19" s="10" customFormat="1" x14ac:dyDescent="0.35"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</row>
    <row r="219" spans="2:19" s="10" customFormat="1" x14ac:dyDescent="0.35"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</row>
    <row r="220" spans="2:19" s="10" customFormat="1" x14ac:dyDescent="0.35"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</row>
    <row r="221" spans="2:19" s="10" customFormat="1" x14ac:dyDescent="0.35"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</row>
    <row r="222" spans="2:19" s="10" customFormat="1" x14ac:dyDescent="0.35"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</row>
    <row r="223" spans="2:19" s="10" customFormat="1" x14ac:dyDescent="0.35"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</row>
    <row r="224" spans="2:19" s="10" customFormat="1" x14ac:dyDescent="0.35"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</row>
    <row r="225" spans="2:19" s="10" customFormat="1" x14ac:dyDescent="0.35"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</row>
    <row r="226" spans="2:19" s="10" customFormat="1" x14ac:dyDescent="0.35"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</row>
    <row r="227" spans="2:19" s="10" customFormat="1" x14ac:dyDescent="0.35"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</row>
    <row r="228" spans="2:19" s="10" customFormat="1" x14ac:dyDescent="0.35"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</row>
    <row r="229" spans="2:19" s="10" customFormat="1" x14ac:dyDescent="0.35"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</row>
    <row r="230" spans="2:19" s="10" customFormat="1" x14ac:dyDescent="0.35"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</row>
    <row r="231" spans="2:19" s="10" customFormat="1" x14ac:dyDescent="0.35"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</row>
    <row r="232" spans="2:19" s="10" customFormat="1" x14ac:dyDescent="0.35"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</row>
    <row r="233" spans="2:19" s="10" customFormat="1" x14ac:dyDescent="0.35"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</row>
    <row r="234" spans="2:19" s="10" customFormat="1" x14ac:dyDescent="0.35"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</row>
  </sheetData>
  <sheetProtection formatCells="0" formatColumns="0" formatRows="0" insertHyperlinks="0" selectLockedCells="1"/>
  <protectedRanges>
    <protectedRange sqref="C32:L38 P14:P28 P32:P38 C14:L28" name="CONTENT"/>
    <protectedRange sqref="J49:J50" name="LSL"/>
    <protectedRange sqref="K49:K50" name="USL"/>
    <protectedRange sqref="Q14:Q28 Q32:Q38" name="CONTENT_1"/>
  </protectedRanges>
  <mergeCells count="95">
    <mergeCell ref="K47:K48"/>
    <mergeCell ref="M47:O48"/>
    <mergeCell ref="P47:P48"/>
    <mergeCell ref="J49:J52"/>
    <mergeCell ref="K49:K52"/>
    <mergeCell ref="M49:O50"/>
    <mergeCell ref="P49:P50"/>
    <mergeCell ref="M51:O52"/>
    <mergeCell ref="P51:P52"/>
    <mergeCell ref="J45:K46"/>
    <mergeCell ref="L45:L52"/>
    <mergeCell ref="M45:O46"/>
    <mergeCell ref="P45:P46"/>
    <mergeCell ref="C47:D48"/>
    <mergeCell ref="E47:E48"/>
    <mergeCell ref="F47:F48"/>
    <mergeCell ref="G47:G48"/>
    <mergeCell ref="H47:H48"/>
    <mergeCell ref="J47:J48"/>
    <mergeCell ref="B42:R42"/>
    <mergeCell ref="T42:AD42"/>
    <mergeCell ref="T43:AD53"/>
    <mergeCell ref="C44:F44"/>
    <mergeCell ref="J44:P44"/>
    <mergeCell ref="C45:D46"/>
    <mergeCell ref="E45:E46"/>
    <mergeCell ref="F45:F46"/>
    <mergeCell ref="G45:G46"/>
    <mergeCell ref="H45:H46"/>
    <mergeCell ref="E32:F32"/>
    <mergeCell ref="E33:F33"/>
    <mergeCell ref="E34:F34"/>
    <mergeCell ref="E35:F35"/>
    <mergeCell ref="E36:F36"/>
    <mergeCell ref="E37:F37"/>
    <mergeCell ref="E28:F28"/>
    <mergeCell ref="G28:H28"/>
    <mergeCell ref="C29:Q29"/>
    <mergeCell ref="C30:C31"/>
    <mergeCell ref="D30:F30"/>
    <mergeCell ref="G30:I30"/>
    <mergeCell ref="J30:L30"/>
    <mergeCell ref="M30:Q30"/>
    <mergeCell ref="E31:F31"/>
    <mergeCell ref="N31:O31"/>
    <mergeCell ref="E25:F25"/>
    <mergeCell ref="G25:H25"/>
    <mergeCell ref="E26:F26"/>
    <mergeCell ref="G26:H26"/>
    <mergeCell ref="E27:F27"/>
    <mergeCell ref="G27:H27"/>
    <mergeCell ref="E22:F22"/>
    <mergeCell ref="G22:H22"/>
    <mergeCell ref="E23:F23"/>
    <mergeCell ref="G23:H23"/>
    <mergeCell ref="E24:F24"/>
    <mergeCell ref="G24:H24"/>
    <mergeCell ref="E19:F19"/>
    <mergeCell ref="G19:H19"/>
    <mergeCell ref="E20:F20"/>
    <mergeCell ref="G20:H20"/>
    <mergeCell ref="E21:F21"/>
    <mergeCell ref="G21:H21"/>
    <mergeCell ref="G15:H15"/>
    <mergeCell ref="E16:F16"/>
    <mergeCell ref="G16:H16"/>
    <mergeCell ref="E17:F17"/>
    <mergeCell ref="G17:H17"/>
    <mergeCell ref="E18:F18"/>
    <mergeCell ref="G18:H18"/>
    <mergeCell ref="T11:AD40"/>
    <mergeCell ref="C12:H12"/>
    <mergeCell ref="I12:L12"/>
    <mergeCell ref="M12:Q12"/>
    <mergeCell ref="E13:F13"/>
    <mergeCell ref="G13:H13"/>
    <mergeCell ref="N13:O13"/>
    <mergeCell ref="E14:F14"/>
    <mergeCell ref="G14:H14"/>
    <mergeCell ref="E15:F15"/>
    <mergeCell ref="B8:E8"/>
    <mergeCell ref="F8:H8"/>
    <mergeCell ref="I8:K8"/>
    <mergeCell ref="L8:M8"/>
    <mergeCell ref="B10:R10"/>
    <mergeCell ref="T10:AD10"/>
    <mergeCell ref="J3:O3"/>
    <mergeCell ref="J4:O4"/>
    <mergeCell ref="B5:D5"/>
    <mergeCell ref="E5:G5"/>
    <mergeCell ref="J5:O5"/>
    <mergeCell ref="B7:E7"/>
    <mergeCell ref="F7:H7"/>
    <mergeCell ref="I7:K7"/>
    <mergeCell ref="L7:M7"/>
  </mergeCells>
  <phoneticPr fontId="14" type="noConversion"/>
  <conditionalFormatting sqref="G70:H70 G67:H67">
    <cfRule type="cellIs" dxfId="2" priority="1" stopIfTrue="1" operator="notEqual">
      <formula>""</formula>
    </cfRule>
  </conditionalFormatting>
  <conditionalFormatting sqref="E62 E59">
    <cfRule type="cellIs" dxfId="1" priority="2" stopIfTrue="1" operator="equal">
      <formula>"Design is less than 6 Sigma"</formula>
    </cfRule>
    <cfRule type="cellIs" dxfId="0" priority="3" stopIfTrue="1" operator="equal">
      <formula>"Design is 6 Sigma or better"</formula>
    </cfRule>
  </conditionalFormatting>
  <dataValidations count="1">
    <dataValidation type="list" allowBlank="1" showInputMessage="1" showErrorMessage="1" sqref="L14:L28" xr:uid="{92EA9815-7FF6-47FB-893B-9C0A33D50573}">
      <formula1>$C$127:$C$129</formula1>
    </dataValidation>
  </dataValidations>
  <pageMargins left="0.75" right="0.5" top="0.5" bottom="0.5" header="0.25" footer="0.25"/>
  <pageSetup paperSize="9" scale="52" orientation="landscape" r:id="rId1"/>
  <headerFooter alignWithMargins="0"/>
  <ignoredErrors>
    <ignoredError sqref="Q14:Q28 Q32:Q37" unlocked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hpbmdiaWFvLmd1PC9Vc2VyTmFtZT48RGF0ZVRpbWU+MjAyMy81LzYgNDo0NDoxODwvRGF0ZVRpbWU+PExhYmVsU3RyaW5nPlB1YmxpYzwvTGFiZWxTdHJpbmc+PC9pdGVtPjwvbGFiZWxIaXN0b3J5Pg=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6BF12727-0C7E-4B65-A726-6719EA99192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440851E-0F4F-4980-8F72-DBBB2312713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Change_History</vt:lpstr>
      <vt:lpstr>Template (ASME)</vt:lpstr>
      <vt:lpstr>Template(ISO)</vt:lpstr>
      <vt:lpstr>Example(ISO) (1)</vt:lpstr>
      <vt:lpstr>Example(ISO) (2)</vt:lpstr>
      <vt:lpstr>'Example(ISO) (1)'!Print_Area</vt:lpstr>
      <vt:lpstr>'Example(ISO) (2)'!Print_Area</vt:lpstr>
      <vt:lpstr>'Template (ASME)'!Print_Area</vt:lpstr>
      <vt:lpstr>'Template(ISO)'!Print_Area</vt:lpstr>
    </vt:vector>
  </TitlesOfParts>
  <Company>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Mechanical Tolerance Stack Up</dc:title>
  <dc:creator>xingbiao.gu@nio.com</dc:creator>
  <cp:lastModifiedBy>Xingbiao GU 顾兴标</cp:lastModifiedBy>
  <cp:lastPrinted>2014-11-20T03:20:08Z</cp:lastPrinted>
  <dcterms:created xsi:type="dcterms:W3CDTF">2009-03-12T08:47:02Z</dcterms:created>
  <dcterms:modified xsi:type="dcterms:W3CDTF">2023-07-30T15:45:31Z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0008009c020000000000010250800207f7000400038000</vt:lpwstr>
  </property>
  <property fmtid="{D5CDD505-2E9C-101B-9397-08002B2CF9AE}" pid="3" name="docIndexRef">
    <vt:lpwstr>4db856a3-7499-4b4b-a284-ae51c197ac4c</vt:lpwstr>
  </property>
  <property fmtid="{D5CDD505-2E9C-101B-9397-08002B2CF9AE}" pid="4" name="bjSaver">
    <vt:lpwstr>WfKf5TQsZVIDNQTgYoYL31JK2R88+YJN</vt:lpwstr>
  </property>
  <property fmtid="{D5CDD505-2E9C-101B-9397-08002B2CF9AE}" pid="5" name="bjLabelHistoryID">
    <vt:lpwstr>{6BF12727-0C7E-4B65-A726-6719EA991926}</vt:lpwstr>
  </property>
  <property fmtid="{D5CDD505-2E9C-101B-9397-08002B2CF9AE}" pid="6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7" name="bjDocumentLabelXML-0">
    <vt:lpwstr>ames.com/2008/01/sie/internal/label"&gt;&lt;element uid="id_classification_nonbusiness" value="" /&gt;&lt;/sisl&gt;</vt:lpwstr>
  </property>
  <property fmtid="{D5CDD505-2E9C-101B-9397-08002B2CF9AE}" pid="8" name="bjDocumentSecurityLabel">
    <vt:lpwstr>Public</vt:lpwstr>
  </property>
  <property fmtid="{D5CDD505-2E9C-101B-9397-08002B2CF9AE}" pid="9" name="DLPMetadata">
    <vt:lpwstr>f2jE6qXPublic</vt:lpwstr>
  </property>
</Properties>
</file>