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y 2018" sheetId="1" state="visible" r:id="rId2"/>
    <sheet name="Jan 2018" sheetId="2" state="visible" r:id="rId3"/>
    <sheet name="August 2016" sheetId="3" state="visible" r:id="rId4"/>
    <sheet name="July 2015" sheetId="4" state="visible" r:id="rId5"/>
    <sheet name="2014" sheetId="5" state="visible" r:id="rId6"/>
    <sheet name="Copy of updated 9th July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<sst xmlns="http://schemas.openxmlformats.org/spreadsheetml/2006/main" count="2386" uniqueCount="349">
  <si>
    <t xml:space="preserve">% of total workforce - latest data</t>
  </si>
  <si>
    <t xml:space="preserve">change from previous data</t>
  </si>
  <si>
    <t xml:space="preserve">Notes</t>
  </si>
  <si>
    <t xml:space="preserve">sources</t>
  </si>
  <si>
    <t xml:space="preserve">Company</t>
  </si>
  <si>
    <t xml:space="preserve">Female %</t>
  </si>
  <si>
    <t xml:space="preserve">Male %</t>
  </si>
  <si>
    <t xml:space="preserve">% White</t>
  </si>
  <si>
    <t xml:space="preserve">% Asian</t>
  </si>
  <si>
    <t xml:space="preserve">% Latino</t>
  </si>
  <si>
    <t xml:space="preserve">% Black</t>
  </si>
  <si>
    <t xml:space="preserve">% Multi</t>
  </si>
  <si>
    <t xml:space="preserve">% Other</t>
  </si>
  <si>
    <t xml:space="preserve">% Undeclared</t>
  </si>
  <si>
    <t xml:space="preserve">female % </t>
  </si>
  <si>
    <t xml:space="preserve">male %</t>
  </si>
  <si>
    <t xml:space="preserve">white % </t>
  </si>
  <si>
    <t xml:space="preserve">Asian % </t>
  </si>
  <si>
    <t xml:space="preserve">Latino % change</t>
  </si>
  <si>
    <t xml:space="preserve">Black % change</t>
  </si>
  <si>
    <t xml:space="preserve">Two+ races % </t>
  </si>
  <si>
    <t xml:space="preserve">Other % change </t>
  </si>
  <si>
    <t xml:space="preserve">Undeclared % change </t>
  </si>
  <si>
    <t xml:space="preserve">data date</t>
  </si>
  <si>
    <t xml:space="preserve">In most cases gender data are global while ethnicity data are US only. Note - data don't always sum because of rounding.</t>
  </si>
  <si>
    <t xml:space="preserve">Data for parent company - if no data </t>
  </si>
  <si>
    <t xml:space="preserve">Source</t>
  </si>
  <si>
    <t xml:space="preserve">Link</t>
  </si>
  <si>
    <t xml:space="preserve">U.S. Population</t>
  </si>
  <si>
    <t xml:space="preserve">-</t>
  </si>
  <si>
    <t xml:space="preserve">Jan 2018</t>
  </si>
  <si>
    <t xml:space="preserve">US Census Bureau</t>
  </si>
  <si>
    <t xml:space="preserve">https://www.census.gov/quickfacts/fact/table/US/PST045217</t>
  </si>
  <si>
    <t xml:space="preserve">Social media sites</t>
  </si>
  <si>
    <t xml:space="preserve">Facebook</t>
  </si>
  <si>
    <t xml:space="preserve">2</t>
  </si>
  <si>
    <t xml:space="preserve">Aug 2017</t>
  </si>
  <si>
    <t xml:space="preserve">https://fbnewsroomus.files.wordpress.com/2017/08/fb_diversity_2017_final.pdf</t>
  </si>
  <si>
    <t xml:space="preserve">Instagram</t>
  </si>
  <si>
    <t xml:space="preserve">Google+</t>
  </si>
  <si>
    <t xml:space="preserve">0</t>
  </si>
  <si>
    <t xml:space="preserve">June 2017</t>
  </si>
  <si>
    <t xml:space="preserve">Google</t>
  </si>
  <si>
    <t xml:space="preserve">Fortune</t>
  </si>
  <si>
    <t xml:space="preserve">http://fortune.com/2017/06/29/google-2017-diversity-report/</t>
  </si>
  <si>
    <t xml:space="preserve">YouTube</t>
  </si>
  <si>
    <t xml:space="preserve">LinkedIn</t>
  </si>
  <si>
    <t xml:space="preserve">&lt;1</t>
  </si>
  <si>
    <t xml:space="preserve">Nov 2017</t>
  </si>
  <si>
    <t xml:space="preserve">Acquired by Microsoft 2016.</t>
  </si>
  <si>
    <t xml:space="preserve">Microsoft</t>
  </si>
  <si>
    <t xml:space="preserve">https://careers.linkedin.com/diversity-and-inclusion</t>
  </si>
  <si>
    <t xml:space="preserve">Pinterest</t>
  </si>
  <si>
    <t xml:space="preserve">5</t>
  </si>
  <si>
    <t xml:space="preserve">Dec 2017</t>
  </si>
  <si>
    <t xml:space="preserve">TechCrunch</t>
  </si>
  <si>
    <t xml:space="preserve">https://techcrunch.com/2017/12/19/pinterest-beat-hiring-goals-for-women-in-engineering-missed-for-underrepresented-minorities/</t>
  </si>
  <si>
    <t xml:space="preserve">Tumblr</t>
  </si>
  <si>
    <t xml:space="preserve">June 2016</t>
  </si>
  <si>
    <t xml:space="preserve">Yahoo!</t>
  </si>
  <si>
    <t xml:space="preserve">Yahoo</t>
  </si>
  <si>
    <t xml:space="preserve">https://yahoo.tumblr.com/post/152561899994/yahoos-2016-diversity-report</t>
  </si>
  <si>
    <t xml:space="preserve">Flickr</t>
  </si>
  <si>
    <t xml:space="preserve">Twitter</t>
  </si>
  <si>
    <t xml:space="preserve">1</t>
  </si>
  <si>
    <t xml:space="preserve">https://blog.twitter.com/official/en_us/topics/company/2018/growingtogetherattwitter.html</t>
  </si>
  <si>
    <t xml:space="preserve">Tech companies </t>
  </si>
  <si>
    <t xml:space="preserve">June 2018</t>
  </si>
  <si>
    <t xml:space="preserve">https://static.googleusercontent.com/media/diversity.google/en//static/pdf/Google_Diversity_annual_report_2018.pdf</t>
  </si>
  <si>
    <t xml:space="preserve">Apple</t>
  </si>
  <si>
    <t xml:space="preserve">https://www.apple.com/diversity/</t>
  </si>
  <si>
    <t xml:space="preserve">Cisco</t>
  </si>
  <si>
    <t xml:space="preserve">https://www.cisco.com/c/en/us/about/inclusion-diversity/us.html</t>
  </si>
  <si>
    <t xml:space="preserve">eBay</t>
  </si>
  <si>
    <t xml:space="preserve">Apr 2018</t>
  </si>
  <si>
    <t xml:space="preserve">https://www.ebayinc.com/our-company/diversity-inclusion/by-the-numbers/</t>
  </si>
  <si>
    <t xml:space="preserve">HP</t>
  </si>
  <si>
    <t xml:space="preserve">4</t>
  </si>
  <si>
    <t xml:space="preserve">Mar 2017</t>
  </si>
  <si>
    <t xml:space="preserve">Calculated from EEO-1, as HP only provide % ethnicity data for new hires. </t>
  </si>
  <si>
    <t xml:space="preserve">http://h20195.www2.hp.com/V2/GetDocument.aspx?docname=c05507473</t>
  </si>
  <si>
    <t xml:space="preserve">http://h20195.www2.hp.com/V2/GetDocument.aspx?docname=c05169505</t>
  </si>
  <si>
    <t xml:space="preserve">Indiegogo</t>
  </si>
  <si>
    <t xml:space="preserve">https://go.indiegogo.com/blog/2017/03/diversity-matters-always-update.html</t>
  </si>
  <si>
    <t xml:space="preserve">Nvidia</t>
  </si>
  <si>
    <t xml:space="preserve">Aug(?) 2017</t>
  </si>
  <si>
    <t xml:space="preserve">http://www.nvidia.com/object/fy15-workforce-performance.html</t>
  </si>
  <si>
    <t xml:space="preserve">Dell</t>
  </si>
  <si>
    <t xml:space="preserve">-2</t>
  </si>
  <si>
    <t xml:space="preserve">Sept 2017</t>
  </si>
  <si>
    <t xml:space="preserve">Latest report only gives numbers for 'people of colour' as a general category, so we have not updated the ethnicity figures. </t>
  </si>
  <si>
    <t xml:space="preserve">http://legacyofgood.dell.com/index.htm</t>
  </si>
  <si>
    <t xml:space="preserve">Ingram Micro</t>
  </si>
  <si>
    <t xml:space="preserve">Ingram Micro has not provided a total overall % of women in its workforce, only a breakdown of women at each level. The figures selected represent middle management. </t>
  </si>
  <si>
    <t xml:space="preserve">http://corp.ingrammicro.com/CorporateSite/media/Corporate-Website/About%20Us/mh20172100g_2016_corp_soc_resp_report.pdf</t>
  </si>
  <si>
    <t xml:space="preserve">Intel</t>
  </si>
  <si>
    <t xml:space="preserve">Mar 2018</t>
  </si>
  <si>
    <t xml:space="preserve">https://www.intel.com/content/www/us/en/diversity/diversity-at-intel.html</t>
  </si>
  <si>
    <t xml:space="preserve">Groupon</t>
  </si>
  <si>
    <t xml:space="preserve">-3</t>
  </si>
  <si>
    <t xml:space="preserve">Oct 2017</t>
  </si>
  <si>
    <t xml:space="preserve">https://www.groupon.com/blog/cities/diversity-at-groupon-2017</t>
  </si>
  <si>
    <t xml:space="preserve">Amazon</t>
  </si>
  <si>
    <t xml:space="preserve">Dec(?) 2017</t>
  </si>
  <si>
    <t xml:space="preserve">https://www.amazon.com/b?node=10080092011</t>
  </si>
  <si>
    <t xml:space="preserve">Etsy </t>
  </si>
  <si>
    <t xml:space="preserve">3</t>
  </si>
  <si>
    <t xml:space="preserve">Apr 2016</t>
  </si>
  <si>
    <t xml:space="preserve">Latest data available is from early 2016. Possibly because Etsy has been undergoing a staff overhaul with massive redundancies. </t>
  </si>
  <si>
    <t xml:space="preserve">Etsy</t>
  </si>
  <si>
    <t xml:space="preserve">https://blog.etsy.com/news/2016/diversity-and-equality-at-etsy/</t>
  </si>
  <si>
    <t xml:space="preserve">https://www.microsoft.com/en-us/diversity/inside-microsoft/default.aspx</t>
  </si>
  <si>
    <t xml:space="preserve">Salesforce</t>
  </si>
  <si>
    <t xml:space="preserve">https://www.salesforce.com/company/equality/</t>
  </si>
  <si>
    <t xml:space="preserve">Pandora</t>
  </si>
  <si>
    <t xml:space="preserve">https://pandora.com/careers/#diversity</t>
  </si>
  <si>
    <t xml:space="preserve">Uber</t>
  </si>
  <si>
    <t xml:space="preserve">Slack</t>
  </si>
  <si>
    <t xml:space="preserve">https://slackhq.com/diversity-at-slack-8dea4aaff7f1</t>
  </si>
  <si>
    <t xml:space="preserve">AirBnB </t>
  </si>
  <si>
    <t xml:space="preserve">2017</t>
  </si>
  <si>
    <t xml:space="preserve">AirBnB</t>
  </si>
  <si>
    <t xml:space="preserve">https://www.airbnb.co.uk/diversity/belonging</t>
  </si>
  <si>
    <t xml:space="preserve">Netflix</t>
  </si>
  <si>
    <t xml:space="preserve">2018</t>
  </si>
  <si>
    <t xml:space="preserve">https://jobs.netflix.com/diversity</t>
  </si>
  <si>
    <t xml:space="preserve">Yelp</t>
  </si>
  <si>
    <t xml:space="preserve">https://www.yelpblog.com/2017/10/importance-of-employee-engagement</t>
  </si>
  <si>
    <t xml:space="preserve">average from our sample</t>
  </si>
  <si>
    <t xml:space="preserve">comparison</t>
  </si>
  <si>
    <t xml:space="preserve">DiversityInc top 50</t>
  </si>
  <si>
    <t xml:space="preserve">78*</t>
  </si>
  <si>
    <t xml:space="preserve">Ethnicity data represent those on the boards of directors only. </t>
  </si>
  <si>
    <t xml:space="preserve">DiversityInc</t>
  </si>
  <si>
    <t xml:space="preserve">http://www.diversityinc.com/2017-top-50-facts-figures/</t>
  </si>
  <si>
    <t xml:space="preserve">Fortune 500 CEOs</t>
  </si>
  <si>
    <t xml:space="preserve">http://fortune.com/2017/06/07/fortune-500-women-ceos/</t>
  </si>
  <si>
    <t xml:space="preserve">http://fortune.com/2017/06/09/white-men-senior-executives-fortune-500-companies-diversity-data/</t>
  </si>
  <si>
    <t xml:space="preserve">US Congress</t>
  </si>
  <si>
    <t xml:space="preserve">80*</t>
  </si>
  <si>
    <t xml:space="preserve">Jan 2017</t>
  </si>
  <si>
    <t xml:space="preserve">Pew Research, Rutgers</t>
  </si>
  <si>
    <t xml:space="preserve">http://www.pewresearch.org/fact-tank/2017/01/24/115th-congress-sets-new-high-for-racial-ethnic-diversity/</t>
  </si>
  <si>
    <t xml:space="preserve">http://www.cawp.rutgers.edu/list-women-currently-serving-congress</t>
  </si>
  <si>
    <t xml:space="preserve">* = estimated</t>
  </si>
  <si>
    <t xml:space="preserve">2017 % of total workforce</t>
  </si>
  <si>
    <t xml:space="preserve">male % </t>
  </si>
  <si>
    <t xml:space="preserve">https://blog.twitter.com/en_us/topics/company/2017/building-a-more-inclusive-twitter-in-2016.html</t>
  </si>
  <si>
    <t xml:space="preserve">Secret</t>
  </si>
  <si>
    <t xml:space="preserve">Company shut down in 2015. </t>
  </si>
  <si>
    <t xml:space="preserve">-5</t>
  </si>
  <si>
    <t xml:space="preserve">https://static.ebayinc.com/static/assets/Uploads/Stories/Articles/eBay2016-DI-Full-Report.pdf</t>
  </si>
  <si>
    <t xml:space="preserve">https://www.intel.co.uk/content/www/uk/en/diversity/diversity-at-intel.html</t>
  </si>
  <si>
    <t xml:space="preserve">Aug 2016</t>
  </si>
  <si>
    <t xml:space="preserve">No change recorded as this was first data published. </t>
  </si>
  <si>
    <t xml:space="preserve">-10</t>
  </si>
  <si>
    <t xml:space="preserve">% of workforce</t>
  </si>
  <si>
    <t xml:space="preserve">notes</t>
  </si>
  <si>
    <t xml:space="preserve">extra data</t>
  </si>
  <si>
    <t xml:space="preserve">Data for parent company - if no data</t>
  </si>
  <si>
    <t xml:space="preserve">Employees</t>
  </si>
  <si>
    <t xml:space="preserve">Prison Bars, CIA World Factbook, UNFPA</t>
  </si>
  <si>
    <t xml:space="preserve">https://www.cia.gov/library/publications/the-world-factbook/geos/us.html</t>
  </si>
  <si>
    <t xml:space="preserve">https://www.unfpa.org/gender/docs/Sex_Ratio_by_Country_in_2013.pdf</t>
  </si>
  <si>
    <t xml:space="preserve">-1</t>
  </si>
  <si>
    <t xml:space="preserve">https://newsroom.fb.com/news/2015/06/driving-diversity-at-facebook/</t>
  </si>
  <si>
    <t xml:space="preserve">https://www.theguardian.com/technology/2016/jul/14/facebook-diversity-report-silicon-valley-employment</t>
  </si>
  <si>
    <t xml:space="preserve">http://newsroom.fb.com/company-info/</t>
  </si>
  <si>
    <t xml:space="preserve">http://newsroom.fb.com/news/2014/06/building-a-more-diverse-facebook/</t>
  </si>
  <si>
    <t xml:space="preserve">http://www.businessinsider.com/facebooks-biggest-threat-instagram-just-increased-its-workforce-by-125-2012-3</t>
  </si>
  <si>
    <t xml:space="preserve">https://plus.google.com/+google/posts/1VbnjxYQ5dv?pid=6155519933294674402&amp;oid=116899029375914044550</t>
  </si>
  <si>
    <t xml:space="preserve">http://www.google.com/diversity/at-google.html#tab=overall</t>
  </si>
  <si>
    <t xml:space="preserve">http://www.slideshare.net/linkedin/linked-in-2015-workforce-diversity</t>
  </si>
  <si>
    <t xml:space="preserve">http://graphics.wsj.com/diversity-in-tech-companies/</t>
  </si>
  <si>
    <t xml:space="preserve">http://engineering.pinterest.com/post/92753543099/diversity-and-inclusion-at-pinterest</t>
  </si>
  <si>
    <t xml:space="preserve">https://about.pinterest.com/en/press</t>
  </si>
  <si>
    <t xml:space="preserve">http://yahoo.tumblr.com/post/89085398949/workforce-diversity-at-yahoo</t>
  </si>
  <si>
    <t xml:space="preserve">https://www.tumblr.com/about</t>
  </si>
  <si>
    <t xml:space="preserve">https://blog.twitter.com/2014/building-a-twitter-we-can-be-proud-of</t>
  </si>
  <si>
    <t xml:space="preserve">David Byttow (co-founder of Secret)</t>
  </si>
  <si>
    <t xml:space="preserve">https://twitter.com/davidbyttow/status/492105892418957312</t>
  </si>
  <si>
    <t xml:space="preserve">Gigaom</t>
  </si>
  <si>
    <t xml:space="preserve">https://gigaom.com/2014/08/21/eight-charts-that-put-tech-companies-diversity-stats-into-perspective/</t>
  </si>
  <si>
    <t xml:space="preserve">https://yahoo.tumblr.com/post/123472998984/please-see-here-for-our-eeo-1-report</t>
  </si>
  <si>
    <t xml:space="preserve">https://investor.yahoo.net/faq.cfm</t>
  </si>
  <si>
    <t xml:space="preserve">http://www.google.co.uk/diversity/</t>
  </si>
  <si>
    <t xml:space="preserve">http://investor.google.com/earnings/2015/Q1_google_earnings.html</t>
  </si>
  <si>
    <t xml:space="preserve">-4</t>
  </si>
  <si>
    <t xml:space="preserve">http://www.apple.com/diversity/</t>
  </si>
  <si>
    <t xml:space="preserve">https://www.apple.com/about/job-creation/</t>
  </si>
  <si>
    <t xml:space="preserve">Apple (excluding undeclared)</t>
  </si>
  <si>
    <t xml:space="preserve">Cisco, page D13</t>
  </si>
  <si>
    <t xml:space="preserve">http://www.cisco.com/assets/csr/pdf/CSR_Report_2013.pdf</t>
  </si>
  <si>
    <t xml:space="preserve">http://www.macroaxis.com/invest/ratio/CSCO--Number-of-Employees</t>
  </si>
  <si>
    <t xml:space="preserve">https://separation.ebayinc.com/2015/04/building-diverse-ebay-paypal/</t>
  </si>
  <si>
    <t xml:space="preserve">http://blog.ebay.com/wp-content/uploads/2014/07/eBay-Data-Diversity.jpg</t>
  </si>
  <si>
    <t xml:space="preserve">http://h20195.www2.hp.com/V2/GetPDF.aspx/c03742922.pdf</t>
  </si>
  <si>
    <t xml:space="preserve">http://www.statista.com/statistics/264922/number-of-employees-at-hewlett-packard-since-2001/</t>
  </si>
  <si>
    <t xml:space="preserve">http://go.indiegogo.com/blog/2014/08/diversity-matters-always.html</t>
  </si>
  <si>
    <t xml:space="preserve">http://fortune.com/2014/08/21/indiegogo-gender-diversity-data/</t>
  </si>
  <si>
    <t xml:space="preserve">http://www.nvidia.com/object/fy14-gcr-workforce-performance.html</t>
  </si>
  <si>
    <t xml:space="preserve">http://www.macroaxis.com/invest/ratio/NVDA--Number-of-Employees</t>
  </si>
  <si>
    <t xml:space="preserve">CNNMoney</t>
  </si>
  <si>
    <t xml:space="preserve">http://money.cnn.com/interactive/technology/tech-diversity-data/</t>
  </si>
  <si>
    <t xml:space="preserve">http://www.statista.com/statistics/264917/number-of-employees-at-dell-since-1996/</t>
  </si>
  <si>
    <t xml:space="preserve">http://www.ingrammicro.com.cn/careers/findpage.cfm?tempid=india&amp;pageid=3365</t>
  </si>
  <si>
    <t xml:space="preserve">http://www.intc.com/intel%2Dannual%2Dreport/2013/10K/10-employees.html</t>
  </si>
  <si>
    <t xml:space="preserve">https://www.groupon.com/blog/cities/groupon-releases-diversity-data</t>
  </si>
  <si>
    <t xml:space="preserve">http://investor.groupon.com/faq.cfm</t>
  </si>
  <si>
    <t xml:space="preserve">http://www.amazon.com/b/ref=tb_surl_diversity/?node=10080092011</t>
  </si>
  <si>
    <t xml:space="preserve">https://blog.etsy.com/news/2014/diversity-at-etsy-more-than-just-numbers/</t>
  </si>
  <si>
    <t xml:space="preserve">http://www.microsoft.com/en-us/diversity/inside-microsoft/default.aspx#fbid=ZWJBwYZJM6G?epgDivFocusArea</t>
  </si>
  <si>
    <t xml:space="preserve">http://www.salesforce.com/company/careers/diversity-numbers.jsp</t>
  </si>
  <si>
    <t xml:space="preserve">http://www.pandora.com/careers/#diversity</t>
  </si>
  <si>
    <t xml:space="preserve">https://www.uber.com/diversity/</t>
  </si>
  <si>
    <t xml:space="preserve">http://www.diversityinc.com/news/apples-diversity-data-better-representation-blacks-latinos/</t>
  </si>
  <si>
    <t xml:space="preserve">83*</t>
  </si>
  <si>
    <t xml:space="preserve">http://www.diversityinc.com/diversity-facts/wheres-the-diversity-in-fortune-500-ceos/</t>
  </si>
  <si>
    <t xml:space="preserve">Kaiser Permanente</t>
  </si>
  <si>
    <t xml:space="preserve">48*</t>
  </si>
  <si>
    <t xml:space="preserve">http://www.diversityinc.com/top-10-companies-recruitment/</t>
  </si>
  <si>
    <t xml:space="preserve">http://www.diversityinc.com/diversity-and-inclusion/most-diverse-congress-sworn-in/</t>
  </si>
  <si>
    <t xml:space="preserve">Venture Capitalists</t>
  </si>
  <si>
    <t xml:space="preserve">http://www.diversityinc.com/diversity-recruitment/where%E2%80%99s-the-diversity-in-the-venture-capital-industry/</t>
  </si>
  <si>
    <t xml:space="preserve">2015</t>
  </si>
  <si>
    <t xml:space="preserve">July 2015</t>
  </si>
  <si>
    <t xml:space="preserve">June 2014.</t>
  </si>
  <si>
    <t xml:space="preserve">June 2015</t>
  </si>
  <si>
    <t xml:space="preserve">Jan 2014.</t>
  </si>
  <si>
    <t xml:space="preserve">September 2014. no category for mixed race.</t>
  </si>
  <si>
    <t xml:space="preserve">July 2014</t>
  </si>
  <si>
    <t xml:space="preserve">2014. ethnicity self reported</t>
  </si>
  <si>
    <t xml:space="preserve">https://about.twitter.com/company</t>
  </si>
  <si>
    <t xml:space="preserve">based on an informal tweet</t>
  </si>
  <si>
    <t xml:space="preserve">June 2014</t>
  </si>
  <si>
    <t xml:space="preserve">June/Aug 2014</t>
  </si>
  <si>
    <t xml:space="preserve">gender FY 2013. Cisco only supplies Caucasion / non-Caucasian ethnicity breakdown.</t>
  </si>
  <si>
    <t xml:space="preserve">April 2015</t>
  </si>
  <si>
    <t xml:space="preserve">August 2014</t>
  </si>
  <si>
    <t xml:space="preserve">August 2014. no mixed race category.</t>
  </si>
  <si>
    <t xml:space="preserve">2014</t>
  </si>
  <si>
    <t xml:space="preserve">2011</t>
  </si>
  <si>
    <t xml:space="preserve">2006-10, averaged over 5 years. Asian includes Pacific Islanders</t>
  </si>
  <si>
    <t xml:space="preserve">Sept 2014</t>
  </si>
  <si>
    <t xml:space="preserve">Jul/Sept 2013</t>
  </si>
  <si>
    <t xml:space="preserve">http://www.amazon.com/Inside-Careers-Homepage/b?node=239367011</t>
  </si>
  <si>
    <t xml:space="preserve">assumed 1% for mixed &amp; other to create 83% white total</t>
  </si>
  <si>
    <t xml:space="preserve">source link</t>
  </si>
  <si>
    <t xml:space="preserve">http://blog.linkedin.com/2014/06/12/linkedins-workforce-diversity/</t>
  </si>
  <si>
    <t xml:space="preserve">http://press.linkedin.com/about</t>
  </si>
  <si>
    <t xml:space="preserve">September 2014. </t>
  </si>
  <si>
    <t xml:space="preserve">no category for mixed race.</t>
  </si>
  <si>
    <t xml:space="preserve">ethnicity self reported</t>
  </si>
  <si>
    <t xml:space="preserve">https://investor.google.com/financial/tables.html</t>
  </si>
  <si>
    <t xml:space="preserve">gender FY 2013. </t>
  </si>
  <si>
    <t xml:space="preserve">Cisco only supplies Caucasion / non-Caucasian ethnicity breakdown.</t>
  </si>
  <si>
    <t xml:space="preserve">June 30, 2014</t>
  </si>
  <si>
    <t xml:space="preserve">http://blog.ebay.com/building-stronger-better-diverse-ebay/</t>
  </si>
  <si>
    <t xml:space="preserve">http://www.macroaxis.com/invest/ratio/EBAY--Number-of-Employees</t>
  </si>
  <si>
    <t xml:space="preserve">August 2014. </t>
  </si>
  <si>
    <t xml:space="preserve">no mixed race category.</t>
  </si>
  <si>
    <t xml:space="preserve">2006-10, averaged over 5 years. </t>
  </si>
  <si>
    <t xml:space="preserve">Asian includes Pacific Islanders</t>
  </si>
  <si>
    <t xml:space="preserve">30 September 2014</t>
  </si>
  <si>
    <t xml:space="preserve">83 estimated</t>
  </si>
  <si>
    <t xml:space="preserve">48 estimated</t>
  </si>
  <si>
    <t xml:space="preserve">80 estimated</t>
  </si>
  <si>
    <t xml:space="preserve">Gender %</t>
  </si>
  <si>
    <t xml:space="preserve">% change from 2014</t>
  </si>
  <si>
    <t xml:space="preserve">Data for parent company</t>
  </si>
  <si>
    <t xml:space="preserve">last report issued</t>
  </si>
  <si>
    <t xml:space="preserve">2014-2015 gender diversity score</t>
  </si>
  <si>
    <t xml:space="preserve">% Ethnicity</t>
  </si>
  <si>
    <t xml:space="preserve">2014-2015 ethnic diversity score</t>
  </si>
  <si>
    <t xml:space="preserve">Note</t>
  </si>
  <si>
    <t xml:space="preserve">Female</t>
  </si>
  <si>
    <t xml:space="preserve">Male</t>
  </si>
  <si>
    <t xml:space="preserve">if no data </t>
  </si>
  <si>
    <t xml:space="preserve">other / not disclosed</t>
  </si>
  <si>
    <t xml:space="preserve">percentage overall deviation from dominant gender category since 2014</t>
  </si>
  <si>
    <t xml:space="preserve">checksum</t>
  </si>
  <si>
    <t xml:space="preserve">global or US?</t>
  </si>
  <si>
    <t xml:space="preserve">White</t>
  </si>
  <si>
    <t xml:space="preserve">Asian</t>
  </si>
  <si>
    <t xml:space="preserve">Latino</t>
  </si>
  <si>
    <t xml:space="preserve">Black</t>
  </si>
  <si>
    <t xml:space="preserve">Two+ races</t>
  </si>
  <si>
    <t xml:space="preserve">Other</t>
  </si>
  <si>
    <t xml:space="preserve">undeclared</t>
  </si>
  <si>
    <t xml:space="preserve">percentage overall deviation from dominant ethnic category since 2014</t>
  </si>
  <si>
    <t xml:space="preserve">sum nonwhite excl. undeclared</t>
  </si>
  <si>
    <t xml:space="preserve">data don't always sum because of rounding</t>
  </si>
  <si>
    <t xml:space="preserve">1. Social media sites</t>
  </si>
  <si>
    <t xml:space="preserve">global</t>
  </si>
  <si>
    <t xml:space="preserve">US</t>
  </si>
  <si>
    <t xml:space="preserve">unclear</t>
  </si>
  <si>
    <t xml:space="preserve">2. Tech companies - not social media</t>
  </si>
  <si>
    <t xml:space="preserve">http://www.microsoft.com/en-us/diversity/inside-microsoft/default.aspx#fbid=hMT_mV2G3Do</t>
  </si>
  <si>
    <t xml:space="preserve">Average in top 50 companies</t>
  </si>
  <si>
    <t xml:space="preserve">no data</t>
  </si>
  <si>
    <t xml:space="preserve">Bebo</t>
  </si>
  <si>
    <t xml:space="preserve">Blackplanet</t>
  </si>
  <si>
    <t xml:space="preserve">CafeMom</t>
  </si>
  <si>
    <t xml:space="preserve">Classmates.com</t>
  </si>
  <si>
    <t xml:space="preserve">Deviant Art</t>
  </si>
  <si>
    <t xml:space="preserve">Digg</t>
  </si>
  <si>
    <t xml:space="preserve">Flixster</t>
  </si>
  <si>
    <t xml:space="preserve">Formspring</t>
  </si>
  <si>
    <t xml:space="preserve">Foursquare</t>
  </si>
  <si>
    <t xml:space="preserve">Friendster</t>
  </si>
  <si>
    <t xml:space="preserve">Gaia Online</t>
  </si>
  <si>
    <t xml:space="preserve">Habbo</t>
  </si>
  <si>
    <t xml:space="preserve">hi5.com</t>
  </si>
  <si>
    <t xml:space="preserve">Last.fm</t>
  </si>
  <si>
    <t xml:space="preserve">LiveJournal</t>
  </si>
  <si>
    <t xml:space="preserve">Meetme (formerly My Yearbook)</t>
  </si>
  <si>
    <t xml:space="preserve">Meetup</t>
  </si>
  <si>
    <t xml:space="preserve">Mixcloud</t>
  </si>
  <si>
    <t xml:space="preserve">Mumsnet</t>
  </si>
  <si>
    <t xml:space="preserve">Myspace</t>
  </si>
  <si>
    <t xml:space="preserve">Ning</t>
  </si>
  <si>
    <t xml:space="preserve">Orkut</t>
  </si>
  <si>
    <t xml:space="preserve">Quora</t>
  </si>
  <si>
    <t xml:space="preserve">Soundcloud</t>
  </si>
  <si>
    <t xml:space="preserve">LINE (Japan)</t>
  </si>
  <si>
    <t xml:space="preserve">Odnoklassniki (Одноклассники)</t>
  </si>
  <si>
    <r>
      <rPr>
        <sz val="10"/>
        <color rgb="FF999999"/>
        <rFont val="Cambria"/>
        <family val="0"/>
        <charset val="1"/>
      </rPr>
      <t xml:space="preserve">Pengyou (</t>
    </r>
    <r>
      <rPr>
        <sz val="10"/>
        <color rgb="FF999999"/>
        <rFont val="DejaVu Sans"/>
        <family val="2"/>
      </rPr>
      <t xml:space="preserve">朋友网</t>
    </r>
    <r>
      <rPr>
        <sz val="10"/>
        <color rgb="FF999999"/>
        <rFont val="Cambria"/>
        <family val="0"/>
        <charset val="1"/>
      </rPr>
      <t xml:space="preserve">)</t>
    </r>
  </si>
  <si>
    <t xml:space="preserve">Plaxo</t>
  </si>
  <si>
    <r>
      <rPr>
        <sz val="10"/>
        <color rgb="FF999999"/>
        <rFont val="Cambria"/>
        <family val="0"/>
        <charset val="1"/>
      </rPr>
      <t xml:space="preserve">Qzone (QQ</t>
    </r>
    <r>
      <rPr>
        <sz val="10"/>
        <color rgb="FF999999"/>
        <rFont val="DejaVu Sans"/>
        <family val="2"/>
      </rPr>
      <t xml:space="preserve">空间</t>
    </r>
    <r>
      <rPr>
        <sz val="10"/>
        <color rgb="FF999999"/>
        <rFont val="Cambria"/>
        <family val="0"/>
        <charset val="1"/>
      </rPr>
      <t xml:space="preserve">)</t>
    </r>
  </si>
  <si>
    <t xml:space="preserve">Reddit</t>
  </si>
  <si>
    <r>
      <rPr>
        <sz val="10"/>
        <color rgb="FF999999"/>
        <rFont val="Cambria"/>
        <family val="0"/>
        <charset val="1"/>
      </rPr>
      <t xml:space="preserve">Renren (</t>
    </r>
    <r>
      <rPr>
        <sz val="10"/>
        <color rgb="FF999999"/>
        <rFont val="DejaVu Sans"/>
        <family val="2"/>
      </rPr>
      <t xml:space="preserve">人人网</t>
    </r>
    <r>
      <rPr>
        <sz val="10"/>
        <color rgb="FF999999"/>
        <rFont val="Cambria"/>
        <family val="0"/>
        <charset val="1"/>
      </rPr>
      <t xml:space="preserve">)</t>
    </r>
  </si>
  <si>
    <t xml:space="preserve">Reverb Nation</t>
  </si>
  <si>
    <t xml:space="preserve">Ryze</t>
  </si>
  <si>
    <r>
      <rPr>
        <sz val="10"/>
        <color rgb="FF999999"/>
        <rFont val="Cambria"/>
        <family val="0"/>
        <charset val="1"/>
      </rPr>
      <t xml:space="preserve">Sina Weibo (</t>
    </r>
    <r>
      <rPr>
        <sz val="10"/>
        <color rgb="FF999999"/>
        <rFont val="DejaVu Sans"/>
        <family val="2"/>
      </rPr>
      <t xml:space="preserve">新浪微博</t>
    </r>
    <r>
      <rPr>
        <sz val="10"/>
        <color rgb="FF999999"/>
        <rFont val="Cambria"/>
        <family val="0"/>
        <charset val="1"/>
      </rPr>
      <t xml:space="preserve">)</t>
    </r>
  </si>
  <si>
    <t xml:space="preserve">Slideshare</t>
  </si>
  <si>
    <t xml:space="preserve">Snapchat</t>
  </si>
  <si>
    <t xml:space="preserve">Sonico</t>
  </si>
  <si>
    <t xml:space="preserve">StumbleUpon</t>
  </si>
  <si>
    <t xml:space="preserve">Tagged</t>
  </si>
  <si>
    <r>
      <rPr>
        <sz val="10"/>
        <color rgb="FF999999"/>
        <rFont val="Cambria"/>
        <family val="0"/>
        <charset val="1"/>
      </rPr>
      <t xml:space="preserve">Tencent Weibo (</t>
    </r>
    <r>
      <rPr>
        <sz val="10"/>
        <color rgb="FF999999"/>
        <rFont val="DejaVu Sans"/>
        <family val="2"/>
      </rPr>
      <t xml:space="preserve">腾讯微博</t>
    </r>
    <r>
      <rPr>
        <sz val="10"/>
        <color rgb="FF999999"/>
        <rFont val="Cambria"/>
        <family val="0"/>
        <charset val="1"/>
      </rPr>
      <t xml:space="preserve">)</t>
    </r>
  </si>
  <si>
    <t xml:space="preserve">Twoo (formerly Netlog)</t>
  </si>
  <si>
    <t xml:space="preserve">Upworthy</t>
  </si>
  <si>
    <t xml:space="preserve">Viadeo</t>
  </si>
  <si>
    <t xml:space="preserve">Vimeo</t>
  </si>
  <si>
    <t xml:space="preserve">Vine</t>
  </si>
  <si>
    <t xml:space="preserve">Virb</t>
  </si>
  <si>
    <t xml:space="preserve">VK.com (ВКонтакте)</t>
  </si>
  <si>
    <r>
      <rPr>
        <sz val="10"/>
        <color rgb="FF999999"/>
        <rFont val="Cambria"/>
        <family val="0"/>
        <charset val="1"/>
      </rPr>
      <t xml:space="preserve">WeChat/Weixin (</t>
    </r>
    <r>
      <rPr>
        <sz val="10"/>
        <color rgb="FF999999"/>
        <rFont val="DejaVu Sans"/>
        <family val="2"/>
      </rPr>
      <t xml:space="preserve">微信</t>
    </r>
    <r>
      <rPr>
        <sz val="10"/>
        <color rgb="FF999999"/>
        <rFont val="Cambria"/>
        <family val="0"/>
        <charset val="1"/>
      </rPr>
      <t xml:space="preserve">)</t>
    </r>
  </si>
  <si>
    <t xml:space="preserve">Xanga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</si>
</sst>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#,##0.00"/>
    <numFmt numFmtId="168" formatCode="#,##0"/>
    <numFmt numFmtId="169" formatCode="0%"/>
    <numFmt numFmtId="170" formatCode="MMM\ YYYY"/>
    <numFmt numFmtId="171" formatCode="DD/MM/YYYY"/>
    <numFmt numFmtId="172" formatCode="0.00%"/>
  </numFmts>
  <fonts count="3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color rgb="FF999999"/>
      <name val="Cambria"/>
      <family val="0"/>
      <charset val="1"/>
    </font>
    <font>
      <sz val="11"/>
      <color rgb="FF999999"/>
      <name val="Cambria"/>
      <family val="0"/>
      <charset val="1"/>
    </font>
    <font>
      <b val="true"/>
      <sz val="10"/>
      <color rgb="FF999999"/>
      <name val="Cambria"/>
      <family val="0"/>
      <charset val="1"/>
    </font>
    <font>
      <sz val="10"/>
      <color rgb="FF999999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b val="true"/>
      <u val="single"/>
      <sz val="10"/>
      <color rgb="FF999999"/>
      <name val="Cambria"/>
      <family val="0"/>
      <charset val="1"/>
    </font>
    <font>
      <sz val="10"/>
      <color rgb="FF000000"/>
      <name val="Cambria"/>
      <family val="0"/>
      <charset val="1"/>
    </font>
    <font>
      <sz val="11"/>
      <color rgb="FF999999"/>
      <name val="Arial"/>
      <family val="0"/>
      <charset val="1"/>
    </font>
    <font>
      <u val="single"/>
      <sz val="10"/>
      <color rgb="FF999999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999999"/>
      <name val="Arial"/>
      <family val="0"/>
      <charset val="1"/>
    </font>
    <font>
      <sz val="11"/>
      <color rgb="FF9900FF"/>
      <name val="Cambria"/>
      <family val="0"/>
      <charset val="1"/>
    </font>
    <font>
      <sz val="11"/>
      <color rgb="FF9900FF"/>
      <name val="Arial"/>
      <family val="0"/>
      <charset val="1"/>
    </font>
    <font>
      <sz val="10"/>
      <color rgb="FF9900FF"/>
      <name val="Cambria"/>
      <family val="0"/>
      <charset val="1"/>
    </font>
    <font>
      <u val="single"/>
      <sz val="10"/>
      <color rgb="FF9900FF"/>
      <name val="Cambria"/>
      <family val="0"/>
      <charset val="1"/>
    </font>
    <font>
      <u val="single"/>
      <sz val="11"/>
      <color rgb="FF999999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color rgb="FFB7B7B7"/>
      <name val="Cambria"/>
      <family val="0"/>
      <charset val="1"/>
    </font>
    <font>
      <sz val="10"/>
      <color rgb="FFB7B7B7"/>
      <name val="Cambria"/>
      <family val="0"/>
      <charset val="1"/>
    </font>
    <font>
      <b val="true"/>
      <sz val="11"/>
      <color rgb="FF999999"/>
      <name val="Arial"/>
      <family val="0"/>
      <charset val="1"/>
    </font>
    <font>
      <b val="true"/>
      <u val="single"/>
      <sz val="11"/>
      <color rgb="FF999999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name val="Cambria"/>
      <family val="0"/>
      <charset val="1"/>
    </font>
    <font>
      <sz val="10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sz val="10"/>
      <color rgb="FF999999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4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9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3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2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9" Type="http://schemas.openxmlformats.org/officeDocument/2006/relationships/hyperlink" Target="https://yahoo.tumblr.com/post/152561899994/yahoos-2016-diversity-report" TargetMode="External"/><Relationship Id="rId10" Type="http://schemas.openxmlformats.org/officeDocument/2006/relationships/hyperlink" Target="https://blog.twitter.com/official/en_us/topics/company/2018/growingtogetherattwitter.html" TargetMode="External"/><Relationship Id="rId11" Type="http://schemas.openxmlformats.org/officeDocument/2006/relationships/hyperlink" Target="https://yahoo.tumblr.com/post/152561899994/yahoos-2016-diversity-report" TargetMode="External"/><Relationship Id="rId12" Type="http://schemas.openxmlformats.org/officeDocument/2006/relationships/hyperlink" Target="https://static.googleusercontent.com/media/diversity.google/en//static/pdf/Google_Diversity_annual_report_2018.pdf" TargetMode="External"/><Relationship Id="rId13" Type="http://schemas.openxmlformats.org/officeDocument/2006/relationships/hyperlink" Target="https://www.apple.com/diversity/" TargetMode="External"/><Relationship Id="rId14" Type="http://schemas.openxmlformats.org/officeDocument/2006/relationships/hyperlink" Target="https://www.cisco.com/c/en/us/about/inclusion-diversity/us.html" TargetMode="External"/><Relationship Id="rId15" Type="http://schemas.openxmlformats.org/officeDocument/2006/relationships/hyperlink" Target="https://www.ebayinc.com/our-company/diversity-inclusion/by-the-numbers/" TargetMode="External"/><Relationship Id="rId16" Type="http://schemas.openxmlformats.org/officeDocument/2006/relationships/hyperlink" Target="http://h20195.www2.hp.com/V2/GetDocument.aspx?docname=c05507473" TargetMode="External"/><Relationship Id="rId17" Type="http://schemas.openxmlformats.org/officeDocument/2006/relationships/hyperlink" Target="http://h20195.www2.hp.com/V2/GetDocument.aspx?docname=c05169505" TargetMode="External"/><Relationship Id="rId18" Type="http://schemas.openxmlformats.org/officeDocument/2006/relationships/hyperlink" Target="https://go.indiegogo.com/blog/2017/03/diversity-matters-always-update.html" TargetMode="External"/><Relationship Id="rId19" Type="http://schemas.openxmlformats.org/officeDocument/2006/relationships/hyperlink" Target="http://www.nvidia.com/object/fy15-workforce-performance.html" TargetMode="External"/><Relationship Id="rId20" Type="http://schemas.openxmlformats.org/officeDocument/2006/relationships/hyperlink" Target="http://legacyofgood.dell.com/index.htm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2" Type="http://schemas.openxmlformats.org/officeDocument/2006/relationships/hyperlink" Target="https://www.intel.com/content/www/us/en/diversity/diversity-at-intel.html" TargetMode="External"/><Relationship Id="rId23" Type="http://schemas.openxmlformats.org/officeDocument/2006/relationships/hyperlink" Target="https://www.groupon.com/blog/cities/diversity-at-groupon-2017" TargetMode="External"/><Relationship Id="rId24" Type="http://schemas.openxmlformats.org/officeDocument/2006/relationships/hyperlink" Target="https://www.amazon.com/b?node=10080092011" TargetMode="External"/><Relationship Id="rId25" Type="http://schemas.openxmlformats.org/officeDocument/2006/relationships/hyperlink" Target="https://blog.etsy.com/news/2016/diversity-and-equality-at-etsy/" TargetMode="External"/><Relationship Id="rId26" Type="http://schemas.openxmlformats.org/officeDocument/2006/relationships/hyperlink" Target="https://www.microsoft.com/en-us/diversity/inside-microsoft/default.aspx" TargetMode="External"/><Relationship Id="rId27" Type="http://schemas.openxmlformats.org/officeDocument/2006/relationships/hyperlink" Target="https://www.salesforce.com/company/equality/" TargetMode="External"/><Relationship Id="rId28" Type="http://schemas.openxmlformats.org/officeDocument/2006/relationships/hyperlink" Target="https://pandora.com/careers/" TargetMode="External"/><Relationship Id="rId29" Type="http://schemas.openxmlformats.org/officeDocument/2006/relationships/hyperlink" Target="https://slackhq.com/diversity-at-slack-8dea4aaff7f1" TargetMode="External"/><Relationship Id="rId30" Type="http://schemas.openxmlformats.org/officeDocument/2006/relationships/hyperlink" Target="https://www.airbnb.co.uk/diversity/belonging" TargetMode="External"/><Relationship Id="rId31" Type="http://schemas.openxmlformats.org/officeDocument/2006/relationships/hyperlink" Target="https://jobs.netflix.com/diversity" TargetMode="External"/><Relationship Id="rId32" Type="http://schemas.openxmlformats.org/officeDocument/2006/relationships/hyperlink" Target="https://www.yelpblog.com/2017/10/importance-of-employee-engagement" TargetMode="External"/><Relationship Id="rId33" Type="http://schemas.openxmlformats.org/officeDocument/2006/relationships/hyperlink" Target="http://www.diversityinc.com/2017-top-50-facts-figures/" TargetMode="External"/><Relationship Id="rId34" Type="http://schemas.openxmlformats.org/officeDocument/2006/relationships/hyperlink" Target="http://fortune.com/2017/06/07/fortune-500-women-ceos/" TargetMode="External"/><Relationship Id="rId35" Type="http://schemas.openxmlformats.org/officeDocument/2006/relationships/hyperlink" Target="http://fortune.com/2017/06/09/white-men-senior-executives-fortune-500-companies-diversity-data/" TargetMode="External"/><Relationship Id="rId36" Type="http://schemas.openxmlformats.org/officeDocument/2006/relationships/hyperlink" Target="http://www.pewresearch.org/fact-tank/2017/01/24/115th-congress-sets-new-high-for-racial-ethnic-diversity/" TargetMode="External"/><Relationship Id="rId37" Type="http://schemas.openxmlformats.org/officeDocument/2006/relationships/hyperlink" Target="http://www.cawp.rutgers.edu/list-women-currently-serving-congres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ensus.gov/quickfacts/fact/table/US/PST045217" TargetMode="External"/><Relationship Id="rId2" Type="http://schemas.openxmlformats.org/officeDocument/2006/relationships/hyperlink" Target="https://fbnewsroomus.files.wordpress.com/2017/08/fb_diversity_2017_final.pdf" TargetMode="External"/><Relationship Id="rId3" Type="http://schemas.openxmlformats.org/officeDocument/2006/relationships/hyperlink" Target="https://fbnewsroomus.files.wordpress.com/2017/08/fb_diversity_2017_final.pdf" TargetMode="External"/><Relationship Id="rId4" Type="http://schemas.openxmlformats.org/officeDocument/2006/relationships/hyperlink" Target="http://fortune.com/2017/06/29/google-2017-diversity-report/" TargetMode="External"/><Relationship Id="rId5" Type="http://schemas.openxmlformats.org/officeDocument/2006/relationships/hyperlink" Target="http://fortune.com/2017/06/29/google-2017-diversity-report/" TargetMode="External"/><Relationship Id="rId6" Type="http://schemas.openxmlformats.org/officeDocument/2006/relationships/hyperlink" Target="https://careers.linkedin.com/diversity-and-inclusion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8" Type="http://schemas.openxmlformats.org/officeDocument/2006/relationships/hyperlink" Target="https://yahoo.tumblr.com/post/152561899994/yahoos-2016-diversity-report" TargetMode="External"/><Relationship Id="rId9" Type="http://schemas.openxmlformats.org/officeDocument/2006/relationships/hyperlink" Target="https://yahoo.tumblr.com/post/152561899994/yahoos-2016-diversity-report" TargetMode="External"/><Relationship Id="rId10" Type="http://schemas.openxmlformats.org/officeDocument/2006/relationships/hyperlink" Target="https://blog.twitter.com/en_us/topics/company/2017/building-a-more-inclusive-twitter-in-2016.html" TargetMode="External"/><Relationship Id="rId11" Type="http://schemas.openxmlformats.org/officeDocument/2006/relationships/hyperlink" Target="https://yahoo.tumblr.com/post/152561899994/yahoos-2016-diversity-report" TargetMode="External"/><Relationship Id="rId12" Type="http://schemas.openxmlformats.org/officeDocument/2006/relationships/hyperlink" Target="http://fortune.com/2017/06/29/google-2017-diversity-report/" TargetMode="External"/><Relationship Id="rId13" Type="http://schemas.openxmlformats.org/officeDocument/2006/relationships/hyperlink" Target="https://www.apple.com/diversity/" TargetMode="External"/><Relationship Id="rId14" Type="http://schemas.openxmlformats.org/officeDocument/2006/relationships/hyperlink" Target="https://www.cisco.com/c/en/us/about/inclusion-diversity/us.html" TargetMode="External"/><Relationship Id="rId15" Type="http://schemas.openxmlformats.org/officeDocument/2006/relationships/hyperlink" Target="https://static.ebayinc.com/static/assets/Uploads/Stories/Articles/eBay2016-DI-Full-Report.pdf" TargetMode="External"/><Relationship Id="rId16" Type="http://schemas.openxmlformats.org/officeDocument/2006/relationships/hyperlink" Target="http://h20195.www2.hp.com/V2/GetDocument.aspx?docname=c05507473" TargetMode="External"/><Relationship Id="rId17" Type="http://schemas.openxmlformats.org/officeDocument/2006/relationships/hyperlink" Target="http://h20195.www2.hp.com/V2/GetDocument.aspx?docname=c05169505" TargetMode="External"/><Relationship Id="rId18" Type="http://schemas.openxmlformats.org/officeDocument/2006/relationships/hyperlink" Target="https://go.indiegogo.com/blog/2017/03/diversity-matters-always-update.html" TargetMode="External"/><Relationship Id="rId19" Type="http://schemas.openxmlformats.org/officeDocument/2006/relationships/hyperlink" Target="http://www.nvidia.com/object/fy15-workforce-performance.html" TargetMode="External"/><Relationship Id="rId20" Type="http://schemas.openxmlformats.org/officeDocument/2006/relationships/hyperlink" Target="http://legacyofgood.dell.com/index.htm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22" Type="http://schemas.openxmlformats.org/officeDocument/2006/relationships/hyperlink" Target="https://www.intel.co.uk/content/www/uk/en/diversity/diversity-at-intel.html" TargetMode="External"/><Relationship Id="rId23" Type="http://schemas.openxmlformats.org/officeDocument/2006/relationships/hyperlink" Target="https://www.groupon.com/blog/cities/diversity-at-groupon-2017" TargetMode="External"/><Relationship Id="rId24" Type="http://schemas.openxmlformats.org/officeDocument/2006/relationships/hyperlink" Target="https://www.amazon.com/b?node=10080092011" TargetMode="External"/><Relationship Id="rId25" Type="http://schemas.openxmlformats.org/officeDocument/2006/relationships/hyperlink" Target="https://blog.etsy.com/news/2016/diversity-and-equality-at-etsy/" TargetMode="External"/><Relationship Id="rId26" Type="http://schemas.openxmlformats.org/officeDocument/2006/relationships/hyperlink" Target="https://www.microsoft.com/en-us/diversity/inside-microsoft/default.aspx" TargetMode="External"/><Relationship Id="rId27" Type="http://schemas.openxmlformats.org/officeDocument/2006/relationships/hyperlink" Target="https://www.salesforce.com/company/equality/" TargetMode="External"/><Relationship Id="rId28" Type="http://schemas.openxmlformats.org/officeDocument/2006/relationships/hyperlink" Target="https://pandora.com/careers/" TargetMode="External"/><Relationship Id="rId29" Type="http://schemas.openxmlformats.org/officeDocument/2006/relationships/hyperlink" Target="http://www.diversityinc.com/2017-top-50-facts-figures/" TargetMode="External"/><Relationship Id="rId30" Type="http://schemas.openxmlformats.org/officeDocument/2006/relationships/hyperlink" Target="http://fortune.com/2017/06/07/fortune-500-women-ceos/" TargetMode="External"/><Relationship Id="rId31" Type="http://schemas.openxmlformats.org/officeDocument/2006/relationships/hyperlink" Target="http://fortune.com/2017/06/09/white-men-senior-executives-fortune-500-companies-diversity-data/" TargetMode="External"/><Relationship Id="rId32" Type="http://schemas.openxmlformats.org/officeDocument/2006/relationships/hyperlink" Target="http://www.pewresearch.org/fact-tank/2017/01/24/115th-congress-sets-new-high-for-racial-ethnic-diversity/" TargetMode="External"/><Relationship Id="rId33" Type="http://schemas.openxmlformats.org/officeDocument/2006/relationships/hyperlink" Target="http://www.cawp.rutgers.edu/list-women-currently-serving-congres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5" Type="http://schemas.openxmlformats.org/officeDocument/2006/relationships/hyperlink" Target="http://newsroom.fb.com/company-info/" TargetMode="External"/><Relationship Id="rId6" Type="http://schemas.openxmlformats.org/officeDocument/2006/relationships/hyperlink" Target="http://newsroom.fb.com/news/2014/06/building-a-more-diverse-facebook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9" Type="http://schemas.openxmlformats.org/officeDocument/2006/relationships/hyperlink" Target="http://www.google.com/diversity/at-google.html" TargetMode="External"/><Relationship Id="rId10" Type="http://schemas.openxmlformats.org/officeDocument/2006/relationships/hyperlink" Target="http://www.slideshare.net/linkedin/linked-in-2015-workforce-diversity" TargetMode="External"/><Relationship Id="rId11" Type="http://schemas.openxmlformats.org/officeDocument/2006/relationships/hyperlink" Target="http://graphics.wsj.com/diversity-in-tech-companies/" TargetMode="External"/><Relationship Id="rId12" Type="http://schemas.openxmlformats.org/officeDocument/2006/relationships/hyperlink" Target="http://engineering.pinterest.com/post/92753543099/diversity-and-inclusion-at-pinterest" TargetMode="External"/><Relationship Id="rId13" Type="http://schemas.openxmlformats.org/officeDocument/2006/relationships/hyperlink" Target="https://about.pinterest.com/en/press" TargetMode="External"/><Relationship Id="rId14" Type="http://schemas.openxmlformats.org/officeDocument/2006/relationships/hyperlink" Target="http://yahoo.tumblr.com/post/89085398949/workforce-diversity-at-yahoo" TargetMode="External"/><Relationship Id="rId15" Type="http://schemas.openxmlformats.org/officeDocument/2006/relationships/hyperlink" Target="https://www.tumblr.com/about" TargetMode="External"/><Relationship Id="rId16" Type="http://schemas.openxmlformats.org/officeDocument/2006/relationships/hyperlink" Target="http://yahoo.tumblr.com/post/89085398949/workforce-diversity-at-yahoo" TargetMode="External"/><Relationship Id="rId17" Type="http://schemas.openxmlformats.org/officeDocument/2006/relationships/hyperlink" Target="https://blog.twitter.com/2014/building-a-twitter-we-can-be-proud-of" TargetMode="External"/><Relationship Id="rId18" Type="http://schemas.openxmlformats.org/officeDocument/2006/relationships/hyperlink" Target="https://blog.twitter.com/en_us/topics/company/2017/building-a-more-inclusive-twitter-in-2016.html" TargetMode="External"/><Relationship Id="rId19" Type="http://schemas.openxmlformats.org/officeDocument/2006/relationships/hyperlink" Target="https://twitter.com/davidbyttow/status/492105892418957312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21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3" Type="http://schemas.openxmlformats.org/officeDocument/2006/relationships/hyperlink" Target="https://investor.yahoo.net/faq.cfm" TargetMode="External"/><Relationship Id="rId24" Type="http://schemas.openxmlformats.org/officeDocument/2006/relationships/hyperlink" Target="http://www.google.co.uk/diversity/" TargetMode="External"/><Relationship Id="rId25" Type="http://schemas.openxmlformats.org/officeDocument/2006/relationships/hyperlink" Target="http://investor.google.com/earnings/2015/Q1_google_earnings.html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s://www.apple.com/about/job-creation/" TargetMode="External"/><Relationship Id="rId28" Type="http://schemas.openxmlformats.org/officeDocument/2006/relationships/hyperlink" Target="http://www.apple.com/diversity/" TargetMode="External"/><Relationship Id="rId29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www.macroaxis.com/invest/ratio/CSCO--Number-of-Employees" TargetMode="External"/><Relationship Id="rId31" Type="http://schemas.openxmlformats.org/officeDocument/2006/relationships/hyperlink" Target="https://separation.ebayinc.com/2015/04/building-diverse-ebay-paypal/" TargetMode="External"/><Relationship Id="rId32" Type="http://schemas.openxmlformats.org/officeDocument/2006/relationships/hyperlink" Target="http://blog.ebay.com/wp-content/uploads/2014/07/eBay-Data-Diversity.jpg" TargetMode="External"/><Relationship Id="rId33" Type="http://schemas.openxmlformats.org/officeDocument/2006/relationships/hyperlink" Target="http://graphics.wsj.com/diversity-in-tech-companies/" TargetMode="External"/><Relationship Id="rId34" Type="http://schemas.openxmlformats.org/officeDocument/2006/relationships/hyperlink" Target="http://h20195.www2.hp.com/V2/GetPDF.aspx/c03742922.pdf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36" Type="http://schemas.openxmlformats.org/officeDocument/2006/relationships/hyperlink" Target="http://go.indiegogo.com/blog/2014/08/diversity-matters-always.html" TargetMode="External"/><Relationship Id="rId37" Type="http://schemas.openxmlformats.org/officeDocument/2006/relationships/hyperlink" Target="http://fortune.com/2014/08/21/indiegogo-gender-diversity-data/" TargetMode="External"/><Relationship Id="rId38" Type="http://schemas.openxmlformats.org/officeDocument/2006/relationships/hyperlink" Target="http://www.nvidia.com/object/fy14-gcr-workforce-performance.html" TargetMode="External"/><Relationship Id="rId39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statista.com/statistics/264917/number-of-employees-at-dell-since-1996/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grammicro.com.cn/careers/findpage.cfm?tempid=india&amp;pageid=3365" TargetMode="External"/><Relationship Id="rId44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%2Dannual%2Dreport/2013/10K/10-employees.html" TargetMode="External"/><Relationship Id="rId46" Type="http://schemas.openxmlformats.org/officeDocument/2006/relationships/hyperlink" Target="https://www.groupon.com/blog/cities/groupon-releases-diversity-data" TargetMode="External"/><Relationship Id="rId47" Type="http://schemas.openxmlformats.org/officeDocument/2006/relationships/hyperlink" Target="http://investor.groupon.com/faq.cfm" TargetMode="External"/><Relationship Id="rId48" Type="http://schemas.openxmlformats.org/officeDocument/2006/relationships/hyperlink" Target="http://www.amazon.com/b/ref=tb_surl_diversity/?node=10080092011" TargetMode="External"/><Relationship Id="rId49" Type="http://schemas.openxmlformats.org/officeDocument/2006/relationships/hyperlink" Target="https://blog.etsy.com/news/2014/diversity-at-etsy-more-than-just-numbers/" TargetMode="External"/><Relationship Id="rId50" Type="http://schemas.openxmlformats.org/officeDocument/2006/relationships/hyperlink" Target="http://www.microsoft.com/en-us/diversity/inside-microsoft/default.aspx" TargetMode="External"/><Relationship Id="rId51" Type="http://schemas.openxmlformats.org/officeDocument/2006/relationships/hyperlink" Target="http://graphics.wsj.com/diversity-in-tech-companies/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s://www.uber.com/diversity/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56" Type="http://schemas.openxmlformats.org/officeDocument/2006/relationships/hyperlink" Target="http://www.diversityinc.com/diversity-facts/wheres-the-diversity-in-fortune-500-ceos/" TargetMode="External"/><Relationship Id="rId57" Type="http://schemas.openxmlformats.org/officeDocument/2006/relationships/hyperlink" Target="http://www.diversityinc.com/top-10-companies-recruitment/" TargetMode="External"/><Relationship Id="rId58" Type="http://schemas.openxmlformats.org/officeDocument/2006/relationships/hyperlink" Target="http://www.diversityinc.com/diversity-and-inclusion/most-diverse-congress-sworn-in/" TargetMode="External"/><Relationship Id="rId59" Type="http://schemas.openxmlformats.org/officeDocument/2006/relationships/hyperlink" Target="http://www.diversityinc.com/diversity-recruitment/where&#8217;s-the-diversity-in-the-venture-capital-industry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salesforce.com/company/careers/diversity-numbers.jsp" TargetMode="External"/><Relationship Id="rId52" Type="http://schemas.openxmlformats.org/officeDocument/2006/relationships/hyperlink" Target="http://www.pandora.com/careers/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4" Type="http://schemas.openxmlformats.org/officeDocument/2006/relationships/hyperlink" Target="http://www.diversityinc.com/diversity-facts/wheres-the-diversity-in-fortune-500-ceos/" TargetMode="External"/><Relationship Id="rId55" Type="http://schemas.openxmlformats.org/officeDocument/2006/relationships/hyperlink" Target="http://www.diversityinc.com/top-10-companies-recruitment/" TargetMode="External"/><Relationship Id="rId56" Type="http://schemas.openxmlformats.org/officeDocument/2006/relationships/hyperlink" Target="http://www.diversityinc.com/diversity-and-inclusion/most-diverse-congress-sworn-in/" TargetMode="External"/><Relationship Id="rId57" Type="http://schemas.openxmlformats.org/officeDocument/2006/relationships/hyperlink" Target="http://www.diversityinc.com/diversity-recruitment/where&#8217;s-the-diversity-in-the-venture-capital-industry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://newsroom.fb.com/news/2014/06/building-a-more-diverse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://www.google.com/diversity/at-google.html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blog.linkedin.com/2014/06/12/linkedins-workforce-diversity/" TargetMode="External"/><Relationship Id="rId10" Type="http://schemas.openxmlformats.org/officeDocument/2006/relationships/hyperlink" Target="http://press.linkedin.com/about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m/diversity/at-google.html" TargetMode="External"/><Relationship Id="rId23" Type="http://schemas.openxmlformats.org/officeDocument/2006/relationships/hyperlink" Target="https://investor.google.com/financial/table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://blog.ebay.com/building-stronger-better-diverse-ebay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www.macroaxis.com/invest/ratio/EBAY--Number-of-Employees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://www.salesforce.com/company/careers/diversity-numbers.jsp" TargetMode="External"/><Relationship Id="rId49" Type="http://schemas.openxmlformats.org/officeDocument/2006/relationships/hyperlink" Target="http://www.pandora.com/careers/" TargetMode="External"/><Relationship Id="rId50" Type="http://schemas.openxmlformats.org/officeDocument/2006/relationships/hyperlink" Target="http://www.microsoft.com/en-us/diversity/inside-microsoft/default.aspx" TargetMode="External"/><Relationship Id="rId51" Type="http://schemas.openxmlformats.org/officeDocument/2006/relationships/hyperlink" Target="http://www.diversityinc.com/news/apples-diversity-data-better-representation-blacks-latinos/" TargetMode="External"/><Relationship Id="rId52" Type="http://schemas.openxmlformats.org/officeDocument/2006/relationships/hyperlink" Target="http://www.diversityinc.com/diversity-facts/wheres-the-diversity-in-fortune-500-ceos/" TargetMode="External"/><Relationship Id="rId53" Type="http://schemas.openxmlformats.org/officeDocument/2006/relationships/hyperlink" Target="http://www.diversityinc.com/top-10-companies-recruitment/" TargetMode="External"/><Relationship Id="rId54" Type="http://schemas.openxmlformats.org/officeDocument/2006/relationships/hyperlink" Target="http://www.diversityinc.com/diversity-and-inclusion/most-diverse-congress-sworn-in/" TargetMode="External"/><Relationship Id="rId55" Type="http://schemas.openxmlformats.org/officeDocument/2006/relationships/hyperlink" Target="http://www.diversityinc.com/diversity-recruitment/where&#8217;s-the-diversity-in-the-venture-capital-industry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cia.gov/library/publications/the-world-factbook/geos/us.html" TargetMode="External"/><Relationship Id="rId2" Type="http://schemas.openxmlformats.org/officeDocument/2006/relationships/hyperlink" Target="https://www.unfpa.org/gender/docs/Sex_Ratio_by_Country_in_2013.pdf" TargetMode="External"/><Relationship Id="rId3" Type="http://schemas.openxmlformats.org/officeDocument/2006/relationships/hyperlink" Target="https://newsroom.fb.com/news/2015/06/driving-diversity-at-facebook/" TargetMode="External"/><Relationship Id="rId4" Type="http://schemas.openxmlformats.org/officeDocument/2006/relationships/hyperlink" Target="http://newsroom.fb.com/company-info/" TargetMode="External"/><Relationship Id="rId5" Type="http://schemas.openxmlformats.org/officeDocument/2006/relationships/hyperlink" Target="http://newsroom.fb.com/news/2014/06/building-a-more-diverse-facebook/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8" Type="http://schemas.openxmlformats.org/officeDocument/2006/relationships/hyperlink" Target="http://www.google.com/diversity/at-google.html" TargetMode="External"/><Relationship Id="rId9" Type="http://schemas.openxmlformats.org/officeDocument/2006/relationships/hyperlink" Target="http://www.slideshare.net/linkedin/linked-in-2015-workforce-diversity" TargetMode="External"/><Relationship Id="rId10" Type="http://schemas.openxmlformats.org/officeDocument/2006/relationships/hyperlink" Target="http://graphics.wsj.com/diversity-in-tech-companies/" TargetMode="External"/><Relationship Id="rId11" Type="http://schemas.openxmlformats.org/officeDocument/2006/relationships/hyperlink" Target="http://engineering.pinterest.com/post/92753543099/diversity-and-inclusion-at-pinterest" TargetMode="External"/><Relationship Id="rId12" Type="http://schemas.openxmlformats.org/officeDocument/2006/relationships/hyperlink" Target="https://about.pinterest.com/en/press" TargetMode="External"/><Relationship Id="rId13" Type="http://schemas.openxmlformats.org/officeDocument/2006/relationships/hyperlink" Target="http://yahoo.tumblr.com/post/89085398949/workforce-diversity-at-yahoo" TargetMode="External"/><Relationship Id="rId14" Type="http://schemas.openxmlformats.org/officeDocument/2006/relationships/hyperlink" Target="https://www.tumblr.com/about" TargetMode="External"/><Relationship Id="rId15" Type="http://schemas.openxmlformats.org/officeDocument/2006/relationships/hyperlink" Target="http://yahoo.tumblr.com/post/89085398949/workforce-diversity-at-yahoo" TargetMode="External"/><Relationship Id="rId16" Type="http://schemas.openxmlformats.org/officeDocument/2006/relationships/hyperlink" Target="https://blog.twitter.com/2014/building-a-twitter-we-can-be-proud-of" TargetMode="External"/><Relationship Id="rId17" Type="http://schemas.openxmlformats.org/officeDocument/2006/relationships/hyperlink" Target="https://about.twitter.com/company" TargetMode="External"/><Relationship Id="rId18" Type="http://schemas.openxmlformats.org/officeDocument/2006/relationships/hyperlink" Target="https://twitter.com/davidbyttow/status/492105892418957312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20" Type="http://schemas.openxmlformats.org/officeDocument/2006/relationships/hyperlink" Target="http://yahoo.tumblr.com/post/89085398949/workforce-diversity-at-yahoo" TargetMode="External"/><Relationship Id="rId21" Type="http://schemas.openxmlformats.org/officeDocument/2006/relationships/hyperlink" Target="https://investor.yahoo.net/faq.cfm" TargetMode="External"/><Relationship Id="rId22" Type="http://schemas.openxmlformats.org/officeDocument/2006/relationships/hyperlink" Target="http://www.google.co.uk/diversity/" TargetMode="External"/><Relationship Id="rId23" Type="http://schemas.openxmlformats.org/officeDocument/2006/relationships/hyperlink" Target="http://investor.google.com/earnings/2015/Q1_google_earnings.html" TargetMode="External"/><Relationship Id="rId24" Type="http://schemas.openxmlformats.org/officeDocument/2006/relationships/hyperlink" Target="http://www.apple.com/diversity/" TargetMode="External"/><Relationship Id="rId25" Type="http://schemas.openxmlformats.org/officeDocument/2006/relationships/hyperlink" Target="https://www.apple.com/about/job-creation/" TargetMode="External"/><Relationship Id="rId26" Type="http://schemas.openxmlformats.org/officeDocument/2006/relationships/hyperlink" Target="http://www.apple.com/diversity/" TargetMode="External"/><Relationship Id="rId27" Type="http://schemas.openxmlformats.org/officeDocument/2006/relationships/hyperlink" Target="http://www.cisco.com/assets/csr/pdf/CSR_Report_2013.pdf" TargetMode="External"/><Relationship Id="rId28" Type="http://schemas.openxmlformats.org/officeDocument/2006/relationships/hyperlink" Target="http://www.macroaxis.com/invest/ratio/CSCO--Number-of-Employees" TargetMode="External"/><Relationship Id="rId29" Type="http://schemas.openxmlformats.org/officeDocument/2006/relationships/hyperlink" Target="https://separation.ebayinc.com/2015/04/building-diverse-ebay-paypal/" TargetMode="External"/><Relationship Id="rId30" Type="http://schemas.openxmlformats.org/officeDocument/2006/relationships/hyperlink" Target="http://blog.ebay.com/wp-content/uploads/2014/07/eBay-Data-Diversity.jpg" TargetMode="External"/><Relationship Id="rId31" Type="http://schemas.openxmlformats.org/officeDocument/2006/relationships/hyperlink" Target="http://graphics.wsj.com/diversity-in-tech-companies/" TargetMode="External"/><Relationship Id="rId32" Type="http://schemas.openxmlformats.org/officeDocument/2006/relationships/hyperlink" Target="http://h20195.www2.hp.com/V2/GetPDF.aspx/c03742922.pdf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4" Type="http://schemas.openxmlformats.org/officeDocument/2006/relationships/hyperlink" Target="http://go.indiegogo.com/blog/2014/08/diversity-matters-always.html" TargetMode="External"/><Relationship Id="rId35" Type="http://schemas.openxmlformats.org/officeDocument/2006/relationships/hyperlink" Target="http://fortune.com/2014/08/21/indiegogo-gender-diversity-data/" TargetMode="External"/><Relationship Id="rId36" Type="http://schemas.openxmlformats.org/officeDocument/2006/relationships/hyperlink" Target="http://www.nvidia.com/object/fy14-gcr-workforce-performance.html" TargetMode="External"/><Relationship Id="rId37" Type="http://schemas.openxmlformats.org/officeDocument/2006/relationships/hyperlink" Target="http://www.macroaxis.com/invest/ratio/NVDA--Number-of-Employees" TargetMode="External"/><Relationship Id="rId38" Type="http://schemas.openxmlformats.org/officeDocument/2006/relationships/hyperlink" Target="http://money.cnn.com/interactive/technology/tech-diversity-data/" TargetMode="External"/><Relationship Id="rId39" Type="http://schemas.openxmlformats.org/officeDocument/2006/relationships/hyperlink" Target="http://www.statista.com/statistics/264917/number-of-employees-at-dell-since-1996/" TargetMode="External"/><Relationship Id="rId40" Type="http://schemas.openxmlformats.org/officeDocument/2006/relationships/hyperlink" Target="http://money.cnn.com/interactive/technology/tech-diversity-data/" TargetMode="External"/><Relationship Id="rId41" Type="http://schemas.openxmlformats.org/officeDocument/2006/relationships/hyperlink" Target="http://www.ingrammicro.com.cn/careers/findpage.cfm?tempid=india&amp;pageid=3365" TargetMode="External"/><Relationship Id="rId42" Type="http://schemas.openxmlformats.org/officeDocument/2006/relationships/hyperlink" Target="http://money.cnn.com/interactive/technology/tech-diversity-data/" TargetMode="External"/><Relationship Id="rId43" Type="http://schemas.openxmlformats.org/officeDocument/2006/relationships/hyperlink" Target="http://www.intc.com/intel%2Dannual%2Dreport/2013/10K/10-employees.html" TargetMode="External"/><Relationship Id="rId44" Type="http://schemas.openxmlformats.org/officeDocument/2006/relationships/hyperlink" Target="https://www.groupon.com/blog/cities/groupon-releases-diversity-data" TargetMode="External"/><Relationship Id="rId45" Type="http://schemas.openxmlformats.org/officeDocument/2006/relationships/hyperlink" Target="http://investor.groupon.com/faq.cfm" TargetMode="External"/><Relationship Id="rId46" Type="http://schemas.openxmlformats.org/officeDocument/2006/relationships/hyperlink" Target="http://www.amazon.com/b/ref=tb_surl_diversity/?node=10080092011" TargetMode="External"/><Relationship Id="rId47" Type="http://schemas.openxmlformats.org/officeDocument/2006/relationships/hyperlink" Target="http://www.amazon.com/Inside-Careers-Homepage/b?node=239367011" TargetMode="External"/><Relationship Id="rId48" Type="http://schemas.openxmlformats.org/officeDocument/2006/relationships/hyperlink" Target="https://blog.etsy.com/news/2014/diversity-at-etsy-more-than-just-numbers/" TargetMode="External"/><Relationship Id="rId49" Type="http://schemas.openxmlformats.org/officeDocument/2006/relationships/hyperlink" Target="http://www.microsoft.com/en-us/diversity/inside-microsoft/default.aspx" TargetMode="External"/><Relationship Id="rId50" Type="http://schemas.openxmlformats.org/officeDocument/2006/relationships/hyperlink" Target="http://graphics.wsj.com/diversity-in-tech-companies/" TargetMode="External"/><Relationship Id="rId51" Type="http://schemas.openxmlformats.org/officeDocument/2006/relationships/hyperlink" Target="http://www.microsoft.com/en-us/diversity/inside-microsoft/default.aspx" TargetMode="External"/><Relationship Id="rId52" Type="http://schemas.openxmlformats.org/officeDocument/2006/relationships/hyperlink" Target="http://www.salesforce.com/company/careers/diversity-numbers.jsp" TargetMode="External"/><Relationship Id="rId53" Type="http://schemas.openxmlformats.org/officeDocument/2006/relationships/hyperlink" Target="http://www.pandora.com/careers/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55" Type="http://schemas.openxmlformats.org/officeDocument/2006/relationships/hyperlink" Target="http://www.diversityinc.com/diversity-facts/wheres-the-diversity-in-fortune-500-ceos/" TargetMode="External"/><Relationship Id="rId56" Type="http://schemas.openxmlformats.org/officeDocument/2006/relationships/hyperlink" Target="http://www.diversityinc.com/top-10-companies-recruitment/" TargetMode="External"/><Relationship Id="rId57" Type="http://schemas.openxmlformats.org/officeDocument/2006/relationships/hyperlink" Target="http://www.diversityinc.com/diversity-and-inclusion/most-diverse-congress-sworn-in/" TargetMode="External"/><Relationship Id="rId58" Type="http://schemas.openxmlformats.org/officeDocument/2006/relationships/hyperlink" Target="http://www.diversityinc.com/diversity-recruitment/where&#8217;s-the-diversity-in-the-venture-capital-industry/" TargetMode="External"/><Relationship Id="rId59" Type="http://schemas.openxmlformats.org/officeDocument/2006/relationships/hyperlink" Target="http://Classmates.com/" TargetMode="External"/><Relationship Id="rId60" Type="http://schemas.openxmlformats.org/officeDocument/2006/relationships/hyperlink" Target="http://hi5.com/" TargetMode="External"/><Relationship Id="rId61" Type="http://schemas.openxmlformats.org/officeDocument/2006/relationships/hyperlink" Target="http://Last.f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" activeCellId="0" sqref="B1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10" min="2" style="0" width="10.99"/>
    <col collapsed="false" customWidth="true" hidden="false" outlineLevel="0" max="11" min="11" style="0" width="0.43"/>
    <col collapsed="false" customWidth="true" hidden="false" outlineLevel="0" max="20" min="12" style="0" width="10.99"/>
    <col collapsed="false" customWidth="true" hidden="false" outlineLevel="0" max="21" min="21" style="0" width="0.43"/>
    <col collapsed="false" customWidth="true" hidden="false" outlineLevel="0" max="22" min="22" style="0" width="12.71"/>
    <col collapsed="false" customWidth="true" hidden="false" outlineLevel="0" max="23" min="23" style="0" width="48.86"/>
    <col collapsed="false" customWidth="true" hidden="false" outlineLevel="0" max="24" min="24" style="0" width="10.99"/>
    <col collapsed="false" customWidth="true" hidden="false" outlineLevel="0" max="25" min="25" style="0" width="0.43"/>
    <col collapsed="false" customWidth="true" hidden="false" outlineLevel="0" max="26" min="26" style="0" width="14.43"/>
    <col collapsed="false" customWidth="true" hidden="false" outlineLevel="0" max="29" min="27" style="0" width="14.7"/>
    <col collapsed="false" customWidth="true" hidden="false" outlineLevel="0" max="1025" min="30" style="0" width="14.43"/>
  </cols>
  <sheetData>
    <row r="1" customFormat="false" ht="15.75" hidden="false" customHeight="false" outlineLevel="0" collapsed="false">
      <c r="A1" s="1"/>
      <c r="B1" s="2" t="s">
        <v>0</v>
      </c>
      <c r="C1" s="3"/>
      <c r="D1" s="4"/>
      <c r="E1" s="4"/>
      <c r="F1" s="4"/>
      <c r="G1" s="4"/>
      <c r="H1" s="4"/>
      <c r="I1" s="4"/>
      <c r="J1" s="3"/>
      <c r="K1" s="5"/>
      <c r="L1" s="6" t="s">
        <v>1</v>
      </c>
      <c r="M1" s="7"/>
      <c r="N1" s="8"/>
      <c r="O1" s="8"/>
      <c r="P1" s="8"/>
      <c r="Q1" s="8"/>
      <c r="R1" s="8"/>
      <c r="S1" s="8"/>
      <c r="T1" s="9"/>
      <c r="U1" s="10"/>
      <c r="V1" s="11" t="s">
        <v>2</v>
      </c>
      <c r="W1" s="12"/>
      <c r="X1" s="13"/>
      <c r="Y1" s="14"/>
      <c r="Z1" s="11" t="s">
        <v>3</v>
      </c>
      <c r="AA1" s="15"/>
      <c r="AB1" s="9"/>
      <c r="AC1" s="13"/>
    </row>
    <row r="2" customFormat="false" ht="15.75" hidden="false" customHeight="false" outlineLevel="0" collapsed="false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8"/>
      <c r="L2" s="19" t="s">
        <v>14</v>
      </c>
      <c r="M2" s="19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11" t="s">
        <v>26</v>
      </c>
      <c r="AA2" s="11" t="s">
        <v>27</v>
      </c>
      <c r="AB2" s="11" t="s">
        <v>27</v>
      </c>
      <c r="AC2" s="11" t="s">
        <v>27</v>
      </c>
    </row>
    <row r="3" customFormat="false" ht="15.75" hidden="false" customHeight="false" outlineLevel="0" collapsed="false">
      <c r="A3" s="16" t="s">
        <v>28</v>
      </c>
      <c r="B3" s="25" t="n">
        <v>51</v>
      </c>
      <c r="C3" s="25" t="n">
        <v>49</v>
      </c>
      <c r="D3" s="25" t="n">
        <v>61</v>
      </c>
      <c r="E3" s="25" t="n">
        <v>5.7</v>
      </c>
      <c r="F3" s="25" t="n">
        <v>17.8</v>
      </c>
      <c r="G3" s="25" t="n">
        <v>13.3</v>
      </c>
      <c r="H3" s="25" t="n">
        <v>2.6</v>
      </c>
      <c r="I3" s="25" t="n">
        <v>0.2</v>
      </c>
      <c r="J3" s="26" t="s">
        <v>29</v>
      </c>
      <c r="K3" s="27"/>
      <c r="L3" s="28" t="n">
        <v>0</v>
      </c>
      <c r="M3" s="28" t="n">
        <v>0</v>
      </c>
      <c r="N3" s="29" t="n">
        <v>13</v>
      </c>
      <c r="O3" s="28" t="n">
        <v>2</v>
      </c>
      <c r="P3" s="29" t="n">
        <v>2</v>
      </c>
      <c r="Q3" s="29" t="n">
        <v>1</v>
      </c>
      <c r="R3" s="28" t="n">
        <v>2</v>
      </c>
      <c r="S3" s="29" t="n">
        <v>-3</v>
      </c>
      <c r="T3" s="30" t="s">
        <v>29</v>
      </c>
      <c r="U3" s="31"/>
      <c r="V3" s="20" t="s">
        <v>30</v>
      </c>
      <c r="W3" s="23"/>
      <c r="X3" s="32"/>
      <c r="Y3" s="33"/>
      <c r="Z3" s="34" t="s">
        <v>31</v>
      </c>
      <c r="AA3" s="35" t="s">
        <v>32</v>
      </c>
      <c r="AB3" s="36"/>
      <c r="AC3" s="6"/>
    </row>
    <row r="4" customFormat="false" ht="15.75" hidden="false" customHeight="false" outlineLevel="0" collapsed="false">
      <c r="A4" s="16"/>
      <c r="B4" s="37"/>
      <c r="C4" s="37"/>
      <c r="D4" s="38"/>
      <c r="E4" s="39"/>
      <c r="F4" s="38"/>
      <c r="G4" s="38"/>
      <c r="H4" s="39"/>
      <c r="I4" s="38"/>
      <c r="J4" s="40"/>
      <c r="K4" s="41"/>
      <c r="L4" s="42"/>
      <c r="M4" s="43"/>
      <c r="N4" s="42"/>
      <c r="O4" s="42"/>
      <c r="P4" s="42"/>
      <c r="Q4" s="42"/>
      <c r="R4" s="42"/>
      <c r="S4" s="42"/>
      <c r="T4" s="42"/>
      <c r="U4" s="44"/>
      <c r="V4" s="45"/>
      <c r="W4" s="46"/>
      <c r="X4" s="47"/>
      <c r="Y4" s="14"/>
      <c r="Z4" s="48"/>
      <c r="AA4" s="15"/>
      <c r="AB4" s="9"/>
      <c r="AC4" s="13"/>
    </row>
    <row r="5" customFormat="false" ht="15.75" hidden="false" customHeight="false" outlineLevel="0" collapsed="false">
      <c r="A5" s="16" t="s">
        <v>33</v>
      </c>
      <c r="B5" s="40"/>
      <c r="C5" s="40"/>
      <c r="D5" s="40"/>
      <c r="E5" s="40"/>
      <c r="F5" s="40"/>
      <c r="G5" s="40"/>
      <c r="H5" s="40"/>
      <c r="I5" s="40"/>
      <c r="J5" s="40"/>
      <c r="K5" s="41"/>
      <c r="L5" s="42"/>
      <c r="M5" s="43"/>
      <c r="N5" s="42"/>
      <c r="O5" s="42"/>
      <c r="P5" s="42"/>
      <c r="Q5" s="42"/>
      <c r="R5" s="42"/>
      <c r="S5" s="42"/>
      <c r="T5" s="42"/>
      <c r="U5" s="44"/>
      <c r="V5" s="45"/>
      <c r="W5" s="46"/>
      <c r="X5" s="47"/>
      <c r="Y5" s="14"/>
      <c r="Z5" s="48"/>
      <c r="AA5" s="15"/>
      <c r="AB5" s="9"/>
      <c r="AC5" s="12"/>
    </row>
    <row r="6" customFormat="false" ht="15.75" hidden="false" customHeight="false" outlineLevel="0" collapsed="false">
      <c r="A6" s="49" t="s">
        <v>34</v>
      </c>
      <c r="B6" s="40" t="n">
        <v>35</v>
      </c>
      <c r="C6" s="40" t="n">
        <v>65</v>
      </c>
      <c r="D6" s="40" t="n">
        <v>49</v>
      </c>
      <c r="E6" s="40" t="n">
        <v>40</v>
      </c>
      <c r="F6" s="40" t="n">
        <v>5</v>
      </c>
      <c r="G6" s="40" t="n">
        <v>3</v>
      </c>
      <c r="H6" s="40" t="n">
        <v>3</v>
      </c>
      <c r="I6" s="40" t="n">
        <v>1</v>
      </c>
      <c r="J6" s="40" t="s">
        <v>29</v>
      </c>
      <c r="K6" s="41"/>
      <c r="L6" s="50" t="s">
        <v>35</v>
      </c>
      <c r="M6" s="42" t="n">
        <v>-2</v>
      </c>
      <c r="N6" s="42" t="n">
        <v>-4</v>
      </c>
      <c r="O6" s="42" t="n">
        <v>2</v>
      </c>
      <c r="P6" s="42" t="n">
        <v>1</v>
      </c>
      <c r="Q6" s="42" t="n">
        <v>1</v>
      </c>
      <c r="R6" s="42" t="n">
        <v>0</v>
      </c>
      <c r="S6" s="42" t="n">
        <v>1</v>
      </c>
      <c r="T6" s="42" t="s">
        <v>29</v>
      </c>
      <c r="U6" s="44"/>
      <c r="V6" s="45" t="s">
        <v>36</v>
      </c>
      <c r="W6" s="46"/>
      <c r="X6" s="47"/>
      <c r="Y6" s="14"/>
      <c r="Z6" s="48" t="s">
        <v>34</v>
      </c>
      <c r="AA6" s="51" t="s">
        <v>37</v>
      </c>
      <c r="AB6" s="9"/>
      <c r="AC6" s="13"/>
    </row>
    <row r="7" customFormat="false" ht="15.75" hidden="false" customHeight="false" outlineLevel="0" collapsed="false">
      <c r="A7" s="52" t="s">
        <v>38</v>
      </c>
      <c r="B7" s="53" t="n">
        <v>35</v>
      </c>
      <c r="C7" s="53" t="n">
        <v>65</v>
      </c>
      <c r="D7" s="53" t="n">
        <v>49</v>
      </c>
      <c r="E7" s="53" t="n">
        <v>40</v>
      </c>
      <c r="F7" s="53" t="n">
        <v>5</v>
      </c>
      <c r="G7" s="53" t="n">
        <v>3</v>
      </c>
      <c r="H7" s="53" t="n">
        <v>3</v>
      </c>
      <c r="I7" s="53" t="n">
        <v>1</v>
      </c>
      <c r="J7" s="54" t="s">
        <v>29</v>
      </c>
      <c r="K7" s="55"/>
      <c r="L7" s="50" t="s">
        <v>35</v>
      </c>
      <c r="M7" s="56" t="n">
        <v>-2</v>
      </c>
      <c r="N7" s="56" t="n">
        <v>-4</v>
      </c>
      <c r="O7" s="56" t="n">
        <v>2</v>
      </c>
      <c r="P7" s="56" t="n">
        <v>1</v>
      </c>
      <c r="Q7" s="56" t="n">
        <v>1</v>
      </c>
      <c r="R7" s="56" t="n">
        <v>0</v>
      </c>
      <c r="S7" s="56" t="n">
        <v>1</v>
      </c>
      <c r="T7" s="56" t="s">
        <v>29</v>
      </c>
      <c r="U7" s="57"/>
      <c r="V7" s="58" t="s">
        <v>36</v>
      </c>
      <c r="W7" s="59"/>
      <c r="X7" s="60"/>
      <c r="Y7" s="57"/>
      <c r="Z7" s="61" t="s">
        <v>34</v>
      </c>
      <c r="AA7" s="62" t="s">
        <v>37</v>
      </c>
      <c r="AB7" s="60"/>
      <c r="AC7" s="60"/>
    </row>
    <row r="8" customFormat="false" ht="15.75" hidden="false" customHeight="false" outlineLevel="0" collapsed="false">
      <c r="A8" s="63" t="s">
        <v>39</v>
      </c>
      <c r="B8" s="40" t="n">
        <v>31</v>
      </c>
      <c r="C8" s="40" t="n">
        <v>69</v>
      </c>
      <c r="D8" s="40" t="n">
        <v>56</v>
      </c>
      <c r="E8" s="40" t="n">
        <v>35</v>
      </c>
      <c r="F8" s="40" t="n">
        <v>4</v>
      </c>
      <c r="G8" s="40" t="n">
        <v>2</v>
      </c>
      <c r="H8" s="40" t="n">
        <v>4</v>
      </c>
      <c r="I8" s="40" t="n">
        <v>1</v>
      </c>
      <c r="J8" s="40" t="s">
        <v>29</v>
      </c>
      <c r="K8" s="41"/>
      <c r="L8" s="50" t="s">
        <v>40</v>
      </c>
      <c r="M8" s="42" t="n">
        <v>0</v>
      </c>
      <c r="N8" s="42" t="n">
        <v>-3</v>
      </c>
      <c r="O8" s="42" t="n">
        <v>3</v>
      </c>
      <c r="P8" s="42" t="n">
        <v>1</v>
      </c>
      <c r="Q8" s="42" t="n">
        <v>0</v>
      </c>
      <c r="R8" s="42" t="n">
        <v>1</v>
      </c>
      <c r="S8" s="42" t="n">
        <v>1</v>
      </c>
      <c r="T8" s="42" t="s">
        <v>29</v>
      </c>
      <c r="U8" s="44"/>
      <c r="V8" s="45" t="s">
        <v>41</v>
      </c>
      <c r="W8" s="46"/>
      <c r="X8" s="47" t="s">
        <v>42</v>
      </c>
      <c r="Y8" s="14"/>
      <c r="Z8" s="48" t="s">
        <v>43</v>
      </c>
      <c r="AA8" s="51" t="s">
        <v>44</v>
      </c>
      <c r="AB8" s="9"/>
      <c r="AC8" s="13"/>
    </row>
    <row r="9" customFormat="false" ht="15.75" hidden="false" customHeight="false" outlineLevel="0" collapsed="false">
      <c r="A9" s="63" t="s">
        <v>45</v>
      </c>
      <c r="B9" s="40" t="n">
        <v>31</v>
      </c>
      <c r="C9" s="40" t="n">
        <v>69</v>
      </c>
      <c r="D9" s="40" t="n">
        <v>56</v>
      </c>
      <c r="E9" s="40" t="n">
        <v>35</v>
      </c>
      <c r="F9" s="40" t="n">
        <v>4</v>
      </c>
      <c r="G9" s="40" t="n">
        <v>2</v>
      </c>
      <c r="H9" s="40" t="n">
        <v>4</v>
      </c>
      <c r="I9" s="40" t="n">
        <v>1</v>
      </c>
      <c r="J9" s="40" t="s">
        <v>29</v>
      </c>
      <c r="K9" s="41"/>
      <c r="L9" s="50" t="s">
        <v>40</v>
      </c>
      <c r="M9" s="42" t="n">
        <v>0</v>
      </c>
      <c r="N9" s="42" t="n">
        <v>-3</v>
      </c>
      <c r="O9" s="42" t="n">
        <v>3</v>
      </c>
      <c r="P9" s="42" t="n">
        <v>1</v>
      </c>
      <c r="Q9" s="42" t="n">
        <v>0</v>
      </c>
      <c r="R9" s="42" t="n">
        <v>1</v>
      </c>
      <c r="S9" s="42" t="n">
        <v>1</v>
      </c>
      <c r="T9" s="42" t="s">
        <v>29</v>
      </c>
      <c r="U9" s="44"/>
      <c r="V9" s="45" t="s">
        <v>41</v>
      </c>
      <c r="W9" s="46"/>
      <c r="X9" s="47" t="s">
        <v>42</v>
      </c>
      <c r="Y9" s="14"/>
      <c r="Z9" s="48" t="s">
        <v>43</v>
      </c>
      <c r="AA9" s="51" t="s">
        <v>44</v>
      </c>
      <c r="AB9" s="9"/>
      <c r="AC9" s="13"/>
    </row>
    <row r="10" customFormat="false" ht="15.75" hidden="false" customHeight="false" outlineLevel="0" collapsed="false">
      <c r="A10" s="49" t="s">
        <v>46</v>
      </c>
      <c r="B10" s="40" t="n">
        <v>42</v>
      </c>
      <c r="C10" s="40" t="n">
        <v>58</v>
      </c>
      <c r="D10" s="40" t="n">
        <v>52</v>
      </c>
      <c r="E10" s="40" t="n">
        <v>39</v>
      </c>
      <c r="F10" s="40" t="n">
        <v>4</v>
      </c>
      <c r="G10" s="40" t="n">
        <v>4</v>
      </c>
      <c r="H10" s="40" t="n">
        <v>2</v>
      </c>
      <c r="I10" s="40" t="s">
        <v>47</v>
      </c>
      <c r="J10" s="40" t="s">
        <v>29</v>
      </c>
      <c r="K10" s="41"/>
      <c r="L10" s="50" t="s">
        <v>40</v>
      </c>
      <c r="M10" s="42" t="n">
        <v>0</v>
      </c>
      <c r="N10" s="42" t="n">
        <v>-4</v>
      </c>
      <c r="O10" s="42" t="n">
        <v>2</v>
      </c>
      <c r="P10" s="42" t="n">
        <v>0</v>
      </c>
      <c r="Q10" s="42" t="n">
        <v>2</v>
      </c>
      <c r="R10" s="42" t="n">
        <v>1</v>
      </c>
      <c r="S10" s="42" t="n">
        <v>0</v>
      </c>
      <c r="T10" s="42" t="s">
        <v>29</v>
      </c>
      <c r="U10" s="44"/>
      <c r="V10" s="45" t="s">
        <v>48</v>
      </c>
      <c r="W10" s="46" t="s">
        <v>49</v>
      </c>
      <c r="X10" s="47" t="s">
        <v>50</v>
      </c>
      <c r="Y10" s="14"/>
      <c r="Z10" s="48" t="s">
        <v>46</v>
      </c>
      <c r="AA10" s="51" t="s">
        <v>51</v>
      </c>
      <c r="AB10" s="9"/>
      <c r="AC10" s="13"/>
    </row>
    <row r="11" customFormat="false" ht="15.75" hidden="false" customHeight="false" outlineLevel="0" collapsed="false">
      <c r="A11" s="49" t="s">
        <v>52</v>
      </c>
      <c r="B11" s="40" t="n">
        <v>45</v>
      </c>
      <c r="C11" s="40" t="n">
        <v>55</v>
      </c>
      <c r="D11" s="40" t="n">
        <v>48</v>
      </c>
      <c r="E11" s="40" t="n">
        <v>41</v>
      </c>
      <c r="F11" s="40" t="n">
        <v>6</v>
      </c>
      <c r="G11" s="40" t="n">
        <v>3</v>
      </c>
      <c r="H11" s="40" t="n">
        <v>2</v>
      </c>
      <c r="I11" s="40" t="n">
        <v>1</v>
      </c>
      <c r="J11" s="40" t="s">
        <v>29</v>
      </c>
      <c r="K11" s="41"/>
      <c r="L11" s="50" t="s">
        <v>53</v>
      </c>
      <c r="M11" s="42" t="n">
        <v>-5</v>
      </c>
      <c r="N11" s="42" t="n">
        <v>-2</v>
      </c>
      <c r="O11" s="42" t="n">
        <v>-1</v>
      </c>
      <c r="P11" s="42" t="n">
        <v>4</v>
      </c>
      <c r="Q11" s="42" t="n">
        <v>2</v>
      </c>
      <c r="R11" s="42" t="n">
        <v>2</v>
      </c>
      <c r="S11" s="42" t="n">
        <v>-4</v>
      </c>
      <c r="T11" s="42" t="s">
        <v>29</v>
      </c>
      <c r="U11" s="44"/>
      <c r="V11" s="45" t="s">
        <v>54</v>
      </c>
      <c r="W11" s="46"/>
      <c r="X11" s="47"/>
      <c r="Y11" s="14"/>
      <c r="Z11" s="48" t="s">
        <v>55</v>
      </c>
      <c r="AA11" s="51" t="s">
        <v>56</v>
      </c>
      <c r="AB11" s="9"/>
      <c r="AC11" s="13"/>
    </row>
    <row r="12" customFormat="false" ht="15.75" hidden="false" customHeight="false" outlineLevel="0" collapsed="false">
      <c r="A12" s="49" t="s">
        <v>57</v>
      </c>
      <c r="B12" s="40" t="n">
        <v>37</v>
      </c>
      <c r="C12" s="40" t="n">
        <v>63</v>
      </c>
      <c r="D12" s="40" t="n">
        <v>45</v>
      </c>
      <c r="E12" s="40" t="n">
        <v>44</v>
      </c>
      <c r="F12" s="40" t="n">
        <v>4</v>
      </c>
      <c r="G12" s="40" t="n">
        <v>2</v>
      </c>
      <c r="H12" s="40" t="n">
        <v>2</v>
      </c>
      <c r="I12" s="40" t="n">
        <v>3</v>
      </c>
      <c r="J12" s="40" t="s">
        <v>29</v>
      </c>
      <c r="K12" s="41"/>
      <c r="L12" s="50" t="s">
        <v>40</v>
      </c>
      <c r="M12" s="42" t="n">
        <v>1</v>
      </c>
      <c r="N12" s="42" t="n">
        <v>-5</v>
      </c>
      <c r="O12" s="42" t="n">
        <v>5</v>
      </c>
      <c r="P12" s="42" t="n">
        <v>0</v>
      </c>
      <c r="Q12" s="42" t="n">
        <v>0</v>
      </c>
      <c r="R12" s="42" t="n">
        <v>0</v>
      </c>
      <c r="S12" s="42" t="n">
        <v>1</v>
      </c>
      <c r="T12" s="42" t="s">
        <v>29</v>
      </c>
      <c r="U12" s="44"/>
      <c r="V12" s="45" t="s">
        <v>58</v>
      </c>
      <c r="W12" s="46"/>
      <c r="X12" s="47" t="s">
        <v>59</v>
      </c>
      <c r="Y12" s="14"/>
      <c r="Z12" s="48" t="s">
        <v>60</v>
      </c>
      <c r="AA12" s="51" t="s">
        <v>61</v>
      </c>
      <c r="AB12" s="9"/>
      <c r="AC12" s="13"/>
    </row>
    <row r="13" customFormat="false" ht="15.75" hidden="false" customHeight="false" outlineLevel="0" collapsed="false">
      <c r="A13" s="49" t="s">
        <v>62</v>
      </c>
      <c r="B13" s="40" t="n">
        <v>37</v>
      </c>
      <c r="C13" s="40" t="n">
        <v>63</v>
      </c>
      <c r="D13" s="40" t="n">
        <v>45</v>
      </c>
      <c r="E13" s="40" t="n">
        <v>44</v>
      </c>
      <c r="F13" s="40" t="n">
        <v>4</v>
      </c>
      <c r="G13" s="40" t="n">
        <v>2</v>
      </c>
      <c r="H13" s="40" t="n">
        <v>2</v>
      </c>
      <c r="I13" s="40" t="n">
        <v>3</v>
      </c>
      <c r="J13" s="40" t="s">
        <v>29</v>
      </c>
      <c r="K13" s="41"/>
      <c r="L13" s="50" t="s">
        <v>40</v>
      </c>
      <c r="M13" s="42" t="n">
        <v>1</v>
      </c>
      <c r="N13" s="42" t="n">
        <v>-5</v>
      </c>
      <c r="O13" s="42" t="n">
        <v>5</v>
      </c>
      <c r="P13" s="42" t="n">
        <v>0</v>
      </c>
      <c r="Q13" s="42" t="n">
        <v>0</v>
      </c>
      <c r="R13" s="42" t="n">
        <v>0</v>
      </c>
      <c r="S13" s="42" t="n">
        <v>1</v>
      </c>
      <c r="T13" s="42" t="s">
        <v>29</v>
      </c>
      <c r="U13" s="44"/>
      <c r="V13" s="45" t="s">
        <v>58</v>
      </c>
      <c r="W13" s="46"/>
      <c r="X13" s="47" t="s">
        <v>59</v>
      </c>
      <c r="Y13" s="14"/>
      <c r="Z13" s="48" t="s">
        <v>60</v>
      </c>
      <c r="AA13" s="51" t="s">
        <v>61</v>
      </c>
      <c r="AB13" s="9"/>
      <c r="AC13" s="13"/>
    </row>
    <row r="14" customFormat="false" ht="15.75" hidden="false" customHeight="false" outlineLevel="0" collapsed="false">
      <c r="A14" s="64" t="s">
        <v>63</v>
      </c>
      <c r="B14" s="65" t="n">
        <v>38.4</v>
      </c>
      <c r="C14" s="65" t="n">
        <v>61.6</v>
      </c>
      <c r="D14" s="65" t="n">
        <v>43.5</v>
      </c>
      <c r="E14" s="65" t="n">
        <v>25.8</v>
      </c>
      <c r="F14" s="65" t="n">
        <v>3.4</v>
      </c>
      <c r="G14" s="65" t="n">
        <v>3.4</v>
      </c>
      <c r="H14" s="65" t="n">
        <v>2.7</v>
      </c>
      <c r="I14" s="65" t="s">
        <v>29</v>
      </c>
      <c r="J14" s="65" t="n">
        <v>21.1</v>
      </c>
      <c r="K14" s="66"/>
      <c r="L14" s="50" t="s">
        <v>64</v>
      </c>
      <c r="M14" s="42" t="n">
        <v>-1</v>
      </c>
      <c r="N14" s="67" t="n">
        <v>-13</v>
      </c>
      <c r="O14" s="67" t="n">
        <v>-6</v>
      </c>
      <c r="P14" s="67" t="n">
        <v>-1</v>
      </c>
      <c r="Q14" s="67" t="n">
        <v>0</v>
      </c>
      <c r="R14" s="67" t="n">
        <v>0</v>
      </c>
      <c r="S14" s="67" t="s">
        <v>29</v>
      </c>
      <c r="T14" s="67" t="n">
        <v>21</v>
      </c>
      <c r="U14" s="68"/>
      <c r="V14" s="69" t="n">
        <v>43160</v>
      </c>
      <c r="W14" s="70"/>
      <c r="X14" s="71"/>
      <c r="Y14" s="72"/>
      <c r="Z14" s="73" t="s">
        <v>63</v>
      </c>
      <c r="AA14" s="74" t="s">
        <v>65</v>
      </c>
      <c r="AB14" s="8"/>
      <c r="AC14" s="75"/>
    </row>
    <row r="15" customFormat="false" ht="15.75" hidden="false" customHeight="false" outlineLevel="0" collapsed="false">
      <c r="A15" s="76"/>
      <c r="B15" s="40"/>
      <c r="C15" s="40"/>
      <c r="D15" s="40"/>
      <c r="E15" s="40"/>
      <c r="F15" s="40"/>
      <c r="G15" s="40"/>
      <c r="H15" s="40"/>
      <c r="I15" s="40"/>
      <c r="J15" s="40"/>
      <c r="K15" s="41"/>
      <c r="L15" s="77"/>
      <c r="M15" s="42"/>
      <c r="N15" s="42"/>
      <c r="O15" s="42"/>
      <c r="P15" s="42"/>
      <c r="Q15" s="42"/>
      <c r="R15" s="42"/>
      <c r="S15" s="42"/>
      <c r="T15" s="42"/>
      <c r="U15" s="44"/>
      <c r="V15" s="45"/>
      <c r="W15" s="46"/>
      <c r="X15" s="47"/>
      <c r="Y15" s="14"/>
      <c r="Z15" s="48"/>
      <c r="AA15" s="15"/>
      <c r="AB15" s="9"/>
      <c r="AC15" s="13"/>
    </row>
    <row r="16" customFormat="false" ht="15.75" hidden="false" customHeight="false" outlineLevel="0" collapsed="false">
      <c r="A16" s="16" t="s">
        <v>66</v>
      </c>
      <c r="B16" s="40"/>
      <c r="C16" s="40"/>
      <c r="D16" s="40"/>
      <c r="E16" s="40"/>
      <c r="F16" s="40"/>
      <c r="G16" s="40"/>
      <c r="H16" s="40"/>
      <c r="I16" s="40"/>
      <c r="J16" s="40"/>
      <c r="K16" s="41"/>
      <c r="L16" s="77"/>
      <c r="M16" s="42"/>
      <c r="N16" s="42"/>
      <c r="O16" s="42"/>
      <c r="P16" s="42"/>
      <c r="Q16" s="42"/>
      <c r="R16" s="42"/>
      <c r="S16" s="42"/>
      <c r="T16" s="42"/>
      <c r="U16" s="44"/>
      <c r="V16" s="45"/>
      <c r="W16" s="46"/>
      <c r="X16" s="47"/>
      <c r="Y16" s="14"/>
      <c r="Z16" s="48"/>
      <c r="AA16" s="15"/>
      <c r="AB16" s="9"/>
      <c r="AC16" s="13"/>
    </row>
    <row r="17" customFormat="false" ht="15.75" hidden="false" customHeight="false" outlineLevel="0" collapsed="false">
      <c r="A17" s="49" t="s">
        <v>59</v>
      </c>
      <c r="B17" s="40" t="n">
        <v>37</v>
      </c>
      <c r="C17" s="40" t="n">
        <v>63</v>
      </c>
      <c r="D17" s="40" t="n">
        <v>45</v>
      </c>
      <c r="E17" s="40" t="n">
        <v>44</v>
      </c>
      <c r="F17" s="40" t="n">
        <v>4</v>
      </c>
      <c r="G17" s="40" t="n">
        <v>2</v>
      </c>
      <c r="H17" s="40" t="n">
        <v>2</v>
      </c>
      <c r="I17" s="40" t="n">
        <v>3</v>
      </c>
      <c r="J17" s="40" t="s">
        <v>29</v>
      </c>
      <c r="K17" s="41"/>
      <c r="L17" s="50" t="s">
        <v>40</v>
      </c>
      <c r="M17" s="42" t="n">
        <v>1</v>
      </c>
      <c r="N17" s="42" t="n">
        <v>-5</v>
      </c>
      <c r="O17" s="42" t="n">
        <v>5</v>
      </c>
      <c r="P17" s="42" t="n">
        <v>0</v>
      </c>
      <c r="Q17" s="42" t="n">
        <v>0</v>
      </c>
      <c r="R17" s="42" t="n">
        <v>0</v>
      </c>
      <c r="S17" s="42" t="n">
        <v>1</v>
      </c>
      <c r="T17" s="42" t="s">
        <v>29</v>
      </c>
      <c r="U17" s="44"/>
      <c r="V17" s="45" t="s">
        <v>58</v>
      </c>
      <c r="W17" s="46"/>
      <c r="X17" s="47" t="s">
        <v>59</v>
      </c>
      <c r="Y17" s="14"/>
      <c r="Z17" s="48" t="s">
        <v>60</v>
      </c>
      <c r="AA17" s="51" t="s">
        <v>61</v>
      </c>
      <c r="AB17" s="9"/>
      <c r="AC17" s="13"/>
    </row>
    <row r="18" customFormat="false" ht="15.75" hidden="false" customHeight="false" outlineLevel="0" collapsed="false">
      <c r="A18" s="78" t="s">
        <v>42</v>
      </c>
      <c r="B18" s="79" t="n">
        <v>31</v>
      </c>
      <c r="C18" s="79" t="n">
        <v>69</v>
      </c>
      <c r="D18" s="79" t="n">
        <v>53</v>
      </c>
      <c r="E18" s="79" t="n">
        <v>36</v>
      </c>
      <c r="F18" s="79" t="n">
        <v>4</v>
      </c>
      <c r="G18" s="79" t="n">
        <v>3</v>
      </c>
      <c r="H18" s="79" t="n">
        <v>4</v>
      </c>
      <c r="I18" s="79" t="n">
        <v>0</v>
      </c>
      <c r="J18" s="79" t="s">
        <v>29</v>
      </c>
      <c r="K18" s="80"/>
      <c r="L18" s="81" t="s">
        <v>40</v>
      </c>
      <c r="M18" s="79" t="n">
        <v>0</v>
      </c>
      <c r="N18" s="79" t="n">
        <v>-3</v>
      </c>
      <c r="O18" s="79" t="n">
        <v>1</v>
      </c>
      <c r="P18" s="79" t="n">
        <v>0</v>
      </c>
      <c r="Q18" s="79" t="n">
        <v>1</v>
      </c>
      <c r="R18" s="79" t="n">
        <v>0</v>
      </c>
      <c r="S18" s="79" t="n">
        <v>-1</v>
      </c>
      <c r="T18" s="79" t="s">
        <v>29</v>
      </c>
      <c r="U18" s="82"/>
      <c r="V18" s="83" t="s">
        <v>67</v>
      </c>
      <c r="W18" s="84"/>
      <c r="X18" s="78"/>
      <c r="Y18" s="85"/>
      <c r="Z18" s="86" t="s">
        <v>42</v>
      </c>
      <c r="AA18" s="87" t="s">
        <v>68</v>
      </c>
      <c r="AB18" s="88"/>
      <c r="AC18" s="89"/>
    </row>
    <row r="19" customFormat="false" ht="15.75" hidden="false" customHeight="false" outlineLevel="0" collapsed="false">
      <c r="A19" s="63" t="s">
        <v>69</v>
      </c>
      <c r="B19" s="40" t="n">
        <v>32</v>
      </c>
      <c r="C19" s="40" t="n">
        <v>68</v>
      </c>
      <c r="D19" s="40" t="n">
        <v>54</v>
      </c>
      <c r="E19" s="40" t="n">
        <v>21</v>
      </c>
      <c r="F19" s="40" t="n">
        <v>13</v>
      </c>
      <c r="G19" s="40" t="n">
        <v>9</v>
      </c>
      <c r="H19" s="40" t="n">
        <v>3</v>
      </c>
      <c r="I19" s="40" t="n">
        <v>1</v>
      </c>
      <c r="J19" s="40" t="n">
        <v>2</v>
      </c>
      <c r="K19" s="41"/>
      <c r="L19" s="50" t="s">
        <v>40</v>
      </c>
      <c r="M19" s="42" t="n">
        <v>0</v>
      </c>
      <c r="N19" s="42" t="n">
        <v>-2</v>
      </c>
      <c r="O19" s="42" t="n">
        <v>3</v>
      </c>
      <c r="P19" s="42" t="n">
        <v>1</v>
      </c>
      <c r="Q19" s="42" t="n">
        <v>0</v>
      </c>
      <c r="R19" s="42" t="n">
        <v>1</v>
      </c>
      <c r="S19" s="42" t="n">
        <v>0</v>
      </c>
      <c r="T19" s="42" t="s">
        <v>29</v>
      </c>
      <c r="U19" s="44"/>
      <c r="V19" s="45" t="s">
        <v>48</v>
      </c>
      <c r="W19" s="90"/>
      <c r="X19" s="47"/>
      <c r="Y19" s="14"/>
      <c r="Z19" s="48" t="s">
        <v>69</v>
      </c>
      <c r="AA19" s="51" t="s">
        <v>70</v>
      </c>
      <c r="AB19" s="9"/>
      <c r="AC19" s="13"/>
    </row>
    <row r="20" customFormat="false" ht="15.75" hidden="false" customHeight="false" outlineLevel="0" collapsed="false">
      <c r="A20" s="49" t="s">
        <v>71</v>
      </c>
      <c r="B20" s="40" t="n">
        <v>24</v>
      </c>
      <c r="C20" s="40" t="n">
        <v>76</v>
      </c>
      <c r="D20" s="40" t="n">
        <v>53</v>
      </c>
      <c r="E20" s="40" t="n">
        <v>37</v>
      </c>
      <c r="F20" s="40" t="n">
        <v>5</v>
      </c>
      <c r="G20" s="40" t="n">
        <v>4</v>
      </c>
      <c r="H20" s="40" t="n">
        <v>1</v>
      </c>
      <c r="I20" s="40" t="s">
        <v>47</v>
      </c>
      <c r="J20" s="40" t="s">
        <v>29</v>
      </c>
      <c r="K20" s="41"/>
      <c r="L20" s="50" t="s">
        <v>64</v>
      </c>
      <c r="M20" s="42" t="n">
        <v>-1</v>
      </c>
      <c r="N20" s="42" t="n">
        <v>-1</v>
      </c>
      <c r="O20" s="42" t="s">
        <v>29</v>
      </c>
      <c r="P20" s="42" t="s">
        <v>29</v>
      </c>
      <c r="Q20" s="42" t="s">
        <v>29</v>
      </c>
      <c r="R20" s="42" t="s">
        <v>29</v>
      </c>
      <c r="S20" s="42" t="s">
        <v>29</v>
      </c>
      <c r="T20" s="42" t="s">
        <v>29</v>
      </c>
      <c r="U20" s="44"/>
      <c r="V20" s="45" t="s">
        <v>54</v>
      </c>
      <c r="W20" s="46"/>
      <c r="X20" s="47"/>
      <c r="Y20" s="14"/>
      <c r="Z20" s="48" t="s">
        <v>71</v>
      </c>
      <c r="AA20" s="51" t="s">
        <v>72</v>
      </c>
      <c r="AB20" s="9"/>
      <c r="AC20" s="13"/>
    </row>
    <row r="21" customFormat="false" ht="15.75" hidden="false" customHeight="false" outlineLevel="0" collapsed="false">
      <c r="A21" s="49" t="s">
        <v>73</v>
      </c>
      <c r="B21" s="40" t="n">
        <v>40</v>
      </c>
      <c r="C21" s="40" t="n">
        <v>60</v>
      </c>
      <c r="D21" s="40" t="n">
        <v>50</v>
      </c>
      <c r="E21" s="40" t="n">
        <v>39</v>
      </c>
      <c r="F21" s="40" t="n">
        <v>6</v>
      </c>
      <c r="G21" s="40" t="n">
        <v>3</v>
      </c>
      <c r="H21" s="40" t="n">
        <v>1</v>
      </c>
      <c r="I21" s="40" t="n">
        <v>1</v>
      </c>
      <c r="J21" s="40" t="s">
        <v>29</v>
      </c>
      <c r="K21" s="41"/>
      <c r="L21" s="42" t="n">
        <v>2</v>
      </c>
      <c r="M21" s="42" t="n">
        <v>-2</v>
      </c>
      <c r="N21" s="42" t="n">
        <v>-2</v>
      </c>
      <c r="O21" s="42" t="n">
        <v>-1</v>
      </c>
      <c r="P21" s="42" t="n">
        <v>2</v>
      </c>
      <c r="Q21" s="42" t="n">
        <v>1</v>
      </c>
      <c r="R21" s="42" t="n">
        <v>0</v>
      </c>
      <c r="S21" s="42" t="n">
        <v>0</v>
      </c>
      <c r="T21" s="42" t="s">
        <v>29</v>
      </c>
      <c r="U21" s="44"/>
      <c r="V21" s="45" t="s">
        <v>74</v>
      </c>
      <c r="W21" s="46"/>
      <c r="X21" s="47"/>
      <c r="Y21" s="14"/>
      <c r="Z21" s="48" t="s">
        <v>73</v>
      </c>
      <c r="AA21" s="51" t="s">
        <v>75</v>
      </c>
      <c r="AB21" s="9"/>
      <c r="AC21" s="13"/>
    </row>
    <row r="22" customFormat="false" ht="15.75" hidden="false" customHeight="false" outlineLevel="0" collapsed="false">
      <c r="A22" s="49" t="s">
        <v>76</v>
      </c>
      <c r="B22" s="40" t="n">
        <v>37</v>
      </c>
      <c r="C22" s="40" t="n">
        <v>63</v>
      </c>
      <c r="D22" s="40" t="n">
        <v>73</v>
      </c>
      <c r="E22" s="40" t="n">
        <v>12</v>
      </c>
      <c r="F22" s="40" t="n">
        <v>8</v>
      </c>
      <c r="G22" s="40" t="n">
        <v>4</v>
      </c>
      <c r="H22" s="40" t="n">
        <v>2</v>
      </c>
      <c r="I22" s="40" t="s">
        <v>47</v>
      </c>
      <c r="J22" s="40" t="s">
        <v>29</v>
      </c>
      <c r="K22" s="41"/>
      <c r="L22" s="50" t="s">
        <v>77</v>
      </c>
      <c r="M22" s="42" t="n">
        <v>-4</v>
      </c>
      <c r="N22" s="42" t="n">
        <v>-1</v>
      </c>
      <c r="O22" s="42" t="n">
        <v>6</v>
      </c>
      <c r="P22" s="42" t="n">
        <v>-6</v>
      </c>
      <c r="Q22" s="42" t="n">
        <v>-3</v>
      </c>
      <c r="R22" s="42" t="n">
        <v>1</v>
      </c>
      <c r="S22" s="42" t="n">
        <v>0</v>
      </c>
      <c r="T22" s="42" t="s">
        <v>29</v>
      </c>
      <c r="U22" s="44"/>
      <c r="V22" s="45" t="s">
        <v>78</v>
      </c>
      <c r="W22" s="91" t="s">
        <v>79</v>
      </c>
      <c r="X22" s="47"/>
      <c r="Y22" s="14"/>
      <c r="Z22" s="48" t="s">
        <v>76</v>
      </c>
      <c r="AA22" s="51" t="s">
        <v>80</v>
      </c>
      <c r="AB22" s="92" t="s">
        <v>81</v>
      </c>
      <c r="AC22" s="13"/>
    </row>
    <row r="23" customFormat="false" ht="15.75" hidden="false" customHeight="false" outlineLevel="0" collapsed="false">
      <c r="A23" s="49" t="s">
        <v>82</v>
      </c>
      <c r="B23" s="40" t="n">
        <v>50</v>
      </c>
      <c r="C23" s="40" t="n">
        <v>50</v>
      </c>
      <c r="D23" s="40" t="n">
        <v>58</v>
      </c>
      <c r="E23" s="40" t="n">
        <v>28</v>
      </c>
      <c r="F23" s="40" t="n">
        <v>7</v>
      </c>
      <c r="G23" s="40" t="n">
        <v>4</v>
      </c>
      <c r="H23" s="40" t="s">
        <v>29</v>
      </c>
      <c r="I23" s="40" t="n">
        <v>3</v>
      </c>
      <c r="J23" s="40" t="s">
        <v>29</v>
      </c>
      <c r="K23" s="41"/>
      <c r="L23" s="50" t="s">
        <v>53</v>
      </c>
      <c r="M23" s="42" t="n">
        <v>-5</v>
      </c>
      <c r="N23" s="42" t="n">
        <v>-6</v>
      </c>
      <c r="O23" s="42" t="n">
        <v>5</v>
      </c>
      <c r="P23" s="42" t="n">
        <v>-1</v>
      </c>
      <c r="Q23" s="42" t="n">
        <v>2</v>
      </c>
      <c r="R23" s="42" t="s">
        <v>29</v>
      </c>
      <c r="S23" s="42" t="n">
        <v>0</v>
      </c>
      <c r="T23" s="42" t="s">
        <v>29</v>
      </c>
      <c r="U23" s="44"/>
      <c r="V23" s="45" t="s">
        <v>78</v>
      </c>
      <c r="W23" s="46"/>
      <c r="X23" s="47"/>
      <c r="Y23" s="14"/>
      <c r="Z23" s="48" t="s">
        <v>82</v>
      </c>
      <c r="AA23" s="51" t="s">
        <v>83</v>
      </c>
      <c r="AB23" s="9"/>
      <c r="AC23" s="13"/>
    </row>
    <row r="24" customFormat="false" ht="15.75" hidden="false" customHeight="false" outlineLevel="0" collapsed="false">
      <c r="A24" s="76" t="s">
        <v>84</v>
      </c>
      <c r="B24" s="37" t="n">
        <v>17</v>
      </c>
      <c r="C24" s="37" t="n">
        <v>83</v>
      </c>
      <c r="D24" s="40" t="n">
        <v>37</v>
      </c>
      <c r="E24" s="40" t="n">
        <v>45</v>
      </c>
      <c r="F24" s="40" t="n">
        <v>3</v>
      </c>
      <c r="G24" s="40" t="n">
        <v>1</v>
      </c>
      <c r="H24" s="40" t="n">
        <v>14</v>
      </c>
      <c r="I24" s="40" t="s">
        <v>47</v>
      </c>
      <c r="J24" s="40" t="s">
        <v>29</v>
      </c>
      <c r="K24" s="93"/>
      <c r="L24" s="50" t="s">
        <v>64</v>
      </c>
      <c r="M24" s="94" t="n">
        <v>-1</v>
      </c>
      <c r="N24" s="42" t="n">
        <v>-1</v>
      </c>
      <c r="O24" s="42" t="n">
        <v>1</v>
      </c>
      <c r="P24" s="42" t="n">
        <v>0</v>
      </c>
      <c r="Q24" s="42" t="n">
        <v>0</v>
      </c>
      <c r="R24" s="42" t="n">
        <v>0</v>
      </c>
      <c r="S24" s="42" t="n">
        <v>0</v>
      </c>
      <c r="T24" s="42" t="s">
        <v>29</v>
      </c>
      <c r="U24" s="44"/>
      <c r="V24" s="45" t="s">
        <v>85</v>
      </c>
      <c r="W24" s="46"/>
      <c r="X24" s="47"/>
      <c r="Y24" s="14"/>
      <c r="Z24" s="48" t="s">
        <v>84</v>
      </c>
      <c r="AA24" s="51" t="s">
        <v>86</v>
      </c>
      <c r="AB24" s="9"/>
      <c r="AC24" s="13"/>
    </row>
    <row r="25" customFormat="false" ht="15.75" hidden="false" customHeight="false" outlineLevel="0" collapsed="false">
      <c r="A25" s="76" t="s">
        <v>87</v>
      </c>
      <c r="B25" s="40" t="n">
        <v>28</v>
      </c>
      <c r="C25" s="37" t="n">
        <v>72</v>
      </c>
      <c r="D25" s="37" t="n">
        <f aca="false">((110+2702+7601+2313+4683+2382)/(125+3374+11237+3370+5895+4829))*100</f>
        <v>68.64724246</v>
      </c>
      <c r="E25" s="37" t="n">
        <f aca="false">((8+212+1752+179+222+253)/(125+3374+11237+3370+5895+4829))*100</f>
        <v>9.108567464</v>
      </c>
      <c r="F25" s="37" t="n">
        <f aca="false">((5+254+1120+444+444+945)/(125+3374+11237+3370+5895+4829))*100</f>
        <v>11.14117239</v>
      </c>
      <c r="G25" s="37" t="n">
        <f aca="false">((3+191+661+367+467+1205)/(125+3374+11237+3370+5895+4829))*100</f>
        <v>10.0381547</v>
      </c>
      <c r="H25" s="37" t="s">
        <v>29</v>
      </c>
      <c r="I25" s="37" t="n">
        <f aca="false">((17+98+58+68+40)/(125+3374+11237+3370+5895+4829))*100</f>
        <v>0.9746791537</v>
      </c>
      <c r="J25" s="40" t="s">
        <v>29</v>
      </c>
      <c r="K25" s="93"/>
      <c r="L25" s="50" t="s">
        <v>88</v>
      </c>
      <c r="M25" s="94" t="n">
        <v>2</v>
      </c>
      <c r="N25" s="94" t="s">
        <v>29</v>
      </c>
      <c r="O25" s="94" t="s">
        <v>29</v>
      </c>
      <c r="P25" s="94" t="s">
        <v>29</v>
      </c>
      <c r="Q25" s="94" t="s">
        <v>29</v>
      </c>
      <c r="R25" s="94" t="s">
        <v>29</v>
      </c>
      <c r="S25" s="94" t="s">
        <v>29</v>
      </c>
      <c r="T25" s="42" t="s">
        <v>29</v>
      </c>
      <c r="U25" s="44"/>
      <c r="V25" s="45" t="s">
        <v>89</v>
      </c>
      <c r="W25" s="46" t="s">
        <v>90</v>
      </c>
      <c r="X25" s="47"/>
      <c r="Y25" s="14"/>
      <c r="Z25" s="48" t="s">
        <v>87</v>
      </c>
      <c r="AA25" s="51" t="s">
        <v>91</v>
      </c>
      <c r="AB25" s="9"/>
      <c r="AC25" s="13"/>
    </row>
    <row r="26" customFormat="false" ht="15.75" hidden="false" customHeight="false" outlineLevel="0" collapsed="false">
      <c r="A26" s="76" t="s">
        <v>92</v>
      </c>
      <c r="B26" s="40" t="n">
        <v>31</v>
      </c>
      <c r="C26" s="37" t="n">
        <v>69</v>
      </c>
      <c r="D26" s="37" t="n">
        <v>52</v>
      </c>
      <c r="E26" s="37" t="n">
        <v>14</v>
      </c>
      <c r="F26" s="37" t="n">
        <v>19</v>
      </c>
      <c r="G26" s="37" t="n">
        <v>14</v>
      </c>
      <c r="H26" s="37" t="n">
        <v>1</v>
      </c>
      <c r="I26" s="37" t="n">
        <v>0</v>
      </c>
      <c r="J26" s="40" t="s">
        <v>29</v>
      </c>
      <c r="K26" s="93"/>
      <c r="L26" s="50" t="s">
        <v>29</v>
      </c>
      <c r="M26" s="94" t="s">
        <v>29</v>
      </c>
      <c r="N26" s="94" t="n">
        <v>-6</v>
      </c>
      <c r="O26" s="94" t="n">
        <v>2</v>
      </c>
      <c r="P26" s="94" t="n">
        <v>5</v>
      </c>
      <c r="Q26" s="94" t="n">
        <v>0</v>
      </c>
      <c r="R26" s="94" t="n">
        <v>0</v>
      </c>
      <c r="S26" s="94" t="n">
        <v>-1</v>
      </c>
      <c r="T26" s="42" t="s">
        <v>29</v>
      </c>
      <c r="U26" s="44"/>
      <c r="V26" s="45" t="s">
        <v>89</v>
      </c>
      <c r="W26" s="46" t="s">
        <v>93</v>
      </c>
      <c r="X26" s="47"/>
      <c r="Y26" s="14"/>
      <c r="Z26" s="48" t="s">
        <v>92</v>
      </c>
      <c r="AA26" s="51" t="s">
        <v>94</v>
      </c>
      <c r="AB26" s="9"/>
      <c r="AC26" s="13"/>
    </row>
    <row r="27" customFormat="false" ht="15.75" hidden="false" customHeight="false" outlineLevel="0" collapsed="false">
      <c r="A27" s="95" t="s">
        <v>95</v>
      </c>
      <c r="B27" s="65" t="n">
        <v>26.5</v>
      </c>
      <c r="C27" s="65" t="n">
        <v>73.5</v>
      </c>
      <c r="D27" s="65" t="n">
        <v>47.8</v>
      </c>
      <c r="E27" s="65" t="n">
        <v>38.5</v>
      </c>
      <c r="F27" s="65" t="n">
        <v>8.8</v>
      </c>
      <c r="G27" s="65" t="n">
        <v>4</v>
      </c>
      <c r="H27" s="65" t="n">
        <v>0.2</v>
      </c>
      <c r="I27" s="65" t="n">
        <v>0.7</v>
      </c>
      <c r="J27" s="65" t="s">
        <v>29</v>
      </c>
      <c r="K27" s="66"/>
      <c r="L27" s="42" t="n">
        <v>1</v>
      </c>
      <c r="M27" s="94" t="n">
        <v>0</v>
      </c>
      <c r="N27" s="67" t="n">
        <v>0</v>
      </c>
      <c r="O27" s="67" t="n">
        <v>1</v>
      </c>
      <c r="P27" s="67" t="n">
        <v>0</v>
      </c>
      <c r="Q27" s="67" t="n">
        <v>0</v>
      </c>
      <c r="R27" s="67" t="n">
        <v>-1</v>
      </c>
      <c r="S27" s="67" t="n">
        <v>0</v>
      </c>
      <c r="T27" s="67" t="s">
        <v>29</v>
      </c>
      <c r="U27" s="68"/>
      <c r="V27" s="71" t="s">
        <v>96</v>
      </c>
      <c r="W27" s="96"/>
      <c r="X27" s="97"/>
      <c r="Y27" s="98"/>
      <c r="Z27" s="73" t="s">
        <v>95</v>
      </c>
      <c r="AA27" s="74" t="s">
        <v>97</v>
      </c>
      <c r="AB27" s="99"/>
      <c r="AC27" s="75"/>
    </row>
    <row r="28" customFormat="false" ht="15.75" hidden="false" customHeight="false" outlineLevel="0" collapsed="false">
      <c r="A28" s="76" t="s">
        <v>98</v>
      </c>
      <c r="B28" s="40" t="n">
        <v>44</v>
      </c>
      <c r="C28" s="40" t="n">
        <v>56</v>
      </c>
      <c r="D28" s="40" t="n">
        <v>62</v>
      </c>
      <c r="E28" s="40" t="n">
        <v>20</v>
      </c>
      <c r="F28" s="40" t="n">
        <v>8</v>
      </c>
      <c r="G28" s="40" t="n">
        <v>8</v>
      </c>
      <c r="H28" s="40" t="s">
        <v>29</v>
      </c>
      <c r="I28" s="40" t="n">
        <v>3</v>
      </c>
      <c r="J28" s="40" t="s">
        <v>29</v>
      </c>
      <c r="K28" s="41"/>
      <c r="L28" s="50" t="s">
        <v>99</v>
      </c>
      <c r="M28" s="42" t="n">
        <v>3</v>
      </c>
      <c r="N28" s="42" t="n">
        <v>-9</v>
      </c>
      <c r="O28" s="42" t="n">
        <v>5</v>
      </c>
      <c r="P28" s="42" t="n">
        <v>3</v>
      </c>
      <c r="Q28" s="42" t="n">
        <v>4</v>
      </c>
      <c r="R28" s="42" t="s">
        <v>29</v>
      </c>
      <c r="S28" s="42" t="n">
        <v>-1</v>
      </c>
      <c r="T28" s="42" t="s">
        <v>29</v>
      </c>
      <c r="U28" s="44"/>
      <c r="V28" s="45" t="s">
        <v>100</v>
      </c>
      <c r="W28" s="46"/>
      <c r="X28" s="47"/>
      <c r="Y28" s="14"/>
      <c r="Z28" s="48" t="s">
        <v>98</v>
      </c>
      <c r="AA28" s="51" t="s">
        <v>101</v>
      </c>
      <c r="AB28" s="9"/>
      <c r="AC28" s="13"/>
    </row>
    <row r="29" customFormat="false" ht="15.75" hidden="false" customHeight="false" outlineLevel="0" collapsed="false">
      <c r="A29" s="76" t="s">
        <v>102</v>
      </c>
      <c r="B29" s="40" t="n">
        <v>39</v>
      </c>
      <c r="C29" s="40" t="n">
        <v>61</v>
      </c>
      <c r="D29" s="40" t="n">
        <v>48</v>
      </c>
      <c r="E29" s="40" t="n">
        <v>13</v>
      </c>
      <c r="F29" s="40" t="n">
        <v>13</v>
      </c>
      <c r="G29" s="40" t="n">
        <v>21</v>
      </c>
      <c r="H29" s="40" t="s">
        <v>29</v>
      </c>
      <c r="I29" s="40" t="n">
        <v>5</v>
      </c>
      <c r="J29" s="40" t="s">
        <v>29</v>
      </c>
      <c r="K29" s="41"/>
      <c r="L29" s="50" t="s">
        <v>35</v>
      </c>
      <c r="M29" s="42" t="n">
        <v>-2</v>
      </c>
      <c r="N29" s="42" t="n">
        <v>-12</v>
      </c>
      <c r="O29" s="42" t="n">
        <v>0</v>
      </c>
      <c r="P29" s="42" t="n">
        <v>4</v>
      </c>
      <c r="Q29" s="42" t="n">
        <v>6</v>
      </c>
      <c r="R29" s="42" t="s">
        <v>29</v>
      </c>
      <c r="S29" s="42" t="n">
        <v>2</v>
      </c>
      <c r="T29" s="42" t="s">
        <v>29</v>
      </c>
      <c r="U29" s="44"/>
      <c r="V29" s="45" t="s">
        <v>103</v>
      </c>
      <c r="W29" s="46"/>
      <c r="X29" s="47"/>
      <c r="Y29" s="14"/>
      <c r="Z29" s="48" t="s">
        <v>102</v>
      </c>
      <c r="AA29" s="51" t="s">
        <v>104</v>
      </c>
      <c r="AB29" s="9"/>
      <c r="AC29" s="13"/>
    </row>
    <row r="30" customFormat="false" ht="15.75" hidden="false" customHeight="false" outlineLevel="0" collapsed="false">
      <c r="A30" s="63" t="s">
        <v>105</v>
      </c>
      <c r="B30" s="40" t="n">
        <v>54</v>
      </c>
      <c r="C30" s="40" t="n">
        <v>46</v>
      </c>
      <c r="D30" s="40" t="n">
        <v>79</v>
      </c>
      <c r="E30" s="40" t="n">
        <v>10</v>
      </c>
      <c r="F30" s="40" t="n">
        <v>4</v>
      </c>
      <c r="G30" s="40" t="n">
        <v>3</v>
      </c>
      <c r="H30" s="40" t="n">
        <v>4</v>
      </c>
      <c r="I30" s="40" t="s">
        <v>47</v>
      </c>
      <c r="J30" s="40" t="s">
        <v>29</v>
      </c>
      <c r="K30" s="41"/>
      <c r="L30" s="50" t="s">
        <v>106</v>
      </c>
      <c r="M30" s="42" t="n">
        <v>-3</v>
      </c>
      <c r="N30" s="42" t="n">
        <v>0</v>
      </c>
      <c r="O30" s="42" t="n">
        <v>-1</v>
      </c>
      <c r="P30" s="42" t="n">
        <v>0</v>
      </c>
      <c r="Q30" s="42" t="n">
        <v>0</v>
      </c>
      <c r="R30" s="42" t="n">
        <v>0</v>
      </c>
      <c r="S30" s="42" t="n">
        <v>0</v>
      </c>
      <c r="T30" s="42" t="s">
        <v>29</v>
      </c>
      <c r="U30" s="44"/>
      <c r="V30" s="45" t="s">
        <v>107</v>
      </c>
      <c r="W30" s="47" t="s">
        <v>108</v>
      </c>
      <c r="X30" s="47"/>
      <c r="Y30" s="10"/>
      <c r="Z30" s="13" t="s">
        <v>109</v>
      </c>
      <c r="AA30" s="92" t="s">
        <v>110</v>
      </c>
      <c r="AB30" s="9"/>
      <c r="AC30" s="13"/>
    </row>
    <row r="31" customFormat="false" ht="15.75" hidden="false" customHeight="false" outlineLevel="0" collapsed="false">
      <c r="A31" s="100" t="s">
        <v>50</v>
      </c>
      <c r="B31" s="101" t="n">
        <v>26</v>
      </c>
      <c r="C31" s="101" t="n">
        <v>74</v>
      </c>
      <c r="D31" s="102" t="n">
        <v>56</v>
      </c>
      <c r="E31" s="102" t="n">
        <v>31</v>
      </c>
      <c r="F31" s="102" t="n">
        <v>6</v>
      </c>
      <c r="G31" s="102" t="n">
        <v>4</v>
      </c>
      <c r="H31" s="102" t="n">
        <v>2</v>
      </c>
      <c r="I31" s="40" t="s">
        <v>47</v>
      </c>
      <c r="J31" s="102" t="s">
        <v>29</v>
      </c>
      <c r="K31" s="103"/>
      <c r="L31" s="50" t="s">
        <v>88</v>
      </c>
      <c r="M31" s="104" t="n">
        <v>2</v>
      </c>
      <c r="N31" s="105" t="n">
        <v>-3</v>
      </c>
      <c r="O31" s="105" t="n">
        <v>2</v>
      </c>
      <c r="P31" s="105" t="n">
        <v>1</v>
      </c>
      <c r="Q31" s="105" t="n">
        <v>0</v>
      </c>
      <c r="R31" s="105" t="n">
        <v>1</v>
      </c>
      <c r="S31" s="105" t="n">
        <v>-1</v>
      </c>
      <c r="T31" s="105" t="s">
        <v>29</v>
      </c>
      <c r="U31" s="106"/>
      <c r="V31" s="107" t="s">
        <v>89</v>
      </c>
      <c r="W31" s="90"/>
      <c r="X31" s="46"/>
      <c r="Y31" s="108"/>
      <c r="Z31" s="48" t="s">
        <v>50</v>
      </c>
      <c r="AA31" s="109" t="s">
        <v>111</v>
      </c>
      <c r="AB31" s="15"/>
      <c r="AC31" s="48"/>
    </row>
    <row r="32" customFormat="false" ht="15.75" hidden="false" customHeight="false" outlineLevel="0" collapsed="false">
      <c r="A32" s="110" t="s">
        <v>112</v>
      </c>
      <c r="B32" s="102" t="n">
        <v>30.9</v>
      </c>
      <c r="C32" s="102" t="n">
        <v>68.7</v>
      </c>
      <c r="D32" s="102" t="n">
        <v>64.69</v>
      </c>
      <c r="E32" s="102" t="n">
        <v>23.87</v>
      </c>
      <c r="F32" s="102" t="n">
        <v>3.9</v>
      </c>
      <c r="G32" s="102" t="n">
        <v>2.53</v>
      </c>
      <c r="H32" s="102" t="n">
        <v>2.56</v>
      </c>
      <c r="I32" s="65" t="n">
        <v>0.1</v>
      </c>
      <c r="J32" s="102" t="n">
        <v>1.98</v>
      </c>
      <c r="K32" s="111"/>
      <c r="L32" s="50" t="s">
        <v>35</v>
      </c>
      <c r="M32" s="104" t="n">
        <v>-2</v>
      </c>
      <c r="N32" s="104" t="n">
        <v>-2</v>
      </c>
      <c r="O32" s="104" t="n">
        <v>2</v>
      </c>
      <c r="P32" s="104" t="n">
        <v>0</v>
      </c>
      <c r="Q32" s="104" t="n">
        <v>1</v>
      </c>
      <c r="R32" s="104" t="n">
        <v>1</v>
      </c>
      <c r="S32" s="104" t="n">
        <v>-3</v>
      </c>
      <c r="T32" s="104" t="s">
        <v>29</v>
      </c>
      <c r="U32" s="112"/>
      <c r="V32" s="70" t="s">
        <v>54</v>
      </c>
      <c r="W32" s="70"/>
      <c r="X32" s="70"/>
      <c r="Y32" s="113"/>
      <c r="Z32" s="73" t="s">
        <v>112</v>
      </c>
      <c r="AA32" s="114" t="s">
        <v>113</v>
      </c>
      <c r="AB32" s="115"/>
      <c r="AC32" s="73"/>
    </row>
    <row r="33" customFormat="false" ht="15.75" hidden="false" customHeight="false" outlineLevel="0" collapsed="false">
      <c r="A33" s="100" t="s">
        <v>114</v>
      </c>
      <c r="B33" s="101" t="n">
        <v>49</v>
      </c>
      <c r="C33" s="101" t="n">
        <v>51</v>
      </c>
      <c r="D33" s="101" t="n">
        <v>65</v>
      </c>
      <c r="E33" s="101" t="n">
        <v>16</v>
      </c>
      <c r="F33" s="101" t="n">
        <v>8</v>
      </c>
      <c r="G33" s="101" t="n">
        <v>5</v>
      </c>
      <c r="H33" s="101" t="n">
        <v>5</v>
      </c>
      <c r="I33" s="101" t="n">
        <v>1</v>
      </c>
      <c r="J33" s="101" t="s">
        <v>29</v>
      </c>
      <c r="K33" s="103"/>
      <c r="L33" s="50" t="s">
        <v>40</v>
      </c>
      <c r="M33" s="104" t="n">
        <v>0</v>
      </c>
      <c r="N33" s="104" t="n">
        <v>-6</v>
      </c>
      <c r="O33" s="104" t="n">
        <v>4</v>
      </c>
      <c r="P33" s="104" t="n">
        <v>1</v>
      </c>
      <c r="Q33" s="104" t="n">
        <v>2</v>
      </c>
      <c r="R33" s="104" t="n">
        <v>-1</v>
      </c>
      <c r="S33" s="104" t="n">
        <v>0</v>
      </c>
      <c r="T33" s="104" t="s">
        <v>29</v>
      </c>
      <c r="U33" s="106"/>
      <c r="V33" s="107" t="s">
        <v>36</v>
      </c>
      <c r="W33" s="46"/>
      <c r="X33" s="46"/>
      <c r="Y33" s="108"/>
      <c r="Z33" s="48" t="s">
        <v>114</v>
      </c>
      <c r="AA33" s="109" t="s">
        <v>115</v>
      </c>
      <c r="AB33" s="15"/>
      <c r="AC33" s="48"/>
    </row>
    <row r="34" customFormat="false" ht="15.75" hidden="false" customHeight="false" outlineLevel="0" collapsed="false">
      <c r="A34" s="100" t="s">
        <v>116</v>
      </c>
      <c r="B34" s="116" t="n">
        <v>38</v>
      </c>
      <c r="C34" s="116" t="n">
        <v>62</v>
      </c>
      <c r="D34" s="116" t="n">
        <v>48.6</v>
      </c>
      <c r="E34" s="116" t="n">
        <v>32.3</v>
      </c>
      <c r="F34" s="116" t="n">
        <v>6.1</v>
      </c>
      <c r="G34" s="116" t="n">
        <v>8.1</v>
      </c>
      <c r="H34" s="116" t="n">
        <v>4.3</v>
      </c>
      <c r="I34" s="116" t="n">
        <v>0.7</v>
      </c>
      <c r="J34" s="101" t="s">
        <v>29</v>
      </c>
      <c r="K34" s="103"/>
      <c r="L34" s="117" t="n">
        <v>2</v>
      </c>
      <c r="M34" s="118" t="s">
        <v>88</v>
      </c>
      <c r="N34" s="104" t="n">
        <v>-1</v>
      </c>
      <c r="O34" s="104" t="n">
        <v>1</v>
      </c>
      <c r="P34" s="104" t="n">
        <v>0</v>
      </c>
      <c r="Q34" s="104" t="n">
        <v>-1</v>
      </c>
      <c r="R34" s="104" t="n">
        <v>0</v>
      </c>
      <c r="S34" s="104" t="n">
        <v>0</v>
      </c>
      <c r="T34" s="104" t="s">
        <v>29</v>
      </c>
      <c r="U34" s="106"/>
      <c r="V34" s="107" t="s">
        <v>74</v>
      </c>
      <c r="W34" s="46"/>
      <c r="X34" s="46"/>
      <c r="Y34" s="108"/>
      <c r="Z34" s="48"/>
      <c r="AA34" s="48"/>
      <c r="AB34" s="15"/>
      <c r="AC34" s="48"/>
    </row>
    <row r="35" customFormat="false" ht="15.75" hidden="false" customHeight="false" outlineLevel="0" collapsed="false">
      <c r="A35" s="119" t="s">
        <v>117</v>
      </c>
      <c r="B35" s="65" t="n">
        <v>44.7</v>
      </c>
      <c r="C35" s="65" t="n">
        <v>55.3</v>
      </c>
      <c r="D35" s="65" t="n">
        <v>58.7</v>
      </c>
      <c r="E35" s="65" t="n">
        <v>24.4</v>
      </c>
      <c r="F35" s="65" t="n">
        <v>6.9</v>
      </c>
      <c r="G35" s="65" t="n">
        <v>4.9</v>
      </c>
      <c r="H35" s="65" t="n">
        <v>4.4</v>
      </c>
      <c r="I35" s="65" t="n">
        <v>0.7</v>
      </c>
      <c r="J35" s="65" t="s">
        <v>29</v>
      </c>
      <c r="K35" s="66"/>
      <c r="L35" s="105" t="n">
        <v>1</v>
      </c>
      <c r="M35" s="105" t="n">
        <v>-1</v>
      </c>
      <c r="N35" s="67" t="n">
        <v>0</v>
      </c>
      <c r="O35" s="67" t="n">
        <v>-1</v>
      </c>
      <c r="P35" s="67" t="n">
        <v>1</v>
      </c>
      <c r="Q35" s="67" t="n">
        <v>1</v>
      </c>
      <c r="R35" s="67" t="n">
        <v>0</v>
      </c>
      <c r="S35" s="67" t="n">
        <v>0</v>
      </c>
      <c r="T35" s="67" t="s">
        <v>29</v>
      </c>
      <c r="U35" s="68"/>
      <c r="V35" s="71" t="s">
        <v>74</v>
      </c>
      <c r="W35" s="71"/>
      <c r="X35" s="71"/>
      <c r="Y35" s="120"/>
      <c r="Z35" s="75" t="s">
        <v>117</v>
      </c>
      <c r="AA35" s="121" t="s">
        <v>118</v>
      </c>
      <c r="AB35" s="8"/>
      <c r="AC35" s="75"/>
    </row>
    <row r="36" customFormat="false" ht="15.75" hidden="false" customHeight="false" outlineLevel="0" collapsed="false">
      <c r="A36" s="119" t="s">
        <v>119</v>
      </c>
      <c r="B36" s="65" t="n">
        <v>41.15</v>
      </c>
      <c r="C36" s="65" t="n">
        <v>59</v>
      </c>
      <c r="D36" s="65" t="n">
        <v>49.81</v>
      </c>
      <c r="E36" s="122" t="n">
        <v>36.36</v>
      </c>
      <c r="F36" s="65" t="n">
        <v>7.44</v>
      </c>
      <c r="G36" s="65" t="n">
        <v>3.45</v>
      </c>
      <c r="H36" s="65" t="n">
        <v>2.52</v>
      </c>
      <c r="I36" s="65" t="n">
        <v>0.5</v>
      </c>
      <c r="J36" s="65" t="s">
        <v>29</v>
      </c>
      <c r="K36" s="66"/>
      <c r="L36" s="67" t="n">
        <v>-2</v>
      </c>
      <c r="M36" s="67" t="s">
        <v>35</v>
      </c>
      <c r="N36" s="67" t="n">
        <v>-7</v>
      </c>
      <c r="O36" s="67" t="n">
        <v>6</v>
      </c>
      <c r="P36" s="67" t="n">
        <v>-1</v>
      </c>
      <c r="Q36" s="67" t="n">
        <v>3</v>
      </c>
      <c r="R36" s="67" t="n">
        <v>0</v>
      </c>
      <c r="S36" s="67" t="n">
        <v>0</v>
      </c>
      <c r="T36" s="67" t="s">
        <v>29</v>
      </c>
      <c r="U36" s="68"/>
      <c r="V36" s="71" t="s">
        <v>120</v>
      </c>
      <c r="W36" s="71"/>
      <c r="X36" s="71"/>
      <c r="Y36" s="120"/>
      <c r="Z36" s="75" t="s">
        <v>121</v>
      </c>
      <c r="AA36" s="121" t="s">
        <v>122</v>
      </c>
      <c r="AB36" s="8"/>
      <c r="AC36" s="75"/>
    </row>
    <row r="37" customFormat="false" ht="15.75" hidden="false" customHeight="false" outlineLevel="0" collapsed="false">
      <c r="A37" s="63" t="s">
        <v>123</v>
      </c>
      <c r="B37" s="65" t="n">
        <v>43</v>
      </c>
      <c r="C37" s="65" t="n">
        <v>57</v>
      </c>
      <c r="D37" s="65" t="n">
        <v>49</v>
      </c>
      <c r="E37" s="65" t="n">
        <v>24</v>
      </c>
      <c r="F37" s="65" t="n">
        <v>6</v>
      </c>
      <c r="G37" s="65" t="n">
        <v>4</v>
      </c>
      <c r="H37" s="65" t="s">
        <v>29</v>
      </c>
      <c r="I37" s="65" t="n">
        <v>4</v>
      </c>
      <c r="J37" s="40" t="n">
        <v>13</v>
      </c>
      <c r="K37" s="41"/>
      <c r="L37" s="104" t="s">
        <v>29</v>
      </c>
      <c r="M37" s="104" t="s">
        <v>29</v>
      </c>
      <c r="N37" s="104" t="s">
        <v>29</v>
      </c>
      <c r="O37" s="104" t="s">
        <v>29</v>
      </c>
      <c r="P37" s="104" t="s">
        <v>29</v>
      </c>
      <c r="Q37" s="104" t="s">
        <v>29</v>
      </c>
      <c r="R37" s="104" t="s">
        <v>29</v>
      </c>
      <c r="S37" s="42" t="s">
        <v>29</v>
      </c>
      <c r="T37" s="42" t="s">
        <v>29</v>
      </c>
      <c r="U37" s="44"/>
      <c r="V37" s="45" t="s">
        <v>124</v>
      </c>
      <c r="W37" s="47"/>
      <c r="X37" s="47"/>
      <c r="Y37" s="10"/>
      <c r="Z37" s="13" t="s">
        <v>123</v>
      </c>
      <c r="AA37" s="92" t="s">
        <v>125</v>
      </c>
      <c r="AB37" s="9"/>
      <c r="AC37" s="13"/>
    </row>
    <row r="38" customFormat="false" ht="15.75" hidden="false" customHeight="false" outlineLevel="0" collapsed="false">
      <c r="A38" s="63" t="s">
        <v>126</v>
      </c>
      <c r="B38" s="65" t="n">
        <v>54</v>
      </c>
      <c r="C38" s="65" t="n">
        <v>46</v>
      </c>
      <c r="D38" s="65" t="n">
        <v>62</v>
      </c>
      <c r="E38" s="65" t="n">
        <v>15</v>
      </c>
      <c r="F38" s="65" t="n">
        <v>10</v>
      </c>
      <c r="G38" s="65" t="n">
        <v>6</v>
      </c>
      <c r="H38" s="65" t="n">
        <v>5</v>
      </c>
      <c r="I38" s="65" t="n">
        <v>2</v>
      </c>
      <c r="J38" s="40" t="s">
        <v>29</v>
      </c>
      <c r="K38" s="41"/>
      <c r="L38" s="9" t="s">
        <v>29</v>
      </c>
      <c r="M38" s="9" t="s">
        <v>29</v>
      </c>
      <c r="N38" s="9" t="s">
        <v>29</v>
      </c>
      <c r="O38" s="9" t="s">
        <v>29</v>
      </c>
      <c r="P38" s="9" t="s">
        <v>29</v>
      </c>
      <c r="Q38" s="9" t="s">
        <v>29</v>
      </c>
      <c r="R38" s="9" t="s">
        <v>29</v>
      </c>
      <c r="S38" s="9" t="s">
        <v>29</v>
      </c>
      <c r="T38" s="9" t="s">
        <v>29</v>
      </c>
      <c r="U38" s="44"/>
      <c r="V38" s="45" t="s">
        <v>100</v>
      </c>
      <c r="W38" s="47"/>
      <c r="X38" s="47"/>
      <c r="Y38" s="10"/>
      <c r="Z38" s="13" t="s">
        <v>126</v>
      </c>
      <c r="AA38" s="92" t="s">
        <v>127</v>
      </c>
      <c r="AB38" s="9"/>
      <c r="AC38" s="13"/>
    </row>
    <row r="39" customFormat="false" ht="15.75" hidden="false" customHeight="false" outlineLevel="0" collapsed="false">
      <c r="A39" s="123"/>
      <c r="B39" s="65"/>
      <c r="C39" s="65"/>
      <c r="D39" s="65"/>
      <c r="E39" s="65"/>
      <c r="F39" s="65"/>
      <c r="G39" s="65"/>
      <c r="H39" s="65"/>
      <c r="I39" s="65"/>
      <c r="J39" s="40"/>
      <c r="K39" s="41"/>
      <c r="L39" s="104"/>
      <c r="M39" s="104"/>
      <c r="N39" s="104"/>
      <c r="O39" s="104"/>
      <c r="P39" s="104"/>
      <c r="Q39" s="104"/>
      <c r="R39" s="104"/>
      <c r="S39" s="104"/>
      <c r="T39" s="42"/>
      <c r="U39" s="44"/>
      <c r="V39" s="45"/>
      <c r="W39" s="47"/>
      <c r="X39" s="47"/>
      <c r="Y39" s="10"/>
      <c r="Z39" s="13"/>
      <c r="AA39" s="9"/>
      <c r="AB39" s="9"/>
      <c r="AC39" s="13"/>
    </row>
    <row r="40" customFormat="false" ht="15.75" hidden="false" customHeight="false" outlineLevel="0" collapsed="false">
      <c r="A40" s="123"/>
      <c r="B40" s="65"/>
      <c r="C40" s="65"/>
      <c r="D40" s="65"/>
      <c r="E40" s="65"/>
      <c r="F40" s="65"/>
      <c r="G40" s="65"/>
      <c r="H40" s="65"/>
      <c r="I40" s="65"/>
      <c r="J40" s="40"/>
      <c r="K40" s="41"/>
      <c r="L40" s="42"/>
      <c r="M40" s="67"/>
      <c r="N40" s="42"/>
      <c r="O40" s="42"/>
      <c r="P40" s="42"/>
      <c r="Q40" s="42"/>
      <c r="R40" s="42"/>
      <c r="S40" s="42"/>
      <c r="T40" s="42"/>
      <c r="U40" s="44"/>
      <c r="V40" s="45"/>
      <c r="W40" s="47"/>
      <c r="X40" s="47"/>
      <c r="Y40" s="10"/>
      <c r="Z40" s="13"/>
      <c r="AA40" s="9"/>
      <c r="AB40" s="9"/>
      <c r="AC40" s="13"/>
    </row>
    <row r="41" customFormat="false" ht="15.75" hidden="false" customHeight="false" outlineLevel="0" collapsed="false">
      <c r="A41" s="123" t="s">
        <v>128</v>
      </c>
      <c r="B41" s="65" t="n">
        <f aca="false">AVERAGE(B6:B35)</f>
        <v>36.08928571</v>
      </c>
      <c r="C41" s="65" t="n">
        <f aca="false">AVERAGE(C6:C38)</f>
        <v>62.9387096774194</v>
      </c>
      <c r="D41" s="65" t="n">
        <f aca="false">AVERAGE(D6:D38)</f>
        <v>54.1208787890323</v>
      </c>
      <c r="E41" s="65" t="n">
        <f aca="false">AVERAGE(E6:E38)</f>
        <v>29.4625344343226</v>
      </c>
      <c r="F41" s="65" t="n">
        <f aca="false">AVERAGE(F6:F38)</f>
        <v>6.69939265774194</v>
      </c>
      <c r="G41" s="65" t="n">
        <f aca="false">AVERAGE(G6:G38)</f>
        <v>4.91671466774194</v>
      </c>
      <c r="H41" s="65" t="n">
        <f aca="false">AVERAGE(H6:H38)</f>
        <v>3.18</v>
      </c>
      <c r="I41" s="65" t="n">
        <f aca="false">AVERAGE(I6:I38)</f>
        <v>1.56977829807083</v>
      </c>
      <c r="J41" s="65" t="n">
        <f aca="false">AVERAGE(J6:J38)</f>
        <v>9.52</v>
      </c>
      <c r="K41" s="41"/>
      <c r="L41" s="104" t="n">
        <v>0</v>
      </c>
      <c r="M41" s="104" t="n">
        <v>1</v>
      </c>
      <c r="N41" s="104" t="n">
        <v>-1</v>
      </c>
      <c r="O41" s="104" t="n">
        <v>-1</v>
      </c>
      <c r="P41" s="104" t="n">
        <v>0</v>
      </c>
      <c r="Q41" s="104" t="n">
        <v>0</v>
      </c>
      <c r="R41" s="12" t="n">
        <v>0</v>
      </c>
      <c r="S41" s="42" t="n">
        <v>0</v>
      </c>
      <c r="T41" s="42" t="s">
        <v>29</v>
      </c>
      <c r="U41" s="44"/>
      <c r="V41" s="45"/>
      <c r="W41" s="47"/>
      <c r="X41" s="47"/>
      <c r="Y41" s="10"/>
      <c r="Z41" s="13"/>
      <c r="AA41" s="9"/>
      <c r="AB41" s="9"/>
      <c r="AC41" s="13"/>
    </row>
    <row r="42" customFormat="false" ht="15.75" hidden="false" customHeight="false" outlineLevel="0" collapsed="false">
      <c r="A42" s="4"/>
      <c r="B42" s="40"/>
      <c r="C42" s="40"/>
      <c r="D42" s="40"/>
      <c r="E42" s="40"/>
      <c r="F42" s="40"/>
      <c r="G42" s="40"/>
      <c r="H42" s="40"/>
      <c r="I42" s="40"/>
      <c r="J42" s="40"/>
      <c r="K42" s="41"/>
      <c r="L42" s="46"/>
      <c r="M42" s="104"/>
      <c r="N42" s="104"/>
      <c r="O42" s="104"/>
      <c r="P42" s="104"/>
      <c r="Q42" s="104"/>
      <c r="R42" s="12"/>
      <c r="S42" s="42"/>
      <c r="T42" s="42"/>
      <c r="U42" s="44"/>
      <c r="V42" s="45"/>
      <c r="W42" s="47"/>
      <c r="X42" s="47"/>
      <c r="Y42" s="10"/>
      <c r="Z42" s="13"/>
      <c r="AA42" s="9"/>
      <c r="AB42" s="9"/>
      <c r="AC42" s="13"/>
    </row>
    <row r="43" customFormat="false" ht="15.75" hidden="false" customHeight="false" outlineLevel="0" collapsed="false">
      <c r="A43" s="17" t="s">
        <v>129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3"/>
      <c r="L43" s="46"/>
      <c r="M43" s="104"/>
      <c r="N43" s="104"/>
      <c r="O43" s="104"/>
      <c r="P43" s="104"/>
      <c r="Q43" s="104"/>
      <c r="R43" s="12"/>
      <c r="S43" s="42"/>
      <c r="T43" s="42"/>
      <c r="U43" s="106"/>
      <c r="V43" s="107"/>
      <c r="W43" s="46"/>
      <c r="X43" s="46"/>
      <c r="Y43" s="14"/>
      <c r="Z43" s="48"/>
      <c r="AA43" s="15"/>
      <c r="AB43" s="15"/>
      <c r="AC43" s="48"/>
    </row>
    <row r="44" customFormat="false" ht="15.75" hidden="false" customHeight="false" outlineLevel="0" collapsed="false">
      <c r="A44" s="100" t="s">
        <v>130</v>
      </c>
      <c r="B44" s="101" t="n">
        <v>44</v>
      </c>
      <c r="C44" s="101" t="n">
        <v>56</v>
      </c>
      <c r="D44" s="101" t="s">
        <v>131</v>
      </c>
      <c r="E44" s="101" t="n">
        <v>6</v>
      </c>
      <c r="F44" s="101" t="n">
        <v>7</v>
      </c>
      <c r="G44" s="101" t="n">
        <v>9</v>
      </c>
      <c r="H44" s="40" t="s">
        <v>29</v>
      </c>
      <c r="I44" s="40" t="s">
        <v>29</v>
      </c>
      <c r="J44" s="101" t="s">
        <v>29</v>
      </c>
      <c r="K44" s="103"/>
      <c r="L44" s="12" t="n">
        <v>2</v>
      </c>
      <c r="M44" s="12" t="n">
        <v>-2</v>
      </c>
      <c r="N44" s="12" t="n">
        <v>10</v>
      </c>
      <c r="O44" s="12" t="n">
        <v>-4</v>
      </c>
      <c r="P44" s="12" t="n">
        <v>-3</v>
      </c>
      <c r="Q44" s="12" t="n">
        <v>-3</v>
      </c>
      <c r="R44" s="9" t="s">
        <v>29</v>
      </c>
      <c r="S44" s="9" t="s">
        <v>29</v>
      </c>
      <c r="T44" s="9" t="s">
        <v>29</v>
      </c>
      <c r="U44" s="106"/>
      <c r="V44" s="107" t="s">
        <v>120</v>
      </c>
      <c r="W44" s="46" t="s">
        <v>132</v>
      </c>
      <c r="X44" s="46"/>
      <c r="Y44" s="14"/>
      <c r="Z44" s="48" t="s">
        <v>133</v>
      </c>
      <c r="AA44" s="109" t="s">
        <v>134</v>
      </c>
      <c r="AB44" s="15"/>
      <c r="AC44" s="48"/>
    </row>
    <row r="45" customFormat="false" ht="15.75" hidden="false" customHeight="false" outlineLevel="0" collapsed="false">
      <c r="A45" s="100" t="s">
        <v>135</v>
      </c>
      <c r="B45" s="101" t="n">
        <v>6</v>
      </c>
      <c r="C45" s="101" t="n">
        <v>94</v>
      </c>
      <c r="D45" s="101" t="n">
        <v>73</v>
      </c>
      <c r="E45" s="101" t="n">
        <v>21</v>
      </c>
      <c r="F45" s="101" t="n">
        <v>3</v>
      </c>
      <c r="G45" s="101" t="n">
        <v>2</v>
      </c>
      <c r="H45" s="40" t="s">
        <v>47</v>
      </c>
      <c r="I45" s="40" t="s">
        <v>47</v>
      </c>
      <c r="J45" s="101" t="s">
        <v>29</v>
      </c>
      <c r="K45" s="103"/>
      <c r="L45" s="104" t="n">
        <v>-1</v>
      </c>
      <c r="M45" s="12" t="n">
        <v>1</v>
      </c>
      <c r="N45" s="104" t="n">
        <v>-10</v>
      </c>
      <c r="O45" s="104" t="n">
        <v>19</v>
      </c>
      <c r="P45" s="104" t="n">
        <v>1</v>
      </c>
      <c r="Q45" s="104" t="n">
        <v>1</v>
      </c>
      <c r="R45" s="104" t="s">
        <v>29</v>
      </c>
      <c r="S45" s="104" t="s">
        <v>29</v>
      </c>
      <c r="T45" s="42" t="s">
        <v>29</v>
      </c>
      <c r="U45" s="106"/>
      <c r="V45" s="107" t="s">
        <v>41</v>
      </c>
      <c r="W45" s="46"/>
      <c r="X45" s="46"/>
      <c r="Y45" s="14"/>
      <c r="Z45" s="48" t="s">
        <v>43</v>
      </c>
      <c r="AA45" s="51" t="s">
        <v>136</v>
      </c>
      <c r="AB45" s="51" t="s">
        <v>137</v>
      </c>
      <c r="AC45" s="48"/>
    </row>
    <row r="46" customFormat="false" ht="15.75" hidden="false" customHeight="false" outlineLevel="0" collapsed="false">
      <c r="A46" s="100" t="s">
        <v>138</v>
      </c>
      <c r="B46" s="101" t="n">
        <v>20</v>
      </c>
      <c r="C46" s="101" t="n">
        <v>80</v>
      </c>
      <c r="D46" s="101" t="s">
        <v>139</v>
      </c>
      <c r="E46" s="101" t="n">
        <v>3</v>
      </c>
      <c r="F46" s="101" t="n">
        <v>7</v>
      </c>
      <c r="G46" s="101" t="n">
        <v>9</v>
      </c>
      <c r="H46" s="40" t="s">
        <v>29</v>
      </c>
      <c r="I46" s="40" t="s">
        <v>47</v>
      </c>
      <c r="J46" s="101" t="s">
        <v>29</v>
      </c>
      <c r="K46" s="103"/>
      <c r="L46" s="104" t="n">
        <v>1</v>
      </c>
      <c r="M46" s="12" t="n">
        <v>-1</v>
      </c>
      <c r="N46" s="12" t="n">
        <v>0</v>
      </c>
      <c r="O46" s="118" t="s">
        <v>99</v>
      </c>
      <c r="P46" s="104" t="n">
        <v>1</v>
      </c>
      <c r="Q46" s="104" t="n">
        <v>1</v>
      </c>
      <c r="R46" s="42" t="s">
        <v>29</v>
      </c>
      <c r="S46" s="42" t="s">
        <v>29</v>
      </c>
      <c r="T46" s="104" t="s">
        <v>29</v>
      </c>
      <c r="U46" s="106"/>
      <c r="V46" s="107" t="s">
        <v>140</v>
      </c>
      <c r="W46" s="91"/>
      <c r="X46" s="46"/>
      <c r="Y46" s="14"/>
      <c r="Z46" s="13" t="s">
        <v>141</v>
      </c>
      <c r="AA46" s="124" t="s">
        <v>142</v>
      </c>
      <c r="AB46" s="51" t="s">
        <v>143</v>
      </c>
      <c r="AC46" s="48"/>
    </row>
    <row r="47" customFormat="false" ht="15.75" hidden="false" customHeight="false" outlineLevel="0" collapsed="false">
      <c r="A47" s="125"/>
      <c r="B47" s="101"/>
      <c r="C47" s="101"/>
      <c r="D47" s="4"/>
      <c r="E47" s="4"/>
      <c r="F47" s="4"/>
      <c r="G47" s="4"/>
      <c r="H47" s="4"/>
      <c r="I47" s="4"/>
      <c r="J47" s="101"/>
      <c r="K47" s="103"/>
      <c r="L47" s="104"/>
      <c r="M47" s="12"/>
      <c r="N47" s="104"/>
      <c r="O47" s="104"/>
      <c r="P47" s="104"/>
      <c r="Q47" s="104"/>
      <c r="R47" s="104"/>
      <c r="S47" s="104"/>
      <c r="T47" s="104"/>
      <c r="U47" s="106"/>
      <c r="V47" s="107"/>
      <c r="W47" s="46"/>
      <c r="X47" s="46"/>
      <c r="Y47" s="14"/>
      <c r="Z47" s="48"/>
      <c r="AA47" s="15"/>
      <c r="AB47" s="15"/>
      <c r="AC47" s="48"/>
    </row>
    <row r="48" customFormat="false" ht="15.75" hidden="false" customHeight="false" outlineLevel="0" collapsed="false">
      <c r="A48" s="63" t="s">
        <v>144</v>
      </c>
      <c r="B48" s="101"/>
      <c r="C48" s="101"/>
      <c r="D48" s="4"/>
      <c r="E48" s="4"/>
      <c r="F48" s="4"/>
      <c r="G48" s="4"/>
      <c r="H48" s="4"/>
      <c r="I48" s="4"/>
      <c r="J48" s="101"/>
      <c r="K48" s="103"/>
      <c r="L48" s="104"/>
      <c r="M48" s="118"/>
      <c r="N48" s="104"/>
      <c r="O48" s="104"/>
      <c r="P48" s="104"/>
      <c r="Q48" s="104"/>
      <c r="R48" s="104"/>
      <c r="S48" s="104"/>
      <c r="T48" s="104"/>
      <c r="U48" s="106"/>
      <c r="V48" s="107"/>
      <c r="W48" s="46"/>
      <c r="X48" s="46"/>
      <c r="Y48" s="14"/>
      <c r="Z48" s="48"/>
      <c r="AA48" s="15"/>
      <c r="AB48" s="15"/>
      <c r="AC48" s="48"/>
    </row>
    <row r="49" customFormat="false" ht="15.75" hidden="false" customHeight="false" outlineLevel="0" collapsed="false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6"/>
      <c r="L49" s="91"/>
      <c r="M49" s="42"/>
      <c r="N49" s="91"/>
      <c r="O49" s="91"/>
      <c r="P49" s="91"/>
      <c r="Q49" s="91"/>
      <c r="R49" s="91"/>
      <c r="S49" s="91"/>
      <c r="T49" s="91"/>
      <c r="U49" s="127"/>
      <c r="V49" s="47"/>
      <c r="W49" s="91"/>
      <c r="X49" s="47"/>
      <c r="Y49" s="128"/>
      <c r="Z49" s="13"/>
      <c r="AA49" s="12"/>
      <c r="AB49" s="12"/>
      <c r="AC49" s="12"/>
    </row>
    <row r="50" customFormat="false" ht="15.75" hidden="false" customHeight="false" outlineLevel="0" collapsed="false">
      <c r="A50" s="100"/>
      <c r="B50" s="101"/>
      <c r="C50" s="101"/>
      <c r="D50" s="101"/>
      <c r="E50" s="101"/>
      <c r="F50" s="101"/>
      <c r="G50" s="101"/>
      <c r="H50" s="101"/>
      <c r="I50" s="101"/>
      <c r="J50" s="101"/>
      <c r="K50" s="103"/>
      <c r="L50" s="104"/>
      <c r="M50" s="118"/>
      <c r="N50" s="104"/>
      <c r="O50" s="104"/>
      <c r="P50" s="104"/>
      <c r="Q50" s="104"/>
      <c r="R50" s="104"/>
      <c r="S50" s="104"/>
      <c r="T50" s="104"/>
      <c r="U50" s="106"/>
      <c r="V50" s="107"/>
      <c r="W50" s="46"/>
      <c r="X50" s="46"/>
      <c r="Y50" s="14"/>
      <c r="Z50" s="48"/>
      <c r="AA50" s="15"/>
      <c r="AB50" s="15"/>
      <c r="AC50" s="48"/>
    </row>
  </sheetData>
  <hyperlinks>
    <hyperlink ref="AA3" r:id="rId1" display="https://www.census.gov/quickfacts/fact/table/US/PST045217"/>
    <hyperlink ref="AA6" r:id="rId2" display="https://fbnewsroomus.files.wordpress.com/2017/08/fb_diversity_2017_final.pdf"/>
    <hyperlink ref="AA7" r:id="rId3" display="https://fbnewsroomus.files.wordpress.com/2017/08/fb_diversity_2017_final.pdf"/>
    <hyperlink ref="AA8" r:id="rId4" display="http://fortune.com/2017/06/29/google-2017-diversity-report/"/>
    <hyperlink ref="AA9" r:id="rId5" display="http://fortune.com/2017/06/29/google-2017-diversity-report/"/>
    <hyperlink ref="AA10" r:id="rId6" display="https://careers.linkedin.com/diversity-and-inclusion"/>
    <hyperlink ref="AA11" r:id="rId7" display="https://techcrunch.com/2017/12/19/pinterest-beat-hiring-goals-for-women-in-engineering-missed-for-underrepresented-minorities/"/>
    <hyperlink ref="AA12" r:id="rId8" display="https://yahoo.tumblr.com/post/152561899994/yahoos-2016-diversity-report"/>
    <hyperlink ref="AA13" r:id="rId9" display="https://yahoo.tumblr.com/post/152561899994/yahoos-2016-diversity-report"/>
    <hyperlink ref="AA14" r:id="rId10" display="https://blog.twitter.com/official/en_us/topics/company/2018/growingtogetherattwitter.html"/>
    <hyperlink ref="AA17" r:id="rId11" display="https://yahoo.tumblr.com/post/152561899994/yahoos-2016-diversity-report"/>
    <hyperlink ref="AA18" r:id="rId12" display="https://static.googleusercontent.com/media/diversity.google/en//static/pdf/Google_Diversity_annual_report_2018.pdf"/>
    <hyperlink ref="AA19" r:id="rId13" display="https://www.apple.com/diversity/"/>
    <hyperlink ref="AA20" r:id="rId14" display="https://www.cisco.com/c/en/us/about/inclusion-diversity/us.html"/>
    <hyperlink ref="AA21" r:id="rId15" display="https://www.ebayinc.com/our-company/diversity-inclusion/by-the-numbers/"/>
    <hyperlink ref="AA22" r:id="rId16" display="http://h20195.www2.hp.com/V2/GetDocument.aspx?docname=c05507473"/>
    <hyperlink ref="AB22" r:id="rId17" display="http://h20195.www2.hp.com/V2/GetDocument.aspx?docname=c05169505"/>
    <hyperlink ref="AA23" r:id="rId18" display="https://go.indiegogo.com/blog/2017/03/diversity-matters-always-update.html"/>
    <hyperlink ref="AA24" r:id="rId19" display="http://www.nvidia.com/object/fy15-workforce-performance.html"/>
    <hyperlink ref="AA25" r:id="rId20" display="http://legacyofgood.dell.com/index.htm"/>
    <hyperlink ref="AA26" r:id="rId21" display="http://corp.ingrammicro.com/CorporateSite/media/Corporate-Website/About%20Us/mh20172100g_2016_corp_soc_resp_report.pdf"/>
    <hyperlink ref="AA27" r:id="rId22" display="https://www.intel.com/content/www/us/en/diversity/diversity-at-intel.html"/>
    <hyperlink ref="AA28" r:id="rId23" display="https://www.groupon.com/blog/cities/diversity-at-groupon-2017"/>
    <hyperlink ref="AA29" r:id="rId24" display="https://www.amazon.com/b?node=10080092011"/>
    <hyperlink ref="AA30" r:id="rId25" display="https://blog.etsy.com/news/2016/diversity-and-equality-at-etsy/"/>
    <hyperlink ref="AA31" r:id="rId26" display="https://www.microsoft.com/en-us/diversity/inside-microsoft/default.aspx"/>
    <hyperlink ref="AA32" r:id="rId27" display="https://www.salesforce.com/company/equality/"/>
    <hyperlink ref="AA33" r:id="rId28" location="diversity" display="https://pandora.com/careers/#diversity"/>
    <hyperlink ref="AA35" r:id="rId29" display="https://slackhq.com/diversity-at-slack-8dea4aaff7f1"/>
    <hyperlink ref="AA36" r:id="rId30" display="https://www.airbnb.co.uk/diversity/belonging"/>
    <hyperlink ref="AA37" r:id="rId31" display="https://jobs.netflix.com/diversity"/>
    <hyperlink ref="AA38" r:id="rId32" display="https://www.yelpblog.com/2017/10/importance-of-employee-engagement"/>
    <hyperlink ref="AA44" r:id="rId33" display="http://www.diversityinc.com/2017-top-50-facts-figures/"/>
    <hyperlink ref="AA45" r:id="rId34" display="http://fortune.com/2017/06/07/fortune-500-women-ceos/"/>
    <hyperlink ref="AB45" r:id="rId35" display="http://fortune.com/2017/06/09/white-men-senior-executives-fortune-500-companies-diversity-data/"/>
    <hyperlink ref="AA46" r:id="rId36" display="http://www.pewresearch.org/fact-tank/2017/01/24/115th-congress-sets-new-high-for-racial-ethnic-diversity/"/>
    <hyperlink ref="AB46" r:id="rId37" display="http://www.cawp.rutgers.edu/list-women-currently-serving-congres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10" min="2" style="0" width="11.86"/>
    <col collapsed="false" customWidth="true" hidden="false" outlineLevel="0" max="11" min="11" style="0" width="0.43"/>
    <col collapsed="false" customWidth="true" hidden="false" outlineLevel="0" max="20" min="12" style="0" width="11.86"/>
    <col collapsed="false" customWidth="true" hidden="false" outlineLevel="0" max="21" min="21" style="0" width="0.43"/>
    <col collapsed="false" customWidth="true" hidden="false" outlineLevel="0" max="22" min="22" style="0" width="12.71"/>
    <col collapsed="false" customWidth="true" hidden="false" outlineLevel="0" max="23" min="23" style="0" width="48.86"/>
    <col collapsed="false" customWidth="true" hidden="false" outlineLevel="0" max="24" min="24" style="0" width="10.99"/>
    <col collapsed="false" customWidth="true" hidden="false" outlineLevel="0" max="25" min="25" style="0" width="0.43"/>
    <col collapsed="false" customWidth="true" hidden="false" outlineLevel="0" max="26" min="26" style="0" width="14.43"/>
    <col collapsed="false" customWidth="true" hidden="false" outlineLevel="0" max="29" min="27" style="0" width="14.7"/>
    <col collapsed="false" customWidth="true" hidden="false" outlineLevel="0" max="1025" min="30" style="0" width="14.43"/>
  </cols>
  <sheetData>
    <row r="1" customFormat="false" ht="15.75" hidden="false" customHeight="false" outlineLevel="0" collapsed="false">
      <c r="A1" s="63"/>
      <c r="B1" s="2" t="s">
        <v>145</v>
      </c>
      <c r="C1" s="40"/>
      <c r="D1" s="4"/>
      <c r="E1" s="4"/>
      <c r="F1" s="4"/>
      <c r="G1" s="4"/>
      <c r="H1" s="4"/>
      <c r="I1" s="4"/>
      <c r="J1" s="40"/>
      <c r="K1" s="129"/>
      <c r="L1" s="6" t="s">
        <v>1</v>
      </c>
      <c r="M1" s="12"/>
      <c r="N1" s="67"/>
      <c r="O1" s="67"/>
      <c r="P1" s="67"/>
      <c r="Q1" s="67"/>
      <c r="R1" s="67"/>
      <c r="S1" s="67"/>
      <c r="T1" s="42"/>
      <c r="U1" s="44"/>
      <c r="V1" s="23" t="s">
        <v>2</v>
      </c>
      <c r="W1" s="12"/>
      <c r="X1" s="47"/>
      <c r="Y1" s="14"/>
      <c r="Z1" s="11" t="s">
        <v>3</v>
      </c>
      <c r="AA1" s="15"/>
      <c r="AB1" s="9"/>
      <c r="AC1" s="13"/>
    </row>
    <row r="2" customFormat="false" ht="15.75" hidden="false" customHeight="false" outlineLevel="0" collapsed="false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30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11" t="s">
        <v>26</v>
      </c>
      <c r="AA2" s="11" t="s">
        <v>27</v>
      </c>
      <c r="AB2" s="11" t="s">
        <v>27</v>
      </c>
      <c r="AC2" s="11" t="s">
        <v>27</v>
      </c>
    </row>
    <row r="3" customFormat="false" ht="15.75" hidden="false" customHeight="false" outlineLevel="0" collapsed="false">
      <c r="A3" s="16" t="s">
        <v>28</v>
      </c>
      <c r="B3" s="25" t="n">
        <v>51</v>
      </c>
      <c r="C3" s="25" t="n">
        <v>49</v>
      </c>
      <c r="D3" s="25" t="n">
        <v>61</v>
      </c>
      <c r="E3" s="25" t="n">
        <v>5.7</v>
      </c>
      <c r="F3" s="25" t="n">
        <v>17.8</v>
      </c>
      <c r="G3" s="25" t="n">
        <v>13.3</v>
      </c>
      <c r="H3" s="25" t="n">
        <v>2.6</v>
      </c>
      <c r="I3" s="25" t="n">
        <v>0.2</v>
      </c>
      <c r="J3" s="26" t="s">
        <v>29</v>
      </c>
      <c r="K3" s="131"/>
      <c r="L3" s="28" t="n">
        <v>0</v>
      </c>
      <c r="M3" s="28" t="n">
        <v>0</v>
      </c>
      <c r="N3" s="29" t="n">
        <v>-0.13</v>
      </c>
      <c r="O3" s="28" t="n">
        <v>2</v>
      </c>
      <c r="P3" s="29" t="n">
        <v>0.02</v>
      </c>
      <c r="Q3" s="29" t="n">
        <v>0.01</v>
      </c>
      <c r="R3" s="28" t="n">
        <v>0.02</v>
      </c>
      <c r="S3" s="29" t="n">
        <v>-0.03</v>
      </c>
      <c r="T3" s="30" t="s">
        <v>29</v>
      </c>
      <c r="U3" s="31"/>
      <c r="V3" s="20" t="s">
        <v>30</v>
      </c>
      <c r="W3" s="23"/>
      <c r="X3" s="32"/>
      <c r="Y3" s="33"/>
      <c r="Z3" s="132" t="s">
        <v>31</v>
      </c>
      <c r="AA3" s="35" t="s">
        <v>32</v>
      </c>
      <c r="AB3" s="36"/>
      <c r="AC3" s="6"/>
    </row>
    <row r="4" customFormat="false" ht="15.75" hidden="false" customHeight="false" outlineLevel="0" collapsed="false">
      <c r="A4" s="16"/>
      <c r="B4" s="133"/>
      <c r="C4" s="133"/>
      <c r="D4" s="133"/>
      <c r="E4" s="133"/>
      <c r="F4" s="133"/>
      <c r="G4" s="133"/>
      <c r="H4" s="133"/>
      <c r="I4" s="133"/>
      <c r="J4" s="40"/>
      <c r="K4" s="44"/>
      <c r="L4" s="43"/>
      <c r="M4" s="42"/>
      <c r="N4" s="42"/>
      <c r="O4" s="42"/>
      <c r="P4" s="42"/>
      <c r="Q4" s="42"/>
      <c r="R4" s="42"/>
      <c r="S4" s="42"/>
      <c r="T4" s="42"/>
      <c r="U4" s="44"/>
      <c r="V4" s="45"/>
      <c r="W4" s="46"/>
      <c r="X4" s="47"/>
      <c r="Y4" s="14"/>
      <c r="Z4" s="15"/>
      <c r="AA4" s="15"/>
      <c r="AB4" s="9"/>
      <c r="AC4" s="13"/>
    </row>
    <row r="5" customFormat="false" ht="15.75" hidden="false" customHeight="false" outlineLevel="0" collapsed="false">
      <c r="A5" s="16" t="s">
        <v>33</v>
      </c>
      <c r="B5" s="40"/>
      <c r="C5" s="40"/>
      <c r="D5" s="40"/>
      <c r="E5" s="40"/>
      <c r="F5" s="40"/>
      <c r="G5" s="40"/>
      <c r="H5" s="40"/>
      <c r="I5" s="40"/>
      <c r="J5" s="40"/>
      <c r="K5" s="44"/>
      <c r="L5" s="43"/>
      <c r="M5" s="42"/>
      <c r="N5" s="42"/>
      <c r="O5" s="42"/>
      <c r="P5" s="42"/>
      <c r="Q5" s="42"/>
      <c r="R5" s="42"/>
      <c r="S5" s="42"/>
      <c r="T5" s="42"/>
      <c r="U5" s="44"/>
      <c r="V5" s="45"/>
      <c r="W5" s="46"/>
      <c r="X5" s="47"/>
      <c r="Y5" s="14"/>
      <c r="Z5" s="15"/>
      <c r="AA5" s="15"/>
      <c r="AB5" s="9"/>
      <c r="AC5" s="12"/>
    </row>
    <row r="6" customFormat="false" ht="15.75" hidden="false" customHeight="false" outlineLevel="0" collapsed="false">
      <c r="A6" s="49" t="s">
        <v>34</v>
      </c>
      <c r="B6" s="40" t="n">
        <v>35</v>
      </c>
      <c r="C6" s="40" t="n">
        <v>65</v>
      </c>
      <c r="D6" s="40" t="n">
        <v>49</v>
      </c>
      <c r="E6" s="40" t="n">
        <v>40</v>
      </c>
      <c r="F6" s="40" t="n">
        <v>5</v>
      </c>
      <c r="G6" s="40" t="n">
        <v>3</v>
      </c>
      <c r="H6" s="40" t="n">
        <v>3</v>
      </c>
      <c r="I6" s="40" t="n">
        <v>1</v>
      </c>
      <c r="J6" s="40" t="s">
        <v>29</v>
      </c>
      <c r="K6" s="129"/>
      <c r="L6" s="43" t="s">
        <v>35</v>
      </c>
      <c r="M6" s="42" t="n">
        <v>-2</v>
      </c>
      <c r="N6" s="42" t="n">
        <v>-4</v>
      </c>
      <c r="O6" s="42" t="n">
        <v>2</v>
      </c>
      <c r="P6" s="42" t="n">
        <v>1</v>
      </c>
      <c r="Q6" s="42" t="n">
        <v>1</v>
      </c>
      <c r="R6" s="42" t="n">
        <v>0</v>
      </c>
      <c r="S6" s="42" t="n">
        <v>1</v>
      </c>
      <c r="T6" s="42" t="s">
        <v>29</v>
      </c>
      <c r="U6" s="44"/>
      <c r="V6" s="45" t="s">
        <v>36</v>
      </c>
      <c r="W6" s="46"/>
      <c r="X6" s="47"/>
      <c r="Y6" s="14"/>
      <c r="Z6" s="15" t="s">
        <v>34</v>
      </c>
      <c r="AA6" s="51" t="s">
        <v>37</v>
      </c>
      <c r="AB6" s="9"/>
      <c r="AC6" s="13"/>
    </row>
    <row r="7" customFormat="false" ht="15.75" hidden="false" customHeight="false" outlineLevel="0" collapsed="false">
      <c r="A7" s="52" t="s">
        <v>38</v>
      </c>
      <c r="B7" s="53" t="n">
        <v>35</v>
      </c>
      <c r="C7" s="53" t="n">
        <v>65</v>
      </c>
      <c r="D7" s="53" t="n">
        <v>49</v>
      </c>
      <c r="E7" s="53" t="n">
        <v>40</v>
      </c>
      <c r="F7" s="53" t="n">
        <v>5</v>
      </c>
      <c r="G7" s="53" t="n">
        <v>3</v>
      </c>
      <c r="H7" s="53" t="n">
        <v>3</v>
      </c>
      <c r="I7" s="53" t="n">
        <v>1</v>
      </c>
      <c r="J7" s="134" t="s">
        <v>29</v>
      </c>
      <c r="K7" s="135"/>
      <c r="L7" s="50" t="s">
        <v>35</v>
      </c>
      <c r="M7" s="56" t="n">
        <v>-2</v>
      </c>
      <c r="N7" s="56" t="n">
        <v>-4</v>
      </c>
      <c r="O7" s="56" t="n">
        <v>2</v>
      </c>
      <c r="P7" s="56" t="n">
        <v>1</v>
      </c>
      <c r="Q7" s="56" t="n">
        <v>1</v>
      </c>
      <c r="R7" s="56" t="n">
        <v>0</v>
      </c>
      <c r="S7" s="56" t="n">
        <v>1</v>
      </c>
      <c r="T7" s="56" t="s">
        <v>29</v>
      </c>
      <c r="U7" s="57"/>
      <c r="V7" s="58" t="s">
        <v>36</v>
      </c>
      <c r="W7" s="59"/>
      <c r="X7" s="60"/>
      <c r="Y7" s="57"/>
      <c r="Z7" s="136" t="s">
        <v>34</v>
      </c>
      <c r="AA7" s="62" t="s">
        <v>37</v>
      </c>
      <c r="AB7" s="60"/>
      <c r="AC7" s="60"/>
    </row>
    <row r="8" customFormat="false" ht="15.75" hidden="false" customHeight="false" outlineLevel="0" collapsed="false">
      <c r="A8" s="63" t="s">
        <v>39</v>
      </c>
      <c r="B8" s="40" t="n">
        <v>31</v>
      </c>
      <c r="C8" s="40" t="n">
        <v>69</v>
      </c>
      <c r="D8" s="40" t="n">
        <v>56</v>
      </c>
      <c r="E8" s="40" t="n">
        <v>35</v>
      </c>
      <c r="F8" s="40" t="n">
        <v>4</v>
      </c>
      <c r="G8" s="40" t="n">
        <v>2</v>
      </c>
      <c r="H8" s="40" t="n">
        <v>4</v>
      </c>
      <c r="I8" s="40" t="n">
        <v>1</v>
      </c>
      <c r="J8" s="40" t="s">
        <v>29</v>
      </c>
      <c r="K8" s="129"/>
      <c r="L8" s="43" t="s">
        <v>40</v>
      </c>
      <c r="M8" s="42" t="n">
        <v>0</v>
      </c>
      <c r="N8" s="42" t="n">
        <v>-3</v>
      </c>
      <c r="O8" s="42" t="n">
        <v>3</v>
      </c>
      <c r="P8" s="42" t="n">
        <v>1</v>
      </c>
      <c r="Q8" s="42" t="n">
        <v>0</v>
      </c>
      <c r="R8" s="42" t="n">
        <v>1</v>
      </c>
      <c r="S8" s="42" t="n">
        <v>1</v>
      </c>
      <c r="T8" s="42" t="s">
        <v>29</v>
      </c>
      <c r="U8" s="44"/>
      <c r="V8" s="45" t="s">
        <v>41</v>
      </c>
      <c r="W8" s="46"/>
      <c r="X8" s="47" t="s">
        <v>42</v>
      </c>
      <c r="Y8" s="14"/>
      <c r="Z8" s="15" t="s">
        <v>43</v>
      </c>
      <c r="AA8" s="51" t="s">
        <v>44</v>
      </c>
      <c r="AB8" s="9"/>
      <c r="AC8" s="13"/>
    </row>
    <row r="9" customFormat="false" ht="15.75" hidden="false" customHeight="false" outlineLevel="0" collapsed="false">
      <c r="A9" s="63" t="s">
        <v>45</v>
      </c>
      <c r="B9" s="40" t="n">
        <v>31</v>
      </c>
      <c r="C9" s="40" t="n">
        <v>69</v>
      </c>
      <c r="D9" s="40" t="n">
        <v>56</v>
      </c>
      <c r="E9" s="40" t="n">
        <v>35</v>
      </c>
      <c r="F9" s="40" t="n">
        <v>4</v>
      </c>
      <c r="G9" s="40" t="n">
        <v>2</v>
      </c>
      <c r="H9" s="40" t="n">
        <v>4</v>
      </c>
      <c r="I9" s="40" t="n">
        <v>1</v>
      </c>
      <c r="J9" s="40" t="s">
        <v>29</v>
      </c>
      <c r="K9" s="129"/>
      <c r="L9" s="43" t="s">
        <v>40</v>
      </c>
      <c r="M9" s="42" t="n">
        <v>0</v>
      </c>
      <c r="N9" s="42" t="n">
        <v>-3</v>
      </c>
      <c r="O9" s="42" t="n">
        <v>3</v>
      </c>
      <c r="P9" s="42" t="n">
        <v>1</v>
      </c>
      <c r="Q9" s="42" t="n">
        <v>0</v>
      </c>
      <c r="R9" s="42" t="n">
        <v>1</v>
      </c>
      <c r="S9" s="42" t="n">
        <v>1</v>
      </c>
      <c r="T9" s="42" t="s">
        <v>29</v>
      </c>
      <c r="U9" s="44"/>
      <c r="V9" s="45" t="s">
        <v>41</v>
      </c>
      <c r="W9" s="46"/>
      <c r="X9" s="47" t="s">
        <v>42</v>
      </c>
      <c r="Y9" s="14"/>
      <c r="Z9" s="15" t="s">
        <v>43</v>
      </c>
      <c r="AA9" s="51" t="s">
        <v>44</v>
      </c>
      <c r="AB9" s="9"/>
      <c r="AC9" s="13"/>
    </row>
    <row r="10" customFormat="false" ht="15.75" hidden="false" customHeight="false" outlineLevel="0" collapsed="false">
      <c r="A10" s="49" t="s">
        <v>46</v>
      </c>
      <c r="B10" s="40" t="n">
        <v>42</v>
      </c>
      <c r="C10" s="40" t="n">
        <v>58</v>
      </c>
      <c r="D10" s="40" t="n">
        <v>52</v>
      </c>
      <c r="E10" s="40" t="n">
        <v>39</v>
      </c>
      <c r="F10" s="40" t="n">
        <v>4</v>
      </c>
      <c r="G10" s="40" t="n">
        <v>4</v>
      </c>
      <c r="H10" s="40" t="n">
        <v>2</v>
      </c>
      <c r="I10" s="40" t="s">
        <v>47</v>
      </c>
      <c r="J10" s="40" t="s">
        <v>29</v>
      </c>
      <c r="K10" s="44"/>
      <c r="L10" s="43" t="s">
        <v>40</v>
      </c>
      <c r="M10" s="42" t="n">
        <v>0</v>
      </c>
      <c r="N10" s="42" t="n">
        <v>-4</v>
      </c>
      <c r="O10" s="42" t="n">
        <v>2</v>
      </c>
      <c r="P10" s="42" t="n">
        <v>0</v>
      </c>
      <c r="Q10" s="42" t="n">
        <v>2</v>
      </c>
      <c r="R10" s="42" t="n">
        <v>1</v>
      </c>
      <c r="S10" s="42" t="n">
        <v>0</v>
      </c>
      <c r="T10" s="42" t="s">
        <v>29</v>
      </c>
      <c r="U10" s="44"/>
      <c r="V10" s="45" t="s">
        <v>48</v>
      </c>
      <c r="W10" s="46" t="s">
        <v>49</v>
      </c>
      <c r="X10" s="47" t="s">
        <v>50</v>
      </c>
      <c r="Y10" s="14"/>
      <c r="Z10" s="15" t="s">
        <v>46</v>
      </c>
      <c r="AA10" s="51" t="s">
        <v>51</v>
      </c>
      <c r="AB10" s="9"/>
      <c r="AC10" s="13"/>
    </row>
    <row r="11" customFormat="false" ht="15.75" hidden="false" customHeight="false" outlineLevel="0" collapsed="false">
      <c r="A11" s="49" t="s">
        <v>52</v>
      </c>
      <c r="B11" s="40" t="n">
        <v>45</v>
      </c>
      <c r="C11" s="40" t="n">
        <v>55</v>
      </c>
      <c r="D11" s="40" t="n">
        <v>48</v>
      </c>
      <c r="E11" s="40" t="n">
        <v>41</v>
      </c>
      <c r="F11" s="40" t="n">
        <v>6</v>
      </c>
      <c r="G11" s="40" t="n">
        <v>3</v>
      </c>
      <c r="H11" s="40" t="n">
        <v>2</v>
      </c>
      <c r="I11" s="40" t="n">
        <v>1</v>
      </c>
      <c r="J11" s="40" t="s">
        <v>29</v>
      </c>
      <c r="K11" s="44"/>
      <c r="L11" s="43" t="s">
        <v>53</v>
      </c>
      <c r="M11" s="42" t="n">
        <v>-5</v>
      </c>
      <c r="N11" s="42" t="n">
        <v>-2</v>
      </c>
      <c r="O11" s="42" t="n">
        <v>-1</v>
      </c>
      <c r="P11" s="42" t="n">
        <v>4</v>
      </c>
      <c r="Q11" s="42" t="n">
        <v>2</v>
      </c>
      <c r="R11" s="42" t="n">
        <v>2</v>
      </c>
      <c r="S11" s="42" t="n">
        <v>-4</v>
      </c>
      <c r="T11" s="42" t="s">
        <v>29</v>
      </c>
      <c r="U11" s="44"/>
      <c r="V11" s="45" t="s">
        <v>54</v>
      </c>
      <c r="W11" s="46"/>
      <c r="X11" s="47"/>
      <c r="Y11" s="14"/>
      <c r="Z11" s="15" t="s">
        <v>55</v>
      </c>
      <c r="AA11" s="51" t="s">
        <v>56</v>
      </c>
      <c r="AB11" s="9"/>
      <c r="AC11" s="13"/>
    </row>
    <row r="12" customFormat="false" ht="15.75" hidden="false" customHeight="false" outlineLevel="0" collapsed="false">
      <c r="A12" s="49" t="s">
        <v>57</v>
      </c>
      <c r="B12" s="40" t="n">
        <v>37</v>
      </c>
      <c r="C12" s="40" t="n">
        <v>63</v>
      </c>
      <c r="D12" s="40" t="n">
        <v>45</v>
      </c>
      <c r="E12" s="40" t="n">
        <v>44</v>
      </c>
      <c r="F12" s="40" t="n">
        <v>4</v>
      </c>
      <c r="G12" s="40" t="n">
        <v>2</v>
      </c>
      <c r="H12" s="40" t="n">
        <v>2</v>
      </c>
      <c r="I12" s="40" t="n">
        <v>3</v>
      </c>
      <c r="J12" s="40" t="s">
        <v>29</v>
      </c>
      <c r="K12" s="44"/>
      <c r="L12" s="43" t="s">
        <v>40</v>
      </c>
      <c r="M12" s="42" t="n">
        <v>1</v>
      </c>
      <c r="N12" s="42" t="n">
        <v>-5</v>
      </c>
      <c r="O12" s="42" t="n">
        <v>5</v>
      </c>
      <c r="P12" s="42" t="n">
        <v>0</v>
      </c>
      <c r="Q12" s="42" t="n">
        <v>0</v>
      </c>
      <c r="R12" s="42" t="n">
        <v>0</v>
      </c>
      <c r="S12" s="42" t="n">
        <v>1</v>
      </c>
      <c r="T12" s="42" t="s">
        <v>29</v>
      </c>
      <c r="U12" s="44"/>
      <c r="V12" s="45" t="s">
        <v>58</v>
      </c>
      <c r="W12" s="46"/>
      <c r="X12" s="47" t="s">
        <v>59</v>
      </c>
      <c r="Y12" s="14"/>
      <c r="Z12" s="15" t="s">
        <v>60</v>
      </c>
      <c r="AA12" s="51" t="s">
        <v>61</v>
      </c>
      <c r="AB12" s="9"/>
      <c r="AC12" s="13"/>
    </row>
    <row r="13" customFormat="false" ht="15.75" hidden="false" customHeight="false" outlineLevel="0" collapsed="false">
      <c r="A13" s="49" t="s">
        <v>62</v>
      </c>
      <c r="B13" s="40" t="n">
        <v>37</v>
      </c>
      <c r="C13" s="40" t="n">
        <v>63</v>
      </c>
      <c r="D13" s="40" t="n">
        <v>45</v>
      </c>
      <c r="E13" s="40" t="n">
        <v>44</v>
      </c>
      <c r="F13" s="40" t="n">
        <v>4</v>
      </c>
      <c r="G13" s="40" t="n">
        <v>2</v>
      </c>
      <c r="H13" s="40" t="n">
        <v>2</v>
      </c>
      <c r="I13" s="40" t="n">
        <v>3</v>
      </c>
      <c r="J13" s="40" t="s">
        <v>29</v>
      </c>
      <c r="K13" s="44"/>
      <c r="L13" s="43" t="s">
        <v>40</v>
      </c>
      <c r="M13" s="42" t="n">
        <v>1</v>
      </c>
      <c r="N13" s="42" t="n">
        <v>-5</v>
      </c>
      <c r="O13" s="42" t="n">
        <v>5</v>
      </c>
      <c r="P13" s="42" t="n">
        <v>0</v>
      </c>
      <c r="Q13" s="42" t="n">
        <v>0</v>
      </c>
      <c r="R13" s="42" t="n">
        <v>0</v>
      </c>
      <c r="S13" s="42" t="n">
        <v>1</v>
      </c>
      <c r="T13" s="42" t="s">
        <v>29</v>
      </c>
      <c r="U13" s="44"/>
      <c r="V13" s="45" t="s">
        <v>58</v>
      </c>
      <c r="W13" s="46"/>
      <c r="X13" s="47" t="s">
        <v>59</v>
      </c>
      <c r="Y13" s="14"/>
      <c r="Z13" s="15" t="s">
        <v>60</v>
      </c>
      <c r="AA13" s="51" t="s">
        <v>61</v>
      </c>
      <c r="AB13" s="9"/>
      <c r="AC13" s="13"/>
    </row>
    <row r="14" customFormat="false" ht="15.75" hidden="false" customHeight="false" outlineLevel="0" collapsed="false">
      <c r="A14" s="49" t="s">
        <v>63</v>
      </c>
      <c r="B14" s="40" t="n">
        <v>37</v>
      </c>
      <c r="C14" s="40" t="n">
        <v>63</v>
      </c>
      <c r="D14" s="40" t="n">
        <v>57</v>
      </c>
      <c r="E14" s="40" t="n">
        <v>32</v>
      </c>
      <c r="F14" s="40" t="n">
        <v>4</v>
      </c>
      <c r="G14" s="40" t="n">
        <v>3</v>
      </c>
      <c r="H14" s="40" t="n">
        <v>3</v>
      </c>
      <c r="I14" s="40" t="s">
        <v>47</v>
      </c>
      <c r="J14" s="40" t="s">
        <v>29</v>
      </c>
      <c r="K14" s="44"/>
      <c r="L14" s="43" t="s">
        <v>106</v>
      </c>
      <c r="M14" s="42" t="n">
        <v>-3</v>
      </c>
      <c r="N14" s="42" t="n">
        <v>-2</v>
      </c>
      <c r="O14" s="42" t="n">
        <v>3</v>
      </c>
      <c r="P14" s="42" t="n">
        <v>1</v>
      </c>
      <c r="Q14" s="42" t="n">
        <v>1</v>
      </c>
      <c r="R14" s="42" t="n">
        <v>0</v>
      </c>
      <c r="S14" s="42" t="n">
        <v>-4</v>
      </c>
      <c r="T14" s="42" t="s">
        <v>29</v>
      </c>
      <c r="U14" s="44"/>
      <c r="V14" s="45" t="s">
        <v>140</v>
      </c>
      <c r="W14" s="46"/>
      <c r="X14" s="47"/>
      <c r="Y14" s="14"/>
      <c r="Z14" s="15" t="s">
        <v>63</v>
      </c>
      <c r="AA14" s="51" t="s">
        <v>147</v>
      </c>
      <c r="AB14" s="9"/>
      <c r="AC14" s="13"/>
    </row>
    <row r="15" customFormat="false" ht="15.75" hidden="false" customHeight="false" outlineLevel="0" collapsed="false">
      <c r="A15" s="76" t="s">
        <v>148</v>
      </c>
      <c r="B15" s="40" t="s">
        <v>29</v>
      </c>
      <c r="C15" s="40" t="s">
        <v>29</v>
      </c>
      <c r="D15" s="40" t="s">
        <v>29</v>
      </c>
      <c r="E15" s="40" t="s">
        <v>29</v>
      </c>
      <c r="F15" s="40" t="s">
        <v>29</v>
      </c>
      <c r="G15" s="40" t="s">
        <v>29</v>
      </c>
      <c r="H15" s="40" t="s">
        <v>29</v>
      </c>
      <c r="I15" s="40" t="s">
        <v>29</v>
      </c>
      <c r="J15" s="40" t="s">
        <v>29</v>
      </c>
      <c r="K15" s="44"/>
      <c r="L15" s="43"/>
      <c r="M15" s="42"/>
      <c r="N15" s="42"/>
      <c r="O15" s="42"/>
      <c r="P15" s="42"/>
      <c r="Q15" s="42"/>
      <c r="R15" s="42"/>
      <c r="S15" s="42"/>
      <c r="T15" s="42"/>
      <c r="U15" s="44"/>
      <c r="V15" s="45"/>
      <c r="W15" s="46" t="s">
        <v>149</v>
      </c>
      <c r="X15" s="47"/>
      <c r="Y15" s="14"/>
      <c r="Z15" s="15"/>
      <c r="AA15" s="15"/>
      <c r="AB15" s="9"/>
      <c r="AC15" s="13"/>
    </row>
    <row r="16" customFormat="false" ht="15.75" hidden="false" customHeight="false" outlineLevel="0" collapsed="false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44"/>
      <c r="L16" s="43"/>
      <c r="M16" s="42"/>
      <c r="N16" s="42"/>
      <c r="O16" s="42"/>
      <c r="P16" s="42"/>
      <c r="Q16" s="42"/>
      <c r="R16" s="42"/>
      <c r="S16" s="42"/>
      <c r="T16" s="42"/>
      <c r="U16" s="44"/>
      <c r="V16" s="45"/>
      <c r="W16" s="46"/>
      <c r="X16" s="47"/>
      <c r="Y16" s="14"/>
      <c r="Z16" s="15"/>
      <c r="AA16" s="15"/>
      <c r="AB16" s="9"/>
      <c r="AC16" s="13"/>
    </row>
    <row r="17" customFormat="false" ht="15.75" hidden="false" customHeight="false" outlineLevel="0" collapsed="false">
      <c r="A17" s="16" t="s">
        <v>66</v>
      </c>
      <c r="B17" s="40"/>
      <c r="C17" s="40"/>
      <c r="D17" s="40"/>
      <c r="E17" s="40"/>
      <c r="F17" s="40"/>
      <c r="G17" s="40"/>
      <c r="H17" s="40"/>
      <c r="I17" s="40"/>
      <c r="J17" s="40"/>
      <c r="K17" s="44"/>
      <c r="L17" s="43"/>
      <c r="M17" s="42"/>
      <c r="N17" s="42"/>
      <c r="O17" s="42"/>
      <c r="P17" s="42"/>
      <c r="Q17" s="42"/>
      <c r="R17" s="42"/>
      <c r="S17" s="42"/>
      <c r="T17" s="42"/>
      <c r="U17" s="44"/>
      <c r="V17" s="45"/>
      <c r="W17" s="46"/>
      <c r="X17" s="47"/>
      <c r="Y17" s="14"/>
      <c r="Z17" s="15"/>
      <c r="AA17" s="15"/>
      <c r="AB17" s="9"/>
      <c r="AC17" s="13"/>
    </row>
    <row r="18" customFormat="false" ht="15.75" hidden="false" customHeight="false" outlineLevel="0" collapsed="false">
      <c r="A18" s="49" t="s">
        <v>59</v>
      </c>
      <c r="B18" s="40" t="n">
        <v>37</v>
      </c>
      <c r="C18" s="40" t="n">
        <v>63</v>
      </c>
      <c r="D18" s="40" t="n">
        <v>45</v>
      </c>
      <c r="E18" s="40" t="n">
        <v>44</v>
      </c>
      <c r="F18" s="40" t="n">
        <v>4</v>
      </c>
      <c r="G18" s="40" t="n">
        <v>2</v>
      </c>
      <c r="H18" s="40" t="n">
        <v>2</v>
      </c>
      <c r="I18" s="40" t="n">
        <v>3</v>
      </c>
      <c r="J18" s="40" t="s">
        <v>29</v>
      </c>
      <c r="K18" s="44"/>
      <c r="L18" s="43" t="s">
        <v>40</v>
      </c>
      <c r="M18" s="42" t="n">
        <v>1</v>
      </c>
      <c r="N18" s="42" t="n">
        <v>-5</v>
      </c>
      <c r="O18" s="42" t="n">
        <v>5</v>
      </c>
      <c r="P18" s="42" t="n">
        <v>0</v>
      </c>
      <c r="Q18" s="42" t="n">
        <v>0</v>
      </c>
      <c r="R18" s="42" t="n">
        <v>0</v>
      </c>
      <c r="S18" s="42" t="n">
        <v>1</v>
      </c>
      <c r="T18" s="42" t="s">
        <v>29</v>
      </c>
      <c r="U18" s="44"/>
      <c r="V18" s="45" t="s">
        <v>58</v>
      </c>
      <c r="W18" s="46"/>
      <c r="X18" s="47" t="s">
        <v>59</v>
      </c>
      <c r="Y18" s="14"/>
      <c r="Z18" s="15" t="s">
        <v>60</v>
      </c>
      <c r="AA18" s="51" t="s">
        <v>61</v>
      </c>
      <c r="AB18" s="9"/>
      <c r="AC18" s="13"/>
    </row>
    <row r="19" customFormat="false" ht="15.75" hidden="false" customHeight="false" outlineLevel="0" collapsed="false">
      <c r="A19" s="63" t="s">
        <v>42</v>
      </c>
      <c r="B19" s="40" t="n">
        <v>31</v>
      </c>
      <c r="C19" s="40" t="n">
        <v>69</v>
      </c>
      <c r="D19" s="40" t="n">
        <v>56</v>
      </c>
      <c r="E19" s="40" t="n">
        <v>35</v>
      </c>
      <c r="F19" s="40" t="n">
        <v>4</v>
      </c>
      <c r="G19" s="40" t="n">
        <v>2</v>
      </c>
      <c r="H19" s="40" t="n">
        <v>4</v>
      </c>
      <c r="I19" s="40" t="n">
        <v>1</v>
      </c>
      <c r="J19" s="40" t="s">
        <v>29</v>
      </c>
      <c r="K19" s="129"/>
      <c r="L19" s="43" t="s">
        <v>40</v>
      </c>
      <c r="M19" s="42" t="n">
        <v>0</v>
      </c>
      <c r="N19" s="42" t="n">
        <v>-3</v>
      </c>
      <c r="O19" s="42" t="n">
        <v>3</v>
      </c>
      <c r="P19" s="42" t="n">
        <v>1</v>
      </c>
      <c r="Q19" s="42" t="n">
        <v>0</v>
      </c>
      <c r="R19" s="42" t="n">
        <v>1</v>
      </c>
      <c r="S19" s="42" t="n">
        <v>1</v>
      </c>
      <c r="T19" s="42" t="s">
        <v>29</v>
      </c>
      <c r="U19" s="44"/>
      <c r="V19" s="45" t="s">
        <v>41</v>
      </c>
      <c r="W19" s="46"/>
      <c r="X19" s="47"/>
      <c r="Y19" s="14"/>
      <c r="Z19" s="15" t="s">
        <v>43</v>
      </c>
      <c r="AA19" s="51" t="s">
        <v>44</v>
      </c>
      <c r="AB19" s="9"/>
      <c r="AC19" s="13"/>
    </row>
    <row r="20" customFormat="false" ht="15.75" hidden="false" customHeight="false" outlineLevel="0" collapsed="false">
      <c r="A20" s="63" t="s">
        <v>69</v>
      </c>
      <c r="B20" s="40" t="n">
        <v>32</v>
      </c>
      <c r="C20" s="40" t="n">
        <v>68</v>
      </c>
      <c r="D20" s="40" t="n">
        <v>54</v>
      </c>
      <c r="E20" s="40" t="n">
        <v>21</v>
      </c>
      <c r="F20" s="40" t="n">
        <v>13</v>
      </c>
      <c r="G20" s="40" t="n">
        <v>9</v>
      </c>
      <c r="H20" s="40" t="n">
        <v>3</v>
      </c>
      <c r="I20" s="40" t="n">
        <v>1</v>
      </c>
      <c r="J20" s="137" t="n">
        <v>2</v>
      </c>
      <c r="K20" s="129"/>
      <c r="L20" s="43" t="s">
        <v>40</v>
      </c>
      <c r="M20" s="42" t="n">
        <v>0</v>
      </c>
      <c r="N20" s="42" t="n">
        <v>-2</v>
      </c>
      <c r="O20" s="42" t="n">
        <v>3</v>
      </c>
      <c r="P20" s="42" t="n">
        <v>1</v>
      </c>
      <c r="Q20" s="42" t="n">
        <v>0</v>
      </c>
      <c r="R20" s="42" t="n">
        <v>1</v>
      </c>
      <c r="S20" s="42" t="n">
        <v>0</v>
      </c>
      <c r="T20" s="42" t="s">
        <v>29</v>
      </c>
      <c r="U20" s="44"/>
      <c r="V20" s="45" t="s">
        <v>48</v>
      </c>
      <c r="W20" s="90"/>
      <c r="X20" s="47"/>
      <c r="Y20" s="14"/>
      <c r="Z20" s="15" t="s">
        <v>69</v>
      </c>
      <c r="AA20" s="51" t="s">
        <v>70</v>
      </c>
      <c r="AB20" s="9"/>
      <c r="AC20" s="13"/>
    </row>
    <row r="21" customFormat="false" ht="15.75" hidden="false" customHeight="false" outlineLevel="0" collapsed="false">
      <c r="A21" s="49" t="s">
        <v>71</v>
      </c>
      <c r="B21" s="40" t="n">
        <v>24</v>
      </c>
      <c r="C21" s="40" t="n">
        <v>76</v>
      </c>
      <c r="D21" s="40" t="n">
        <v>53</v>
      </c>
      <c r="E21" s="40" t="n">
        <v>37</v>
      </c>
      <c r="F21" s="40" t="n">
        <v>5</v>
      </c>
      <c r="G21" s="40" t="n">
        <v>4</v>
      </c>
      <c r="H21" s="40" t="n">
        <v>1</v>
      </c>
      <c r="I21" s="40" t="s">
        <v>47</v>
      </c>
      <c r="J21" s="137" t="s">
        <v>29</v>
      </c>
      <c r="K21" s="44"/>
      <c r="L21" s="43" t="s">
        <v>64</v>
      </c>
      <c r="M21" s="42" t="n">
        <v>-1</v>
      </c>
      <c r="N21" s="42" t="n">
        <v>-1</v>
      </c>
      <c r="O21" s="42" t="s">
        <v>29</v>
      </c>
      <c r="P21" s="42" t="s">
        <v>29</v>
      </c>
      <c r="Q21" s="42" t="s">
        <v>29</v>
      </c>
      <c r="R21" s="42" t="s">
        <v>29</v>
      </c>
      <c r="S21" s="42" t="s">
        <v>29</v>
      </c>
      <c r="T21" s="42" t="s">
        <v>29</v>
      </c>
      <c r="U21" s="44"/>
      <c r="V21" s="45" t="s">
        <v>54</v>
      </c>
      <c r="W21" s="46"/>
      <c r="X21" s="47"/>
      <c r="Y21" s="14"/>
      <c r="Z21" s="15" t="s">
        <v>71</v>
      </c>
      <c r="AA21" s="51" t="s">
        <v>72</v>
      </c>
      <c r="AB21" s="9"/>
      <c r="AC21" s="13"/>
    </row>
    <row r="22" customFormat="false" ht="15.75" hidden="false" customHeight="false" outlineLevel="0" collapsed="false">
      <c r="A22" s="49" t="s">
        <v>73</v>
      </c>
      <c r="B22" s="40" t="n">
        <v>38</v>
      </c>
      <c r="C22" s="40" t="n">
        <v>62</v>
      </c>
      <c r="D22" s="40" t="n">
        <v>52</v>
      </c>
      <c r="E22" s="40" t="n">
        <v>40</v>
      </c>
      <c r="F22" s="40" t="n">
        <v>4</v>
      </c>
      <c r="G22" s="40" t="n">
        <v>2</v>
      </c>
      <c r="H22" s="40" t="n">
        <v>1</v>
      </c>
      <c r="I22" s="40" t="n">
        <v>1</v>
      </c>
      <c r="J22" s="40" t="s">
        <v>29</v>
      </c>
      <c r="K22" s="44"/>
      <c r="L22" s="43" t="s">
        <v>150</v>
      </c>
      <c r="M22" s="42" t="n">
        <v>5</v>
      </c>
      <c r="N22" s="42" t="n">
        <v>-8</v>
      </c>
      <c r="O22" s="42" t="n">
        <v>15</v>
      </c>
      <c r="P22" s="42" t="n">
        <v>-1</v>
      </c>
      <c r="Q22" s="42" t="n">
        <v>-4</v>
      </c>
      <c r="R22" s="42" t="n">
        <v>0</v>
      </c>
      <c r="S22" s="42" t="n">
        <v>0</v>
      </c>
      <c r="T22" s="42" t="s">
        <v>29</v>
      </c>
      <c r="U22" s="44"/>
      <c r="V22" s="45" t="s">
        <v>78</v>
      </c>
      <c r="W22" s="46"/>
      <c r="X22" s="47"/>
      <c r="Y22" s="14"/>
      <c r="Z22" s="15" t="s">
        <v>73</v>
      </c>
      <c r="AA22" s="51" t="s">
        <v>151</v>
      </c>
      <c r="AB22" s="9"/>
      <c r="AC22" s="13"/>
    </row>
    <row r="23" customFormat="false" ht="15.75" hidden="false" customHeight="false" outlineLevel="0" collapsed="false">
      <c r="A23" s="49" t="s">
        <v>76</v>
      </c>
      <c r="B23" s="40" t="n">
        <v>37</v>
      </c>
      <c r="C23" s="40" t="n">
        <v>63</v>
      </c>
      <c r="D23" s="40" t="n">
        <v>73</v>
      </c>
      <c r="E23" s="40" t="n">
        <v>12</v>
      </c>
      <c r="F23" s="40" t="n">
        <v>8</v>
      </c>
      <c r="G23" s="40" t="n">
        <v>4</v>
      </c>
      <c r="H23" s="40" t="n">
        <v>2</v>
      </c>
      <c r="I23" s="40" t="s">
        <v>47</v>
      </c>
      <c r="J23" s="40" t="s">
        <v>29</v>
      </c>
      <c r="K23" s="44"/>
      <c r="L23" s="43" t="s">
        <v>77</v>
      </c>
      <c r="M23" s="42" t="n">
        <v>-4</v>
      </c>
      <c r="N23" s="42" t="n">
        <v>-1</v>
      </c>
      <c r="O23" s="42" t="n">
        <v>6</v>
      </c>
      <c r="P23" s="42" t="n">
        <v>-6</v>
      </c>
      <c r="Q23" s="42" t="n">
        <v>-3</v>
      </c>
      <c r="R23" s="42" t="n">
        <v>1</v>
      </c>
      <c r="S23" s="42" t="n">
        <v>0</v>
      </c>
      <c r="T23" s="42" t="s">
        <v>29</v>
      </c>
      <c r="U23" s="44"/>
      <c r="V23" s="45" t="s">
        <v>78</v>
      </c>
      <c r="W23" s="91" t="s">
        <v>79</v>
      </c>
      <c r="X23" s="47"/>
      <c r="Y23" s="14"/>
      <c r="Z23" s="15" t="s">
        <v>76</v>
      </c>
      <c r="AA23" s="51" t="s">
        <v>80</v>
      </c>
      <c r="AB23" s="92" t="s">
        <v>81</v>
      </c>
      <c r="AC23" s="13"/>
    </row>
    <row r="24" customFormat="false" ht="15.75" hidden="false" customHeight="false" outlineLevel="0" collapsed="false">
      <c r="A24" s="49" t="s">
        <v>82</v>
      </c>
      <c r="B24" s="40" t="n">
        <v>50</v>
      </c>
      <c r="C24" s="40" t="n">
        <v>50</v>
      </c>
      <c r="D24" s="40" t="n">
        <v>58</v>
      </c>
      <c r="E24" s="40" t="n">
        <v>28</v>
      </c>
      <c r="F24" s="40" t="n">
        <v>7</v>
      </c>
      <c r="G24" s="40" t="n">
        <v>4</v>
      </c>
      <c r="H24" s="40" t="s">
        <v>29</v>
      </c>
      <c r="I24" s="40" t="n">
        <v>3</v>
      </c>
      <c r="J24" s="137" t="s">
        <v>29</v>
      </c>
      <c r="K24" s="44"/>
      <c r="L24" s="43" t="s">
        <v>53</v>
      </c>
      <c r="M24" s="42" t="n">
        <v>-5</v>
      </c>
      <c r="N24" s="42" t="n">
        <v>-6</v>
      </c>
      <c r="O24" s="42" t="n">
        <v>5</v>
      </c>
      <c r="P24" s="42" t="n">
        <v>-1</v>
      </c>
      <c r="Q24" s="42" t="n">
        <v>2</v>
      </c>
      <c r="R24" s="42" t="s">
        <v>29</v>
      </c>
      <c r="S24" s="42" t="n">
        <v>0</v>
      </c>
      <c r="T24" s="42" t="s">
        <v>29</v>
      </c>
      <c r="U24" s="44"/>
      <c r="V24" s="45" t="s">
        <v>78</v>
      </c>
      <c r="W24" s="46"/>
      <c r="X24" s="47"/>
      <c r="Y24" s="14"/>
      <c r="Z24" s="15" t="s">
        <v>82</v>
      </c>
      <c r="AA24" s="51" t="s">
        <v>83</v>
      </c>
      <c r="AB24" s="9"/>
      <c r="AC24" s="13"/>
    </row>
    <row r="25" customFormat="false" ht="15.75" hidden="false" customHeight="false" outlineLevel="0" collapsed="false">
      <c r="A25" s="76" t="s">
        <v>84</v>
      </c>
      <c r="B25" s="37" t="n">
        <v>17</v>
      </c>
      <c r="C25" s="37" t="n">
        <v>83</v>
      </c>
      <c r="D25" s="40" t="n">
        <v>37</v>
      </c>
      <c r="E25" s="40" t="n">
        <v>45</v>
      </c>
      <c r="F25" s="40" t="n">
        <v>3</v>
      </c>
      <c r="G25" s="40" t="n">
        <v>1</v>
      </c>
      <c r="H25" s="40" t="n">
        <v>14</v>
      </c>
      <c r="I25" s="40" t="s">
        <v>47</v>
      </c>
      <c r="J25" s="137" t="s">
        <v>29</v>
      </c>
      <c r="K25" s="138"/>
      <c r="L25" s="43" t="s">
        <v>64</v>
      </c>
      <c r="M25" s="94" t="n">
        <v>-1</v>
      </c>
      <c r="N25" s="42" t="n">
        <v>-1</v>
      </c>
      <c r="O25" s="42" t="n">
        <v>1</v>
      </c>
      <c r="P25" s="42" t="n">
        <v>0</v>
      </c>
      <c r="Q25" s="42" t="n">
        <v>0</v>
      </c>
      <c r="R25" s="42" t="n">
        <v>0</v>
      </c>
      <c r="S25" s="42" t="n">
        <v>0</v>
      </c>
      <c r="T25" s="42" t="s">
        <v>29</v>
      </c>
      <c r="U25" s="44"/>
      <c r="V25" s="45" t="s">
        <v>85</v>
      </c>
      <c r="W25" s="46"/>
      <c r="X25" s="47"/>
      <c r="Y25" s="14"/>
      <c r="Z25" s="15" t="s">
        <v>84</v>
      </c>
      <c r="AA25" s="51" t="s">
        <v>86</v>
      </c>
      <c r="AB25" s="9"/>
      <c r="AC25" s="13"/>
    </row>
    <row r="26" customFormat="false" ht="15.75" hidden="false" customHeight="false" outlineLevel="0" collapsed="false">
      <c r="A26" s="76" t="s">
        <v>87</v>
      </c>
      <c r="B26" s="40" t="n">
        <v>28</v>
      </c>
      <c r="C26" s="37" t="n">
        <v>72</v>
      </c>
      <c r="D26" s="37" t="n">
        <f aca="false">((110+2702+7601+2313+4683+2382)/(125+3374+11237+3370+5895+4829))*100</f>
        <v>68.64724246</v>
      </c>
      <c r="E26" s="37" t="n">
        <f aca="false">((8+212+1752+179+222+253)/(125+3374+11237+3370+5895+4829))*100</f>
        <v>9.108567464</v>
      </c>
      <c r="F26" s="37" t="n">
        <f aca="false">((5+254+1120+444+444+945)/(125+3374+11237+3370+5895+4829))*100</f>
        <v>11.14117239</v>
      </c>
      <c r="G26" s="37" t="n">
        <f aca="false">((3+191+661+367+467+1205)/(125+3374+11237+3370+5895+4829))*100</f>
        <v>10.0381547</v>
      </c>
      <c r="H26" s="37" t="s">
        <v>29</v>
      </c>
      <c r="I26" s="37" t="n">
        <f aca="false">((17+98+58+68+40)/(125+3374+11237+3370+5895+4829))*100</f>
        <v>0.9746791537</v>
      </c>
      <c r="J26" s="137" t="s">
        <v>29</v>
      </c>
      <c r="K26" s="138"/>
      <c r="L26" s="43" t="s">
        <v>88</v>
      </c>
      <c r="M26" s="94" t="n">
        <v>2</v>
      </c>
      <c r="N26" s="94" t="s">
        <v>29</v>
      </c>
      <c r="O26" s="94" t="s">
        <v>29</v>
      </c>
      <c r="P26" s="94" t="s">
        <v>29</v>
      </c>
      <c r="Q26" s="94" t="s">
        <v>29</v>
      </c>
      <c r="R26" s="94" t="s">
        <v>29</v>
      </c>
      <c r="S26" s="94" t="s">
        <v>29</v>
      </c>
      <c r="T26" s="42" t="s">
        <v>29</v>
      </c>
      <c r="U26" s="44"/>
      <c r="V26" s="45" t="s">
        <v>89</v>
      </c>
      <c r="W26" s="46" t="s">
        <v>90</v>
      </c>
      <c r="X26" s="47"/>
      <c r="Y26" s="14"/>
      <c r="Z26" s="15" t="s">
        <v>87</v>
      </c>
      <c r="AA26" s="51" t="s">
        <v>91</v>
      </c>
      <c r="AB26" s="9"/>
      <c r="AC26" s="13"/>
    </row>
    <row r="27" customFormat="false" ht="15.75" hidden="false" customHeight="false" outlineLevel="0" collapsed="false">
      <c r="A27" s="76" t="s">
        <v>92</v>
      </c>
      <c r="B27" s="40" t="n">
        <v>31</v>
      </c>
      <c r="C27" s="37" t="n">
        <v>69</v>
      </c>
      <c r="D27" s="37" t="n">
        <v>52</v>
      </c>
      <c r="E27" s="37" t="n">
        <v>14</v>
      </c>
      <c r="F27" s="37" t="n">
        <v>19</v>
      </c>
      <c r="G27" s="37" t="n">
        <v>14</v>
      </c>
      <c r="H27" s="37" t="n">
        <v>1</v>
      </c>
      <c r="I27" s="37" t="n">
        <v>0</v>
      </c>
      <c r="J27" s="137" t="s">
        <v>29</v>
      </c>
      <c r="K27" s="138"/>
      <c r="L27" s="43" t="s">
        <v>29</v>
      </c>
      <c r="M27" s="94" t="s">
        <v>29</v>
      </c>
      <c r="N27" s="94" t="n">
        <v>-6</v>
      </c>
      <c r="O27" s="94" t="n">
        <v>2</v>
      </c>
      <c r="P27" s="94" t="n">
        <v>5</v>
      </c>
      <c r="Q27" s="94" t="n">
        <v>0</v>
      </c>
      <c r="R27" s="94" t="n">
        <v>0</v>
      </c>
      <c r="S27" s="94" t="n">
        <v>-1</v>
      </c>
      <c r="T27" s="42" t="s">
        <v>29</v>
      </c>
      <c r="U27" s="44"/>
      <c r="V27" s="45" t="s">
        <v>89</v>
      </c>
      <c r="W27" s="46" t="s">
        <v>93</v>
      </c>
      <c r="X27" s="47"/>
      <c r="Y27" s="14"/>
      <c r="Z27" s="15" t="s">
        <v>92</v>
      </c>
      <c r="AA27" s="51" t="s">
        <v>94</v>
      </c>
      <c r="AB27" s="9"/>
      <c r="AC27" s="13"/>
    </row>
    <row r="28" customFormat="false" ht="15.75" hidden="false" customHeight="false" outlineLevel="0" collapsed="false">
      <c r="A28" s="76" t="s">
        <v>95</v>
      </c>
      <c r="B28" s="40" t="n">
        <v>26</v>
      </c>
      <c r="C28" s="37" t="n">
        <v>73.9</v>
      </c>
      <c r="D28" s="37" t="n">
        <v>48</v>
      </c>
      <c r="E28" s="37" t="n">
        <v>38</v>
      </c>
      <c r="F28" s="37" t="n">
        <v>9</v>
      </c>
      <c r="G28" s="37" t="n">
        <v>4</v>
      </c>
      <c r="H28" s="37" t="n">
        <v>1</v>
      </c>
      <c r="I28" s="40" t="s">
        <v>47</v>
      </c>
      <c r="J28" s="40" t="s">
        <v>29</v>
      </c>
      <c r="K28" s="138"/>
      <c r="L28" s="43" t="s">
        <v>64</v>
      </c>
      <c r="M28" s="94" t="n">
        <v>-1</v>
      </c>
      <c r="N28" s="94" t="n">
        <v>-13</v>
      </c>
      <c r="O28" s="94" t="n">
        <v>12</v>
      </c>
      <c r="P28" s="94" t="n">
        <v>0</v>
      </c>
      <c r="Q28" s="94" t="n">
        <v>0</v>
      </c>
      <c r="R28" s="94" t="n">
        <v>0</v>
      </c>
      <c r="S28" s="94" t="n">
        <v>0</v>
      </c>
      <c r="T28" s="42" t="s">
        <v>29</v>
      </c>
      <c r="U28" s="44"/>
      <c r="V28" s="45" t="s">
        <v>36</v>
      </c>
      <c r="W28" s="23"/>
      <c r="X28" s="32"/>
      <c r="Y28" s="139"/>
      <c r="Z28" s="15" t="s">
        <v>95</v>
      </c>
      <c r="AA28" s="51" t="s">
        <v>152</v>
      </c>
      <c r="AB28" s="36"/>
      <c r="AC28" s="13"/>
    </row>
    <row r="29" customFormat="false" ht="15.75" hidden="false" customHeight="false" outlineLevel="0" collapsed="false">
      <c r="A29" s="76" t="s">
        <v>98</v>
      </c>
      <c r="B29" s="40" t="n">
        <v>44</v>
      </c>
      <c r="C29" s="40" t="n">
        <v>56</v>
      </c>
      <c r="D29" s="40" t="n">
        <v>62</v>
      </c>
      <c r="E29" s="40" t="n">
        <v>20</v>
      </c>
      <c r="F29" s="40" t="n">
        <v>8</v>
      </c>
      <c r="G29" s="40" t="n">
        <v>8</v>
      </c>
      <c r="H29" s="40" t="s">
        <v>29</v>
      </c>
      <c r="I29" s="40" t="n">
        <v>3</v>
      </c>
      <c r="J29" s="137" t="s">
        <v>29</v>
      </c>
      <c r="K29" s="44"/>
      <c r="L29" s="43" t="s">
        <v>99</v>
      </c>
      <c r="M29" s="42" t="n">
        <v>3</v>
      </c>
      <c r="N29" s="42" t="n">
        <v>-9</v>
      </c>
      <c r="O29" s="42" t="n">
        <v>5</v>
      </c>
      <c r="P29" s="42" t="n">
        <v>3</v>
      </c>
      <c r="Q29" s="42" t="n">
        <v>4</v>
      </c>
      <c r="R29" s="42" t="s">
        <v>29</v>
      </c>
      <c r="S29" s="42" t="n">
        <v>-1</v>
      </c>
      <c r="T29" s="42" t="s">
        <v>29</v>
      </c>
      <c r="U29" s="44"/>
      <c r="V29" s="45" t="s">
        <v>100</v>
      </c>
      <c r="W29" s="46"/>
      <c r="X29" s="47"/>
      <c r="Y29" s="14"/>
      <c r="Z29" s="15" t="s">
        <v>98</v>
      </c>
      <c r="AA29" s="51" t="s">
        <v>101</v>
      </c>
      <c r="AB29" s="9"/>
      <c r="AC29" s="13"/>
    </row>
    <row r="30" customFormat="false" ht="15.75" hidden="false" customHeight="false" outlineLevel="0" collapsed="false">
      <c r="A30" s="76" t="s">
        <v>102</v>
      </c>
      <c r="B30" s="40" t="n">
        <v>39</v>
      </c>
      <c r="C30" s="40" t="n">
        <v>61</v>
      </c>
      <c r="D30" s="40" t="n">
        <v>48</v>
      </c>
      <c r="E30" s="40" t="n">
        <v>13</v>
      </c>
      <c r="F30" s="40" t="n">
        <v>13</v>
      </c>
      <c r="G30" s="40" t="n">
        <v>21</v>
      </c>
      <c r="H30" s="40" t="s">
        <v>29</v>
      </c>
      <c r="I30" s="40" t="n">
        <v>5</v>
      </c>
      <c r="J30" s="137" t="s">
        <v>29</v>
      </c>
      <c r="K30" s="44"/>
      <c r="L30" s="43" t="s">
        <v>35</v>
      </c>
      <c r="M30" s="42" t="n">
        <v>-2</v>
      </c>
      <c r="N30" s="42" t="n">
        <v>-12</v>
      </c>
      <c r="O30" s="42" t="n">
        <v>0</v>
      </c>
      <c r="P30" s="42" t="n">
        <v>4</v>
      </c>
      <c r="Q30" s="42" t="n">
        <v>6</v>
      </c>
      <c r="R30" s="42" t="s">
        <v>29</v>
      </c>
      <c r="S30" s="42" t="n">
        <v>2</v>
      </c>
      <c r="T30" s="42" t="s">
        <v>29</v>
      </c>
      <c r="U30" s="44"/>
      <c r="V30" s="45" t="s">
        <v>103</v>
      </c>
      <c r="W30" s="46"/>
      <c r="X30" s="47"/>
      <c r="Y30" s="14"/>
      <c r="Z30" s="15" t="s">
        <v>102</v>
      </c>
      <c r="AA30" s="51" t="s">
        <v>104</v>
      </c>
      <c r="AB30" s="9"/>
      <c r="AC30" s="13"/>
    </row>
    <row r="31" customFormat="false" ht="15.75" hidden="false" customHeight="false" outlineLevel="0" collapsed="false">
      <c r="A31" s="63" t="s">
        <v>105</v>
      </c>
      <c r="B31" s="40" t="n">
        <v>54</v>
      </c>
      <c r="C31" s="40" t="n">
        <v>46</v>
      </c>
      <c r="D31" s="40" t="n">
        <v>79</v>
      </c>
      <c r="E31" s="40" t="n">
        <v>10</v>
      </c>
      <c r="F31" s="40" t="n">
        <v>4</v>
      </c>
      <c r="G31" s="40" t="n">
        <v>3</v>
      </c>
      <c r="H31" s="40" t="n">
        <v>4</v>
      </c>
      <c r="I31" s="40" t="s">
        <v>47</v>
      </c>
      <c r="J31" s="137" t="s">
        <v>29</v>
      </c>
      <c r="K31" s="44"/>
      <c r="L31" s="43" t="s">
        <v>106</v>
      </c>
      <c r="M31" s="42" t="n">
        <v>-3</v>
      </c>
      <c r="N31" s="42" t="n">
        <v>0</v>
      </c>
      <c r="O31" s="42" t="n">
        <v>-1</v>
      </c>
      <c r="P31" s="42" t="n">
        <v>0</v>
      </c>
      <c r="Q31" s="42" t="n">
        <v>0</v>
      </c>
      <c r="R31" s="42" t="n">
        <v>0</v>
      </c>
      <c r="S31" s="42" t="n">
        <v>0</v>
      </c>
      <c r="T31" s="42" t="s">
        <v>29</v>
      </c>
      <c r="U31" s="44"/>
      <c r="V31" s="45" t="s">
        <v>107</v>
      </c>
      <c r="W31" s="47" t="s">
        <v>108</v>
      </c>
      <c r="X31" s="47"/>
      <c r="Y31" s="10"/>
      <c r="Z31" s="9" t="s">
        <v>109</v>
      </c>
      <c r="AA31" s="92" t="s">
        <v>110</v>
      </c>
      <c r="AB31" s="9"/>
      <c r="AC31" s="13"/>
    </row>
    <row r="32" customFormat="false" ht="15.75" hidden="false" customHeight="false" outlineLevel="0" collapsed="false">
      <c r="A32" s="100" t="s">
        <v>50</v>
      </c>
      <c r="B32" s="101" t="n">
        <v>26</v>
      </c>
      <c r="C32" s="101" t="n">
        <v>74</v>
      </c>
      <c r="D32" s="102" t="n">
        <v>56</v>
      </c>
      <c r="E32" s="102" t="n">
        <v>31</v>
      </c>
      <c r="F32" s="102" t="n">
        <v>6</v>
      </c>
      <c r="G32" s="102" t="n">
        <v>4</v>
      </c>
      <c r="H32" s="102" t="n">
        <v>2</v>
      </c>
      <c r="I32" s="40" t="s">
        <v>47</v>
      </c>
      <c r="J32" s="140" t="s">
        <v>29</v>
      </c>
      <c r="K32" s="106"/>
      <c r="L32" s="118" t="s">
        <v>88</v>
      </c>
      <c r="M32" s="104" t="n">
        <v>2</v>
      </c>
      <c r="N32" s="105" t="n">
        <v>-3</v>
      </c>
      <c r="O32" s="105" t="n">
        <v>2</v>
      </c>
      <c r="P32" s="105" t="n">
        <v>1</v>
      </c>
      <c r="Q32" s="105" t="n">
        <v>0</v>
      </c>
      <c r="R32" s="105" t="n">
        <v>1</v>
      </c>
      <c r="S32" s="105" t="n">
        <v>-1</v>
      </c>
      <c r="T32" s="105" t="s">
        <v>29</v>
      </c>
      <c r="U32" s="106"/>
      <c r="V32" s="107" t="s">
        <v>89</v>
      </c>
      <c r="W32" s="90"/>
      <c r="X32" s="46"/>
      <c r="Y32" s="108"/>
      <c r="Z32" s="48" t="s">
        <v>50</v>
      </c>
      <c r="AA32" s="109" t="s">
        <v>111</v>
      </c>
      <c r="AB32" s="15"/>
      <c r="AC32" s="48"/>
    </row>
    <row r="33" customFormat="false" ht="15.75" hidden="false" customHeight="false" outlineLevel="0" collapsed="false">
      <c r="A33" s="100" t="s">
        <v>112</v>
      </c>
      <c r="B33" s="101" t="n">
        <v>31</v>
      </c>
      <c r="C33" s="101" t="n">
        <v>69</v>
      </c>
      <c r="D33" s="101" t="n">
        <v>65</v>
      </c>
      <c r="E33" s="101" t="n">
        <v>24</v>
      </c>
      <c r="F33" s="101" t="n">
        <v>4</v>
      </c>
      <c r="G33" s="101" t="n">
        <v>3</v>
      </c>
      <c r="H33" s="101" t="n">
        <v>3</v>
      </c>
      <c r="I33" s="40" t="s">
        <v>47</v>
      </c>
      <c r="J33" s="101" t="n">
        <v>2</v>
      </c>
      <c r="K33" s="106"/>
      <c r="L33" s="118" t="s">
        <v>35</v>
      </c>
      <c r="M33" s="104" t="n">
        <v>-2</v>
      </c>
      <c r="N33" s="104" t="n">
        <v>-2</v>
      </c>
      <c r="O33" s="104" t="n">
        <v>2</v>
      </c>
      <c r="P33" s="104" t="n">
        <v>0</v>
      </c>
      <c r="Q33" s="104" t="n">
        <v>1</v>
      </c>
      <c r="R33" s="104" t="n">
        <v>1</v>
      </c>
      <c r="S33" s="104" t="n">
        <v>-3</v>
      </c>
      <c r="T33" s="104" t="s">
        <v>29</v>
      </c>
      <c r="U33" s="106"/>
      <c r="V33" s="107" t="s">
        <v>153</v>
      </c>
      <c r="W33" s="46"/>
      <c r="X33" s="46"/>
      <c r="Y33" s="108"/>
      <c r="Z33" s="48" t="s">
        <v>112</v>
      </c>
      <c r="AA33" s="109" t="s">
        <v>113</v>
      </c>
      <c r="AB33" s="15"/>
      <c r="AC33" s="48"/>
    </row>
    <row r="34" customFormat="false" ht="15.75" hidden="false" customHeight="false" outlineLevel="0" collapsed="false">
      <c r="A34" s="100" t="s">
        <v>114</v>
      </c>
      <c r="B34" s="101" t="n">
        <v>49</v>
      </c>
      <c r="C34" s="101" t="n">
        <v>51</v>
      </c>
      <c r="D34" s="101" t="n">
        <v>65</v>
      </c>
      <c r="E34" s="101" t="n">
        <v>16</v>
      </c>
      <c r="F34" s="101" t="n">
        <v>8</v>
      </c>
      <c r="G34" s="101" t="n">
        <v>5</v>
      </c>
      <c r="H34" s="101" t="n">
        <v>5</v>
      </c>
      <c r="I34" s="101" t="n">
        <v>1</v>
      </c>
      <c r="J34" s="141" t="s">
        <v>29</v>
      </c>
      <c r="K34" s="106"/>
      <c r="L34" s="118" t="s">
        <v>40</v>
      </c>
      <c r="M34" s="104" t="n">
        <v>0</v>
      </c>
      <c r="N34" s="104" t="n">
        <v>-6</v>
      </c>
      <c r="O34" s="104" t="n">
        <v>4</v>
      </c>
      <c r="P34" s="104" t="n">
        <v>1</v>
      </c>
      <c r="Q34" s="104" t="n">
        <v>2</v>
      </c>
      <c r="R34" s="104" t="n">
        <v>-1</v>
      </c>
      <c r="S34" s="104" t="n">
        <v>0</v>
      </c>
      <c r="T34" s="104" t="s">
        <v>29</v>
      </c>
      <c r="U34" s="106"/>
      <c r="V34" s="107" t="s">
        <v>36</v>
      </c>
      <c r="W34" s="46"/>
      <c r="X34" s="46"/>
      <c r="Y34" s="108"/>
      <c r="Z34" s="48" t="s">
        <v>114</v>
      </c>
      <c r="AA34" s="109" t="s">
        <v>115</v>
      </c>
      <c r="AB34" s="15"/>
      <c r="AC34" s="48"/>
    </row>
    <row r="35" customFormat="false" ht="15.75" hidden="false" customHeight="false" outlineLevel="0" collapsed="false">
      <c r="A35" s="100" t="s">
        <v>116</v>
      </c>
      <c r="B35" s="102" t="n">
        <v>36.1</v>
      </c>
      <c r="C35" s="102" t="n">
        <v>63.9</v>
      </c>
      <c r="D35" s="102" t="n">
        <v>49.8</v>
      </c>
      <c r="E35" s="102" t="n">
        <v>30.9</v>
      </c>
      <c r="F35" s="102" t="n">
        <v>5.6</v>
      </c>
      <c r="G35" s="102" t="n">
        <v>8.8</v>
      </c>
      <c r="H35" s="102" t="n">
        <v>4.3</v>
      </c>
      <c r="I35" s="102" t="n">
        <v>0.6</v>
      </c>
      <c r="J35" s="101" t="s">
        <v>29</v>
      </c>
      <c r="K35" s="106"/>
      <c r="L35" s="118" t="s">
        <v>29</v>
      </c>
      <c r="M35" s="104" t="s">
        <v>29</v>
      </c>
      <c r="N35" s="104" t="s">
        <v>29</v>
      </c>
      <c r="O35" s="104" t="s">
        <v>29</v>
      </c>
      <c r="P35" s="104" t="s">
        <v>29</v>
      </c>
      <c r="Q35" s="104" t="s">
        <v>29</v>
      </c>
      <c r="R35" s="104" t="s">
        <v>29</v>
      </c>
      <c r="S35" s="104" t="s">
        <v>29</v>
      </c>
      <c r="T35" s="104" t="s">
        <v>29</v>
      </c>
      <c r="U35" s="106"/>
      <c r="V35" s="107" t="s">
        <v>78</v>
      </c>
      <c r="W35" s="46" t="s">
        <v>154</v>
      </c>
      <c r="X35" s="46"/>
      <c r="Y35" s="108"/>
      <c r="Z35" s="48"/>
      <c r="AA35" s="48"/>
      <c r="AB35" s="15"/>
      <c r="AC35" s="48"/>
    </row>
    <row r="36" customFormat="false" ht="15.75" hidden="false" customHeight="false" outlineLevel="0" collapsed="false">
      <c r="A36" s="123"/>
      <c r="B36" s="65"/>
      <c r="C36" s="65"/>
      <c r="D36" s="65"/>
      <c r="E36" s="40"/>
      <c r="F36" s="40"/>
      <c r="G36" s="40"/>
      <c r="H36" s="40"/>
      <c r="I36" s="40"/>
      <c r="J36" s="40"/>
      <c r="K36" s="44"/>
      <c r="L36" s="43"/>
      <c r="M36" s="42"/>
      <c r="N36" s="42"/>
      <c r="O36" s="42"/>
      <c r="P36" s="42"/>
      <c r="Q36" s="42"/>
      <c r="R36" s="42"/>
      <c r="S36" s="42"/>
      <c r="T36" s="42"/>
      <c r="U36" s="44"/>
      <c r="V36" s="45"/>
      <c r="W36" s="47"/>
      <c r="X36" s="47"/>
      <c r="Y36" s="10"/>
      <c r="Z36" s="9"/>
      <c r="AA36" s="9"/>
      <c r="AB36" s="9"/>
      <c r="AC36" s="13"/>
    </row>
    <row r="37" customFormat="false" ht="15.75" hidden="false" customHeight="false" outlineLevel="0" collapsed="false">
      <c r="A37" s="123" t="s">
        <v>128</v>
      </c>
      <c r="B37" s="65" t="n">
        <f aca="false">AVERAGE(B6:B35)</f>
        <v>35.5592592592593</v>
      </c>
      <c r="C37" s="65" t="n">
        <f aca="false">AVERAGE(C6:C35)</f>
        <v>64.437037037037</v>
      </c>
      <c r="D37" s="65" t="n">
        <f aca="false">AVERAGE(D6:D35)</f>
        <v>54.7573052762963</v>
      </c>
      <c r="E37" s="65" t="n">
        <f aca="false">AVERAGE(E6:E35)</f>
        <v>30.2966136097778</v>
      </c>
      <c r="F37" s="65" t="n">
        <f aca="false">AVERAGE(F6:F35)</f>
        <v>6.50893231074074</v>
      </c>
      <c r="G37" s="65" t="n">
        <f aca="false">AVERAGE(G6:G35)</f>
        <v>4.91993165555556</v>
      </c>
      <c r="H37" s="65" t="n">
        <f aca="false">AVERAGE(H6:H35)</f>
        <v>3.14347826086956</v>
      </c>
      <c r="I37" s="65" t="n">
        <f aca="false">AVERAGE(I6:I35)</f>
        <v>1.69859328631667</v>
      </c>
      <c r="J37" s="40" t="s">
        <v>29</v>
      </c>
      <c r="K37" s="44"/>
      <c r="L37" s="43" t="s">
        <v>64</v>
      </c>
      <c r="M37" s="42" t="n">
        <v>0</v>
      </c>
      <c r="N37" s="42" t="n">
        <v>-5</v>
      </c>
      <c r="O37" s="42" t="n">
        <v>4</v>
      </c>
      <c r="P37" s="42" t="n">
        <v>1</v>
      </c>
      <c r="Q37" s="42" t="n">
        <v>1</v>
      </c>
      <c r="R37" s="42" t="n">
        <v>-1</v>
      </c>
      <c r="S37" s="42" t="n">
        <v>0</v>
      </c>
      <c r="T37" s="42" t="s">
        <v>29</v>
      </c>
      <c r="U37" s="44"/>
      <c r="V37" s="45"/>
      <c r="W37" s="47"/>
      <c r="X37" s="47"/>
      <c r="Y37" s="10"/>
      <c r="Z37" s="9"/>
      <c r="AA37" s="9"/>
      <c r="AB37" s="9"/>
      <c r="AC37" s="13"/>
    </row>
    <row r="38" customFormat="false" ht="15.75" hidden="false" customHeight="false" outlineLevel="0" collapsed="false">
      <c r="A38" s="133"/>
      <c r="B38" s="40"/>
      <c r="C38" s="40"/>
      <c r="D38" s="40"/>
      <c r="E38" s="40"/>
      <c r="F38" s="40"/>
      <c r="G38" s="40"/>
      <c r="H38" s="40"/>
      <c r="I38" s="40"/>
      <c r="J38" s="40"/>
      <c r="K38" s="44"/>
      <c r="L38" s="43"/>
      <c r="M38" s="42"/>
      <c r="N38" s="42"/>
      <c r="O38" s="42"/>
      <c r="P38" s="42"/>
      <c r="Q38" s="42"/>
      <c r="R38" s="42"/>
      <c r="S38" s="42"/>
      <c r="T38" s="42"/>
      <c r="U38" s="44"/>
      <c r="V38" s="45"/>
      <c r="W38" s="47"/>
      <c r="X38" s="47"/>
      <c r="Y38" s="10"/>
      <c r="Z38" s="9"/>
      <c r="AA38" s="9"/>
      <c r="AB38" s="9"/>
      <c r="AC38" s="13"/>
    </row>
    <row r="39" customFormat="false" ht="15.75" hidden="false" customHeight="false" outlineLevel="0" collapsed="false">
      <c r="A39" s="17" t="s">
        <v>129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6"/>
      <c r="L39" s="118"/>
      <c r="M39" s="104"/>
      <c r="N39" s="104"/>
      <c r="O39" s="104"/>
      <c r="P39" s="104"/>
      <c r="Q39" s="104"/>
      <c r="R39" s="104"/>
      <c r="S39" s="104"/>
      <c r="T39" s="104"/>
      <c r="U39" s="106"/>
      <c r="V39" s="107"/>
      <c r="W39" s="46"/>
      <c r="X39" s="46"/>
      <c r="Y39" s="14"/>
      <c r="Z39" s="15"/>
      <c r="AA39" s="15"/>
      <c r="AB39" s="15"/>
      <c r="AC39" s="48"/>
    </row>
    <row r="40" customFormat="false" ht="15.75" hidden="false" customHeight="false" outlineLevel="0" collapsed="false">
      <c r="A40" s="100" t="s">
        <v>130</v>
      </c>
      <c r="B40" s="101" t="n">
        <v>44</v>
      </c>
      <c r="C40" s="101" t="n">
        <v>56</v>
      </c>
      <c r="D40" s="101" t="s">
        <v>131</v>
      </c>
      <c r="E40" s="101" t="n">
        <v>6</v>
      </c>
      <c r="F40" s="101" t="n">
        <v>7</v>
      </c>
      <c r="G40" s="101" t="n">
        <v>9</v>
      </c>
      <c r="H40" s="40" t="s">
        <v>29</v>
      </c>
      <c r="I40" s="40" t="s">
        <v>29</v>
      </c>
      <c r="J40" s="141" t="s">
        <v>29</v>
      </c>
      <c r="K40" s="106"/>
      <c r="L40" s="118" t="s">
        <v>155</v>
      </c>
      <c r="M40" s="104" t="n">
        <v>10</v>
      </c>
      <c r="N40" s="104" t="n">
        <v>10</v>
      </c>
      <c r="O40" s="104" t="n">
        <v>-4</v>
      </c>
      <c r="P40" s="104" t="n">
        <v>-3</v>
      </c>
      <c r="Q40" s="104" t="n">
        <v>-3</v>
      </c>
      <c r="R40" s="42" t="s">
        <v>29</v>
      </c>
      <c r="S40" s="42" t="s">
        <v>29</v>
      </c>
      <c r="T40" s="104" t="s">
        <v>29</v>
      </c>
      <c r="U40" s="106"/>
      <c r="V40" s="107" t="s">
        <v>120</v>
      </c>
      <c r="W40" s="46" t="s">
        <v>132</v>
      </c>
      <c r="X40" s="46"/>
      <c r="Y40" s="14"/>
      <c r="Z40" s="15" t="s">
        <v>133</v>
      </c>
      <c r="AA40" s="109" t="s">
        <v>134</v>
      </c>
      <c r="AB40" s="15"/>
      <c r="AC40" s="48"/>
    </row>
    <row r="41" customFormat="false" ht="15.75" hidden="false" customHeight="false" outlineLevel="0" collapsed="false">
      <c r="A41" s="100" t="s">
        <v>135</v>
      </c>
      <c r="B41" s="101" t="n">
        <v>6</v>
      </c>
      <c r="C41" s="101" t="n">
        <v>94</v>
      </c>
      <c r="D41" s="101" t="n">
        <v>73</v>
      </c>
      <c r="E41" s="101" t="n">
        <v>21</v>
      </c>
      <c r="F41" s="101" t="n">
        <v>3</v>
      </c>
      <c r="G41" s="101" t="n">
        <v>2</v>
      </c>
      <c r="H41" s="40" t="s">
        <v>47</v>
      </c>
      <c r="I41" s="40" t="s">
        <v>47</v>
      </c>
      <c r="J41" s="141" t="s">
        <v>29</v>
      </c>
      <c r="K41" s="106"/>
      <c r="L41" s="118" t="s">
        <v>64</v>
      </c>
      <c r="M41" s="104" t="n">
        <v>-1</v>
      </c>
      <c r="N41" s="104" t="n">
        <v>-10</v>
      </c>
      <c r="O41" s="104" t="n">
        <v>19</v>
      </c>
      <c r="P41" s="104" t="n">
        <v>1</v>
      </c>
      <c r="Q41" s="104" t="n">
        <v>1</v>
      </c>
      <c r="R41" s="42" t="s">
        <v>29</v>
      </c>
      <c r="S41" s="42" t="s">
        <v>29</v>
      </c>
      <c r="T41" s="104" t="s">
        <v>29</v>
      </c>
      <c r="U41" s="106"/>
      <c r="V41" s="107" t="s">
        <v>41</v>
      </c>
      <c r="W41" s="46"/>
      <c r="X41" s="46"/>
      <c r="Y41" s="14"/>
      <c r="Z41" s="15" t="s">
        <v>43</v>
      </c>
      <c r="AA41" s="51" t="s">
        <v>136</v>
      </c>
      <c r="AB41" s="51" t="s">
        <v>137</v>
      </c>
      <c r="AC41" s="48"/>
    </row>
    <row r="42" customFormat="false" ht="15.75" hidden="false" customHeight="false" outlineLevel="0" collapsed="false">
      <c r="A42" s="100" t="s">
        <v>138</v>
      </c>
      <c r="B42" s="101" t="n">
        <v>20</v>
      </c>
      <c r="C42" s="101" t="n">
        <v>80</v>
      </c>
      <c r="D42" s="101" t="s">
        <v>139</v>
      </c>
      <c r="E42" s="101" t="n">
        <v>3</v>
      </c>
      <c r="F42" s="101" t="n">
        <v>7</v>
      </c>
      <c r="G42" s="101" t="n">
        <v>9</v>
      </c>
      <c r="H42" s="40" t="s">
        <v>29</v>
      </c>
      <c r="I42" s="40" t="s">
        <v>47</v>
      </c>
      <c r="J42" s="141" t="s">
        <v>29</v>
      </c>
      <c r="K42" s="106"/>
      <c r="L42" s="12" t="n">
        <v>1</v>
      </c>
      <c r="M42" s="104" t="n">
        <v>-1</v>
      </c>
      <c r="N42" s="12" t="n">
        <v>0</v>
      </c>
      <c r="O42" s="118" t="s">
        <v>99</v>
      </c>
      <c r="P42" s="104" t="n">
        <v>1</v>
      </c>
      <c r="Q42" s="104" t="n">
        <v>1</v>
      </c>
      <c r="R42" s="42" t="s">
        <v>29</v>
      </c>
      <c r="S42" s="42" t="s">
        <v>29</v>
      </c>
      <c r="T42" s="104" t="s">
        <v>29</v>
      </c>
      <c r="U42" s="106"/>
      <c r="V42" s="107" t="s">
        <v>140</v>
      </c>
      <c r="W42" s="91"/>
      <c r="X42" s="46"/>
      <c r="Y42" s="14"/>
      <c r="Z42" s="12" t="s">
        <v>141</v>
      </c>
      <c r="AA42" s="124" t="s">
        <v>142</v>
      </c>
      <c r="AB42" s="51" t="s">
        <v>143</v>
      </c>
      <c r="AC42" s="48"/>
    </row>
    <row r="43" customFormat="false" ht="15.75" hidden="false" customHeight="false" outlineLevel="0" collapsed="false">
      <c r="A43" s="125"/>
      <c r="B43" s="101"/>
      <c r="C43" s="101"/>
      <c r="D43" s="133"/>
      <c r="E43" s="133"/>
      <c r="F43" s="133"/>
      <c r="G43" s="133"/>
      <c r="H43" s="133"/>
      <c r="I43" s="133"/>
      <c r="J43" s="101"/>
      <c r="K43" s="106"/>
      <c r="L43" s="118"/>
      <c r="M43" s="104"/>
      <c r="N43" s="104"/>
      <c r="O43" s="104"/>
      <c r="P43" s="104"/>
      <c r="Q43" s="104"/>
      <c r="R43" s="104"/>
      <c r="S43" s="104"/>
      <c r="T43" s="104"/>
      <c r="U43" s="106"/>
      <c r="V43" s="107"/>
      <c r="W43" s="46"/>
      <c r="X43" s="46"/>
      <c r="Y43" s="14"/>
      <c r="Z43" s="15"/>
      <c r="AA43" s="15"/>
      <c r="AB43" s="15"/>
      <c r="AC43" s="48"/>
    </row>
    <row r="44" customFormat="false" ht="15.75" hidden="false" customHeight="false" outlineLevel="0" collapsed="false">
      <c r="A44" s="63" t="s">
        <v>144</v>
      </c>
      <c r="B44" s="101"/>
      <c r="C44" s="101"/>
      <c r="D44" s="133"/>
      <c r="E44" s="133"/>
      <c r="F44" s="133"/>
      <c r="G44" s="133"/>
      <c r="H44" s="133"/>
      <c r="I44" s="133"/>
      <c r="J44" s="101"/>
      <c r="K44" s="106"/>
      <c r="L44" s="118"/>
      <c r="M44" s="104"/>
      <c r="N44" s="104"/>
      <c r="O44" s="104"/>
      <c r="P44" s="104"/>
      <c r="Q44" s="104"/>
      <c r="R44" s="104"/>
      <c r="S44" s="104"/>
      <c r="T44" s="104"/>
      <c r="U44" s="106"/>
      <c r="V44" s="107"/>
      <c r="W44" s="46"/>
      <c r="X44" s="46"/>
      <c r="Y44" s="14"/>
      <c r="Z44" s="15"/>
      <c r="AA44" s="15"/>
      <c r="AB44" s="15"/>
      <c r="AC44" s="48"/>
    </row>
    <row r="45" customFormat="false" ht="15.75" hidden="false" customHeight="false" outlineLevel="0" collapsed="false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7"/>
      <c r="L45" s="42"/>
      <c r="M45" s="91"/>
      <c r="N45" s="91"/>
      <c r="O45" s="91"/>
      <c r="P45" s="91"/>
      <c r="Q45" s="91"/>
      <c r="R45" s="91"/>
      <c r="S45" s="91"/>
      <c r="T45" s="91"/>
      <c r="U45" s="127"/>
      <c r="V45" s="47"/>
      <c r="W45" s="91"/>
      <c r="X45" s="47"/>
      <c r="Y45" s="128"/>
      <c r="Z45" s="12"/>
      <c r="AA45" s="12"/>
      <c r="AB45" s="12"/>
      <c r="AC45" s="12"/>
    </row>
    <row r="46" customFormat="false" ht="15.75" hidden="false" customHeight="false" outlineLevel="0" collapsed="false">
      <c r="A46" s="100"/>
      <c r="B46" s="104"/>
      <c r="C46" s="104"/>
      <c r="D46" s="104"/>
      <c r="E46" s="104"/>
      <c r="F46" s="104"/>
      <c r="G46" s="104"/>
      <c r="H46" s="104"/>
      <c r="I46" s="104"/>
      <c r="J46" s="104"/>
      <c r="K46" s="106"/>
      <c r="L46" s="118"/>
      <c r="M46" s="104"/>
      <c r="N46" s="104"/>
      <c r="O46" s="104"/>
      <c r="P46" s="104"/>
      <c r="Q46" s="104"/>
      <c r="R46" s="104"/>
      <c r="S46" s="104"/>
      <c r="T46" s="104"/>
      <c r="U46" s="106"/>
      <c r="V46" s="107"/>
      <c r="W46" s="46"/>
      <c r="X46" s="46"/>
      <c r="Y46" s="14"/>
      <c r="Z46" s="15"/>
      <c r="AA46" s="15"/>
      <c r="AB46" s="15"/>
      <c r="AC46" s="48"/>
    </row>
  </sheetData>
  <hyperlinks>
    <hyperlink ref="AA3" r:id="rId1" display="https://www.census.gov/quickfacts/fact/table/US/PST045217"/>
    <hyperlink ref="AA6" r:id="rId2" display="https://fbnewsroomus.files.wordpress.com/2017/08/fb_diversity_2017_final.pdf"/>
    <hyperlink ref="AA7" r:id="rId3" display="https://fbnewsroomus.files.wordpress.com/2017/08/fb_diversity_2017_final.pdf"/>
    <hyperlink ref="AA8" r:id="rId4" display="http://fortune.com/2017/06/29/google-2017-diversity-report/"/>
    <hyperlink ref="AA9" r:id="rId5" display="http://fortune.com/2017/06/29/google-2017-diversity-report/"/>
    <hyperlink ref="AA10" r:id="rId6" display="https://careers.linkedin.com/diversity-and-inclusion"/>
    <hyperlink ref="AA11" r:id="rId7" display="https://techcrunch.com/2017/12/19/pinterest-beat-hiring-goals-for-women-in-engineering-missed-for-underrepresented-minorities/"/>
    <hyperlink ref="AA12" r:id="rId8" display="https://yahoo.tumblr.com/post/152561899994/yahoos-2016-diversity-report"/>
    <hyperlink ref="AA13" r:id="rId9" display="https://yahoo.tumblr.com/post/152561899994/yahoos-2016-diversity-report"/>
    <hyperlink ref="AA14" r:id="rId10" display="https://blog.twitter.com/en_us/topics/company/2017/building-a-more-inclusive-twitter-in-2016.html"/>
    <hyperlink ref="AA18" r:id="rId11" display="https://yahoo.tumblr.com/post/152561899994/yahoos-2016-diversity-report"/>
    <hyperlink ref="AA19" r:id="rId12" display="http://fortune.com/2017/06/29/google-2017-diversity-report/"/>
    <hyperlink ref="AA20" r:id="rId13" display="https://www.apple.com/diversity/"/>
    <hyperlink ref="AA21" r:id="rId14" display="https://www.cisco.com/c/en/us/about/inclusion-diversity/us.html"/>
    <hyperlink ref="AA22" r:id="rId15" display="https://static.ebayinc.com/static/assets/Uploads/Stories/Articles/eBay2016-DI-Full-Report.pdf"/>
    <hyperlink ref="AA23" r:id="rId16" display="http://h20195.www2.hp.com/V2/GetDocument.aspx?docname=c05507473"/>
    <hyperlink ref="AB23" r:id="rId17" display="http://h20195.www2.hp.com/V2/GetDocument.aspx?docname=c05169505"/>
    <hyperlink ref="AA24" r:id="rId18" display="https://go.indiegogo.com/blog/2017/03/diversity-matters-always-update.html"/>
    <hyperlink ref="AA25" r:id="rId19" display="http://www.nvidia.com/object/fy15-workforce-performance.html"/>
    <hyperlink ref="AA26" r:id="rId20" display="http://legacyofgood.dell.com/index.htm"/>
    <hyperlink ref="AA27" r:id="rId21" display="http://corp.ingrammicro.com/CorporateSite/media/Corporate-Website/About%20Us/mh20172100g_2016_corp_soc_resp_report.pdf"/>
    <hyperlink ref="AA28" r:id="rId22" display="https://www.intel.co.uk/content/www/uk/en/diversity/diversity-at-intel.html"/>
    <hyperlink ref="AA29" r:id="rId23" display="https://www.groupon.com/blog/cities/diversity-at-groupon-2017"/>
    <hyperlink ref="AA30" r:id="rId24" display="https://www.amazon.com/b?node=10080092011"/>
    <hyperlink ref="AA31" r:id="rId25" display="https://blog.etsy.com/news/2016/diversity-and-equality-at-etsy/"/>
    <hyperlink ref="AA32" r:id="rId26" display="https://www.microsoft.com/en-us/diversity/inside-microsoft/default.aspx"/>
    <hyperlink ref="AA33" r:id="rId27" display="https://www.salesforce.com/company/equality/"/>
    <hyperlink ref="AA34" r:id="rId28" location="diversity" display="https://pandora.com/careers/#diversity"/>
    <hyperlink ref="AA40" r:id="rId29" display="http://www.diversityinc.com/2017-top-50-facts-figures/"/>
    <hyperlink ref="AA41" r:id="rId30" display="http://fortune.com/2017/06/07/fortune-500-women-ceos/"/>
    <hyperlink ref="AB41" r:id="rId31" display="http://fortune.com/2017/06/09/white-men-senior-executives-fortune-500-companies-diversity-data/"/>
    <hyperlink ref="AA42" r:id="rId32" display="http://www.pewresearch.org/fact-tank/2017/01/24/115th-congress-sets-new-high-for-racial-ethnic-diversity/"/>
    <hyperlink ref="AB42" r:id="rId33" display="http://www.cawp.rutgers.edu/list-women-currently-serving-congres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10" min="2" style="0" width="11.14"/>
    <col collapsed="false" customWidth="true" hidden="false" outlineLevel="0" max="11" min="11" style="0" width="0.43"/>
    <col collapsed="false" customWidth="true" hidden="false" outlineLevel="0" max="20" min="12" style="0" width="11.14"/>
    <col collapsed="false" customWidth="true" hidden="false" outlineLevel="0" max="21" min="21" style="0" width="0.43"/>
    <col collapsed="false" customWidth="true" hidden="false" outlineLevel="0" max="22" min="22" style="0" width="12.71"/>
    <col collapsed="false" customWidth="true" hidden="false" outlineLevel="0" max="23" min="23" style="0" width="48.86"/>
    <col collapsed="false" customWidth="true" hidden="false" outlineLevel="0" max="24" min="24" style="0" width="10.99"/>
    <col collapsed="false" customWidth="true" hidden="false" outlineLevel="0" max="25" min="25" style="0" width="0.43"/>
    <col collapsed="false" customWidth="true" hidden="false" outlineLevel="0" max="26" min="26" style="0" width="14.43"/>
    <col collapsed="false" customWidth="true" hidden="false" outlineLevel="0" max="29" min="27" style="0" width="14.7"/>
    <col collapsed="false" customWidth="true" hidden="false" outlineLevel="0" max="30" min="30" style="0" width="0.57"/>
    <col collapsed="false" customWidth="true" hidden="false" outlineLevel="0" max="1025" min="31" style="0" width="14.43"/>
  </cols>
  <sheetData>
    <row r="1" customFormat="false" ht="15.75" hidden="false" customHeight="false" outlineLevel="0" collapsed="false">
      <c r="A1" s="63"/>
      <c r="B1" s="2" t="s">
        <v>156</v>
      </c>
      <c r="C1" s="40"/>
      <c r="D1" s="4"/>
      <c r="E1" s="4"/>
      <c r="F1" s="4"/>
      <c r="G1" s="4"/>
      <c r="H1" s="4"/>
      <c r="I1" s="4"/>
      <c r="J1" s="40"/>
      <c r="K1" s="129"/>
      <c r="L1" s="6" t="s">
        <v>1</v>
      </c>
      <c r="M1" s="12"/>
      <c r="N1" s="67"/>
      <c r="O1" s="67"/>
      <c r="P1" s="67"/>
      <c r="Q1" s="67"/>
      <c r="R1" s="67"/>
      <c r="S1" s="67"/>
      <c r="T1" s="42"/>
      <c r="U1" s="44"/>
      <c r="V1" s="142" t="s">
        <v>157</v>
      </c>
      <c r="W1" s="46"/>
      <c r="X1" s="47"/>
      <c r="Y1" s="14"/>
      <c r="Z1" s="11" t="s">
        <v>3</v>
      </c>
      <c r="AA1" s="15"/>
      <c r="AB1" s="9"/>
      <c r="AC1" s="13"/>
      <c r="AD1" s="44"/>
      <c r="AE1" s="32" t="s">
        <v>158</v>
      </c>
      <c r="AF1" s="42"/>
    </row>
    <row r="2" customFormat="false" ht="15.75" hidden="false" customHeight="false" outlineLevel="0" collapsed="false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30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143" t="s">
        <v>23</v>
      </c>
      <c r="W2" s="144" t="s">
        <v>24</v>
      </c>
      <c r="X2" s="145" t="s">
        <v>159</v>
      </c>
      <c r="Y2" s="24"/>
      <c r="Z2" s="11" t="s">
        <v>26</v>
      </c>
      <c r="AA2" s="11" t="s">
        <v>27</v>
      </c>
      <c r="AB2" s="11" t="s">
        <v>27</v>
      </c>
      <c r="AC2" s="11" t="s">
        <v>27</v>
      </c>
      <c r="AD2" s="21"/>
      <c r="AE2" s="23" t="s">
        <v>160</v>
      </c>
      <c r="AF2" s="23"/>
    </row>
    <row r="3" customFormat="false" ht="15.75" hidden="false" customHeight="false" outlineLevel="0" collapsed="false">
      <c r="A3" s="16" t="s">
        <v>28</v>
      </c>
      <c r="B3" s="146" t="n">
        <f aca="false">SUM(16256000/320051)</f>
        <v>50.79190504</v>
      </c>
      <c r="C3" s="146" t="n">
        <f aca="false">SUM(15749100/320051)</f>
        <v>49.20809496</v>
      </c>
      <c r="D3" s="147" t="n">
        <v>0.64</v>
      </c>
      <c r="E3" s="148" t="n">
        <v>0.04</v>
      </c>
      <c r="F3" s="147" t="n">
        <v>0.16</v>
      </c>
      <c r="G3" s="147" t="n">
        <v>0.12</v>
      </c>
      <c r="H3" s="148" t="n">
        <v>0.01</v>
      </c>
      <c r="I3" s="147" t="n">
        <v>0.03</v>
      </c>
      <c r="J3" s="26" t="s">
        <v>29</v>
      </c>
      <c r="K3" s="131"/>
      <c r="L3" s="19" t="s">
        <v>29</v>
      </c>
      <c r="M3" s="19" t="s">
        <v>29</v>
      </c>
      <c r="N3" s="149" t="s">
        <v>29</v>
      </c>
      <c r="O3" s="19" t="s">
        <v>29</v>
      </c>
      <c r="P3" s="149" t="s">
        <v>29</v>
      </c>
      <c r="Q3" s="149" t="s">
        <v>29</v>
      </c>
      <c r="R3" s="19" t="s">
        <v>29</v>
      </c>
      <c r="S3" s="149" t="s">
        <v>29</v>
      </c>
      <c r="T3" s="19" t="s">
        <v>29</v>
      </c>
      <c r="U3" s="31"/>
      <c r="V3" s="20"/>
      <c r="W3" s="23"/>
      <c r="X3" s="32"/>
      <c r="Y3" s="33"/>
      <c r="Z3" s="132" t="s">
        <v>161</v>
      </c>
      <c r="AA3" s="35" t="s">
        <v>162</v>
      </c>
      <c r="AB3" s="150" t="s">
        <v>163</v>
      </c>
      <c r="AC3" s="6"/>
      <c r="AD3" s="151"/>
      <c r="AE3" s="152" t="n">
        <v>320051000</v>
      </c>
      <c r="AF3" s="152"/>
    </row>
    <row r="4" customFormat="false" ht="15.75" hidden="false" customHeight="false" outlineLevel="0" collapsed="false">
      <c r="A4" s="16"/>
      <c r="B4" s="40"/>
      <c r="C4" s="40"/>
      <c r="D4" s="40"/>
      <c r="E4" s="40"/>
      <c r="F4" s="40"/>
      <c r="G4" s="40"/>
      <c r="H4" s="40"/>
      <c r="I4" s="40"/>
      <c r="J4" s="40"/>
      <c r="K4" s="44"/>
      <c r="L4" s="43"/>
      <c r="M4" s="43"/>
      <c r="N4" s="43"/>
      <c r="O4" s="43"/>
      <c r="P4" s="43"/>
      <c r="Q4" s="43"/>
      <c r="R4" s="43"/>
      <c r="S4" s="43"/>
      <c r="T4" s="43"/>
      <c r="U4" s="44"/>
      <c r="V4" s="45"/>
      <c r="W4" s="46"/>
      <c r="X4" s="47"/>
      <c r="Y4" s="14"/>
      <c r="Z4" s="15"/>
      <c r="AA4" s="15"/>
      <c r="AB4" s="9"/>
      <c r="AC4" s="13"/>
      <c r="AD4" s="153"/>
      <c r="AE4" s="154"/>
      <c r="AF4" s="154"/>
    </row>
    <row r="5" customFormat="false" ht="15.75" hidden="false" customHeight="false" outlineLevel="0" collapsed="false">
      <c r="A5" s="16" t="s">
        <v>33</v>
      </c>
      <c r="B5" s="40"/>
      <c r="C5" s="40"/>
      <c r="D5" s="40"/>
      <c r="E5" s="40"/>
      <c r="F5" s="40"/>
      <c r="G5" s="40"/>
      <c r="H5" s="40"/>
      <c r="I5" s="40"/>
      <c r="J5" s="40"/>
      <c r="K5" s="44"/>
      <c r="L5" s="43"/>
      <c r="M5" s="43"/>
      <c r="N5" s="43"/>
      <c r="O5" s="43"/>
      <c r="P5" s="43"/>
      <c r="Q5" s="43"/>
      <c r="R5" s="43"/>
      <c r="S5" s="43"/>
      <c r="T5" s="43"/>
      <c r="U5" s="44"/>
      <c r="V5" s="45"/>
      <c r="W5" s="46"/>
      <c r="X5" s="47"/>
      <c r="Y5" s="14"/>
      <c r="Z5" s="15"/>
      <c r="AA5" s="15"/>
      <c r="AB5" s="9"/>
      <c r="AC5" s="12"/>
      <c r="AD5" s="153"/>
      <c r="AE5" s="154"/>
      <c r="AF5" s="154"/>
    </row>
    <row r="6" customFormat="false" ht="15.75" hidden="false" customHeight="false" outlineLevel="0" collapsed="false">
      <c r="A6" s="49" t="s">
        <v>34</v>
      </c>
      <c r="B6" s="40" t="n">
        <v>33</v>
      </c>
      <c r="C6" s="40" t="n">
        <v>67</v>
      </c>
      <c r="D6" s="40" t="n">
        <v>53</v>
      </c>
      <c r="E6" s="40" t="n">
        <v>38</v>
      </c>
      <c r="F6" s="40" t="n">
        <v>4</v>
      </c>
      <c r="G6" s="40" t="n">
        <v>2</v>
      </c>
      <c r="H6" s="40" t="n">
        <v>3</v>
      </c>
      <c r="I6" s="40" t="n">
        <v>0</v>
      </c>
      <c r="J6" s="40" t="s">
        <v>29</v>
      </c>
      <c r="K6" s="129"/>
      <c r="L6" s="43" t="n">
        <f aca="false">1</f>
        <v>1</v>
      </c>
      <c r="M6" s="43" t="s">
        <v>164</v>
      </c>
      <c r="N6" s="43" t="s">
        <v>88</v>
      </c>
      <c r="O6" s="43" t="s">
        <v>35</v>
      </c>
      <c r="P6" s="43" t="s">
        <v>40</v>
      </c>
      <c r="Q6" s="43" t="s">
        <v>40</v>
      </c>
      <c r="R6" s="43" t="s">
        <v>40</v>
      </c>
      <c r="S6" s="43" t="s">
        <v>40</v>
      </c>
      <c r="T6" s="43" t="s">
        <v>29</v>
      </c>
      <c r="U6" s="44"/>
      <c r="V6" s="45"/>
      <c r="W6" s="107"/>
      <c r="X6" s="47"/>
      <c r="Y6" s="14"/>
      <c r="Z6" s="15" t="s">
        <v>34</v>
      </c>
      <c r="AA6" s="51" t="s">
        <v>165</v>
      </c>
      <c r="AB6" s="92" t="s">
        <v>166</v>
      </c>
      <c r="AC6" s="155" t="s">
        <v>167</v>
      </c>
      <c r="AD6" s="153"/>
      <c r="AE6" s="154" t="n">
        <v>10082</v>
      </c>
      <c r="AF6" s="154"/>
    </row>
    <row r="7" customFormat="false" ht="15.75" hidden="false" customHeight="false" outlineLevel="0" collapsed="false">
      <c r="A7" s="49" t="s">
        <v>38</v>
      </c>
      <c r="B7" s="40" t="n">
        <v>31</v>
      </c>
      <c r="C7" s="40" t="n">
        <v>69</v>
      </c>
      <c r="D7" s="40" t="n">
        <v>57</v>
      </c>
      <c r="E7" s="40" t="n">
        <v>34</v>
      </c>
      <c r="F7" s="40" t="n">
        <v>4</v>
      </c>
      <c r="G7" s="40" t="n">
        <v>2</v>
      </c>
      <c r="H7" s="40" t="n">
        <v>3</v>
      </c>
      <c r="I7" s="40" t="n">
        <v>0</v>
      </c>
      <c r="J7" s="40" t="s">
        <v>29</v>
      </c>
      <c r="K7" s="44"/>
      <c r="L7" s="43" t="s">
        <v>29</v>
      </c>
      <c r="M7" s="43" t="s">
        <v>29</v>
      </c>
      <c r="N7" s="43" t="s">
        <v>29</v>
      </c>
      <c r="O7" s="43" t="s">
        <v>29</v>
      </c>
      <c r="P7" s="43" t="s">
        <v>29</v>
      </c>
      <c r="Q7" s="43" t="s">
        <v>29</v>
      </c>
      <c r="R7" s="43" t="s">
        <v>164</v>
      </c>
      <c r="S7" s="43" t="s">
        <v>29</v>
      </c>
      <c r="T7" s="43" t="s">
        <v>29</v>
      </c>
      <c r="U7" s="44"/>
      <c r="V7" s="107"/>
      <c r="W7" s="46"/>
      <c r="X7" s="47" t="s">
        <v>34</v>
      </c>
      <c r="Y7" s="14"/>
      <c r="Z7" s="15" t="s">
        <v>34</v>
      </c>
      <c r="AA7" s="51" t="s">
        <v>168</v>
      </c>
      <c r="AB7" s="15"/>
      <c r="AC7" s="155" t="s">
        <v>169</v>
      </c>
      <c r="AD7" s="156"/>
      <c r="AE7" s="157" t="n">
        <v>9</v>
      </c>
      <c r="AF7" s="157"/>
    </row>
    <row r="8" customFormat="false" ht="15.75" hidden="false" customHeight="false" outlineLevel="0" collapsed="false">
      <c r="A8" s="49" t="s">
        <v>39</v>
      </c>
      <c r="B8" s="40" t="n">
        <v>30</v>
      </c>
      <c r="C8" s="40" t="n">
        <v>70</v>
      </c>
      <c r="D8" s="40" t="n">
        <v>60</v>
      </c>
      <c r="E8" s="40" t="n">
        <v>31</v>
      </c>
      <c r="F8" s="40" t="n">
        <v>3</v>
      </c>
      <c r="G8" s="40" t="n">
        <v>2</v>
      </c>
      <c r="H8" s="40" t="n">
        <v>3</v>
      </c>
      <c r="I8" s="40" t="s">
        <v>47</v>
      </c>
      <c r="J8" s="40" t="s">
        <v>29</v>
      </c>
      <c r="K8" s="44"/>
      <c r="L8" s="43" t="s">
        <v>40</v>
      </c>
      <c r="M8" s="43" t="s">
        <v>40</v>
      </c>
      <c r="N8" s="43" t="s">
        <v>164</v>
      </c>
      <c r="O8" s="43" t="n">
        <f aca="false">1</f>
        <v>1</v>
      </c>
      <c r="P8" s="43" t="s">
        <v>40</v>
      </c>
      <c r="Q8" s="43" t="s">
        <v>40</v>
      </c>
      <c r="R8" s="43" t="s">
        <v>164</v>
      </c>
      <c r="S8" s="43" t="s">
        <v>40</v>
      </c>
      <c r="T8" s="43" t="s">
        <v>29</v>
      </c>
      <c r="U8" s="44"/>
      <c r="V8" s="45"/>
      <c r="W8" s="107"/>
      <c r="X8" s="47" t="s">
        <v>42</v>
      </c>
      <c r="Y8" s="14"/>
      <c r="Z8" s="15" t="s">
        <v>42</v>
      </c>
      <c r="AA8" s="51" t="s">
        <v>170</v>
      </c>
      <c r="AB8" s="9"/>
      <c r="AC8" s="13"/>
      <c r="AD8" s="153"/>
      <c r="AE8" s="154" t="s">
        <v>29</v>
      </c>
      <c r="AF8" s="154"/>
    </row>
    <row r="9" customFormat="false" ht="15.75" hidden="false" customHeight="false" outlineLevel="0" collapsed="false">
      <c r="A9" s="49" t="s">
        <v>45</v>
      </c>
      <c r="B9" s="40" t="n">
        <v>30</v>
      </c>
      <c r="C9" s="40" t="n">
        <v>70</v>
      </c>
      <c r="D9" s="40" t="n">
        <v>61</v>
      </c>
      <c r="E9" s="40" t="n">
        <v>30</v>
      </c>
      <c r="F9" s="40" t="n">
        <v>3</v>
      </c>
      <c r="G9" s="40" t="n">
        <v>2</v>
      </c>
      <c r="H9" s="40" t="n">
        <v>4</v>
      </c>
      <c r="I9" s="40" t="s">
        <v>47</v>
      </c>
      <c r="J9" s="40" t="s">
        <v>29</v>
      </c>
      <c r="K9" s="44"/>
      <c r="L9" s="43" t="s">
        <v>29</v>
      </c>
      <c r="M9" s="43" t="s">
        <v>29</v>
      </c>
      <c r="N9" s="43" t="s">
        <v>29</v>
      </c>
      <c r="O9" s="43" t="s">
        <v>29</v>
      </c>
      <c r="P9" s="43" t="s">
        <v>29</v>
      </c>
      <c r="Q9" s="43" t="s">
        <v>29</v>
      </c>
      <c r="R9" s="43" t="s">
        <v>164</v>
      </c>
      <c r="S9" s="43" t="s">
        <v>29</v>
      </c>
      <c r="T9" s="43" t="s">
        <v>29</v>
      </c>
      <c r="U9" s="44"/>
      <c r="V9" s="45"/>
      <c r="W9" s="46"/>
      <c r="X9" s="47" t="s">
        <v>42</v>
      </c>
      <c r="Y9" s="14"/>
      <c r="Z9" s="15" t="s">
        <v>42</v>
      </c>
      <c r="AA9" s="51" t="s">
        <v>171</v>
      </c>
      <c r="AB9" s="9"/>
      <c r="AC9" s="13"/>
      <c r="AD9" s="153"/>
      <c r="AE9" s="154" t="s">
        <v>29</v>
      </c>
      <c r="AF9" s="154"/>
    </row>
    <row r="10" customFormat="false" ht="15.75" hidden="false" customHeight="false" outlineLevel="0" collapsed="false">
      <c r="A10" s="49" t="s">
        <v>46</v>
      </c>
      <c r="B10" s="40" t="n">
        <v>42</v>
      </c>
      <c r="C10" s="40" t="n">
        <v>58</v>
      </c>
      <c r="D10" s="40" t="n">
        <v>56</v>
      </c>
      <c r="E10" s="40" t="n">
        <v>37</v>
      </c>
      <c r="F10" s="40" t="n">
        <v>4</v>
      </c>
      <c r="G10" s="40" t="n">
        <v>2</v>
      </c>
      <c r="H10" s="40" t="n">
        <v>1</v>
      </c>
      <c r="I10" s="40" t="s">
        <v>47</v>
      </c>
      <c r="J10" s="40" t="s">
        <v>29</v>
      </c>
      <c r="K10" s="44"/>
      <c r="L10" s="43" t="s">
        <v>106</v>
      </c>
      <c r="M10" s="43" t="s">
        <v>99</v>
      </c>
      <c r="N10" s="43" t="s">
        <v>106</v>
      </c>
      <c r="O10" s="43" t="s">
        <v>164</v>
      </c>
      <c r="P10" s="43" t="s">
        <v>40</v>
      </c>
      <c r="Q10" s="43" t="s">
        <v>40</v>
      </c>
      <c r="R10" s="43" t="s">
        <v>164</v>
      </c>
      <c r="S10" s="43" t="s">
        <v>164</v>
      </c>
      <c r="T10" s="43" t="s">
        <v>29</v>
      </c>
      <c r="U10" s="44"/>
      <c r="V10" s="45"/>
      <c r="W10" s="46"/>
      <c r="X10" s="47"/>
      <c r="Y10" s="14"/>
      <c r="Z10" s="15" t="s">
        <v>46</v>
      </c>
      <c r="AA10" s="51" t="s">
        <v>172</v>
      </c>
      <c r="AB10" s="9"/>
      <c r="AC10" s="155" t="s">
        <v>173</v>
      </c>
      <c r="AD10" s="153"/>
      <c r="AE10" s="154" t="n">
        <v>7600</v>
      </c>
      <c r="AF10" s="154"/>
    </row>
    <row r="11" customFormat="false" ht="15.75" hidden="false" customHeight="false" outlineLevel="0" collapsed="false">
      <c r="A11" s="49" t="s">
        <v>52</v>
      </c>
      <c r="B11" s="40" t="n">
        <v>40</v>
      </c>
      <c r="C11" s="40" t="n">
        <v>60</v>
      </c>
      <c r="D11" s="40" t="n">
        <v>50</v>
      </c>
      <c r="E11" s="40" t="n">
        <v>42</v>
      </c>
      <c r="F11" s="40" t="n">
        <v>2</v>
      </c>
      <c r="G11" s="40" t="n">
        <v>1</v>
      </c>
      <c r="H11" s="40" t="s">
        <v>29</v>
      </c>
      <c r="I11" s="40" t="n">
        <v>5</v>
      </c>
      <c r="J11" s="40" t="s">
        <v>29</v>
      </c>
      <c r="K11" s="44"/>
      <c r="L11" s="43" t="s">
        <v>29</v>
      </c>
      <c r="M11" s="43" t="s">
        <v>29</v>
      </c>
      <c r="N11" s="43" t="s">
        <v>29</v>
      </c>
      <c r="O11" s="43" t="s">
        <v>29</v>
      </c>
      <c r="P11" s="43" t="s">
        <v>29</v>
      </c>
      <c r="Q11" s="43" t="s">
        <v>29</v>
      </c>
      <c r="R11" s="43" t="s">
        <v>29</v>
      </c>
      <c r="S11" s="43" t="s">
        <v>29</v>
      </c>
      <c r="T11" s="43" t="s">
        <v>29</v>
      </c>
      <c r="U11" s="44"/>
      <c r="V11" s="45"/>
      <c r="W11" s="46"/>
      <c r="X11" s="47"/>
      <c r="Y11" s="14"/>
      <c r="Z11" s="15" t="s">
        <v>52</v>
      </c>
      <c r="AA11" s="51" t="s">
        <v>174</v>
      </c>
      <c r="AB11" s="9"/>
      <c r="AC11" s="155" t="s">
        <v>175</v>
      </c>
      <c r="AD11" s="153"/>
      <c r="AE11" s="154" t="n">
        <v>300</v>
      </c>
      <c r="AF11" s="154"/>
    </row>
    <row r="12" customFormat="false" ht="15.75" hidden="false" customHeight="false" outlineLevel="0" collapsed="false">
      <c r="A12" s="49" t="s">
        <v>57</v>
      </c>
      <c r="B12" s="40" t="n">
        <v>37</v>
      </c>
      <c r="C12" s="40" t="n">
        <v>62</v>
      </c>
      <c r="D12" s="40" t="n">
        <v>50</v>
      </c>
      <c r="E12" s="40" t="n">
        <v>39</v>
      </c>
      <c r="F12" s="40" t="n">
        <v>4</v>
      </c>
      <c r="G12" s="40" t="n">
        <v>2</v>
      </c>
      <c r="H12" s="40" t="n">
        <v>2</v>
      </c>
      <c r="I12" s="40" t="n">
        <v>2</v>
      </c>
      <c r="J12" s="40" t="n">
        <v>1</v>
      </c>
      <c r="K12" s="44"/>
      <c r="L12" s="43" t="s">
        <v>29</v>
      </c>
      <c r="M12" s="43" t="s">
        <v>29</v>
      </c>
      <c r="N12" s="43" t="s">
        <v>29</v>
      </c>
      <c r="O12" s="43" t="s">
        <v>29</v>
      </c>
      <c r="P12" s="43" t="s">
        <v>29</v>
      </c>
      <c r="Q12" s="43" t="s">
        <v>29</v>
      </c>
      <c r="R12" s="43" t="s">
        <v>29</v>
      </c>
      <c r="S12" s="43" t="s">
        <v>29</v>
      </c>
      <c r="T12" s="43" t="s">
        <v>29</v>
      </c>
      <c r="U12" s="44"/>
      <c r="V12" s="45"/>
      <c r="W12" s="46"/>
      <c r="X12" s="47" t="s">
        <v>59</v>
      </c>
      <c r="Y12" s="14"/>
      <c r="Z12" s="15" t="s">
        <v>59</v>
      </c>
      <c r="AA12" s="51" t="s">
        <v>176</v>
      </c>
      <c r="AB12" s="9"/>
      <c r="AC12" s="155" t="s">
        <v>177</v>
      </c>
      <c r="AD12" s="153"/>
      <c r="AE12" s="154" t="n">
        <v>298</v>
      </c>
      <c r="AF12" s="154"/>
    </row>
    <row r="13" customFormat="false" ht="15.75" hidden="false" customHeight="false" outlineLevel="0" collapsed="false">
      <c r="A13" s="49" t="s">
        <v>62</v>
      </c>
      <c r="B13" s="40" t="n">
        <v>37</v>
      </c>
      <c r="C13" s="40" t="n">
        <v>62</v>
      </c>
      <c r="D13" s="40" t="n">
        <v>50</v>
      </c>
      <c r="E13" s="40" t="n">
        <v>39</v>
      </c>
      <c r="F13" s="40" t="n">
        <v>4</v>
      </c>
      <c r="G13" s="40" t="n">
        <v>2</v>
      </c>
      <c r="H13" s="40" t="n">
        <v>2</v>
      </c>
      <c r="I13" s="40" t="n">
        <v>2</v>
      </c>
      <c r="J13" s="40" t="n">
        <v>1</v>
      </c>
      <c r="K13" s="44"/>
      <c r="L13" s="43" t="s">
        <v>29</v>
      </c>
      <c r="M13" s="43" t="s">
        <v>29</v>
      </c>
      <c r="N13" s="43" t="s">
        <v>29</v>
      </c>
      <c r="O13" s="43" t="s">
        <v>29</v>
      </c>
      <c r="P13" s="43" t="s">
        <v>29</v>
      </c>
      <c r="Q13" s="43" t="s">
        <v>29</v>
      </c>
      <c r="R13" s="43" t="s">
        <v>29</v>
      </c>
      <c r="S13" s="43" t="s">
        <v>29</v>
      </c>
      <c r="T13" s="43" t="s">
        <v>29</v>
      </c>
      <c r="U13" s="44"/>
      <c r="V13" s="45"/>
      <c r="W13" s="46"/>
      <c r="X13" s="47" t="s">
        <v>59</v>
      </c>
      <c r="Y13" s="14"/>
      <c r="Z13" s="15" t="s">
        <v>59</v>
      </c>
      <c r="AA13" s="51" t="s">
        <v>176</v>
      </c>
      <c r="AB13" s="9"/>
      <c r="AC13" s="13"/>
      <c r="AD13" s="153"/>
      <c r="AE13" s="154" t="s">
        <v>29</v>
      </c>
      <c r="AF13" s="154"/>
    </row>
    <row r="14" customFormat="false" ht="15.75" hidden="false" customHeight="false" outlineLevel="0" collapsed="false">
      <c r="A14" s="49" t="s">
        <v>63</v>
      </c>
      <c r="B14" s="40" t="n">
        <v>34</v>
      </c>
      <c r="C14" s="40" t="n">
        <v>56</v>
      </c>
      <c r="D14" s="40" t="n">
        <v>59</v>
      </c>
      <c r="E14" s="40" t="n">
        <v>29</v>
      </c>
      <c r="F14" s="40" t="n">
        <v>3</v>
      </c>
      <c r="G14" s="40" t="n">
        <v>2</v>
      </c>
      <c r="H14" s="40" t="n">
        <v>3</v>
      </c>
      <c r="I14" s="40" t="n">
        <v>4</v>
      </c>
      <c r="J14" s="40" t="s">
        <v>29</v>
      </c>
      <c r="K14" s="44"/>
      <c r="L14" s="43" t="s">
        <v>29</v>
      </c>
      <c r="M14" s="43" t="s">
        <v>29</v>
      </c>
      <c r="N14" s="43" t="s">
        <v>29</v>
      </c>
      <c r="O14" s="43" t="s">
        <v>29</v>
      </c>
      <c r="P14" s="43" t="s">
        <v>29</v>
      </c>
      <c r="Q14" s="43" t="s">
        <v>29</v>
      </c>
      <c r="R14" s="43" t="s">
        <v>29</v>
      </c>
      <c r="S14" s="43" t="s">
        <v>29</v>
      </c>
      <c r="T14" s="43" t="s">
        <v>29</v>
      </c>
      <c r="U14" s="44"/>
      <c r="V14" s="45"/>
      <c r="W14" s="46"/>
      <c r="X14" s="47"/>
      <c r="Y14" s="14"/>
      <c r="Z14" s="15" t="s">
        <v>63</v>
      </c>
      <c r="AA14" s="51" t="s">
        <v>178</v>
      </c>
      <c r="AB14" s="9"/>
      <c r="AC14" s="155" t="s">
        <v>147</v>
      </c>
      <c r="AD14" s="153"/>
      <c r="AE14" s="154" t="n">
        <v>3600</v>
      </c>
      <c r="AF14" s="154"/>
    </row>
    <row r="15" customFormat="false" ht="15.75" hidden="false" customHeight="false" outlineLevel="0" collapsed="false">
      <c r="A15" s="76" t="s">
        <v>148</v>
      </c>
      <c r="B15" s="40" t="n">
        <v>50</v>
      </c>
      <c r="C15" s="40" t="n">
        <v>50</v>
      </c>
      <c r="D15" s="40" t="n">
        <v>72</v>
      </c>
      <c r="E15" s="40" t="n">
        <v>17</v>
      </c>
      <c r="F15" s="40" t="s">
        <v>29</v>
      </c>
      <c r="G15" s="40" t="s">
        <v>29</v>
      </c>
      <c r="H15" s="40" t="n">
        <v>11</v>
      </c>
      <c r="I15" s="40" t="s">
        <v>29</v>
      </c>
      <c r="J15" s="40" t="s">
        <v>29</v>
      </c>
      <c r="K15" s="44"/>
      <c r="L15" s="43" t="s">
        <v>29</v>
      </c>
      <c r="M15" s="43" t="s">
        <v>29</v>
      </c>
      <c r="N15" s="43" t="s">
        <v>29</v>
      </c>
      <c r="O15" s="43" t="s">
        <v>29</v>
      </c>
      <c r="P15" s="43" t="s">
        <v>29</v>
      </c>
      <c r="Q15" s="43" t="s">
        <v>29</v>
      </c>
      <c r="R15" s="43" t="s">
        <v>29</v>
      </c>
      <c r="S15" s="43" t="s">
        <v>29</v>
      </c>
      <c r="T15" s="43" t="s">
        <v>29</v>
      </c>
      <c r="U15" s="44"/>
      <c r="V15" s="45"/>
      <c r="W15" s="46"/>
      <c r="X15" s="47"/>
      <c r="Y15" s="14"/>
      <c r="Z15" s="15" t="s">
        <v>179</v>
      </c>
      <c r="AA15" s="51" t="s">
        <v>180</v>
      </c>
      <c r="AB15" s="9"/>
      <c r="AC15" s="13"/>
      <c r="AD15" s="153"/>
      <c r="AE15" s="154"/>
      <c r="AF15" s="154"/>
    </row>
    <row r="16" customFormat="false" ht="15.75" hidden="false" customHeight="false" outlineLevel="0" collapsed="false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4"/>
      <c r="V16" s="45"/>
      <c r="W16" s="46"/>
      <c r="X16" s="47"/>
      <c r="Y16" s="14"/>
      <c r="Z16" s="15"/>
      <c r="AA16" s="15"/>
      <c r="AB16" s="9"/>
      <c r="AC16" s="13"/>
      <c r="AD16" s="153"/>
      <c r="AE16" s="154"/>
      <c r="AF16" s="154"/>
    </row>
    <row r="17" customFormat="false" ht="15.75" hidden="false" customHeight="false" outlineLevel="0" collapsed="false">
      <c r="A17" s="16" t="s">
        <v>66</v>
      </c>
      <c r="B17" s="40"/>
      <c r="C17" s="40"/>
      <c r="D17" s="40"/>
      <c r="E17" s="40"/>
      <c r="F17" s="40"/>
      <c r="G17" s="40"/>
      <c r="H17" s="40"/>
      <c r="I17" s="40"/>
      <c r="J17" s="40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4"/>
      <c r="V17" s="45"/>
      <c r="W17" s="46"/>
      <c r="X17" s="47"/>
      <c r="Y17" s="14"/>
      <c r="Z17" s="15" t="s">
        <v>181</v>
      </c>
      <c r="AA17" s="51" t="s">
        <v>182</v>
      </c>
      <c r="AB17" s="9"/>
      <c r="AC17" s="13"/>
      <c r="AD17" s="153"/>
      <c r="AE17" s="154"/>
      <c r="AF17" s="154"/>
    </row>
    <row r="18" customFormat="false" ht="15.75" hidden="false" customHeight="false" outlineLevel="0" collapsed="false">
      <c r="A18" s="63" t="s">
        <v>59</v>
      </c>
      <c r="B18" s="40" t="n">
        <v>37</v>
      </c>
      <c r="C18" s="40" t="n">
        <v>62</v>
      </c>
      <c r="D18" s="40" t="n">
        <v>47</v>
      </c>
      <c r="E18" s="40" t="n">
        <v>43</v>
      </c>
      <c r="F18" s="40" t="n">
        <v>4</v>
      </c>
      <c r="G18" s="40" t="n">
        <v>2</v>
      </c>
      <c r="H18" s="40" t="n">
        <v>2</v>
      </c>
      <c r="I18" s="40" t="n">
        <v>3</v>
      </c>
      <c r="J18" s="40" t="s">
        <v>29</v>
      </c>
      <c r="K18" s="129"/>
      <c r="L18" s="43" t="s">
        <v>40</v>
      </c>
      <c r="M18" s="43" t="s">
        <v>40</v>
      </c>
      <c r="N18" s="43" t="s">
        <v>99</v>
      </c>
      <c r="O18" s="43" t="s">
        <v>77</v>
      </c>
      <c r="P18" s="43" t="s">
        <v>40</v>
      </c>
      <c r="Q18" s="43" t="s">
        <v>40</v>
      </c>
      <c r="R18" s="43" t="s">
        <v>40</v>
      </c>
      <c r="S18" s="43" t="s">
        <v>64</v>
      </c>
      <c r="T18" s="43" t="s">
        <v>29</v>
      </c>
      <c r="U18" s="44"/>
      <c r="V18" s="45"/>
      <c r="W18" s="46"/>
      <c r="X18" s="47"/>
      <c r="Y18" s="14"/>
      <c r="Z18" s="15" t="s">
        <v>59</v>
      </c>
      <c r="AA18" s="51" t="s">
        <v>176</v>
      </c>
      <c r="AB18" s="92" t="s">
        <v>183</v>
      </c>
      <c r="AC18" s="155" t="s">
        <v>184</v>
      </c>
      <c r="AD18" s="153"/>
      <c r="AE18" s="154" t="n">
        <v>12300</v>
      </c>
      <c r="AF18" s="154"/>
    </row>
    <row r="19" customFormat="false" ht="15.75" hidden="false" customHeight="false" outlineLevel="0" collapsed="false">
      <c r="A19" s="63" t="s">
        <v>42</v>
      </c>
      <c r="B19" s="40" t="n">
        <v>31</v>
      </c>
      <c r="C19" s="40" t="n">
        <v>69</v>
      </c>
      <c r="D19" s="40" t="n">
        <v>59</v>
      </c>
      <c r="E19" s="40" t="n">
        <v>32</v>
      </c>
      <c r="F19" s="40" t="n">
        <v>3</v>
      </c>
      <c r="G19" s="40" t="n">
        <v>2</v>
      </c>
      <c r="H19" s="40" t="n">
        <v>3</v>
      </c>
      <c r="I19" s="40" t="s">
        <v>47</v>
      </c>
      <c r="J19" s="40" t="s">
        <v>29</v>
      </c>
      <c r="K19" s="129"/>
      <c r="L19" s="43" t="s">
        <v>64</v>
      </c>
      <c r="M19" s="43" t="s">
        <v>164</v>
      </c>
      <c r="N19" s="43" t="s">
        <v>164</v>
      </c>
      <c r="O19" s="43" t="s">
        <v>64</v>
      </c>
      <c r="P19" s="43" t="s">
        <v>40</v>
      </c>
      <c r="Q19" s="43" t="s">
        <v>40</v>
      </c>
      <c r="R19" s="43" t="s">
        <v>164</v>
      </c>
      <c r="S19" s="43" t="s">
        <v>40</v>
      </c>
      <c r="T19" s="43" t="s">
        <v>29</v>
      </c>
      <c r="U19" s="44"/>
      <c r="V19" s="45"/>
      <c r="W19" s="158"/>
      <c r="X19" s="47"/>
      <c r="Y19" s="14"/>
      <c r="Z19" s="15" t="s">
        <v>42</v>
      </c>
      <c r="AA19" s="51" t="s">
        <v>185</v>
      </c>
      <c r="AB19" s="9"/>
      <c r="AC19" s="155" t="s">
        <v>186</v>
      </c>
      <c r="AD19" s="153"/>
      <c r="AE19" s="154" t="n">
        <v>55419</v>
      </c>
      <c r="AF19" s="154"/>
    </row>
    <row r="20" customFormat="false" ht="15.75" hidden="false" customHeight="false" outlineLevel="0" collapsed="false">
      <c r="A20" s="63" t="s">
        <v>69</v>
      </c>
      <c r="B20" s="40" t="n">
        <v>32</v>
      </c>
      <c r="C20" s="40" t="n">
        <v>68</v>
      </c>
      <c r="D20" s="40" t="n">
        <v>56</v>
      </c>
      <c r="E20" s="40" t="n">
        <v>19</v>
      </c>
      <c r="F20" s="40" t="n">
        <v>12</v>
      </c>
      <c r="G20" s="40" t="n">
        <v>9</v>
      </c>
      <c r="H20" s="40" t="n">
        <v>2</v>
      </c>
      <c r="I20" s="40" t="n">
        <v>1</v>
      </c>
      <c r="J20" s="40" t="n">
        <v>2</v>
      </c>
      <c r="K20" s="129"/>
      <c r="L20" s="43" t="n">
        <f aca="false">1</f>
        <v>1</v>
      </c>
      <c r="M20" s="43" t="s">
        <v>164</v>
      </c>
      <c r="N20" s="43" t="s">
        <v>35</v>
      </c>
      <c r="O20" s="43" t="s">
        <v>64</v>
      </c>
      <c r="P20" s="43" t="s">
        <v>64</v>
      </c>
      <c r="Q20" s="43" t="s">
        <v>64</v>
      </c>
      <c r="R20" s="43" t="s">
        <v>40</v>
      </c>
      <c r="S20" s="43" t="s">
        <v>40</v>
      </c>
      <c r="T20" s="43" t="s">
        <v>187</v>
      </c>
      <c r="U20" s="44"/>
      <c r="V20" s="45"/>
      <c r="W20" s="90"/>
      <c r="X20" s="47"/>
      <c r="Y20" s="14"/>
      <c r="Z20" s="15" t="s">
        <v>69</v>
      </c>
      <c r="AA20" s="51" t="s">
        <v>188</v>
      </c>
      <c r="AB20" s="9"/>
      <c r="AC20" s="155" t="s">
        <v>189</v>
      </c>
      <c r="AD20" s="153"/>
      <c r="AE20" s="154" t="n">
        <v>80000</v>
      </c>
      <c r="AF20" s="154"/>
    </row>
    <row r="21" customFormat="false" ht="15.75" hidden="false" customHeight="false" outlineLevel="0" collapsed="false">
      <c r="A21" s="76" t="s">
        <v>190</v>
      </c>
      <c r="B21" s="159" t="n">
        <v>30</v>
      </c>
      <c r="C21" s="159" t="n">
        <v>70</v>
      </c>
      <c r="D21" s="160" t="n">
        <f aca="false">(D20/91)*100</f>
        <v>61.5384615384615</v>
      </c>
      <c r="E21" s="160" t="n">
        <f aca="false">(E20/91)*100</f>
        <v>20.8791208791209</v>
      </c>
      <c r="F21" s="160" t="n">
        <f aca="false">(F20/91)*100</f>
        <v>13.1868131868132</v>
      </c>
      <c r="G21" s="160" t="n">
        <f aca="false">(G20/91)*100</f>
        <v>9.89010989010989</v>
      </c>
      <c r="H21" s="160" t="n">
        <f aca="false">(H20/91)*100</f>
        <v>2.1978021978022</v>
      </c>
      <c r="I21" s="160" t="n">
        <f aca="false">(I20/91)*100</f>
        <v>1.0989010989011</v>
      </c>
      <c r="J21" s="159" t="s">
        <v>29</v>
      </c>
      <c r="K21" s="44"/>
      <c r="L21" s="161" t="s">
        <v>40</v>
      </c>
      <c r="M21" s="161" t="s">
        <v>40</v>
      </c>
      <c r="N21" s="161" t="s">
        <v>106</v>
      </c>
      <c r="O21" s="161" t="s">
        <v>64</v>
      </c>
      <c r="P21" s="161" t="s">
        <v>64</v>
      </c>
      <c r="Q21" s="161" t="s">
        <v>64</v>
      </c>
      <c r="R21" s="161" t="s">
        <v>40</v>
      </c>
      <c r="S21" s="161" t="s">
        <v>40</v>
      </c>
      <c r="T21" s="161" t="s">
        <v>29</v>
      </c>
      <c r="U21" s="44"/>
      <c r="V21" s="162"/>
      <c r="W21" s="163"/>
      <c r="X21" s="164"/>
      <c r="Y21" s="14"/>
      <c r="Z21" s="165" t="s">
        <v>69</v>
      </c>
      <c r="AA21" s="166" t="s">
        <v>188</v>
      </c>
      <c r="AB21" s="167"/>
      <c r="AC21" s="168"/>
      <c r="AD21" s="153"/>
      <c r="AE21" s="169" t="s">
        <v>29</v>
      </c>
      <c r="AF21" s="169"/>
    </row>
    <row r="22" customFormat="false" ht="15.75" hidden="false" customHeight="false" outlineLevel="0" collapsed="false">
      <c r="A22" s="49" t="s">
        <v>71</v>
      </c>
      <c r="B22" s="40" t="n">
        <v>23</v>
      </c>
      <c r="C22" s="40" t="n">
        <v>77</v>
      </c>
      <c r="D22" s="40" t="n">
        <v>54</v>
      </c>
      <c r="E22" s="40" t="s">
        <v>29</v>
      </c>
      <c r="F22" s="40" t="s">
        <v>29</v>
      </c>
      <c r="G22" s="40" t="s">
        <v>29</v>
      </c>
      <c r="H22" s="40" t="s">
        <v>29</v>
      </c>
      <c r="I22" s="40" t="s">
        <v>29</v>
      </c>
      <c r="J22" s="40" t="s">
        <v>29</v>
      </c>
      <c r="K22" s="44"/>
      <c r="L22" s="43" t="s">
        <v>29</v>
      </c>
      <c r="M22" s="43" t="s">
        <v>29</v>
      </c>
      <c r="N22" s="43" t="s">
        <v>29</v>
      </c>
      <c r="O22" s="43" t="s">
        <v>29</v>
      </c>
      <c r="P22" s="43" t="s">
        <v>29</v>
      </c>
      <c r="Q22" s="43" t="s">
        <v>29</v>
      </c>
      <c r="R22" s="43" t="s">
        <v>29</v>
      </c>
      <c r="S22" s="43" t="s">
        <v>29</v>
      </c>
      <c r="T22" s="43" t="s">
        <v>29</v>
      </c>
      <c r="U22" s="44"/>
      <c r="V22" s="45"/>
      <c r="W22" s="46"/>
      <c r="X22" s="47"/>
      <c r="Y22" s="14"/>
      <c r="Z22" s="15" t="s">
        <v>191</v>
      </c>
      <c r="AA22" s="51" t="s">
        <v>192</v>
      </c>
      <c r="AB22" s="9"/>
      <c r="AC22" s="155" t="s">
        <v>193</v>
      </c>
      <c r="AD22" s="153"/>
      <c r="AE22" s="154" t="n">
        <v>78000</v>
      </c>
      <c r="AF22" s="154"/>
    </row>
    <row r="23" customFormat="false" ht="15.75" hidden="false" customHeight="false" outlineLevel="0" collapsed="false">
      <c r="A23" s="49" t="s">
        <v>73</v>
      </c>
      <c r="B23" s="40" t="n">
        <v>43</v>
      </c>
      <c r="C23" s="40" t="n">
        <v>57</v>
      </c>
      <c r="D23" s="40" t="n">
        <v>60</v>
      </c>
      <c r="E23" s="40" t="n">
        <v>25</v>
      </c>
      <c r="F23" s="40" t="n">
        <v>5</v>
      </c>
      <c r="G23" s="40" t="n">
        <v>8</v>
      </c>
      <c r="H23" s="40" t="n">
        <v>1</v>
      </c>
      <c r="I23" s="40" t="n">
        <v>1</v>
      </c>
      <c r="J23" s="40" t="s">
        <v>29</v>
      </c>
      <c r="K23" s="44"/>
      <c r="L23" s="43" t="s">
        <v>64</v>
      </c>
      <c r="M23" s="43" t="s">
        <v>164</v>
      </c>
      <c r="N23" s="43" t="s">
        <v>164</v>
      </c>
      <c r="O23" s="43" t="n">
        <f aca="false">1</f>
        <v>1</v>
      </c>
      <c r="P23" s="43" t="s">
        <v>40</v>
      </c>
      <c r="Q23" s="43" t="n">
        <f aca="false">1</f>
        <v>1</v>
      </c>
      <c r="R23" s="43" t="s">
        <v>40</v>
      </c>
      <c r="S23" s="43" t="s">
        <v>40</v>
      </c>
      <c r="T23" s="43" t="s">
        <v>29</v>
      </c>
      <c r="U23" s="44"/>
      <c r="V23" s="45"/>
      <c r="W23" s="107"/>
      <c r="X23" s="47"/>
      <c r="Y23" s="14"/>
      <c r="Z23" s="15" t="s">
        <v>73</v>
      </c>
      <c r="AA23" s="51" t="s">
        <v>194</v>
      </c>
      <c r="AB23" s="92" t="s">
        <v>195</v>
      </c>
      <c r="AC23" s="155" t="s">
        <v>173</v>
      </c>
      <c r="AD23" s="153"/>
      <c r="AE23" s="154" t="n">
        <v>34600</v>
      </c>
      <c r="AF23" s="154"/>
    </row>
    <row r="24" customFormat="false" ht="15.75" hidden="false" customHeight="false" outlineLevel="0" collapsed="false">
      <c r="A24" s="49" t="s">
        <v>76</v>
      </c>
      <c r="B24" s="40" t="n">
        <v>33</v>
      </c>
      <c r="C24" s="40" t="n">
        <v>67</v>
      </c>
      <c r="D24" s="40" t="n">
        <v>72</v>
      </c>
      <c r="E24" s="40" t="n">
        <v>6</v>
      </c>
      <c r="F24" s="40" t="n">
        <v>14</v>
      </c>
      <c r="G24" s="40" t="n">
        <v>7</v>
      </c>
      <c r="H24" s="40" t="n">
        <v>1</v>
      </c>
      <c r="I24" s="40" t="s">
        <v>47</v>
      </c>
      <c r="J24" s="40" t="s">
        <v>29</v>
      </c>
      <c r="K24" s="44"/>
      <c r="L24" s="43" t="s">
        <v>29</v>
      </c>
      <c r="M24" s="43" t="s">
        <v>29</v>
      </c>
      <c r="N24" s="43" t="s">
        <v>29</v>
      </c>
      <c r="O24" s="43" t="s">
        <v>29</v>
      </c>
      <c r="P24" s="43" t="s">
        <v>29</v>
      </c>
      <c r="Q24" s="43" t="s">
        <v>29</v>
      </c>
      <c r="R24" s="43" t="s">
        <v>29</v>
      </c>
      <c r="S24" s="43" t="s">
        <v>29</v>
      </c>
      <c r="T24" s="43" t="s">
        <v>29</v>
      </c>
      <c r="U24" s="44"/>
      <c r="V24" s="45"/>
      <c r="W24" s="46"/>
      <c r="X24" s="47"/>
      <c r="Y24" s="14"/>
      <c r="Z24" s="15" t="s">
        <v>76</v>
      </c>
      <c r="AA24" s="51" t="s">
        <v>196</v>
      </c>
      <c r="AB24" s="9"/>
      <c r="AC24" s="155" t="s">
        <v>197</v>
      </c>
      <c r="AD24" s="153"/>
      <c r="AE24" s="154" t="n">
        <v>317500</v>
      </c>
      <c r="AF24" s="154"/>
    </row>
    <row r="25" customFormat="false" ht="15.75" hidden="false" customHeight="false" outlineLevel="0" collapsed="false">
      <c r="A25" s="49" t="s">
        <v>82</v>
      </c>
      <c r="B25" s="40" t="n">
        <v>45</v>
      </c>
      <c r="C25" s="40" t="n">
        <v>55</v>
      </c>
      <c r="D25" s="40" t="n">
        <v>64</v>
      </c>
      <c r="E25" s="40" t="n">
        <v>23</v>
      </c>
      <c r="F25" s="40" t="n">
        <v>8</v>
      </c>
      <c r="G25" s="40" t="n">
        <v>2</v>
      </c>
      <c r="H25" s="40" t="s">
        <v>29</v>
      </c>
      <c r="I25" s="40" t="n">
        <v>3</v>
      </c>
      <c r="J25" s="40" t="s">
        <v>29</v>
      </c>
      <c r="K25" s="44"/>
      <c r="L25" s="43" t="s">
        <v>29</v>
      </c>
      <c r="M25" s="43" t="s">
        <v>29</v>
      </c>
      <c r="N25" s="43" t="s">
        <v>29</v>
      </c>
      <c r="O25" s="43" t="s">
        <v>29</v>
      </c>
      <c r="P25" s="43" t="s">
        <v>29</v>
      </c>
      <c r="Q25" s="43" t="s">
        <v>29</v>
      </c>
      <c r="R25" s="43" t="s">
        <v>29</v>
      </c>
      <c r="S25" s="43" t="s">
        <v>29</v>
      </c>
      <c r="T25" s="43" t="s">
        <v>29</v>
      </c>
      <c r="U25" s="44"/>
      <c r="V25" s="45"/>
      <c r="W25" s="46"/>
      <c r="X25" s="47"/>
      <c r="Y25" s="14"/>
      <c r="Z25" s="15" t="s">
        <v>82</v>
      </c>
      <c r="AA25" s="51" t="s">
        <v>198</v>
      </c>
      <c r="AB25" s="9"/>
      <c r="AC25" s="155" t="s">
        <v>199</v>
      </c>
      <c r="AD25" s="153"/>
      <c r="AE25" s="154" t="n">
        <v>100</v>
      </c>
      <c r="AF25" s="154"/>
    </row>
    <row r="26" customFormat="false" ht="15.75" hidden="false" customHeight="false" outlineLevel="0" collapsed="false">
      <c r="A26" s="76" t="s">
        <v>84</v>
      </c>
      <c r="B26" s="37" t="n">
        <f aca="false">(1414/8808)*100</f>
        <v>16.05358765</v>
      </c>
      <c r="C26" s="37" t="n">
        <f aca="false">(7394/8808)*100</f>
        <v>83.94641235</v>
      </c>
      <c r="D26" s="40" t="n">
        <v>38</v>
      </c>
      <c r="E26" s="40" t="n">
        <v>44</v>
      </c>
      <c r="F26" s="40" t="n">
        <v>3</v>
      </c>
      <c r="G26" s="40" t="n">
        <v>1</v>
      </c>
      <c r="H26" s="40" t="n">
        <v>14</v>
      </c>
      <c r="I26" s="40" t="s">
        <v>47</v>
      </c>
      <c r="J26" s="40" t="s">
        <v>29</v>
      </c>
      <c r="K26" s="138"/>
      <c r="L26" s="43" t="s">
        <v>29</v>
      </c>
      <c r="M26" s="43" t="s">
        <v>29</v>
      </c>
      <c r="N26" s="43" t="s">
        <v>29</v>
      </c>
      <c r="O26" s="43" t="s">
        <v>29</v>
      </c>
      <c r="P26" s="43" t="s">
        <v>29</v>
      </c>
      <c r="Q26" s="43" t="s">
        <v>29</v>
      </c>
      <c r="R26" s="43" t="s">
        <v>29</v>
      </c>
      <c r="S26" s="43" t="s">
        <v>29</v>
      </c>
      <c r="T26" s="43" t="s">
        <v>29</v>
      </c>
      <c r="U26" s="44"/>
      <c r="V26" s="45"/>
      <c r="W26" s="46"/>
      <c r="X26" s="47"/>
      <c r="Y26" s="14"/>
      <c r="Z26" s="15" t="s">
        <v>84</v>
      </c>
      <c r="AA26" s="51" t="s">
        <v>200</v>
      </c>
      <c r="AB26" s="9"/>
      <c r="AC26" s="155" t="s">
        <v>201</v>
      </c>
      <c r="AD26" s="153"/>
      <c r="AE26" s="154" t="n">
        <v>8800</v>
      </c>
      <c r="AF26" s="154"/>
    </row>
    <row r="27" customFormat="false" ht="15.75" hidden="false" customHeight="false" outlineLevel="0" collapsed="false">
      <c r="A27" s="76" t="s">
        <v>87</v>
      </c>
      <c r="B27" s="40" t="n">
        <v>30</v>
      </c>
      <c r="C27" s="37" t="n">
        <f aca="false">((98+2942+7786+2879+4450+2155)/(125+3374+11237+3370+5895+4829))*100</f>
        <v>70.44745057</v>
      </c>
      <c r="D27" s="37" t="n">
        <f aca="false">((110+2702+7601+2313+4683+2382)/(125+3374+11237+3370+5895+4829))*100</f>
        <v>68.64724246</v>
      </c>
      <c r="E27" s="37" t="n">
        <f aca="false">((8+212+1752+179+222+253)/(125+3374+11237+3370+5895+4829))*100</f>
        <v>9.108567464</v>
      </c>
      <c r="F27" s="37" t="n">
        <f aca="false">((5+254+1120+444+444+945)/(125+3374+11237+3370+5895+4829))*100</f>
        <v>11.14117239</v>
      </c>
      <c r="G27" s="37" t="n">
        <f aca="false">((3+191+661+367+467+1205)/(125+3374+11237+3370+5895+4829))*100</f>
        <v>10.0381547</v>
      </c>
      <c r="H27" s="37" t="s">
        <v>29</v>
      </c>
      <c r="I27" s="37" t="n">
        <f aca="false">((17+98+58+68+40)/(125+3374+11237+3370+5895+4829))*100</f>
        <v>0.9746791537</v>
      </c>
      <c r="J27" s="40" t="s">
        <v>29</v>
      </c>
      <c r="K27" s="138"/>
      <c r="L27" s="43" t="s">
        <v>29</v>
      </c>
      <c r="M27" s="43" t="s">
        <v>29</v>
      </c>
      <c r="N27" s="43" t="s">
        <v>29</v>
      </c>
      <c r="O27" s="43" t="s">
        <v>29</v>
      </c>
      <c r="P27" s="43" t="s">
        <v>29</v>
      </c>
      <c r="Q27" s="43" t="s">
        <v>29</v>
      </c>
      <c r="R27" s="43" t="s">
        <v>29</v>
      </c>
      <c r="S27" s="43" t="s">
        <v>29</v>
      </c>
      <c r="T27" s="43" t="s">
        <v>29</v>
      </c>
      <c r="U27" s="44"/>
      <c r="V27" s="45"/>
      <c r="W27" s="46"/>
      <c r="X27" s="47"/>
      <c r="Y27" s="14"/>
      <c r="Z27" s="15" t="s">
        <v>202</v>
      </c>
      <c r="AA27" s="51" t="s">
        <v>203</v>
      </c>
      <c r="AB27" s="9"/>
      <c r="AC27" s="155" t="s">
        <v>204</v>
      </c>
      <c r="AD27" s="153"/>
      <c r="AE27" s="154" t="n">
        <v>111300</v>
      </c>
      <c r="AF27" s="154"/>
    </row>
    <row r="28" customFormat="false" ht="15.75" hidden="false" customHeight="false" outlineLevel="0" collapsed="false">
      <c r="A28" s="76" t="s">
        <v>92</v>
      </c>
      <c r="B28" s="40" t="n">
        <v>42</v>
      </c>
      <c r="C28" s="37" t="n">
        <f aca="false">(189+381+432+103+486+1094)/(236+574+846+119+714+2123)*100</f>
        <v>58.21769297</v>
      </c>
      <c r="D28" s="37" t="n">
        <f aca="false">(185+427+574+98+612+1011)/(236+574+846+119+714+2123)*100</f>
        <v>63.0312229</v>
      </c>
      <c r="E28" s="37" t="n">
        <f aca="false">(22+48+145+2+18+250)/(236+574+846+119+714+2123)*100</f>
        <v>10.5160451</v>
      </c>
      <c r="F28" s="37" t="n">
        <f aca="false">(19+60+87+7+53+498)/(236+574+846+119+714+2123)*100</f>
        <v>15.69817866</v>
      </c>
      <c r="G28" s="37" t="n">
        <f aca="false">(37+35+14+30+351)/(236+574+846+119+714+2123)*100</f>
        <v>10.12575889</v>
      </c>
      <c r="H28" s="37" t="s">
        <v>29</v>
      </c>
      <c r="I28" s="37" t="n">
        <f aca="false">(2+7+3+10)/(236+574+846+119+714+2123)*100</f>
        <v>0.4770164788</v>
      </c>
      <c r="J28" s="40" t="s">
        <v>29</v>
      </c>
      <c r="K28" s="138"/>
      <c r="L28" s="43" t="s">
        <v>29</v>
      </c>
      <c r="M28" s="43" t="s">
        <v>29</v>
      </c>
      <c r="N28" s="43" t="s">
        <v>29</v>
      </c>
      <c r="O28" s="43" t="s">
        <v>29</v>
      </c>
      <c r="P28" s="43" t="s">
        <v>29</v>
      </c>
      <c r="Q28" s="43" t="s">
        <v>29</v>
      </c>
      <c r="R28" s="43" t="s">
        <v>29</v>
      </c>
      <c r="S28" s="43" t="s">
        <v>29</v>
      </c>
      <c r="T28" s="43" t="s">
        <v>29</v>
      </c>
      <c r="U28" s="44"/>
      <c r="V28" s="45"/>
      <c r="W28" s="46"/>
      <c r="X28" s="47"/>
      <c r="Y28" s="14"/>
      <c r="Z28" s="15" t="s">
        <v>202</v>
      </c>
      <c r="AA28" s="51" t="s">
        <v>203</v>
      </c>
      <c r="AB28" s="9"/>
      <c r="AC28" s="155" t="s">
        <v>205</v>
      </c>
      <c r="AD28" s="153"/>
      <c r="AE28" s="154" t="n">
        <v>1200</v>
      </c>
      <c r="AF28" s="154"/>
    </row>
    <row r="29" customFormat="false" ht="15.75" hidden="false" customHeight="false" outlineLevel="0" collapsed="false">
      <c r="A29" s="76" t="s">
        <v>95</v>
      </c>
      <c r="B29" s="40" t="n">
        <v>25</v>
      </c>
      <c r="C29" s="37" t="n">
        <f aca="false">(35+4000+21219+9006+406+730)/(41+5027+28306+10970+577+2000)*100</f>
        <v>75.43743739</v>
      </c>
      <c r="D29" s="37" t="n">
        <f aca="false">(35+3666+16240+6683+458+1449)/(41+5027+28306+10970+577+2000)*100</f>
        <v>60.80646193</v>
      </c>
      <c r="E29" s="37" t="n">
        <f aca="false">(6+943+9407+1665+63+138)/(41+5027+28306+10970+577+2000)*100</f>
        <v>26.04803819</v>
      </c>
      <c r="F29" s="37" t="n">
        <f aca="false">(281+1701+1724+37+308)/(41+5027+28306+10970+577+2000)*100</f>
        <v>8.633660834</v>
      </c>
      <c r="G29" s="37" t="n">
        <f aca="false">(111+774+722+14+71)/(41+5027+28306+10970+577+2000)*100</f>
        <v>3.606061252</v>
      </c>
      <c r="H29" s="37" t="s">
        <v>29</v>
      </c>
      <c r="I29" s="37" t="n">
        <f aca="false">(26+157+175+40+40)/(41+5027+28306+10970+577+2000)*100</f>
        <v>0.9334839411</v>
      </c>
      <c r="J29" s="40" t="s">
        <v>29</v>
      </c>
      <c r="K29" s="138"/>
      <c r="L29" s="43" t="s">
        <v>29</v>
      </c>
      <c r="M29" s="43" t="s">
        <v>29</v>
      </c>
      <c r="N29" s="43" t="s">
        <v>29</v>
      </c>
      <c r="O29" s="43" t="s">
        <v>29</v>
      </c>
      <c r="P29" s="43" t="s">
        <v>29</v>
      </c>
      <c r="Q29" s="43" t="s">
        <v>29</v>
      </c>
      <c r="R29" s="43" t="s">
        <v>29</v>
      </c>
      <c r="S29" s="43" t="s">
        <v>29</v>
      </c>
      <c r="T29" s="43" t="s">
        <v>29</v>
      </c>
      <c r="U29" s="44"/>
      <c r="V29" s="45"/>
      <c r="W29" s="46"/>
      <c r="X29" s="47"/>
      <c r="Y29" s="14"/>
      <c r="Z29" s="15" t="s">
        <v>202</v>
      </c>
      <c r="AA29" s="51" t="s">
        <v>203</v>
      </c>
      <c r="AB29" s="9"/>
      <c r="AC29" s="155" t="s">
        <v>206</v>
      </c>
      <c r="AD29" s="153"/>
      <c r="AE29" s="154" t="n">
        <v>107600</v>
      </c>
      <c r="AF29" s="154"/>
    </row>
    <row r="30" customFormat="false" ht="15.75" hidden="false" customHeight="false" outlineLevel="0" collapsed="false">
      <c r="A30" s="76" t="s">
        <v>98</v>
      </c>
      <c r="B30" s="40" t="n">
        <v>47</v>
      </c>
      <c r="C30" s="40" t="n">
        <v>53</v>
      </c>
      <c r="D30" s="40" t="n">
        <v>71</v>
      </c>
      <c r="E30" s="40" t="n">
        <v>15</v>
      </c>
      <c r="F30" s="40" t="n">
        <v>5</v>
      </c>
      <c r="G30" s="40" t="n">
        <v>4</v>
      </c>
      <c r="H30" s="40" t="s">
        <v>29</v>
      </c>
      <c r="I30" s="40" t="n">
        <v>4</v>
      </c>
      <c r="J30" s="40" t="s">
        <v>29</v>
      </c>
      <c r="K30" s="44"/>
      <c r="L30" s="43" t="s">
        <v>29</v>
      </c>
      <c r="M30" s="43" t="s">
        <v>29</v>
      </c>
      <c r="N30" s="43" t="s">
        <v>29</v>
      </c>
      <c r="O30" s="43" t="s">
        <v>29</v>
      </c>
      <c r="P30" s="43" t="s">
        <v>29</v>
      </c>
      <c r="Q30" s="43" t="s">
        <v>29</v>
      </c>
      <c r="R30" s="43" t="s">
        <v>29</v>
      </c>
      <c r="S30" s="43" t="s">
        <v>29</v>
      </c>
      <c r="T30" s="43" t="s">
        <v>29</v>
      </c>
      <c r="U30" s="44"/>
      <c r="V30" s="45"/>
      <c r="W30" s="46"/>
      <c r="X30" s="47"/>
      <c r="Y30" s="14"/>
      <c r="Z30" s="15" t="s">
        <v>98</v>
      </c>
      <c r="AA30" s="51" t="s">
        <v>207</v>
      </c>
      <c r="AB30" s="9"/>
      <c r="AC30" s="155" t="s">
        <v>208</v>
      </c>
      <c r="AD30" s="153"/>
      <c r="AE30" s="154" t="n">
        <v>10000</v>
      </c>
      <c r="AF30" s="154"/>
    </row>
    <row r="31" customFormat="false" ht="15.75" hidden="false" customHeight="false" outlineLevel="0" collapsed="false">
      <c r="A31" s="76" t="s">
        <v>102</v>
      </c>
      <c r="B31" s="40" t="n">
        <v>37</v>
      </c>
      <c r="C31" s="40" t="n">
        <v>63</v>
      </c>
      <c r="D31" s="40" t="n">
        <v>60</v>
      </c>
      <c r="E31" s="40" t="n">
        <v>13</v>
      </c>
      <c r="F31" s="40" t="n">
        <v>9</v>
      </c>
      <c r="G31" s="40" t="n">
        <v>15</v>
      </c>
      <c r="H31" s="40" t="s">
        <v>29</v>
      </c>
      <c r="I31" s="40" t="n">
        <v>3</v>
      </c>
      <c r="J31" s="40" t="s">
        <v>29</v>
      </c>
      <c r="K31" s="44"/>
      <c r="L31" s="43" t="s">
        <v>29</v>
      </c>
      <c r="M31" s="43" t="s">
        <v>29</v>
      </c>
      <c r="N31" s="43" t="s">
        <v>29</v>
      </c>
      <c r="O31" s="43" t="s">
        <v>29</v>
      </c>
      <c r="P31" s="43" t="s">
        <v>29</v>
      </c>
      <c r="Q31" s="43" t="s">
        <v>29</v>
      </c>
      <c r="R31" s="43" t="s">
        <v>29</v>
      </c>
      <c r="S31" s="43" t="s">
        <v>29</v>
      </c>
      <c r="T31" s="43" t="s">
        <v>29</v>
      </c>
      <c r="U31" s="44"/>
      <c r="V31" s="45"/>
      <c r="W31" s="46"/>
      <c r="X31" s="47"/>
      <c r="Y31" s="14"/>
      <c r="Z31" s="15" t="s">
        <v>102</v>
      </c>
      <c r="AA31" s="51" t="s">
        <v>209</v>
      </c>
      <c r="AB31" s="9"/>
      <c r="AC31" s="13"/>
      <c r="AD31" s="153"/>
      <c r="AE31" s="154" t="n">
        <v>88400</v>
      </c>
      <c r="AF31" s="154"/>
    </row>
    <row r="32" customFormat="false" ht="15.75" hidden="false" customHeight="false" outlineLevel="0" collapsed="false">
      <c r="A32" s="63" t="s">
        <v>105</v>
      </c>
      <c r="B32" s="40" t="n">
        <v>51</v>
      </c>
      <c r="C32" s="40" t="n">
        <v>49</v>
      </c>
      <c r="D32" s="40" t="n">
        <v>79</v>
      </c>
      <c r="E32" s="40" t="n">
        <v>11</v>
      </c>
      <c r="F32" s="40" t="n">
        <v>4</v>
      </c>
      <c r="G32" s="40" t="n">
        <v>3</v>
      </c>
      <c r="H32" s="40" t="n">
        <v>3</v>
      </c>
      <c r="I32" s="40"/>
      <c r="J32" s="40" t="s">
        <v>29</v>
      </c>
      <c r="K32" s="44"/>
      <c r="L32" s="43" t="s">
        <v>29</v>
      </c>
      <c r="M32" s="43" t="s">
        <v>29</v>
      </c>
      <c r="N32" s="43" t="s">
        <v>29</v>
      </c>
      <c r="O32" s="43" t="s">
        <v>29</v>
      </c>
      <c r="P32" s="43" t="s">
        <v>29</v>
      </c>
      <c r="Q32" s="43" t="s">
        <v>29</v>
      </c>
      <c r="R32" s="43" t="s">
        <v>29</v>
      </c>
      <c r="S32" s="43" t="s">
        <v>29</v>
      </c>
      <c r="T32" s="43" t="s">
        <v>29</v>
      </c>
      <c r="U32" s="44"/>
      <c r="V32" s="45"/>
      <c r="W32" s="170"/>
      <c r="X32" s="47"/>
      <c r="Y32" s="10"/>
      <c r="Z32" s="9" t="s">
        <v>109</v>
      </c>
      <c r="AA32" s="92" t="s">
        <v>210</v>
      </c>
      <c r="AB32" s="9"/>
      <c r="AC32" s="13"/>
      <c r="AD32" s="153"/>
      <c r="AE32" s="154"/>
      <c r="AF32" s="154"/>
    </row>
    <row r="33" customFormat="false" ht="15.75" hidden="false" customHeight="false" outlineLevel="0" collapsed="false">
      <c r="A33" s="100" t="s">
        <v>50</v>
      </c>
      <c r="B33" s="101" t="n">
        <v>28</v>
      </c>
      <c r="C33" s="101" t="n">
        <v>72</v>
      </c>
      <c r="D33" s="102" t="n">
        <v>59</v>
      </c>
      <c r="E33" s="102" t="n">
        <v>28.9</v>
      </c>
      <c r="F33" s="102" t="n">
        <v>5.1</v>
      </c>
      <c r="G33" s="102" t="n">
        <v>3.5</v>
      </c>
      <c r="H33" s="102" t="n">
        <v>1.2</v>
      </c>
      <c r="I33" s="102" t="n">
        <f aca="false">0.5+0.3</f>
        <v>0.8</v>
      </c>
      <c r="J33" s="102" t="s">
        <v>29</v>
      </c>
      <c r="K33" s="106"/>
      <c r="L33" s="118" t="n">
        <f aca="false">1</f>
        <v>1</v>
      </c>
      <c r="M33" s="118" t="s">
        <v>164</v>
      </c>
      <c r="N33" s="118" t="s">
        <v>99</v>
      </c>
      <c r="O33" s="118" t="s">
        <v>40</v>
      </c>
      <c r="P33" s="118" t="s">
        <v>40</v>
      </c>
      <c r="Q33" s="118" t="s">
        <v>40</v>
      </c>
      <c r="R33" s="118" t="s">
        <v>40</v>
      </c>
      <c r="S33" s="118" t="s">
        <v>29</v>
      </c>
      <c r="T33" s="118" t="s">
        <v>29</v>
      </c>
      <c r="U33" s="106"/>
      <c r="V33" s="107"/>
      <c r="W33" s="90"/>
      <c r="X33" s="46"/>
      <c r="Y33" s="108"/>
      <c r="Z33" s="48" t="s">
        <v>50</v>
      </c>
      <c r="AA33" s="109" t="s">
        <v>211</v>
      </c>
      <c r="AB33" s="15"/>
      <c r="AC33" s="109" t="s">
        <v>173</v>
      </c>
      <c r="AD33" s="156"/>
      <c r="AE33" s="157" t="n">
        <v>128000</v>
      </c>
      <c r="AF33" s="157"/>
    </row>
    <row r="34" customFormat="false" ht="15.75" hidden="false" customHeight="false" outlineLevel="0" collapsed="false">
      <c r="A34" s="100" t="s">
        <v>112</v>
      </c>
      <c r="B34" s="101" t="n">
        <v>29</v>
      </c>
      <c r="C34" s="101" t="n">
        <v>71</v>
      </c>
      <c r="D34" s="101" t="n">
        <v>67</v>
      </c>
      <c r="E34" s="101" t="n">
        <v>22</v>
      </c>
      <c r="F34" s="101" t="n">
        <v>4</v>
      </c>
      <c r="G34" s="101" t="n">
        <v>2</v>
      </c>
      <c r="H34" s="101" t="n">
        <v>2</v>
      </c>
      <c r="I34" s="101" t="n">
        <v>3</v>
      </c>
      <c r="J34" s="101" t="s">
        <v>29</v>
      </c>
      <c r="K34" s="106"/>
      <c r="L34" s="43" t="s">
        <v>29</v>
      </c>
      <c r="M34" s="43" t="s">
        <v>29</v>
      </c>
      <c r="N34" s="43" t="s">
        <v>29</v>
      </c>
      <c r="O34" s="43" t="s">
        <v>29</v>
      </c>
      <c r="P34" s="43" t="s">
        <v>29</v>
      </c>
      <c r="Q34" s="43" t="s">
        <v>29</v>
      </c>
      <c r="R34" s="43" t="s">
        <v>29</v>
      </c>
      <c r="S34" s="43" t="s">
        <v>29</v>
      </c>
      <c r="T34" s="43" t="s">
        <v>29</v>
      </c>
      <c r="U34" s="106"/>
      <c r="V34" s="107"/>
      <c r="W34" s="46"/>
      <c r="X34" s="46"/>
      <c r="Y34" s="108"/>
      <c r="Z34" s="48" t="s">
        <v>112</v>
      </c>
      <c r="AA34" s="109" t="s">
        <v>212</v>
      </c>
      <c r="AB34" s="15"/>
      <c r="AC34" s="48"/>
      <c r="AD34" s="156"/>
      <c r="AE34" s="157"/>
      <c r="AF34" s="157"/>
    </row>
    <row r="35" customFormat="false" ht="15.75" hidden="false" customHeight="false" outlineLevel="0" collapsed="false">
      <c r="A35" s="100" t="s">
        <v>114</v>
      </c>
      <c r="B35" s="101" t="n">
        <v>49</v>
      </c>
      <c r="C35" s="101" t="n">
        <v>51</v>
      </c>
      <c r="D35" s="101" t="n">
        <v>71</v>
      </c>
      <c r="E35" s="101" t="n">
        <v>12</v>
      </c>
      <c r="F35" s="101" t="n">
        <v>7</v>
      </c>
      <c r="G35" s="101" t="n">
        <v>3</v>
      </c>
      <c r="H35" s="101" t="n">
        <v>6</v>
      </c>
      <c r="I35" s="101" t="n">
        <v>1</v>
      </c>
      <c r="J35" s="101" t="s">
        <v>29</v>
      </c>
      <c r="K35" s="106"/>
      <c r="L35" s="43" t="s">
        <v>29</v>
      </c>
      <c r="M35" s="43" t="s">
        <v>29</v>
      </c>
      <c r="N35" s="43" t="s">
        <v>29</v>
      </c>
      <c r="O35" s="43" t="s">
        <v>29</v>
      </c>
      <c r="P35" s="43" t="s">
        <v>29</v>
      </c>
      <c r="Q35" s="43" t="s">
        <v>29</v>
      </c>
      <c r="R35" s="43" t="s">
        <v>29</v>
      </c>
      <c r="S35" s="43" t="s">
        <v>29</v>
      </c>
      <c r="T35" s="43" t="s">
        <v>29</v>
      </c>
      <c r="U35" s="106"/>
      <c r="V35" s="107"/>
      <c r="W35" s="46"/>
      <c r="X35" s="46"/>
      <c r="Y35" s="108"/>
      <c r="Z35" s="48" t="s">
        <v>114</v>
      </c>
      <c r="AA35" s="109" t="s">
        <v>213</v>
      </c>
      <c r="AB35" s="15"/>
      <c r="AC35" s="48"/>
      <c r="AD35" s="156"/>
      <c r="AE35" s="157"/>
      <c r="AF35" s="157"/>
    </row>
    <row r="36" customFormat="false" ht="15.75" hidden="false" customHeight="false" outlineLevel="0" collapsed="false">
      <c r="A36" s="100" t="s">
        <v>116</v>
      </c>
      <c r="B36" s="102" t="n">
        <v>36.1</v>
      </c>
      <c r="C36" s="102" t="n">
        <v>63.9</v>
      </c>
      <c r="D36" s="102" t="n">
        <v>49.8</v>
      </c>
      <c r="E36" s="102" t="n">
        <v>30.9</v>
      </c>
      <c r="F36" s="102" t="n">
        <v>5.6</v>
      </c>
      <c r="G36" s="102" t="n">
        <v>8.8</v>
      </c>
      <c r="H36" s="102" t="n">
        <v>4.3</v>
      </c>
      <c r="I36" s="102" t="n">
        <v>0.6</v>
      </c>
      <c r="J36" s="101" t="s">
        <v>29</v>
      </c>
      <c r="K36" s="106"/>
      <c r="L36" s="43" t="s">
        <v>29</v>
      </c>
      <c r="M36" s="43" t="s">
        <v>29</v>
      </c>
      <c r="N36" s="43" t="s">
        <v>29</v>
      </c>
      <c r="O36" s="43" t="s">
        <v>29</v>
      </c>
      <c r="P36" s="43" t="s">
        <v>29</v>
      </c>
      <c r="Q36" s="43" t="s">
        <v>29</v>
      </c>
      <c r="R36" s="43" t="s">
        <v>29</v>
      </c>
      <c r="S36" s="43" t="s">
        <v>29</v>
      </c>
      <c r="T36" s="43" t="s">
        <v>29</v>
      </c>
      <c r="U36" s="106"/>
      <c r="V36" s="107"/>
      <c r="W36" s="46"/>
      <c r="X36" s="46"/>
      <c r="Y36" s="108"/>
      <c r="Z36" s="48" t="s">
        <v>116</v>
      </c>
      <c r="AA36" s="109" t="s">
        <v>214</v>
      </c>
      <c r="AB36" s="15"/>
      <c r="AC36" s="48"/>
      <c r="AD36" s="156"/>
      <c r="AE36" s="157"/>
      <c r="AF36" s="157"/>
    </row>
    <row r="37" customFormat="false" ht="15.75" hidden="false" customHeight="false" outlineLevel="0" collapsed="false">
      <c r="A37" s="123"/>
      <c r="B37" s="65"/>
      <c r="C37" s="65"/>
      <c r="D37" s="65"/>
      <c r="E37" s="40"/>
      <c r="F37" s="40"/>
      <c r="G37" s="40"/>
      <c r="H37" s="40"/>
      <c r="I37" s="40"/>
      <c r="J37" s="40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4"/>
      <c r="V37" s="45"/>
      <c r="W37" s="47"/>
      <c r="X37" s="47"/>
      <c r="Y37" s="10"/>
      <c r="Z37" s="9"/>
      <c r="AA37" s="9"/>
      <c r="AB37" s="9"/>
      <c r="AC37" s="13"/>
      <c r="AD37" s="153"/>
      <c r="AE37" s="154"/>
      <c r="AF37" s="154"/>
    </row>
    <row r="38" customFormat="false" ht="15.75" hidden="false" customHeight="false" outlineLevel="0" collapsed="false">
      <c r="A38" s="123" t="s">
        <v>128</v>
      </c>
      <c r="B38" s="65" t="n">
        <f aca="false">AVERAGE(B6:B36)</f>
        <v>35.453571987931</v>
      </c>
      <c r="C38" s="65" t="n">
        <f aca="false">AVERAGE(C6:C36)</f>
        <v>64.136172182069</v>
      </c>
      <c r="D38" s="65" t="n">
        <f aca="false">AVERAGE(D6:D36)</f>
        <v>59.6145996147745</v>
      </c>
      <c r="E38" s="65" t="n">
        <f aca="false">AVERAGE(E6:E36)</f>
        <v>25.9768489868972</v>
      </c>
      <c r="F38" s="65" t="n">
        <f aca="false">AVERAGE(F6:F36)</f>
        <v>6.23554907669678</v>
      </c>
      <c r="G38" s="65" t="n">
        <f aca="false">AVERAGE(G6:G36)</f>
        <v>4.48000313822629</v>
      </c>
      <c r="H38" s="65" t="n">
        <f aca="false">AVERAGE(H6:H36)</f>
        <v>3.5094191522763</v>
      </c>
      <c r="I38" s="65" t="n">
        <f aca="false">AVERAGE(I6:I36)</f>
        <v>1.84420403362505</v>
      </c>
      <c r="J38" s="40" t="s">
        <v>29</v>
      </c>
      <c r="K38" s="44"/>
      <c r="L38" s="43" t="s">
        <v>40</v>
      </c>
      <c r="M38" s="43" t="s">
        <v>164</v>
      </c>
      <c r="N38" s="43" t="s">
        <v>64</v>
      </c>
      <c r="O38" s="43" t="s">
        <v>40</v>
      </c>
      <c r="P38" s="43" t="s">
        <v>40</v>
      </c>
      <c r="Q38" s="43" t="s">
        <v>40</v>
      </c>
      <c r="R38" s="43" t="s">
        <v>40</v>
      </c>
      <c r="S38" s="43" t="s">
        <v>40</v>
      </c>
      <c r="T38" s="43" t="s">
        <v>29</v>
      </c>
      <c r="U38" s="44"/>
      <c r="V38" s="45"/>
      <c r="W38" s="47"/>
      <c r="X38" s="47"/>
      <c r="Y38" s="10"/>
      <c r="Z38" s="9"/>
      <c r="AA38" s="9"/>
      <c r="AB38" s="9"/>
      <c r="AC38" s="13"/>
      <c r="AD38" s="153"/>
      <c r="AE38" s="154"/>
      <c r="AF38" s="154"/>
    </row>
    <row r="39" customFormat="false" ht="15.75" hidden="false" customHeight="false" outlineLevel="0" collapsed="false">
      <c r="A39" s="133"/>
      <c r="B39" s="40"/>
      <c r="C39" s="40"/>
      <c r="D39" s="40"/>
      <c r="E39" s="40"/>
      <c r="F39" s="40"/>
      <c r="G39" s="40"/>
      <c r="H39" s="40"/>
      <c r="I39" s="40"/>
      <c r="J39" s="40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4"/>
      <c r="V39" s="45"/>
      <c r="W39" s="47"/>
      <c r="X39" s="47"/>
      <c r="Y39" s="10"/>
      <c r="Z39" s="9"/>
      <c r="AA39" s="9"/>
      <c r="AB39" s="9"/>
      <c r="AC39" s="13"/>
      <c r="AD39" s="153"/>
      <c r="AE39" s="154"/>
      <c r="AF39" s="154"/>
    </row>
    <row r="40" customFormat="false" ht="15.75" hidden="false" customHeight="false" outlineLevel="0" collapsed="false">
      <c r="A40" s="17" t="s">
        <v>129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6"/>
      <c r="L40" s="118"/>
      <c r="M40" s="118"/>
      <c r="N40" s="118"/>
      <c r="O40" s="118"/>
      <c r="P40" s="118"/>
      <c r="Q40" s="118"/>
      <c r="R40" s="118"/>
      <c r="S40" s="118"/>
      <c r="T40" s="118"/>
      <c r="U40" s="106"/>
      <c r="V40" s="107"/>
      <c r="W40" s="46"/>
      <c r="X40" s="46"/>
      <c r="Y40" s="14"/>
      <c r="Z40" s="15"/>
      <c r="AA40" s="15"/>
      <c r="AB40" s="15"/>
      <c r="AC40" s="48"/>
      <c r="AD40" s="156"/>
      <c r="AE40" s="157"/>
      <c r="AF40" s="157"/>
    </row>
    <row r="41" customFormat="false" ht="15.75" hidden="false" customHeight="false" outlineLevel="0" collapsed="false">
      <c r="A41" s="100" t="s">
        <v>130</v>
      </c>
      <c r="B41" s="101" t="n">
        <v>54</v>
      </c>
      <c r="C41" s="101" t="n">
        <v>46</v>
      </c>
      <c r="D41" s="101" t="n">
        <v>68</v>
      </c>
      <c r="E41" s="101" t="n">
        <v>10</v>
      </c>
      <c r="F41" s="101" t="n">
        <v>10</v>
      </c>
      <c r="G41" s="101" t="n">
        <v>12</v>
      </c>
      <c r="H41" s="40" t="s">
        <v>29</v>
      </c>
      <c r="I41" s="40" t="s">
        <v>29</v>
      </c>
      <c r="J41" s="101" t="s">
        <v>29</v>
      </c>
      <c r="K41" s="106"/>
      <c r="L41" s="43" t="s">
        <v>29</v>
      </c>
      <c r="M41" s="43" t="s">
        <v>29</v>
      </c>
      <c r="N41" s="43" t="s">
        <v>29</v>
      </c>
      <c r="O41" s="43" t="s">
        <v>29</v>
      </c>
      <c r="P41" s="43" t="s">
        <v>29</v>
      </c>
      <c r="Q41" s="43" t="s">
        <v>29</v>
      </c>
      <c r="R41" s="43" t="s">
        <v>29</v>
      </c>
      <c r="S41" s="43" t="s">
        <v>29</v>
      </c>
      <c r="T41" s="43" t="s">
        <v>29</v>
      </c>
      <c r="U41" s="106"/>
      <c r="V41" s="107"/>
      <c r="W41" s="46"/>
      <c r="X41" s="46"/>
      <c r="Y41" s="14"/>
      <c r="Z41" s="15"/>
      <c r="AA41" s="109" t="s">
        <v>215</v>
      </c>
      <c r="AB41" s="15"/>
      <c r="AC41" s="48"/>
      <c r="AD41" s="156"/>
      <c r="AE41" s="157"/>
      <c r="AF41" s="157"/>
    </row>
    <row r="42" customFormat="false" ht="15.75" hidden="false" customHeight="false" outlineLevel="0" collapsed="false">
      <c r="A42" s="100" t="s">
        <v>135</v>
      </c>
      <c r="B42" s="101" t="n">
        <v>4.8</v>
      </c>
      <c r="C42" s="101" t="n">
        <v>95</v>
      </c>
      <c r="D42" s="101" t="s">
        <v>216</v>
      </c>
      <c r="E42" s="101" t="n">
        <v>1.8</v>
      </c>
      <c r="F42" s="101" t="n">
        <v>2</v>
      </c>
      <c r="G42" s="101" t="n">
        <v>1.2</v>
      </c>
      <c r="H42" s="40" t="s">
        <v>29</v>
      </c>
      <c r="I42" s="40" t="s">
        <v>29</v>
      </c>
      <c r="J42" s="101" t="s">
        <v>29</v>
      </c>
      <c r="K42" s="106"/>
      <c r="L42" s="43" t="s">
        <v>29</v>
      </c>
      <c r="M42" s="43" t="s">
        <v>29</v>
      </c>
      <c r="N42" s="43" t="s">
        <v>29</v>
      </c>
      <c r="O42" s="43" t="s">
        <v>29</v>
      </c>
      <c r="P42" s="43" t="s">
        <v>29</v>
      </c>
      <c r="Q42" s="43" t="s">
        <v>29</v>
      </c>
      <c r="R42" s="43" t="s">
        <v>29</v>
      </c>
      <c r="S42" s="43" t="s">
        <v>29</v>
      </c>
      <c r="T42" s="43" t="s">
        <v>29</v>
      </c>
      <c r="U42" s="106"/>
      <c r="V42" s="107"/>
      <c r="W42" s="46"/>
      <c r="X42" s="46"/>
      <c r="Y42" s="14"/>
      <c r="Z42" s="15"/>
      <c r="AA42" s="15"/>
      <c r="AB42" s="15"/>
      <c r="AC42" s="109" t="s">
        <v>217</v>
      </c>
      <c r="AD42" s="156"/>
      <c r="AE42" s="157"/>
      <c r="AF42" s="157"/>
    </row>
    <row r="43" customFormat="false" ht="15.75" hidden="false" customHeight="false" outlineLevel="0" collapsed="false">
      <c r="A43" s="100" t="s">
        <v>218</v>
      </c>
      <c r="B43" s="101" t="n">
        <v>76</v>
      </c>
      <c r="C43" s="101" t="n">
        <v>24</v>
      </c>
      <c r="D43" s="101" t="s">
        <v>219</v>
      </c>
      <c r="E43" s="101" t="n">
        <v>20</v>
      </c>
      <c r="F43" s="101" t="n">
        <v>18</v>
      </c>
      <c r="G43" s="101" t="n">
        <v>13</v>
      </c>
      <c r="H43" s="40" t="s">
        <v>29</v>
      </c>
      <c r="I43" s="40" t="s">
        <v>29</v>
      </c>
      <c r="J43" s="101" t="s">
        <v>29</v>
      </c>
      <c r="K43" s="106"/>
      <c r="L43" s="43" t="s">
        <v>29</v>
      </c>
      <c r="M43" s="43" t="s">
        <v>29</v>
      </c>
      <c r="N43" s="43" t="s">
        <v>29</v>
      </c>
      <c r="O43" s="43" t="s">
        <v>29</v>
      </c>
      <c r="P43" s="43" t="s">
        <v>29</v>
      </c>
      <c r="Q43" s="43" t="s">
        <v>29</v>
      </c>
      <c r="R43" s="43" t="s">
        <v>29</v>
      </c>
      <c r="S43" s="43" t="s">
        <v>29</v>
      </c>
      <c r="T43" s="43" t="s">
        <v>29</v>
      </c>
      <c r="U43" s="106"/>
      <c r="V43" s="107"/>
      <c r="W43" s="46"/>
      <c r="X43" s="46"/>
      <c r="Y43" s="14"/>
      <c r="Z43" s="15"/>
      <c r="AA43" s="15"/>
      <c r="AB43" s="15"/>
      <c r="AC43" s="109" t="s">
        <v>220</v>
      </c>
      <c r="AD43" s="156"/>
      <c r="AE43" s="157"/>
      <c r="AF43" s="157"/>
    </row>
    <row r="44" customFormat="false" ht="15.75" hidden="false" customHeight="false" outlineLevel="0" collapsed="false">
      <c r="A44" s="100" t="s">
        <v>138</v>
      </c>
      <c r="B44" s="101" t="n">
        <v>19</v>
      </c>
      <c r="C44" s="101" t="n">
        <v>81</v>
      </c>
      <c r="D44" s="101" t="s">
        <v>139</v>
      </c>
      <c r="E44" s="101" t="n">
        <v>5.6</v>
      </c>
      <c r="F44" s="101" t="n">
        <v>6</v>
      </c>
      <c r="G44" s="101" t="n">
        <v>8</v>
      </c>
      <c r="H44" s="40" t="s">
        <v>29</v>
      </c>
      <c r="I44" s="40" t="s">
        <v>29</v>
      </c>
      <c r="J44" s="101" t="s">
        <v>29</v>
      </c>
      <c r="K44" s="106"/>
      <c r="L44" s="43" t="s">
        <v>29</v>
      </c>
      <c r="M44" s="43" t="s">
        <v>29</v>
      </c>
      <c r="N44" s="43" t="s">
        <v>29</v>
      </c>
      <c r="O44" s="43" t="s">
        <v>29</v>
      </c>
      <c r="P44" s="43" t="s">
        <v>29</v>
      </c>
      <c r="Q44" s="43" t="s">
        <v>29</v>
      </c>
      <c r="R44" s="43" t="s">
        <v>29</v>
      </c>
      <c r="S44" s="43" t="s">
        <v>29</v>
      </c>
      <c r="T44" s="43" t="s">
        <v>29</v>
      </c>
      <c r="U44" s="106"/>
      <c r="V44" s="107"/>
      <c r="W44" s="91"/>
      <c r="X44" s="46"/>
      <c r="Y44" s="14"/>
      <c r="Z44" s="15"/>
      <c r="AA44" s="109" t="s">
        <v>221</v>
      </c>
      <c r="AB44" s="15"/>
      <c r="AC44" s="48"/>
      <c r="AD44" s="156"/>
      <c r="AE44" s="157"/>
      <c r="AF44" s="157"/>
    </row>
    <row r="45" customFormat="false" ht="15.75" hidden="false" customHeight="false" outlineLevel="0" collapsed="false">
      <c r="A45" s="100" t="s">
        <v>222</v>
      </c>
      <c r="B45" s="101" t="n">
        <v>11</v>
      </c>
      <c r="C45" s="101" t="n">
        <v>89</v>
      </c>
      <c r="D45" s="101" t="n">
        <v>87</v>
      </c>
      <c r="E45" s="101" t="n">
        <v>9</v>
      </c>
      <c r="F45" s="101" t="n">
        <v>2</v>
      </c>
      <c r="G45" s="101" t="n">
        <v>2</v>
      </c>
      <c r="H45" s="101" t="n">
        <v>2</v>
      </c>
      <c r="I45" s="40" t="s">
        <v>29</v>
      </c>
      <c r="J45" s="101" t="s">
        <v>29</v>
      </c>
      <c r="K45" s="106"/>
      <c r="L45" s="43" t="s">
        <v>29</v>
      </c>
      <c r="M45" s="43" t="s">
        <v>29</v>
      </c>
      <c r="N45" s="43" t="s">
        <v>29</v>
      </c>
      <c r="O45" s="43" t="s">
        <v>29</v>
      </c>
      <c r="P45" s="43" t="s">
        <v>29</v>
      </c>
      <c r="Q45" s="43" t="s">
        <v>29</v>
      </c>
      <c r="R45" s="43" t="s">
        <v>29</v>
      </c>
      <c r="S45" s="43" t="s">
        <v>29</v>
      </c>
      <c r="T45" s="43" t="s">
        <v>29</v>
      </c>
      <c r="U45" s="106"/>
      <c r="V45" s="107"/>
      <c r="W45" s="46"/>
      <c r="X45" s="46"/>
      <c r="Y45" s="14"/>
      <c r="Z45" s="15"/>
      <c r="AA45" s="109" t="s">
        <v>223</v>
      </c>
      <c r="AB45" s="15"/>
      <c r="AC45" s="48"/>
      <c r="AD45" s="156"/>
      <c r="AE45" s="157"/>
      <c r="AF45" s="157"/>
    </row>
    <row r="46" customFormat="false" ht="15.75" hidden="false" customHeight="false" outlineLevel="0" collapsed="false">
      <c r="A46" s="125"/>
      <c r="B46" s="101"/>
      <c r="C46" s="101"/>
      <c r="D46" s="101"/>
      <c r="E46" s="101"/>
      <c r="F46" s="101"/>
      <c r="G46" s="101"/>
      <c r="H46" s="101"/>
      <c r="I46" s="101"/>
      <c r="J46" s="101"/>
      <c r="K46" s="106"/>
      <c r="L46" s="118"/>
      <c r="M46" s="118"/>
      <c r="N46" s="118"/>
      <c r="O46" s="118"/>
      <c r="P46" s="118"/>
      <c r="Q46" s="118"/>
      <c r="R46" s="118"/>
      <c r="S46" s="118"/>
      <c r="T46" s="118"/>
      <c r="U46" s="106"/>
      <c r="V46" s="107"/>
      <c r="W46" s="46"/>
      <c r="X46" s="46"/>
      <c r="Y46" s="14"/>
      <c r="Z46" s="15"/>
      <c r="AA46" s="15"/>
      <c r="AB46" s="15"/>
      <c r="AC46" s="48"/>
      <c r="AD46" s="156"/>
      <c r="AE46" s="157"/>
      <c r="AF46" s="157"/>
    </row>
    <row r="47" customFormat="false" ht="15.75" hidden="false" customHeight="false" outlineLevel="0" collapsed="false">
      <c r="A47" s="63" t="s">
        <v>144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6"/>
      <c r="L47" s="118"/>
      <c r="M47" s="118"/>
      <c r="N47" s="118"/>
      <c r="O47" s="118"/>
      <c r="P47" s="118"/>
      <c r="Q47" s="118"/>
      <c r="R47" s="118"/>
      <c r="S47" s="118"/>
      <c r="T47" s="118"/>
      <c r="U47" s="106"/>
      <c r="V47" s="107"/>
      <c r="W47" s="46"/>
      <c r="X47" s="46"/>
      <c r="Y47" s="14"/>
      <c r="Z47" s="15"/>
      <c r="AA47" s="15"/>
      <c r="AB47" s="15"/>
      <c r="AC47" s="48"/>
      <c r="AD47" s="156"/>
      <c r="AE47" s="157"/>
      <c r="AF47" s="157"/>
    </row>
    <row r="48" customFormat="false" ht="15.75" hidden="false" customHeight="false" outlineLevel="0" collapsed="false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7"/>
      <c r="L48" s="43"/>
      <c r="M48" s="171"/>
      <c r="N48" s="171"/>
      <c r="O48" s="171"/>
      <c r="P48" s="171"/>
      <c r="Q48" s="171"/>
      <c r="R48" s="171"/>
      <c r="S48" s="171"/>
      <c r="T48" s="171"/>
      <c r="U48" s="127"/>
      <c r="V48" s="47"/>
      <c r="W48" s="91"/>
      <c r="X48" s="47"/>
      <c r="Y48" s="128"/>
      <c r="Z48" s="12"/>
      <c r="AA48" s="12"/>
      <c r="AB48" s="12"/>
      <c r="AC48" s="12"/>
      <c r="AD48" s="127"/>
      <c r="AE48" s="91"/>
      <c r="AF48" s="91"/>
    </row>
    <row r="49" customFormat="false" ht="15.75" hidden="false" customHeight="false" outlineLevel="0" collapsed="false">
      <c r="A49" s="46"/>
      <c r="B49" s="104"/>
      <c r="C49" s="104"/>
      <c r="D49" s="104"/>
      <c r="E49" s="104"/>
      <c r="F49" s="104"/>
      <c r="G49" s="104"/>
      <c r="H49" s="104"/>
      <c r="I49" s="104"/>
      <c r="J49" s="104"/>
      <c r="K49" s="106"/>
      <c r="L49" s="118"/>
      <c r="M49" s="118"/>
      <c r="N49" s="118"/>
      <c r="O49" s="118"/>
      <c r="P49" s="118"/>
      <c r="Q49" s="118"/>
      <c r="R49" s="118"/>
      <c r="S49" s="118"/>
      <c r="T49" s="118"/>
      <c r="U49" s="106"/>
      <c r="V49" s="107"/>
      <c r="W49" s="46"/>
      <c r="X49" s="46"/>
      <c r="Y49" s="14"/>
      <c r="Z49" s="15"/>
      <c r="AA49" s="15"/>
      <c r="AB49" s="15"/>
      <c r="AC49" s="48"/>
      <c r="AD49" s="156"/>
      <c r="AE49" s="157"/>
      <c r="AF49" s="157"/>
    </row>
  </sheetData>
  <hyperlinks>
    <hyperlink ref="AA3" r:id="rId1" display="https://www.cia.gov/library/publications/the-world-factbook/geos/us.html"/>
    <hyperlink ref="AB3" r:id="rId2" display="https://www.unfpa.org/gender/docs/Sex_Ratio_by_Country_in_2013.pdf"/>
    <hyperlink ref="AA6" r:id="rId3" display="https://newsroom.fb.com/news/2015/06/driving-diversity-at-facebook/"/>
    <hyperlink ref="AB6" r:id="rId4" display="https://www.theguardian.com/technology/2016/jul/14/facebook-diversity-report-silicon-valley-employment"/>
    <hyperlink ref="AC6" r:id="rId5" display="http://newsroom.fb.com/company-info/"/>
    <hyperlink ref="AA7" r:id="rId6" display="http://newsroom.fb.com/news/2014/06/building-a-more-diverse-facebook/"/>
    <hyperlink ref="AC7" r:id="rId7" display="http://www.businessinsider.com/facebooks-biggest-threat-instagram-just-increased-its-workforce-by-125-2012-3"/>
    <hyperlink ref="AA8" r:id="rId8" display="https://plus.google.com/+google/posts/1VbnjxYQ5dv?pid=6155519933294674402&amp;oid=116899029375914044550"/>
    <hyperlink ref="AA9" r:id="rId9" location="tab=overall" display="http://www.google.com/diversity/at-google.html#tab=overall"/>
    <hyperlink ref="AA10" r:id="rId10" display="http://www.slideshare.net/linkedin/linked-in-2015-workforce-diversity"/>
    <hyperlink ref="AC10" r:id="rId11" display="http://graphics.wsj.com/diversity-in-tech-companies/"/>
    <hyperlink ref="AA11" r:id="rId12" display="http://engineering.pinterest.com/post/92753543099/diversity-and-inclusion-at-pinterest"/>
    <hyperlink ref="AC11" r:id="rId13" display="https://about.pinterest.com/en/press"/>
    <hyperlink ref="AA12" r:id="rId14" display="http://yahoo.tumblr.com/post/89085398949/workforce-diversity-at-yahoo"/>
    <hyperlink ref="AC12" r:id="rId15" display="https://www.tumblr.com/about"/>
    <hyperlink ref="AA13" r:id="rId16" display="http://yahoo.tumblr.com/post/89085398949/workforce-diversity-at-yahoo"/>
    <hyperlink ref="AA14" r:id="rId17" display="https://blog.twitter.com/2014/building-a-twitter-we-can-be-proud-of"/>
    <hyperlink ref="AC14" r:id="rId18" display="https://blog.twitter.com/en_us/topics/company/2017/building-a-more-inclusive-twitter-in-2016.html"/>
    <hyperlink ref="AA15" r:id="rId19" display="https://twitter.com/davidbyttow/status/492105892418957312"/>
    <hyperlink ref="AA17" r:id="rId20" display="https://gigaom.com/2014/08/21/eight-charts-that-put-tech-companies-diversity-stats-into-perspective/"/>
    <hyperlink ref="AA18" r:id="rId21" display="http://yahoo.tumblr.com/post/89085398949/workforce-diversity-at-yahoo"/>
    <hyperlink ref="AB18" r:id="rId22" display="https://yahoo.tumblr.com/post/123472998984/please-see-here-for-our-eeo-1-report"/>
    <hyperlink ref="AC18" r:id="rId23" display="https://investor.yahoo.net/faq.cfm"/>
    <hyperlink ref="AA19" r:id="rId24" display="http://www.google.co.uk/diversity/"/>
    <hyperlink ref="AC19" r:id="rId25" display="http://investor.google.com/earnings/2015/Q1_google_earnings.html"/>
    <hyperlink ref="AA20" r:id="rId26" display="http://www.apple.com/diversity/"/>
    <hyperlink ref="AC20" r:id="rId27" display="https://www.apple.com/about/job-creation/"/>
    <hyperlink ref="AA21" r:id="rId28" display="http://www.apple.com/diversity/"/>
    <hyperlink ref="AA22" r:id="rId29" display="http://www.cisco.com/assets/csr/pdf/CSR_Report_2013.pdf"/>
    <hyperlink ref="AC22" r:id="rId30" display="http://www.macroaxis.com/invest/ratio/CSCO--Number-of-Employees"/>
    <hyperlink ref="AA23" r:id="rId31" display="https://separation.ebayinc.com/2015/04/building-diverse-ebay-paypal/"/>
    <hyperlink ref="AB23" r:id="rId32" display="http://blog.ebay.com/wp-content/uploads/2014/07/eBay-Data-Diversity.jpg"/>
    <hyperlink ref="AC23" r:id="rId33" display="http://graphics.wsj.com/diversity-in-tech-companies/"/>
    <hyperlink ref="AA24" r:id="rId34" display="http://h20195.www2.hp.com/V2/GetPDF.aspx/c03742922.pdf"/>
    <hyperlink ref="AC24" r:id="rId35" display="http://www.statista.com/statistics/264922/number-of-employees-at-hewlett-packard-since-2001/"/>
    <hyperlink ref="AA25" r:id="rId36" display="http://go.indiegogo.com/blog/2014/08/diversity-matters-always.html"/>
    <hyperlink ref="AC25" r:id="rId37" display="http://fortune.com/2014/08/21/indiegogo-gender-diversity-data/"/>
    <hyperlink ref="AA26" r:id="rId38" display="http://www.nvidia.com/object/fy14-gcr-workforce-performance.html"/>
    <hyperlink ref="AC26" r:id="rId39" display="http://www.macroaxis.com/invest/ratio/NVDA--Number-of-Employees"/>
    <hyperlink ref="AA27" r:id="rId40" display="http://money.cnn.com/interactive/technology/tech-diversity-data/"/>
    <hyperlink ref="AC27" r:id="rId41" display="http://www.statista.com/statistics/264917/number-of-employees-at-dell-since-1996/"/>
    <hyperlink ref="AA28" r:id="rId42" display="http://money.cnn.com/interactive/technology/tech-diversity-data/"/>
    <hyperlink ref="AC28" r:id="rId43" display="http://www.ingrammicro.com.cn/careers/findpage.cfm?tempid=india&amp;pageid=3365"/>
    <hyperlink ref="AA29" r:id="rId44" display="http://money.cnn.com/interactive/technology/tech-diversity-data/"/>
    <hyperlink ref="AC29" r:id="rId45" display="http://www.intc.com/intel%2Dannual%2Dreport/2013/10K/10-employees.html"/>
    <hyperlink ref="AA30" r:id="rId46" display="https://www.groupon.com/blog/cities/groupon-releases-diversity-data"/>
    <hyperlink ref="AC30" r:id="rId47" display="http://investor.groupon.com/faq.cfm"/>
    <hyperlink ref="AA31" r:id="rId48" display="http://www.amazon.com/b/ref=tb_surl_diversity/?node=10080092011"/>
    <hyperlink ref="AA32" r:id="rId49" display="https://blog.etsy.com/news/2014/diversity-at-etsy-more-than-just-numbers/"/>
    <hyperlink ref="AA33" r:id="rId50" location="fbid=ZWJBwYZJM6G?epgDivFocusArea" display="http://www.microsoft.com/en-us/diversity/inside-microsoft/default.aspx#fbid=ZWJBwYZJM6G?epgDivFocusArea"/>
    <hyperlink ref="AC33" r:id="rId51" display="http://graphics.wsj.com/diversity-in-tech-companies/"/>
    <hyperlink ref="AA34" r:id="rId52" display="http://www.salesforce.com/company/careers/diversity-numbers.jsp"/>
    <hyperlink ref="AA35" r:id="rId53" location="diversity" display="http://www.pandora.com/careers/#diversity"/>
    <hyperlink ref="AA36" r:id="rId54" display="https://www.uber.com/diversity/"/>
    <hyperlink ref="AA41" r:id="rId55" display="http://www.diversityinc.com/news/apples-diversity-data-better-representation-blacks-latinos/"/>
    <hyperlink ref="AC42" r:id="rId56" display="http://www.diversityinc.com/diversity-facts/wheres-the-diversity-in-fortune-500-ceos/"/>
    <hyperlink ref="AC43" r:id="rId57" display="http://www.diversityinc.com/top-10-companies-recruitment/"/>
    <hyperlink ref="AA44" r:id="rId58" display="http://www.diversityinc.com/diversity-and-inclusion/most-diverse-congress-sworn-in/"/>
    <hyperlink ref="AA45" r:id="rId59" display="http://www.diversityinc.com/diversity-recruitment/where%E2%80%99s-the-diversity-in-the-venture-capital-industry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10" min="2" style="0" width="11.3"/>
    <col collapsed="false" customWidth="true" hidden="false" outlineLevel="0" max="11" min="11" style="0" width="0.43"/>
    <col collapsed="false" customWidth="true" hidden="false" outlineLevel="0" max="20" min="12" style="0" width="11.3"/>
    <col collapsed="false" customWidth="true" hidden="false" outlineLevel="0" max="21" min="21" style="0" width="0.43"/>
    <col collapsed="false" customWidth="true" hidden="false" outlineLevel="0" max="22" min="22" style="0" width="12.71"/>
    <col collapsed="false" customWidth="true" hidden="false" outlineLevel="0" max="23" min="23" style="0" width="48.86"/>
    <col collapsed="false" customWidth="true" hidden="false" outlineLevel="0" max="24" min="24" style="0" width="10.99"/>
    <col collapsed="false" customWidth="true" hidden="false" outlineLevel="0" max="25" min="25" style="0" width="0.43"/>
    <col collapsed="false" customWidth="true" hidden="false" outlineLevel="0" max="26" min="26" style="0" width="14.43"/>
    <col collapsed="false" customWidth="true" hidden="false" outlineLevel="0" max="29" min="27" style="0" width="14.7"/>
    <col collapsed="false" customWidth="true" hidden="false" outlineLevel="0" max="30" min="30" style="0" width="0.43"/>
    <col collapsed="false" customWidth="true" hidden="false" outlineLevel="0" max="1025" min="31" style="0" width="14.43"/>
  </cols>
  <sheetData>
    <row r="1" customFormat="false" ht="15.75" hidden="false" customHeight="false" outlineLevel="0" collapsed="false">
      <c r="A1" s="1"/>
      <c r="B1" s="2" t="s">
        <v>156</v>
      </c>
      <c r="C1" s="3"/>
      <c r="D1" s="4"/>
      <c r="E1" s="4"/>
      <c r="F1" s="4"/>
      <c r="G1" s="4"/>
      <c r="H1" s="4"/>
      <c r="I1" s="4"/>
      <c r="J1" s="3"/>
      <c r="K1" s="172"/>
      <c r="L1" s="6" t="s">
        <v>1</v>
      </c>
      <c r="M1" s="12"/>
      <c r="N1" s="8"/>
      <c r="O1" s="8"/>
      <c r="P1" s="8"/>
      <c r="Q1" s="8"/>
      <c r="R1" s="8"/>
      <c r="S1" s="8"/>
      <c r="T1" s="9"/>
      <c r="U1" s="10"/>
      <c r="V1" s="142" t="s">
        <v>157</v>
      </c>
      <c r="W1" s="48"/>
      <c r="X1" s="13"/>
      <c r="Y1" s="14"/>
      <c r="Z1" s="11" t="s">
        <v>3</v>
      </c>
      <c r="AA1" s="15"/>
      <c r="AB1" s="9"/>
      <c r="AC1" s="13"/>
      <c r="AD1" s="10"/>
      <c r="AE1" s="6" t="s">
        <v>158</v>
      </c>
      <c r="AF1" s="9"/>
    </row>
    <row r="2" customFormat="false" ht="15.75" hidden="false" customHeight="false" outlineLevel="0" collapsed="false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30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143" t="s">
        <v>23</v>
      </c>
      <c r="W2" s="144" t="s">
        <v>24</v>
      </c>
      <c r="X2" s="145" t="s">
        <v>159</v>
      </c>
      <c r="Y2" s="24"/>
      <c r="Z2" s="11" t="s">
        <v>26</v>
      </c>
      <c r="AA2" s="11" t="s">
        <v>27</v>
      </c>
      <c r="AB2" s="11" t="s">
        <v>27</v>
      </c>
      <c r="AC2" s="11" t="s">
        <v>27</v>
      </c>
      <c r="AD2" s="21"/>
      <c r="AE2" s="23" t="s">
        <v>160</v>
      </c>
      <c r="AF2" s="23"/>
    </row>
    <row r="3" customFormat="false" ht="15.75" hidden="false" customHeight="false" outlineLevel="0" collapsed="false">
      <c r="A3" s="16" t="s">
        <v>28</v>
      </c>
      <c r="B3" s="146" t="n">
        <f aca="false">SUM(16256000/320051)</f>
        <v>50.79190504</v>
      </c>
      <c r="C3" s="146" t="n">
        <f aca="false">SUM(15749100/320051)</f>
        <v>49.20809496</v>
      </c>
      <c r="D3" s="147" t="n">
        <v>0.64</v>
      </c>
      <c r="E3" s="148" t="n">
        <v>0.04</v>
      </c>
      <c r="F3" s="147" t="n">
        <v>0.16</v>
      </c>
      <c r="G3" s="147" t="n">
        <v>0.12</v>
      </c>
      <c r="H3" s="148" t="n">
        <v>0.01</v>
      </c>
      <c r="I3" s="147" t="n">
        <v>0.03</v>
      </c>
      <c r="J3" s="26" t="s">
        <v>29</v>
      </c>
      <c r="K3" s="131"/>
      <c r="L3" s="173" t="s">
        <v>29</v>
      </c>
      <c r="M3" s="174" t="s">
        <v>29</v>
      </c>
      <c r="N3" s="174" t="s">
        <v>29</v>
      </c>
      <c r="O3" s="174" t="s">
        <v>29</v>
      </c>
      <c r="P3" s="174" t="s">
        <v>29</v>
      </c>
      <c r="Q3" s="174" t="s">
        <v>29</v>
      </c>
      <c r="R3" s="174" t="s">
        <v>29</v>
      </c>
      <c r="S3" s="174" t="s">
        <v>29</v>
      </c>
      <c r="T3" s="30" t="s">
        <v>29</v>
      </c>
      <c r="U3" s="31"/>
      <c r="V3" s="20"/>
      <c r="W3" s="23"/>
      <c r="X3" s="32"/>
      <c r="Y3" s="33"/>
      <c r="Z3" s="132" t="s">
        <v>161</v>
      </c>
      <c r="AA3" s="35" t="s">
        <v>162</v>
      </c>
      <c r="AB3" s="150" t="s">
        <v>163</v>
      </c>
      <c r="AC3" s="6"/>
      <c r="AD3" s="151"/>
      <c r="AE3" s="152" t="n">
        <v>320051000</v>
      </c>
      <c r="AF3" s="152"/>
    </row>
    <row r="4" customFormat="false" ht="15.75" hidden="false" customHeight="false" outlineLevel="0" collapsed="false">
      <c r="A4" s="16"/>
      <c r="B4" s="40"/>
      <c r="C4" s="40"/>
      <c r="D4" s="40"/>
      <c r="E4" s="40"/>
      <c r="F4" s="40"/>
      <c r="G4" s="40"/>
      <c r="H4" s="40"/>
      <c r="I4" s="40"/>
      <c r="J4" s="40"/>
      <c r="K4" s="44"/>
      <c r="L4" s="43"/>
      <c r="M4" s="42"/>
      <c r="N4" s="42"/>
      <c r="O4" s="42"/>
      <c r="P4" s="42"/>
      <c r="Q4" s="42"/>
      <c r="R4" s="42"/>
      <c r="S4" s="42"/>
      <c r="T4" s="42"/>
      <c r="U4" s="44"/>
      <c r="V4" s="45"/>
      <c r="W4" s="46"/>
      <c r="X4" s="47"/>
      <c r="Y4" s="14"/>
      <c r="Z4" s="15"/>
      <c r="AA4" s="15"/>
      <c r="AB4" s="9"/>
      <c r="AC4" s="13"/>
      <c r="AD4" s="153"/>
      <c r="AE4" s="154"/>
      <c r="AF4" s="154"/>
    </row>
    <row r="5" customFormat="false" ht="15.75" hidden="false" customHeight="false" outlineLevel="0" collapsed="false">
      <c r="A5" s="16" t="s">
        <v>33</v>
      </c>
      <c r="B5" s="40"/>
      <c r="C5" s="40"/>
      <c r="D5" s="40"/>
      <c r="E5" s="40"/>
      <c r="F5" s="40"/>
      <c r="G5" s="40"/>
      <c r="H5" s="40"/>
      <c r="I5" s="40"/>
      <c r="J5" s="40"/>
      <c r="K5" s="44"/>
      <c r="L5" s="43"/>
      <c r="M5" s="42"/>
      <c r="N5" s="42"/>
      <c r="O5" s="42"/>
      <c r="P5" s="42"/>
      <c r="Q5" s="42"/>
      <c r="R5" s="42"/>
      <c r="S5" s="42"/>
      <c r="T5" s="42"/>
      <c r="U5" s="44"/>
      <c r="V5" s="45"/>
      <c r="W5" s="46"/>
      <c r="X5" s="47"/>
      <c r="Y5" s="14"/>
      <c r="Z5" s="15"/>
      <c r="AA5" s="15"/>
      <c r="AB5" s="9"/>
      <c r="AC5" s="12"/>
      <c r="AD5" s="153"/>
      <c r="AE5" s="154"/>
      <c r="AF5" s="154"/>
    </row>
    <row r="6" customFormat="false" ht="15.75" hidden="false" customHeight="false" outlineLevel="0" collapsed="false">
      <c r="A6" s="49" t="s">
        <v>34</v>
      </c>
      <c r="B6" s="40" t="n">
        <v>32</v>
      </c>
      <c r="C6" s="40" t="n">
        <v>68</v>
      </c>
      <c r="D6" s="40" t="n">
        <v>55</v>
      </c>
      <c r="E6" s="40" t="n">
        <v>36</v>
      </c>
      <c r="F6" s="40" t="n">
        <v>4</v>
      </c>
      <c r="G6" s="40" t="n">
        <v>2</v>
      </c>
      <c r="H6" s="40" t="n">
        <v>3</v>
      </c>
      <c r="I6" s="40" t="n">
        <v>0</v>
      </c>
      <c r="J6" s="40" t="s">
        <v>29</v>
      </c>
      <c r="K6" s="44"/>
      <c r="L6" s="43" t="n">
        <f aca="false">1</f>
        <v>1</v>
      </c>
      <c r="M6" s="42" t="n">
        <v>-1</v>
      </c>
      <c r="N6" s="42" t="n">
        <v>-2</v>
      </c>
      <c r="O6" s="42" t="n">
        <v>2</v>
      </c>
      <c r="P6" s="42" t="n">
        <v>0</v>
      </c>
      <c r="Q6" s="42" t="n">
        <v>0</v>
      </c>
      <c r="R6" s="42" t="n">
        <v>0</v>
      </c>
      <c r="S6" s="42" t="n">
        <v>0</v>
      </c>
      <c r="T6" s="42" t="s">
        <v>29</v>
      </c>
      <c r="U6" s="44"/>
      <c r="V6" s="45" t="s">
        <v>224</v>
      </c>
      <c r="W6" s="107" t="s">
        <v>225</v>
      </c>
      <c r="X6" s="47"/>
      <c r="Y6" s="14"/>
      <c r="Z6" s="15" t="s">
        <v>34</v>
      </c>
      <c r="AA6" s="51" t="s">
        <v>165</v>
      </c>
      <c r="AB6" s="9"/>
      <c r="AC6" s="155" t="s">
        <v>167</v>
      </c>
      <c r="AD6" s="153"/>
      <c r="AE6" s="154" t="n">
        <v>10082</v>
      </c>
      <c r="AF6" s="154"/>
    </row>
    <row r="7" customFormat="false" ht="15.75" hidden="false" customHeight="false" outlineLevel="0" collapsed="false">
      <c r="A7" s="49" t="s">
        <v>38</v>
      </c>
      <c r="B7" s="40" t="n">
        <v>31</v>
      </c>
      <c r="C7" s="40" t="n">
        <v>69</v>
      </c>
      <c r="D7" s="40" t="n">
        <v>57</v>
      </c>
      <c r="E7" s="40" t="n">
        <v>34</v>
      </c>
      <c r="F7" s="40" t="n">
        <v>4</v>
      </c>
      <c r="G7" s="40" t="n">
        <v>2</v>
      </c>
      <c r="H7" s="40" t="n">
        <v>3</v>
      </c>
      <c r="I7" s="40" t="n">
        <v>0</v>
      </c>
      <c r="J7" s="40" t="s">
        <v>29</v>
      </c>
      <c r="K7" s="44"/>
      <c r="L7" s="94" t="s">
        <v>29</v>
      </c>
      <c r="M7" s="154" t="s">
        <v>29</v>
      </c>
      <c r="N7" s="154" t="s">
        <v>29</v>
      </c>
      <c r="O7" s="154" t="s">
        <v>29</v>
      </c>
      <c r="P7" s="154" t="s">
        <v>29</v>
      </c>
      <c r="Q7" s="154" t="s">
        <v>29</v>
      </c>
      <c r="R7" s="154" t="s">
        <v>29</v>
      </c>
      <c r="S7" s="154" t="s">
        <v>29</v>
      </c>
      <c r="T7" s="42" t="s">
        <v>29</v>
      </c>
      <c r="U7" s="44"/>
      <c r="V7" s="107" t="s">
        <v>29</v>
      </c>
      <c r="W7" s="46" t="s">
        <v>226</v>
      </c>
      <c r="X7" s="47" t="s">
        <v>34</v>
      </c>
      <c r="Y7" s="14"/>
      <c r="Z7" s="15" t="s">
        <v>34</v>
      </c>
      <c r="AA7" s="51" t="s">
        <v>168</v>
      </c>
      <c r="AB7" s="15"/>
      <c r="AC7" s="155" t="s">
        <v>169</v>
      </c>
      <c r="AD7" s="156"/>
      <c r="AE7" s="157" t="n">
        <v>9</v>
      </c>
      <c r="AF7" s="157"/>
    </row>
    <row r="8" customFormat="false" ht="15.75" hidden="false" customHeight="false" outlineLevel="0" collapsed="false">
      <c r="A8" s="49" t="s">
        <v>39</v>
      </c>
      <c r="B8" s="40" t="n">
        <v>30</v>
      </c>
      <c r="C8" s="40" t="n">
        <v>70</v>
      </c>
      <c r="D8" s="40" t="n">
        <v>60</v>
      </c>
      <c r="E8" s="40" t="n">
        <v>31</v>
      </c>
      <c r="F8" s="40" t="n">
        <v>3</v>
      </c>
      <c r="G8" s="40" t="n">
        <v>2</v>
      </c>
      <c r="H8" s="40" t="n">
        <v>3</v>
      </c>
      <c r="I8" s="40" t="s">
        <v>47</v>
      </c>
      <c r="J8" s="40" t="s">
        <v>29</v>
      </c>
      <c r="K8" s="44"/>
      <c r="L8" s="43" t="s">
        <v>40</v>
      </c>
      <c r="M8" s="42" t="n">
        <v>0</v>
      </c>
      <c r="N8" s="42" t="n">
        <v>-1</v>
      </c>
      <c r="O8" s="42" t="n">
        <f aca="false">1</f>
        <v>1</v>
      </c>
      <c r="P8" s="42" t="n">
        <v>0</v>
      </c>
      <c r="Q8" s="42" t="n">
        <v>0</v>
      </c>
      <c r="R8" s="42" t="n">
        <v>-1</v>
      </c>
      <c r="S8" s="42" t="n">
        <v>0</v>
      </c>
      <c r="T8" s="42" t="s">
        <v>29</v>
      </c>
      <c r="U8" s="44"/>
      <c r="V8" s="45" t="s">
        <v>224</v>
      </c>
      <c r="W8" s="107" t="s">
        <v>227</v>
      </c>
      <c r="X8" s="47" t="s">
        <v>42</v>
      </c>
      <c r="Y8" s="14"/>
      <c r="Z8" s="15" t="s">
        <v>42</v>
      </c>
      <c r="AA8" s="51" t="s">
        <v>170</v>
      </c>
      <c r="AB8" s="9"/>
      <c r="AC8" s="13"/>
      <c r="AD8" s="153"/>
      <c r="AE8" s="154" t="s">
        <v>29</v>
      </c>
      <c r="AF8" s="154"/>
    </row>
    <row r="9" customFormat="false" ht="15.75" hidden="false" customHeight="false" outlineLevel="0" collapsed="false">
      <c r="A9" s="49" t="s">
        <v>45</v>
      </c>
      <c r="B9" s="40" t="n">
        <v>30</v>
      </c>
      <c r="C9" s="40" t="n">
        <v>70</v>
      </c>
      <c r="D9" s="40" t="n">
        <v>61</v>
      </c>
      <c r="E9" s="40" t="n">
        <v>30</v>
      </c>
      <c r="F9" s="40" t="n">
        <v>3</v>
      </c>
      <c r="G9" s="40" t="n">
        <v>2</v>
      </c>
      <c r="H9" s="40" t="n">
        <v>4</v>
      </c>
      <c r="I9" s="40" t="s">
        <v>47</v>
      </c>
      <c r="J9" s="40" t="s">
        <v>29</v>
      </c>
      <c r="K9" s="44"/>
      <c r="L9" s="94" t="s">
        <v>29</v>
      </c>
      <c r="M9" s="154" t="s">
        <v>29</v>
      </c>
      <c r="N9" s="154" t="s">
        <v>29</v>
      </c>
      <c r="O9" s="154" t="s">
        <v>29</v>
      </c>
      <c r="P9" s="154" t="s">
        <v>29</v>
      </c>
      <c r="Q9" s="154" t="s">
        <v>29</v>
      </c>
      <c r="R9" s="154" t="s">
        <v>29</v>
      </c>
      <c r="S9" s="154" t="s">
        <v>29</v>
      </c>
      <c r="T9" s="42" t="s">
        <v>29</v>
      </c>
      <c r="U9" s="44"/>
      <c r="V9" s="45" t="s">
        <v>29</v>
      </c>
      <c r="W9" s="46" t="s">
        <v>228</v>
      </c>
      <c r="X9" s="47" t="s">
        <v>42</v>
      </c>
      <c r="Y9" s="14"/>
      <c r="Z9" s="15" t="s">
        <v>42</v>
      </c>
      <c r="AA9" s="51" t="s">
        <v>171</v>
      </c>
      <c r="AB9" s="9"/>
      <c r="AC9" s="13"/>
      <c r="AD9" s="153"/>
      <c r="AE9" s="154" t="s">
        <v>29</v>
      </c>
      <c r="AF9" s="154"/>
    </row>
    <row r="10" customFormat="false" ht="15.75" hidden="false" customHeight="false" outlineLevel="0" collapsed="false">
      <c r="A10" s="49" t="s">
        <v>46</v>
      </c>
      <c r="B10" s="40" t="n">
        <v>42</v>
      </c>
      <c r="C10" s="40" t="n">
        <v>58</v>
      </c>
      <c r="D10" s="40" t="n">
        <v>56</v>
      </c>
      <c r="E10" s="40" t="n">
        <v>37</v>
      </c>
      <c r="F10" s="40" t="n">
        <v>4</v>
      </c>
      <c r="G10" s="40" t="n">
        <v>2</v>
      </c>
      <c r="H10" s="40" t="n">
        <v>1</v>
      </c>
      <c r="I10" s="40" t="s">
        <v>47</v>
      </c>
      <c r="J10" s="40" t="s">
        <v>29</v>
      </c>
      <c r="K10" s="44"/>
      <c r="L10" s="43" t="s">
        <v>106</v>
      </c>
      <c r="M10" s="42" t="n">
        <v>-3</v>
      </c>
      <c r="N10" s="42" t="n">
        <v>3</v>
      </c>
      <c r="O10" s="42" t="n">
        <v>-1</v>
      </c>
      <c r="P10" s="42" t="n">
        <v>0</v>
      </c>
      <c r="Q10" s="42" t="n">
        <v>0</v>
      </c>
      <c r="R10" s="42" t="n">
        <v>-1</v>
      </c>
      <c r="S10" s="42" t="n">
        <v>-1</v>
      </c>
      <c r="T10" s="42" t="s">
        <v>29</v>
      </c>
      <c r="U10" s="44"/>
      <c r="V10" s="45" t="s">
        <v>224</v>
      </c>
      <c r="W10" s="46" t="n">
        <v>2015</v>
      </c>
      <c r="X10" s="47"/>
      <c r="Y10" s="14"/>
      <c r="Z10" s="15" t="s">
        <v>46</v>
      </c>
      <c r="AA10" s="51" t="s">
        <v>172</v>
      </c>
      <c r="AB10" s="9"/>
      <c r="AC10" s="155" t="s">
        <v>173</v>
      </c>
      <c r="AD10" s="153"/>
      <c r="AE10" s="154" t="n">
        <v>7600</v>
      </c>
      <c r="AF10" s="154"/>
    </row>
    <row r="11" customFormat="false" ht="15.75" hidden="false" customHeight="false" outlineLevel="0" collapsed="false">
      <c r="A11" s="49" t="s">
        <v>52</v>
      </c>
      <c r="B11" s="40" t="n">
        <v>40</v>
      </c>
      <c r="C11" s="40" t="n">
        <v>60</v>
      </c>
      <c r="D11" s="40" t="n">
        <v>50</v>
      </c>
      <c r="E11" s="40" t="n">
        <v>42</v>
      </c>
      <c r="F11" s="40" t="n">
        <v>2</v>
      </c>
      <c r="G11" s="40" t="n">
        <v>1</v>
      </c>
      <c r="H11" s="40" t="s">
        <v>29</v>
      </c>
      <c r="I11" s="40" t="n">
        <v>5</v>
      </c>
      <c r="J11" s="40" t="s">
        <v>29</v>
      </c>
      <c r="K11" s="44"/>
      <c r="L11" s="94" t="s">
        <v>29</v>
      </c>
      <c r="M11" s="154" t="s">
        <v>29</v>
      </c>
      <c r="N11" s="154" t="s">
        <v>29</v>
      </c>
      <c r="O11" s="154" t="s">
        <v>29</v>
      </c>
      <c r="P11" s="154" t="s">
        <v>29</v>
      </c>
      <c r="Q11" s="154" t="s">
        <v>29</v>
      </c>
      <c r="R11" s="154" t="s">
        <v>29</v>
      </c>
      <c r="S11" s="154" t="s">
        <v>29</v>
      </c>
      <c r="T11" s="42" t="s">
        <v>29</v>
      </c>
      <c r="U11" s="44"/>
      <c r="V11" s="45" t="s">
        <v>29</v>
      </c>
      <c r="W11" s="46" t="s">
        <v>229</v>
      </c>
      <c r="X11" s="47"/>
      <c r="Y11" s="14"/>
      <c r="Z11" s="15" t="s">
        <v>52</v>
      </c>
      <c r="AA11" s="51" t="s">
        <v>174</v>
      </c>
      <c r="AB11" s="9"/>
      <c r="AC11" s="155" t="s">
        <v>175</v>
      </c>
      <c r="AD11" s="153"/>
      <c r="AE11" s="154" t="n">
        <v>300</v>
      </c>
      <c r="AF11" s="154"/>
    </row>
    <row r="12" customFormat="false" ht="15.75" hidden="false" customHeight="false" outlineLevel="0" collapsed="false">
      <c r="A12" s="49" t="s">
        <v>57</v>
      </c>
      <c r="B12" s="40" t="n">
        <v>37</v>
      </c>
      <c r="C12" s="40" t="n">
        <v>62</v>
      </c>
      <c r="D12" s="40" t="n">
        <v>50</v>
      </c>
      <c r="E12" s="40" t="n">
        <v>39</v>
      </c>
      <c r="F12" s="40" t="n">
        <v>4</v>
      </c>
      <c r="G12" s="40" t="n">
        <v>2</v>
      </c>
      <c r="H12" s="40" t="n">
        <v>2</v>
      </c>
      <c r="I12" s="40" t="n">
        <v>2</v>
      </c>
      <c r="J12" s="40" t="n">
        <v>1</v>
      </c>
      <c r="K12" s="44"/>
      <c r="L12" s="94" t="s">
        <v>29</v>
      </c>
      <c r="M12" s="154" t="s">
        <v>29</v>
      </c>
      <c r="N12" s="154" t="s">
        <v>29</v>
      </c>
      <c r="O12" s="154" t="s">
        <v>29</v>
      </c>
      <c r="P12" s="154" t="s">
        <v>29</v>
      </c>
      <c r="Q12" s="154" t="s">
        <v>29</v>
      </c>
      <c r="R12" s="154" t="s">
        <v>29</v>
      </c>
      <c r="S12" s="154" t="s">
        <v>29</v>
      </c>
      <c r="T12" s="42" t="s">
        <v>29</v>
      </c>
      <c r="U12" s="44"/>
      <c r="V12" s="45" t="s">
        <v>29</v>
      </c>
      <c r="W12" s="46" t="s">
        <v>226</v>
      </c>
      <c r="X12" s="47" t="s">
        <v>59</v>
      </c>
      <c r="Y12" s="14"/>
      <c r="Z12" s="15" t="s">
        <v>59</v>
      </c>
      <c r="AA12" s="51" t="s">
        <v>176</v>
      </c>
      <c r="AB12" s="9"/>
      <c r="AC12" s="155" t="s">
        <v>177</v>
      </c>
      <c r="AD12" s="153"/>
      <c r="AE12" s="154" t="n">
        <v>298</v>
      </c>
      <c r="AF12" s="154"/>
    </row>
    <row r="13" customFormat="false" ht="15.75" hidden="false" customHeight="false" outlineLevel="0" collapsed="false">
      <c r="A13" s="49" t="s">
        <v>62</v>
      </c>
      <c r="B13" s="40" t="n">
        <v>37</v>
      </c>
      <c r="C13" s="40" t="n">
        <v>62</v>
      </c>
      <c r="D13" s="40" t="n">
        <v>50</v>
      </c>
      <c r="E13" s="40" t="n">
        <v>39</v>
      </c>
      <c r="F13" s="40" t="n">
        <v>4</v>
      </c>
      <c r="G13" s="40" t="n">
        <v>2</v>
      </c>
      <c r="H13" s="40" t="n">
        <v>2</v>
      </c>
      <c r="I13" s="40" t="n">
        <v>2</v>
      </c>
      <c r="J13" s="40" t="n">
        <v>1</v>
      </c>
      <c r="K13" s="44"/>
      <c r="L13" s="94" t="s">
        <v>29</v>
      </c>
      <c r="M13" s="154" t="s">
        <v>29</v>
      </c>
      <c r="N13" s="154" t="s">
        <v>29</v>
      </c>
      <c r="O13" s="154" t="s">
        <v>29</v>
      </c>
      <c r="P13" s="154" t="s">
        <v>29</v>
      </c>
      <c r="Q13" s="154" t="s">
        <v>29</v>
      </c>
      <c r="R13" s="154" t="s">
        <v>29</v>
      </c>
      <c r="S13" s="154" t="s">
        <v>29</v>
      </c>
      <c r="T13" s="42" t="s">
        <v>29</v>
      </c>
      <c r="U13" s="44"/>
      <c r="V13" s="45" t="s">
        <v>29</v>
      </c>
      <c r="W13" s="46" t="s">
        <v>226</v>
      </c>
      <c r="X13" s="47" t="s">
        <v>59</v>
      </c>
      <c r="Y13" s="14"/>
      <c r="Z13" s="15" t="s">
        <v>59</v>
      </c>
      <c r="AA13" s="51" t="s">
        <v>176</v>
      </c>
      <c r="AB13" s="9"/>
      <c r="AC13" s="13"/>
      <c r="AD13" s="153"/>
      <c r="AE13" s="154" t="s">
        <v>29</v>
      </c>
      <c r="AF13" s="154"/>
    </row>
    <row r="14" customFormat="false" ht="15.75" hidden="false" customHeight="false" outlineLevel="0" collapsed="false">
      <c r="A14" s="49" t="s">
        <v>63</v>
      </c>
      <c r="B14" s="40" t="n">
        <v>30</v>
      </c>
      <c r="C14" s="40" t="n">
        <v>70</v>
      </c>
      <c r="D14" s="40" t="n">
        <v>59</v>
      </c>
      <c r="E14" s="40" t="n">
        <v>29</v>
      </c>
      <c r="F14" s="40" t="n">
        <v>3</v>
      </c>
      <c r="G14" s="40" t="n">
        <v>2</v>
      </c>
      <c r="H14" s="40" t="n">
        <v>3</v>
      </c>
      <c r="I14" s="40" t="n">
        <v>4</v>
      </c>
      <c r="J14" s="40" t="s">
        <v>29</v>
      </c>
      <c r="K14" s="44"/>
      <c r="L14" s="94" t="s">
        <v>29</v>
      </c>
      <c r="M14" s="154" t="s">
        <v>29</v>
      </c>
      <c r="N14" s="154" t="s">
        <v>29</v>
      </c>
      <c r="O14" s="154" t="s">
        <v>29</v>
      </c>
      <c r="P14" s="154" t="s">
        <v>29</v>
      </c>
      <c r="Q14" s="154" t="s">
        <v>29</v>
      </c>
      <c r="R14" s="154" t="s">
        <v>29</v>
      </c>
      <c r="S14" s="154" t="s">
        <v>29</v>
      </c>
      <c r="T14" s="42" t="s">
        <v>29</v>
      </c>
      <c r="U14" s="44"/>
      <c r="V14" s="45" t="s">
        <v>230</v>
      </c>
      <c r="W14" s="46" t="s">
        <v>231</v>
      </c>
      <c r="X14" s="47"/>
      <c r="Y14" s="14"/>
      <c r="Z14" s="15" t="s">
        <v>63</v>
      </c>
      <c r="AA14" s="51" t="s">
        <v>178</v>
      </c>
      <c r="AB14" s="9"/>
      <c r="AC14" s="155" t="s">
        <v>232</v>
      </c>
      <c r="AD14" s="153"/>
      <c r="AE14" s="154" t="n">
        <v>3600</v>
      </c>
      <c r="AF14" s="154"/>
    </row>
    <row r="15" customFormat="false" ht="15.75" hidden="false" customHeight="false" outlineLevel="0" collapsed="false">
      <c r="A15" s="76" t="s">
        <v>148</v>
      </c>
      <c r="B15" s="40" t="n">
        <v>50</v>
      </c>
      <c r="C15" s="40" t="n">
        <v>50</v>
      </c>
      <c r="D15" s="40" t="n">
        <v>72</v>
      </c>
      <c r="E15" s="40" t="n">
        <v>17</v>
      </c>
      <c r="F15" s="40" t="s">
        <v>29</v>
      </c>
      <c r="G15" s="40" t="s">
        <v>29</v>
      </c>
      <c r="H15" s="40" t="n">
        <v>11</v>
      </c>
      <c r="I15" s="40" t="s">
        <v>29</v>
      </c>
      <c r="J15" s="40" t="s">
        <v>29</v>
      </c>
      <c r="K15" s="44"/>
      <c r="L15" s="94" t="s">
        <v>29</v>
      </c>
      <c r="M15" s="154" t="s">
        <v>29</v>
      </c>
      <c r="N15" s="154" t="s">
        <v>29</v>
      </c>
      <c r="O15" s="154" t="s">
        <v>29</v>
      </c>
      <c r="P15" s="154" t="s">
        <v>29</v>
      </c>
      <c r="Q15" s="154" t="s">
        <v>29</v>
      </c>
      <c r="R15" s="154" t="s">
        <v>29</v>
      </c>
      <c r="S15" s="154" t="s">
        <v>29</v>
      </c>
      <c r="T15" s="42" t="s">
        <v>29</v>
      </c>
      <c r="U15" s="44"/>
      <c r="V15" s="45"/>
      <c r="W15" s="46" t="s">
        <v>233</v>
      </c>
      <c r="X15" s="47"/>
      <c r="Y15" s="14"/>
      <c r="Z15" s="15" t="s">
        <v>179</v>
      </c>
      <c r="AA15" s="51" t="s">
        <v>180</v>
      </c>
      <c r="AB15" s="9"/>
      <c r="AC15" s="13"/>
      <c r="AD15" s="153"/>
      <c r="AE15" s="154"/>
      <c r="AF15" s="154"/>
    </row>
    <row r="16" customFormat="false" ht="15.75" hidden="false" customHeight="false" outlineLevel="0" collapsed="false">
      <c r="A16" s="76"/>
      <c r="B16" s="40"/>
      <c r="C16" s="40"/>
      <c r="D16" s="40"/>
      <c r="E16" s="40"/>
      <c r="F16" s="40"/>
      <c r="G16" s="40"/>
      <c r="H16" s="40"/>
      <c r="I16" s="40"/>
      <c r="J16" s="40"/>
      <c r="K16" s="44"/>
      <c r="L16" s="43"/>
      <c r="M16" s="42"/>
      <c r="N16" s="42"/>
      <c r="O16" s="42"/>
      <c r="P16" s="42"/>
      <c r="Q16" s="42"/>
      <c r="R16" s="42"/>
      <c r="S16" s="42"/>
      <c r="T16" s="42"/>
      <c r="U16" s="44"/>
      <c r="V16" s="45"/>
      <c r="W16" s="46"/>
      <c r="X16" s="47"/>
      <c r="Y16" s="14"/>
      <c r="Z16" s="15"/>
      <c r="AA16" s="15"/>
      <c r="AB16" s="9"/>
      <c r="AC16" s="13"/>
      <c r="AD16" s="153"/>
      <c r="AE16" s="154"/>
      <c r="AF16" s="154"/>
    </row>
    <row r="17" customFormat="false" ht="15.75" hidden="false" customHeight="false" outlineLevel="0" collapsed="false">
      <c r="A17" s="16" t="s">
        <v>66</v>
      </c>
      <c r="B17" s="40"/>
      <c r="C17" s="40"/>
      <c r="D17" s="40"/>
      <c r="E17" s="40"/>
      <c r="F17" s="40"/>
      <c r="G17" s="40"/>
      <c r="H17" s="40"/>
      <c r="I17" s="40"/>
      <c r="J17" s="40"/>
      <c r="K17" s="44"/>
      <c r="L17" s="43"/>
      <c r="M17" s="42"/>
      <c r="N17" s="42"/>
      <c r="O17" s="42"/>
      <c r="P17" s="42"/>
      <c r="Q17" s="42"/>
      <c r="R17" s="42"/>
      <c r="S17" s="42"/>
      <c r="T17" s="42"/>
      <c r="U17" s="44"/>
      <c r="V17" s="45"/>
      <c r="W17" s="46"/>
      <c r="X17" s="47"/>
      <c r="Y17" s="14"/>
      <c r="Z17" s="15" t="s">
        <v>181</v>
      </c>
      <c r="AA17" s="51" t="s">
        <v>182</v>
      </c>
      <c r="AB17" s="9"/>
      <c r="AC17" s="13"/>
      <c r="AD17" s="153"/>
      <c r="AE17" s="154"/>
      <c r="AF17" s="154"/>
    </row>
    <row r="18" customFormat="false" ht="15.75" hidden="false" customHeight="false" outlineLevel="0" collapsed="false">
      <c r="A18" s="63" t="s">
        <v>59</v>
      </c>
      <c r="B18" s="40" t="n">
        <v>37</v>
      </c>
      <c r="C18" s="40" t="n">
        <v>62</v>
      </c>
      <c r="D18" s="40" t="n">
        <v>50</v>
      </c>
      <c r="E18" s="40" t="n">
        <v>39</v>
      </c>
      <c r="F18" s="40" t="n">
        <v>4</v>
      </c>
      <c r="G18" s="40" t="n">
        <v>2</v>
      </c>
      <c r="H18" s="40" t="n">
        <v>2</v>
      </c>
      <c r="I18" s="40" t="n">
        <v>2</v>
      </c>
      <c r="J18" s="40" t="n">
        <v>1</v>
      </c>
      <c r="K18" s="44"/>
      <c r="L18" s="94" t="s">
        <v>29</v>
      </c>
      <c r="M18" s="154" t="s">
        <v>29</v>
      </c>
      <c r="N18" s="154" t="s">
        <v>29</v>
      </c>
      <c r="O18" s="154" t="s">
        <v>29</v>
      </c>
      <c r="P18" s="154" t="s">
        <v>29</v>
      </c>
      <c r="Q18" s="154" t="s">
        <v>29</v>
      </c>
      <c r="R18" s="154" t="s">
        <v>29</v>
      </c>
      <c r="S18" s="154" t="s">
        <v>29</v>
      </c>
      <c r="T18" s="42" t="s">
        <v>29</v>
      </c>
      <c r="U18" s="44"/>
      <c r="V18" s="45" t="s">
        <v>234</v>
      </c>
      <c r="W18" s="46" t="s">
        <v>226</v>
      </c>
      <c r="X18" s="47"/>
      <c r="Y18" s="14"/>
      <c r="Z18" s="15" t="s">
        <v>59</v>
      </c>
      <c r="AA18" s="51" t="s">
        <v>176</v>
      </c>
      <c r="AB18" s="9"/>
      <c r="AC18" s="155" t="s">
        <v>184</v>
      </c>
      <c r="AD18" s="153"/>
      <c r="AE18" s="154" t="n">
        <v>12300</v>
      </c>
      <c r="AF18" s="154"/>
    </row>
    <row r="19" customFormat="false" ht="15.75" hidden="false" customHeight="false" outlineLevel="0" collapsed="false">
      <c r="A19" s="63" t="s">
        <v>42</v>
      </c>
      <c r="B19" s="40" t="n">
        <v>30</v>
      </c>
      <c r="C19" s="40" t="n">
        <v>70</v>
      </c>
      <c r="D19" s="40" t="n">
        <v>60</v>
      </c>
      <c r="E19" s="40" t="n">
        <v>31</v>
      </c>
      <c r="F19" s="40" t="n">
        <v>3</v>
      </c>
      <c r="G19" s="40" t="n">
        <v>2</v>
      </c>
      <c r="H19" s="40" t="n">
        <v>3</v>
      </c>
      <c r="I19" s="40" t="s">
        <v>47</v>
      </c>
      <c r="J19" s="40" t="s">
        <v>29</v>
      </c>
      <c r="K19" s="44"/>
      <c r="L19" s="43" t="s">
        <v>40</v>
      </c>
      <c r="M19" s="42" t="n">
        <v>0</v>
      </c>
      <c r="N19" s="42" t="n">
        <v>-1</v>
      </c>
      <c r="O19" s="42" t="n">
        <v>1</v>
      </c>
      <c r="P19" s="42" t="n">
        <v>0</v>
      </c>
      <c r="Q19" s="42" t="n">
        <v>0</v>
      </c>
      <c r="R19" s="42" t="n">
        <v>-1</v>
      </c>
      <c r="S19" s="42" t="n">
        <v>0</v>
      </c>
      <c r="T19" s="42" t="s">
        <v>29</v>
      </c>
      <c r="U19" s="44"/>
      <c r="V19" s="45" t="s">
        <v>224</v>
      </c>
      <c r="W19" s="158" t="s">
        <v>225</v>
      </c>
      <c r="X19" s="47"/>
      <c r="Y19" s="14"/>
      <c r="Z19" s="15" t="s">
        <v>42</v>
      </c>
      <c r="AA19" s="51" t="s">
        <v>185</v>
      </c>
      <c r="AB19" s="9"/>
      <c r="AC19" s="155" t="s">
        <v>186</v>
      </c>
      <c r="AD19" s="153"/>
      <c r="AE19" s="154" t="n">
        <v>55419</v>
      </c>
      <c r="AF19" s="154"/>
    </row>
    <row r="20" customFormat="false" ht="15.75" hidden="false" customHeight="false" outlineLevel="0" collapsed="false">
      <c r="A20" s="63" t="s">
        <v>69</v>
      </c>
      <c r="B20" s="40" t="n">
        <v>31</v>
      </c>
      <c r="C20" s="40" t="n">
        <v>69</v>
      </c>
      <c r="D20" s="40" t="n">
        <v>54</v>
      </c>
      <c r="E20" s="40" t="n">
        <v>18</v>
      </c>
      <c r="F20" s="40" t="n">
        <v>11</v>
      </c>
      <c r="G20" s="40" t="n">
        <v>8</v>
      </c>
      <c r="H20" s="40" t="n">
        <v>2</v>
      </c>
      <c r="I20" s="40" t="n">
        <v>1</v>
      </c>
      <c r="J20" s="40" t="n">
        <v>6</v>
      </c>
      <c r="K20" s="44"/>
      <c r="L20" s="43" t="n">
        <f aca="false">1</f>
        <v>1</v>
      </c>
      <c r="M20" s="42" t="n">
        <v>-1</v>
      </c>
      <c r="N20" s="42" t="n">
        <v>-1</v>
      </c>
      <c r="O20" s="42" t="n">
        <v>3</v>
      </c>
      <c r="P20" s="42" t="n">
        <v>0</v>
      </c>
      <c r="Q20" s="42" t="n">
        <v>1</v>
      </c>
      <c r="R20" s="42" t="n">
        <v>0</v>
      </c>
      <c r="S20" s="42" t="n">
        <v>0</v>
      </c>
      <c r="T20" s="42" t="n">
        <v>-3</v>
      </c>
      <c r="U20" s="44"/>
      <c r="V20" s="45" t="s">
        <v>227</v>
      </c>
      <c r="W20" s="90" t="n">
        <v>42182</v>
      </c>
      <c r="X20" s="47"/>
      <c r="Y20" s="14"/>
      <c r="Z20" s="15" t="s">
        <v>69</v>
      </c>
      <c r="AA20" s="51" t="s">
        <v>188</v>
      </c>
      <c r="AB20" s="9"/>
      <c r="AC20" s="155" t="s">
        <v>189</v>
      </c>
      <c r="AD20" s="153"/>
      <c r="AE20" s="154" t="n">
        <v>80000</v>
      </c>
      <c r="AF20" s="154"/>
    </row>
    <row r="21" customFormat="false" ht="15.75" hidden="false" customHeight="false" outlineLevel="0" collapsed="false">
      <c r="A21" s="63" t="s">
        <v>190</v>
      </c>
      <c r="B21" s="40" t="n">
        <v>30</v>
      </c>
      <c r="C21" s="40" t="n">
        <v>70</v>
      </c>
      <c r="D21" s="37" t="n">
        <f aca="false">(D20/91)*100</f>
        <v>59.3406593406593</v>
      </c>
      <c r="E21" s="37" t="n">
        <f aca="false">(E20/91)*100</f>
        <v>19.7802197802198</v>
      </c>
      <c r="F21" s="37" t="n">
        <f aca="false">(F20/91)*100</f>
        <v>12.0879120879121</v>
      </c>
      <c r="G21" s="37" t="n">
        <f aca="false">(G20/91)*100</f>
        <v>8.79120879120879</v>
      </c>
      <c r="H21" s="37" t="n">
        <f aca="false">(H20/91)*100</f>
        <v>2.1978021978022</v>
      </c>
      <c r="I21" s="37" t="n">
        <f aca="false">(I20/91)*100</f>
        <v>1.0989010989011</v>
      </c>
      <c r="J21" s="40" t="s">
        <v>29</v>
      </c>
      <c r="K21" s="44"/>
      <c r="L21" s="43" t="s">
        <v>40</v>
      </c>
      <c r="M21" s="42" t="n">
        <v>0</v>
      </c>
      <c r="N21" s="94" t="n">
        <v>-1</v>
      </c>
      <c r="O21" s="94" t="n">
        <v>4</v>
      </c>
      <c r="P21" s="94" t="n">
        <v>0</v>
      </c>
      <c r="Q21" s="94" t="n">
        <v>1</v>
      </c>
      <c r="R21" s="94" t="n">
        <v>0</v>
      </c>
      <c r="S21" s="94" t="n">
        <v>0</v>
      </c>
      <c r="T21" s="42" t="s">
        <v>29</v>
      </c>
      <c r="U21" s="44"/>
      <c r="V21" s="45" t="s">
        <v>234</v>
      </c>
      <c r="W21" s="46" t="s">
        <v>235</v>
      </c>
      <c r="X21" s="47"/>
      <c r="Y21" s="14"/>
      <c r="Z21" s="15" t="s">
        <v>69</v>
      </c>
      <c r="AA21" s="51" t="s">
        <v>188</v>
      </c>
      <c r="AB21" s="9"/>
      <c r="AC21" s="13"/>
      <c r="AD21" s="153"/>
      <c r="AE21" s="154" t="s">
        <v>29</v>
      </c>
      <c r="AF21" s="154"/>
    </row>
    <row r="22" customFormat="false" ht="15.75" hidden="false" customHeight="false" outlineLevel="0" collapsed="false">
      <c r="A22" s="49" t="s">
        <v>71</v>
      </c>
      <c r="B22" s="40" t="n">
        <v>23</v>
      </c>
      <c r="C22" s="40" t="n">
        <v>77</v>
      </c>
      <c r="D22" s="40" t="n">
        <v>54</v>
      </c>
      <c r="E22" s="40" t="s">
        <v>29</v>
      </c>
      <c r="F22" s="40" t="s">
        <v>29</v>
      </c>
      <c r="G22" s="40" t="s">
        <v>29</v>
      </c>
      <c r="H22" s="40" t="s">
        <v>29</v>
      </c>
      <c r="I22" s="40" t="s">
        <v>29</v>
      </c>
      <c r="J22" s="40" t="s">
        <v>29</v>
      </c>
      <c r="K22" s="44"/>
      <c r="L22" s="94" t="s">
        <v>29</v>
      </c>
      <c r="M22" s="154" t="s">
        <v>29</v>
      </c>
      <c r="N22" s="154" t="s">
        <v>29</v>
      </c>
      <c r="O22" s="154" t="s">
        <v>29</v>
      </c>
      <c r="P22" s="154" t="s">
        <v>29</v>
      </c>
      <c r="Q22" s="154" t="s">
        <v>29</v>
      </c>
      <c r="R22" s="154" t="s">
        <v>29</v>
      </c>
      <c r="S22" s="154" t="s">
        <v>29</v>
      </c>
      <c r="T22" s="42" t="s">
        <v>29</v>
      </c>
      <c r="U22" s="44"/>
      <c r="V22" s="45" t="s">
        <v>230</v>
      </c>
      <c r="W22" s="46" t="s">
        <v>236</v>
      </c>
      <c r="X22" s="47"/>
      <c r="Y22" s="14"/>
      <c r="Z22" s="15" t="s">
        <v>191</v>
      </c>
      <c r="AA22" s="51" t="s">
        <v>192</v>
      </c>
      <c r="AB22" s="9"/>
      <c r="AC22" s="155" t="s">
        <v>193</v>
      </c>
      <c r="AD22" s="153"/>
      <c r="AE22" s="154" t="n">
        <v>78000</v>
      </c>
      <c r="AF22" s="154"/>
    </row>
    <row r="23" customFormat="false" ht="15.75" hidden="false" customHeight="false" outlineLevel="0" collapsed="false">
      <c r="A23" s="49" t="s">
        <v>73</v>
      </c>
      <c r="B23" s="40" t="n">
        <v>43</v>
      </c>
      <c r="C23" s="40" t="n">
        <v>57</v>
      </c>
      <c r="D23" s="40" t="n">
        <v>60</v>
      </c>
      <c r="E23" s="40" t="n">
        <v>25</v>
      </c>
      <c r="F23" s="40" t="n">
        <v>5</v>
      </c>
      <c r="G23" s="40" t="n">
        <v>8</v>
      </c>
      <c r="H23" s="40" t="n">
        <v>1</v>
      </c>
      <c r="I23" s="40" t="n">
        <v>1</v>
      </c>
      <c r="J23" s="40" t="s">
        <v>29</v>
      </c>
      <c r="K23" s="44"/>
      <c r="L23" s="94" t="s">
        <v>29</v>
      </c>
      <c r="M23" s="154" t="s">
        <v>29</v>
      </c>
      <c r="N23" s="154" t="s">
        <v>29</v>
      </c>
      <c r="O23" s="154" t="s">
        <v>29</v>
      </c>
      <c r="P23" s="154" t="s">
        <v>29</v>
      </c>
      <c r="Q23" s="154" t="s">
        <v>29</v>
      </c>
      <c r="R23" s="154" t="s">
        <v>29</v>
      </c>
      <c r="S23" s="154" t="s">
        <v>29</v>
      </c>
      <c r="T23" s="42" t="s">
        <v>29</v>
      </c>
      <c r="U23" s="44"/>
      <c r="V23" s="45" t="s">
        <v>224</v>
      </c>
      <c r="W23" s="107" t="s">
        <v>237</v>
      </c>
      <c r="X23" s="47"/>
      <c r="Y23" s="14"/>
      <c r="Z23" s="15" t="s">
        <v>73</v>
      </c>
      <c r="AA23" s="51" t="s">
        <v>194</v>
      </c>
      <c r="AB23" s="92" t="s">
        <v>195</v>
      </c>
      <c r="AC23" s="155" t="s">
        <v>173</v>
      </c>
      <c r="AD23" s="153"/>
      <c r="AE23" s="154" t="n">
        <v>34600</v>
      </c>
      <c r="AF23" s="154"/>
    </row>
    <row r="24" customFormat="false" ht="15.75" hidden="false" customHeight="false" outlineLevel="0" collapsed="false">
      <c r="A24" s="49" t="s">
        <v>76</v>
      </c>
      <c r="B24" s="40" t="n">
        <v>33</v>
      </c>
      <c r="C24" s="40" t="n">
        <v>67</v>
      </c>
      <c r="D24" s="40" t="n">
        <v>72</v>
      </c>
      <c r="E24" s="40" t="n">
        <v>6</v>
      </c>
      <c r="F24" s="40" t="n">
        <v>14</v>
      </c>
      <c r="G24" s="40" t="n">
        <v>7</v>
      </c>
      <c r="H24" s="40" t="n">
        <v>1</v>
      </c>
      <c r="I24" s="40" t="s">
        <v>47</v>
      </c>
      <c r="J24" s="40" t="s">
        <v>29</v>
      </c>
      <c r="K24" s="44"/>
      <c r="L24" s="43" t="s">
        <v>64</v>
      </c>
      <c r="M24" s="42" t="n">
        <v>-1</v>
      </c>
      <c r="N24" s="42" t="n">
        <v>-1</v>
      </c>
      <c r="O24" s="42" t="n">
        <f aca="false">1</f>
        <v>1</v>
      </c>
      <c r="P24" s="42" t="n">
        <v>0</v>
      </c>
      <c r="Q24" s="42" t="n">
        <f aca="false">1</f>
        <v>1</v>
      </c>
      <c r="R24" s="42" t="n">
        <v>0</v>
      </c>
      <c r="S24" s="42" t="n">
        <v>0</v>
      </c>
      <c r="T24" s="42" t="s">
        <v>29</v>
      </c>
      <c r="U24" s="44"/>
      <c r="V24" s="45" t="s">
        <v>230</v>
      </c>
      <c r="W24" s="46" t="n">
        <v>2013</v>
      </c>
      <c r="X24" s="47"/>
      <c r="Y24" s="14"/>
      <c r="Z24" s="15" t="s">
        <v>76</v>
      </c>
      <c r="AA24" s="51" t="s">
        <v>196</v>
      </c>
      <c r="AB24" s="9"/>
      <c r="AC24" s="155" t="s">
        <v>197</v>
      </c>
      <c r="AD24" s="153"/>
      <c r="AE24" s="154" t="n">
        <v>317500</v>
      </c>
      <c r="AF24" s="154"/>
    </row>
    <row r="25" customFormat="false" ht="15.75" hidden="false" customHeight="false" outlineLevel="0" collapsed="false">
      <c r="A25" s="49" t="s">
        <v>82</v>
      </c>
      <c r="B25" s="40" t="n">
        <v>45</v>
      </c>
      <c r="C25" s="40" t="n">
        <v>55</v>
      </c>
      <c r="D25" s="40" t="n">
        <v>64</v>
      </c>
      <c r="E25" s="40" t="n">
        <v>23</v>
      </c>
      <c r="F25" s="40" t="n">
        <v>8</v>
      </c>
      <c r="G25" s="40" t="n">
        <v>2</v>
      </c>
      <c r="H25" s="40" t="s">
        <v>29</v>
      </c>
      <c r="I25" s="40" t="n">
        <v>3</v>
      </c>
      <c r="J25" s="40" t="s">
        <v>29</v>
      </c>
      <c r="K25" s="44"/>
      <c r="L25" s="94" t="s">
        <v>29</v>
      </c>
      <c r="M25" s="154" t="s">
        <v>29</v>
      </c>
      <c r="N25" s="154" t="s">
        <v>29</v>
      </c>
      <c r="O25" s="154" t="s">
        <v>29</v>
      </c>
      <c r="P25" s="154" t="s">
        <v>29</v>
      </c>
      <c r="Q25" s="154" t="s">
        <v>29</v>
      </c>
      <c r="R25" s="154" t="s">
        <v>29</v>
      </c>
      <c r="S25" s="154" t="s">
        <v>29</v>
      </c>
      <c r="T25" s="42" t="s">
        <v>29</v>
      </c>
      <c r="U25" s="44"/>
      <c r="V25" s="45" t="s">
        <v>238</v>
      </c>
      <c r="W25" s="46" t="s">
        <v>239</v>
      </c>
      <c r="X25" s="47"/>
      <c r="Y25" s="14"/>
      <c r="Z25" s="15" t="s">
        <v>82</v>
      </c>
      <c r="AA25" s="51" t="s">
        <v>198</v>
      </c>
      <c r="AB25" s="9"/>
      <c r="AC25" s="155" t="s">
        <v>199</v>
      </c>
      <c r="AD25" s="153"/>
      <c r="AE25" s="154" t="n">
        <v>100</v>
      </c>
      <c r="AF25" s="154"/>
    </row>
    <row r="26" customFormat="false" ht="15.75" hidden="false" customHeight="false" outlineLevel="0" collapsed="false">
      <c r="A26" s="76" t="s">
        <v>84</v>
      </c>
      <c r="B26" s="37" t="n">
        <f aca="false">(1414/8808)*100</f>
        <v>16.05358765</v>
      </c>
      <c r="C26" s="37" t="n">
        <f aca="false">(7394/8808)*100</f>
        <v>83.94641235</v>
      </c>
      <c r="D26" s="40" t="n">
        <v>38</v>
      </c>
      <c r="E26" s="40" t="n">
        <v>44</v>
      </c>
      <c r="F26" s="40" t="n">
        <v>3</v>
      </c>
      <c r="G26" s="40" t="n">
        <v>1</v>
      </c>
      <c r="H26" s="40" t="n">
        <v>14</v>
      </c>
      <c r="I26" s="40" t="s">
        <v>47</v>
      </c>
      <c r="J26" s="40" t="s">
        <v>29</v>
      </c>
      <c r="K26" s="138"/>
      <c r="L26" s="94" t="s">
        <v>29</v>
      </c>
      <c r="M26" s="154" t="s">
        <v>29</v>
      </c>
      <c r="N26" s="154" t="s">
        <v>29</v>
      </c>
      <c r="O26" s="154" t="s">
        <v>29</v>
      </c>
      <c r="P26" s="154" t="s">
        <v>29</v>
      </c>
      <c r="Q26" s="154" t="s">
        <v>29</v>
      </c>
      <c r="R26" s="154" t="s">
        <v>29</v>
      </c>
      <c r="S26" s="154" t="s">
        <v>29</v>
      </c>
      <c r="T26" s="42" t="s">
        <v>29</v>
      </c>
      <c r="U26" s="44"/>
      <c r="V26" s="45" t="s">
        <v>240</v>
      </c>
      <c r="W26" s="46" t="n">
        <v>2014</v>
      </c>
      <c r="X26" s="47"/>
      <c r="Y26" s="14"/>
      <c r="Z26" s="15" t="s">
        <v>84</v>
      </c>
      <c r="AA26" s="51" t="s">
        <v>200</v>
      </c>
      <c r="AB26" s="9"/>
      <c r="AC26" s="155" t="s">
        <v>201</v>
      </c>
      <c r="AD26" s="153"/>
      <c r="AE26" s="154" t="n">
        <v>8800</v>
      </c>
      <c r="AF26" s="154"/>
    </row>
    <row r="27" customFormat="false" ht="15.75" hidden="false" customHeight="false" outlineLevel="0" collapsed="false">
      <c r="A27" s="76" t="s">
        <v>87</v>
      </c>
      <c r="B27" s="40" t="n">
        <v>30</v>
      </c>
      <c r="C27" s="37" t="n">
        <f aca="false">((98+2942+7786+2879+4450+2155)/(125+3374+11237+3370+5895+4829))*100</f>
        <v>70.44745057</v>
      </c>
      <c r="D27" s="37" t="n">
        <f aca="false">((110+2702+7601+2313+4683+2382)/(125+3374+11237+3370+5895+4829))*100</f>
        <v>68.64724246</v>
      </c>
      <c r="E27" s="37" t="n">
        <f aca="false">((8+212+1752+179+222+253)/(125+3374+11237+3370+5895+4829))*100</f>
        <v>9.108567464</v>
      </c>
      <c r="F27" s="37" t="n">
        <f aca="false">((5+254+1120+444+444+945)/(125+3374+11237+3370+5895+4829))*100</f>
        <v>11.14117239</v>
      </c>
      <c r="G27" s="37" t="n">
        <f aca="false">((3+191+661+367+467+1205)/(125+3374+11237+3370+5895+4829))*100</f>
        <v>10.0381547</v>
      </c>
      <c r="H27" s="37" t="s">
        <v>29</v>
      </c>
      <c r="I27" s="37" t="n">
        <f aca="false">((17+98+58+68+40)/(125+3374+11237+3370+5895+4829))*100</f>
        <v>0.9746791537</v>
      </c>
      <c r="J27" s="40" t="s">
        <v>29</v>
      </c>
      <c r="K27" s="138"/>
      <c r="L27" s="94" t="s">
        <v>29</v>
      </c>
      <c r="M27" s="154" t="s">
        <v>29</v>
      </c>
      <c r="N27" s="154" t="s">
        <v>29</v>
      </c>
      <c r="O27" s="154" t="s">
        <v>29</v>
      </c>
      <c r="P27" s="154" t="s">
        <v>29</v>
      </c>
      <c r="Q27" s="154" t="s">
        <v>29</v>
      </c>
      <c r="R27" s="154" t="s">
        <v>29</v>
      </c>
      <c r="S27" s="154" t="s">
        <v>29</v>
      </c>
      <c r="T27" s="42" t="s">
        <v>29</v>
      </c>
      <c r="U27" s="44"/>
      <c r="V27" s="45" t="s">
        <v>241</v>
      </c>
      <c r="W27" s="46" t="s">
        <v>242</v>
      </c>
      <c r="X27" s="47"/>
      <c r="Y27" s="14"/>
      <c r="Z27" s="15" t="s">
        <v>202</v>
      </c>
      <c r="AA27" s="51" t="s">
        <v>203</v>
      </c>
      <c r="AB27" s="9"/>
      <c r="AC27" s="155" t="s">
        <v>204</v>
      </c>
      <c r="AD27" s="153"/>
      <c r="AE27" s="154" t="n">
        <v>111300</v>
      </c>
      <c r="AF27" s="154"/>
    </row>
    <row r="28" customFormat="false" ht="15.75" hidden="false" customHeight="false" outlineLevel="0" collapsed="false">
      <c r="A28" s="76" t="s">
        <v>92</v>
      </c>
      <c r="B28" s="40" t="n">
        <v>42</v>
      </c>
      <c r="C28" s="37" t="n">
        <f aca="false">(189+381+432+103+486+1094)/(236+574+846+119+714+2123)*100</f>
        <v>58.21769297</v>
      </c>
      <c r="D28" s="37" t="n">
        <f aca="false">(185+427+574+98+612+1011)/(236+574+846+119+714+2123)*100</f>
        <v>63.0312229</v>
      </c>
      <c r="E28" s="37" t="n">
        <f aca="false">(22+48+145+2+18+250)/(236+574+846+119+714+2123)*100</f>
        <v>10.5160451</v>
      </c>
      <c r="F28" s="37" t="n">
        <f aca="false">(19+60+87+7+53+498)/(236+574+846+119+714+2123)*100</f>
        <v>15.69817866</v>
      </c>
      <c r="G28" s="37" t="n">
        <f aca="false">(37+35+14+30+351)/(236+574+846+119+714+2123)*100</f>
        <v>10.12575889</v>
      </c>
      <c r="H28" s="37" t="s">
        <v>29</v>
      </c>
      <c r="I28" s="37" t="n">
        <f aca="false">(2+7+3+10)/(236+574+846+119+714+2123)*100</f>
        <v>0.4770164788</v>
      </c>
      <c r="J28" s="40" t="s">
        <v>29</v>
      </c>
      <c r="K28" s="138"/>
      <c r="L28" s="94" t="s">
        <v>29</v>
      </c>
      <c r="M28" s="154" t="s">
        <v>29</v>
      </c>
      <c r="N28" s="154" t="s">
        <v>29</v>
      </c>
      <c r="O28" s="154" t="s">
        <v>29</v>
      </c>
      <c r="P28" s="154" t="s">
        <v>29</v>
      </c>
      <c r="Q28" s="154" t="s">
        <v>29</v>
      </c>
      <c r="R28" s="154" t="s">
        <v>29</v>
      </c>
      <c r="S28" s="154" t="s">
        <v>29</v>
      </c>
      <c r="T28" s="42" t="s">
        <v>29</v>
      </c>
      <c r="U28" s="44"/>
      <c r="V28" s="45" t="s">
        <v>241</v>
      </c>
      <c r="W28" s="46" t="s">
        <v>242</v>
      </c>
      <c r="X28" s="47"/>
      <c r="Y28" s="14"/>
      <c r="Z28" s="15" t="s">
        <v>202</v>
      </c>
      <c r="AA28" s="51" t="s">
        <v>203</v>
      </c>
      <c r="AB28" s="9"/>
      <c r="AC28" s="155" t="s">
        <v>205</v>
      </c>
      <c r="AD28" s="153"/>
      <c r="AE28" s="154" t="n">
        <v>1200</v>
      </c>
      <c r="AF28" s="154"/>
    </row>
    <row r="29" customFormat="false" ht="15.75" hidden="false" customHeight="false" outlineLevel="0" collapsed="false">
      <c r="A29" s="76" t="s">
        <v>95</v>
      </c>
      <c r="B29" s="40" t="n">
        <v>25</v>
      </c>
      <c r="C29" s="37" t="n">
        <f aca="false">(35+4000+21219+9006+406+730)/(41+5027+28306+10970+577+2000)*100</f>
        <v>75.43743739</v>
      </c>
      <c r="D29" s="37" t="n">
        <f aca="false">(35+3666+16240+6683+458+1449)/(41+5027+28306+10970+577+2000)*100</f>
        <v>60.80646193</v>
      </c>
      <c r="E29" s="37" t="n">
        <f aca="false">(6+943+9407+1665+63+138)/(41+5027+28306+10970+577+2000)*100</f>
        <v>26.04803819</v>
      </c>
      <c r="F29" s="37" t="n">
        <f aca="false">(281+1701+1724+37+308)/(41+5027+28306+10970+577+2000)*100</f>
        <v>8.633660834</v>
      </c>
      <c r="G29" s="37" t="n">
        <f aca="false">(111+774+722+14+71)/(41+5027+28306+10970+577+2000)*100</f>
        <v>3.606061252</v>
      </c>
      <c r="H29" s="37" t="s">
        <v>29</v>
      </c>
      <c r="I29" s="37" t="n">
        <f aca="false">(26+157+175+40+40)/(41+5027+28306+10970+577+2000)*100</f>
        <v>0.9334839411</v>
      </c>
      <c r="J29" s="40" t="s">
        <v>29</v>
      </c>
      <c r="K29" s="138"/>
      <c r="L29" s="94" t="s">
        <v>29</v>
      </c>
      <c r="M29" s="154" t="s">
        <v>29</v>
      </c>
      <c r="N29" s="154" t="s">
        <v>29</v>
      </c>
      <c r="O29" s="154" t="s">
        <v>29</v>
      </c>
      <c r="P29" s="154" t="s">
        <v>29</v>
      </c>
      <c r="Q29" s="154" t="s">
        <v>29</v>
      </c>
      <c r="R29" s="154" t="s">
        <v>29</v>
      </c>
      <c r="S29" s="154" t="s">
        <v>29</v>
      </c>
      <c r="T29" s="42" t="s">
        <v>29</v>
      </c>
      <c r="U29" s="44"/>
      <c r="V29" s="45" t="s">
        <v>240</v>
      </c>
      <c r="W29" s="46" t="s">
        <v>242</v>
      </c>
      <c r="X29" s="47"/>
      <c r="Y29" s="14"/>
      <c r="Z29" s="15" t="s">
        <v>202</v>
      </c>
      <c r="AA29" s="51" t="s">
        <v>203</v>
      </c>
      <c r="AB29" s="9"/>
      <c r="AC29" s="155" t="s">
        <v>206</v>
      </c>
      <c r="AD29" s="153"/>
      <c r="AE29" s="154" t="n">
        <v>107600</v>
      </c>
      <c r="AF29" s="154"/>
    </row>
    <row r="30" customFormat="false" ht="15.75" hidden="false" customHeight="false" outlineLevel="0" collapsed="false">
      <c r="A30" s="76" t="s">
        <v>98</v>
      </c>
      <c r="B30" s="40" t="n">
        <v>47</v>
      </c>
      <c r="C30" s="40" t="n">
        <v>53</v>
      </c>
      <c r="D30" s="40" t="n">
        <v>71</v>
      </c>
      <c r="E30" s="40" t="n">
        <v>15</v>
      </c>
      <c r="F30" s="40" t="n">
        <v>5</v>
      </c>
      <c r="G30" s="40" t="n">
        <v>4</v>
      </c>
      <c r="H30" s="40" t="s">
        <v>29</v>
      </c>
      <c r="I30" s="40" t="n">
        <v>4</v>
      </c>
      <c r="J30" s="40" t="s">
        <v>29</v>
      </c>
      <c r="K30" s="44"/>
      <c r="L30" s="94" t="s">
        <v>29</v>
      </c>
      <c r="M30" s="154" t="s">
        <v>29</v>
      </c>
      <c r="N30" s="154" t="s">
        <v>29</v>
      </c>
      <c r="O30" s="154" t="s">
        <v>29</v>
      </c>
      <c r="P30" s="154" t="s">
        <v>29</v>
      </c>
      <c r="Q30" s="154" t="s">
        <v>29</v>
      </c>
      <c r="R30" s="154" t="s">
        <v>29</v>
      </c>
      <c r="S30" s="154" t="s">
        <v>29</v>
      </c>
      <c r="T30" s="42" t="s">
        <v>29</v>
      </c>
      <c r="U30" s="44"/>
      <c r="V30" s="45" t="s">
        <v>243</v>
      </c>
      <c r="W30" s="46" t="n">
        <v>2014</v>
      </c>
      <c r="X30" s="47"/>
      <c r="Y30" s="14"/>
      <c r="Z30" s="15" t="s">
        <v>98</v>
      </c>
      <c r="AA30" s="51" t="s">
        <v>207</v>
      </c>
      <c r="AB30" s="9"/>
      <c r="AC30" s="155" t="s">
        <v>208</v>
      </c>
      <c r="AD30" s="153"/>
      <c r="AE30" s="154" t="n">
        <v>10000</v>
      </c>
      <c r="AF30" s="154"/>
    </row>
    <row r="31" customFormat="false" ht="15.75" hidden="false" customHeight="false" outlineLevel="0" collapsed="false">
      <c r="A31" s="76" t="s">
        <v>102</v>
      </c>
      <c r="B31" s="40" t="n">
        <v>37</v>
      </c>
      <c r="C31" s="40" t="n">
        <v>63</v>
      </c>
      <c r="D31" s="40" t="n">
        <v>60</v>
      </c>
      <c r="E31" s="40" t="n">
        <v>13</v>
      </c>
      <c r="F31" s="40" t="n">
        <v>9</v>
      </c>
      <c r="G31" s="40" t="n">
        <v>15</v>
      </c>
      <c r="H31" s="40" t="s">
        <v>29</v>
      </c>
      <c r="I31" s="40" t="n">
        <v>3</v>
      </c>
      <c r="J31" s="40" t="s">
        <v>29</v>
      </c>
      <c r="K31" s="44"/>
      <c r="L31" s="94" t="s">
        <v>29</v>
      </c>
      <c r="M31" s="154" t="s">
        <v>29</v>
      </c>
      <c r="N31" s="154" t="s">
        <v>29</v>
      </c>
      <c r="O31" s="154" t="s">
        <v>29</v>
      </c>
      <c r="P31" s="154" t="s">
        <v>29</v>
      </c>
      <c r="Q31" s="154" t="s">
        <v>29</v>
      </c>
      <c r="R31" s="154" t="s">
        <v>29</v>
      </c>
      <c r="S31" s="154" t="s">
        <v>29</v>
      </c>
      <c r="T31" s="42" t="s">
        <v>29</v>
      </c>
      <c r="U31" s="44"/>
      <c r="V31" s="45" t="s">
        <v>244</v>
      </c>
      <c r="W31" s="46" t="s">
        <v>230</v>
      </c>
      <c r="X31" s="47"/>
      <c r="Y31" s="14"/>
      <c r="Z31" s="15" t="s">
        <v>102</v>
      </c>
      <c r="AA31" s="51" t="s">
        <v>209</v>
      </c>
      <c r="AB31" s="9"/>
      <c r="AC31" s="155" t="s">
        <v>245</v>
      </c>
      <c r="AD31" s="153"/>
      <c r="AE31" s="154" t="n">
        <v>88400</v>
      </c>
      <c r="AF31" s="154"/>
    </row>
    <row r="32" customFormat="false" ht="15.75" hidden="false" customHeight="false" outlineLevel="0" collapsed="false">
      <c r="A32" s="63" t="s">
        <v>105</v>
      </c>
      <c r="B32" s="40" t="n">
        <v>51</v>
      </c>
      <c r="C32" s="40" t="n">
        <v>49</v>
      </c>
      <c r="D32" s="40" t="n">
        <v>79</v>
      </c>
      <c r="E32" s="40" t="n">
        <v>11</v>
      </c>
      <c r="F32" s="40" t="n">
        <v>4</v>
      </c>
      <c r="G32" s="40" t="n">
        <v>3</v>
      </c>
      <c r="H32" s="40" t="n">
        <v>3</v>
      </c>
      <c r="I32" s="40" t="s">
        <v>29</v>
      </c>
      <c r="J32" s="40" t="s">
        <v>29</v>
      </c>
      <c r="K32" s="44"/>
      <c r="L32" s="94" t="s">
        <v>29</v>
      </c>
      <c r="M32" s="154" t="s">
        <v>29</v>
      </c>
      <c r="N32" s="154" t="s">
        <v>29</v>
      </c>
      <c r="O32" s="154" t="s">
        <v>29</v>
      </c>
      <c r="P32" s="154" t="s">
        <v>29</v>
      </c>
      <c r="Q32" s="154" t="s">
        <v>29</v>
      </c>
      <c r="R32" s="154" t="s">
        <v>29</v>
      </c>
      <c r="S32" s="154" t="s">
        <v>29</v>
      </c>
      <c r="T32" s="42" t="s">
        <v>29</v>
      </c>
      <c r="U32" s="44"/>
      <c r="V32" s="45" t="s">
        <v>230</v>
      </c>
      <c r="W32" s="170" t="n">
        <v>41821</v>
      </c>
      <c r="X32" s="47"/>
      <c r="Y32" s="10"/>
      <c r="Z32" s="9" t="s">
        <v>109</v>
      </c>
      <c r="AA32" s="92" t="s">
        <v>210</v>
      </c>
      <c r="AB32" s="9"/>
      <c r="AC32" s="13"/>
      <c r="AD32" s="153"/>
      <c r="AE32" s="154"/>
      <c r="AF32" s="154"/>
    </row>
    <row r="33" customFormat="false" ht="15.75" hidden="false" customHeight="false" outlineLevel="0" collapsed="false">
      <c r="A33" s="100" t="s">
        <v>50</v>
      </c>
      <c r="B33" s="101" t="n">
        <v>28</v>
      </c>
      <c r="C33" s="101" t="n">
        <v>72</v>
      </c>
      <c r="D33" s="102" t="n">
        <v>59</v>
      </c>
      <c r="E33" s="102" t="n">
        <v>28.9</v>
      </c>
      <c r="F33" s="102" t="n">
        <v>5.1</v>
      </c>
      <c r="G33" s="102" t="n">
        <v>3.5</v>
      </c>
      <c r="H33" s="102" t="n">
        <v>1.2</v>
      </c>
      <c r="I33" s="102" t="n">
        <f aca="false">0.5+0.3</f>
        <v>0.8</v>
      </c>
      <c r="J33" s="102" t="s">
        <v>29</v>
      </c>
      <c r="K33" s="106"/>
      <c r="L33" s="118" t="n">
        <f aca="false">1</f>
        <v>1</v>
      </c>
      <c r="M33" s="104" t="n">
        <v>-1</v>
      </c>
      <c r="N33" s="105" t="n">
        <v>-3</v>
      </c>
      <c r="O33" s="105" t="n">
        <v>0</v>
      </c>
      <c r="P33" s="105" t="n">
        <v>0</v>
      </c>
      <c r="Q33" s="105" t="n">
        <v>0</v>
      </c>
      <c r="R33" s="105" t="n">
        <v>0</v>
      </c>
      <c r="S33" s="105" t="s">
        <v>29</v>
      </c>
      <c r="T33" s="105" t="s">
        <v>29</v>
      </c>
      <c r="U33" s="106"/>
      <c r="V33" s="107" t="s">
        <v>224</v>
      </c>
      <c r="W33" s="90" t="n">
        <v>42064</v>
      </c>
      <c r="X33" s="46"/>
      <c r="Y33" s="108"/>
      <c r="Z33" s="48" t="s">
        <v>50</v>
      </c>
      <c r="AA33" s="109" t="s">
        <v>211</v>
      </c>
      <c r="AB33" s="15"/>
      <c r="AC33" s="109" t="s">
        <v>173</v>
      </c>
      <c r="AD33" s="156"/>
      <c r="AE33" s="157" t="n">
        <v>128000</v>
      </c>
      <c r="AF33" s="157"/>
    </row>
    <row r="34" customFormat="false" ht="15.75" hidden="false" customHeight="false" outlineLevel="0" collapsed="false">
      <c r="A34" s="100" t="s">
        <v>112</v>
      </c>
      <c r="B34" s="101" t="n">
        <v>29</v>
      </c>
      <c r="C34" s="101" t="n">
        <v>71</v>
      </c>
      <c r="D34" s="101" t="n">
        <v>67</v>
      </c>
      <c r="E34" s="101" t="n">
        <v>22</v>
      </c>
      <c r="F34" s="101" t="n">
        <v>4</v>
      </c>
      <c r="G34" s="101" t="n">
        <v>2</v>
      </c>
      <c r="H34" s="101" t="n">
        <v>2</v>
      </c>
      <c r="I34" s="101" t="n">
        <v>3</v>
      </c>
      <c r="J34" s="101" t="s">
        <v>29</v>
      </c>
      <c r="K34" s="106"/>
      <c r="L34" s="94" t="s">
        <v>29</v>
      </c>
      <c r="M34" s="154" t="s">
        <v>29</v>
      </c>
      <c r="N34" s="154" t="s">
        <v>29</v>
      </c>
      <c r="O34" s="154" t="s">
        <v>29</v>
      </c>
      <c r="P34" s="154" t="s">
        <v>29</v>
      </c>
      <c r="Q34" s="154" t="s">
        <v>29</v>
      </c>
      <c r="R34" s="154" t="s">
        <v>29</v>
      </c>
      <c r="S34" s="154" t="s">
        <v>29</v>
      </c>
      <c r="T34" s="42" t="s">
        <v>29</v>
      </c>
      <c r="U34" s="106"/>
      <c r="V34" s="107" t="s">
        <v>234</v>
      </c>
      <c r="W34" s="46" t="s">
        <v>234</v>
      </c>
      <c r="X34" s="46"/>
      <c r="Y34" s="108"/>
      <c r="Z34" s="48" t="s">
        <v>112</v>
      </c>
      <c r="AA34" s="109" t="s">
        <v>212</v>
      </c>
      <c r="AB34" s="15"/>
      <c r="AC34" s="48"/>
      <c r="AD34" s="156"/>
      <c r="AE34" s="157"/>
      <c r="AF34" s="157"/>
    </row>
    <row r="35" customFormat="false" ht="15.75" hidden="false" customHeight="false" outlineLevel="0" collapsed="false">
      <c r="A35" s="100" t="s">
        <v>114</v>
      </c>
      <c r="B35" s="101" t="n">
        <v>49</v>
      </c>
      <c r="C35" s="101" t="n">
        <v>51</v>
      </c>
      <c r="D35" s="101" t="n">
        <v>71</v>
      </c>
      <c r="E35" s="101" t="n">
        <v>12</v>
      </c>
      <c r="F35" s="101" t="n">
        <v>7</v>
      </c>
      <c r="G35" s="101" t="n">
        <v>3</v>
      </c>
      <c r="H35" s="101" t="n">
        <v>6</v>
      </c>
      <c r="I35" s="101" t="n">
        <v>1</v>
      </c>
      <c r="J35" s="101" t="s">
        <v>29</v>
      </c>
      <c r="K35" s="106"/>
      <c r="L35" s="94" t="s">
        <v>29</v>
      </c>
      <c r="M35" s="154" t="s">
        <v>29</v>
      </c>
      <c r="N35" s="154" t="s">
        <v>29</v>
      </c>
      <c r="O35" s="154" t="s">
        <v>29</v>
      </c>
      <c r="P35" s="154" t="s">
        <v>29</v>
      </c>
      <c r="Q35" s="154" t="s">
        <v>29</v>
      </c>
      <c r="R35" s="154" t="s">
        <v>29</v>
      </c>
      <c r="S35" s="154" t="s">
        <v>29</v>
      </c>
      <c r="T35" s="42" t="s">
        <v>29</v>
      </c>
      <c r="U35" s="106"/>
      <c r="V35" s="107" t="s">
        <v>238</v>
      </c>
      <c r="W35" s="46" t="s">
        <v>238</v>
      </c>
      <c r="X35" s="46"/>
      <c r="Y35" s="108"/>
      <c r="Z35" s="48" t="s">
        <v>114</v>
      </c>
      <c r="AA35" s="109" t="s">
        <v>213</v>
      </c>
      <c r="AB35" s="15"/>
      <c r="AC35" s="48"/>
      <c r="AD35" s="156"/>
      <c r="AE35" s="157"/>
      <c r="AF35" s="157"/>
    </row>
    <row r="36" customFormat="false" ht="15.75" hidden="false" customHeight="false" outlineLevel="0" collapsed="false">
      <c r="A36" s="123"/>
      <c r="B36" s="65"/>
      <c r="C36" s="65"/>
      <c r="D36" s="65"/>
      <c r="E36" s="40"/>
      <c r="F36" s="40"/>
      <c r="G36" s="40"/>
      <c r="H36" s="40"/>
      <c r="I36" s="40"/>
      <c r="J36" s="40"/>
      <c r="K36" s="44"/>
      <c r="L36" s="43"/>
      <c r="M36" s="42"/>
      <c r="N36" s="42"/>
      <c r="O36" s="42"/>
      <c r="P36" s="42"/>
      <c r="Q36" s="42"/>
      <c r="R36" s="42"/>
      <c r="S36" s="42"/>
      <c r="T36" s="42"/>
      <c r="U36" s="44"/>
      <c r="V36" s="45"/>
      <c r="W36" s="47"/>
      <c r="X36" s="47"/>
      <c r="Y36" s="10"/>
      <c r="Z36" s="9"/>
      <c r="AA36" s="9"/>
      <c r="AB36" s="9"/>
      <c r="AC36" s="13"/>
      <c r="AD36" s="153"/>
      <c r="AE36" s="154"/>
      <c r="AF36" s="154"/>
    </row>
    <row r="37" customFormat="false" ht="15.75" hidden="false" customHeight="false" outlineLevel="0" collapsed="false">
      <c r="A37" s="123" t="s">
        <v>128</v>
      </c>
      <c r="B37" s="65" t="n">
        <f aca="false">AVERAGE(B6:B35)</f>
        <v>35.1804852732143</v>
      </c>
      <c r="C37" s="65" t="n">
        <f aca="false">AVERAGE(C6:C35)</f>
        <v>64.75174976</v>
      </c>
      <c r="D37" s="65" t="n">
        <f aca="false">AVERAGE(D6:D32)</f>
        <v>59.3530234652264</v>
      </c>
      <c r="E37" s="65" t="n">
        <f aca="false">AVERAGE(E6:E32)</f>
        <v>26.0188696055925</v>
      </c>
      <c r="F37" s="65" t="n">
        <f aca="false">AVERAGE(F6:F32)</f>
        <v>6.28525756399618</v>
      </c>
      <c r="G37" s="65" t="n">
        <f aca="false">AVERAGE(G6:G32)</f>
        <v>4.41570363622647</v>
      </c>
      <c r="H37" s="65" t="n">
        <f aca="false">AVERAGE(H6:H32)</f>
        <v>3.54104718810601</v>
      </c>
      <c r="I37" s="65" t="n">
        <f aca="false">AVERAGE(I6:I32)</f>
        <v>1.90525504203132</v>
      </c>
      <c r="J37" s="65" t="n">
        <f aca="false">AVERAGE(J6:J32)</f>
        <v>2.25</v>
      </c>
      <c r="K37" s="44"/>
      <c r="L37" s="94" t="n">
        <v>1</v>
      </c>
      <c r="M37" s="43" t="s">
        <v>164</v>
      </c>
      <c r="N37" s="43" t="s">
        <v>164</v>
      </c>
      <c r="O37" s="43" t="s">
        <v>40</v>
      </c>
      <c r="P37" s="43" t="s">
        <v>40</v>
      </c>
      <c r="Q37" s="43" t="s">
        <v>40</v>
      </c>
      <c r="R37" s="43" t="s">
        <v>40</v>
      </c>
      <c r="S37" s="43" t="s">
        <v>40</v>
      </c>
      <c r="T37" s="42" t="s">
        <v>29</v>
      </c>
      <c r="U37" s="44"/>
      <c r="V37" s="45"/>
      <c r="W37" s="47"/>
      <c r="X37" s="47"/>
      <c r="Y37" s="10"/>
      <c r="Z37" s="9"/>
      <c r="AA37" s="9"/>
      <c r="AB37" s="9"/>
      <c r="AC37" s="13"/>
      <c r="AD37" s="153"/>
      <c r="AE37" s="154"/>
      <c r="AF37" s="154"/>
    </row>
    <row r="38" customFormat="false" ht="15.75" hidden="false" customHeight="false" outlineLevel="0" collapsed="false">
      <c r="A38" s="133"/>
      <c r="B38" s="40"/>
      <c r="C38" s="40"/>
      <c r="D38" s="40"/>
      <c r="E38" s="40"/>
      <c r="F38" s="40"/>
      <c r="G38" s="40"/>
      <c r="H38" s="40"/>
      <c r="I38" s="40"/>
      <c r="J38" s="40"/>
      <c r="K38" s="44"/>
      <c r="L38" s="43"/>
      <c r="M38" s="42"/>
      <c r="N38" s="42"/>
      <c r="O38" s="42"/>
      <c r="P38" s="42"/>
      <c r="Q38" s="42"/>
      <c r="R38" s="42"/>
      <c r="S38" s="42"/>
      <c r="T38" s="42"/>
      <c r="U38" s="44"/>
      <c r="V38" s="45"/>
      <c r="W38" s="47"/>
      <c r="X38" s="47"/>
      <c r="Y38" s="10"/>
      <c r="Z38" s="9"/>
      <c r="AA38" s="9"/>
      <c r="AB38" s="9"/>
      <c r="AC38" s="13"/>
      <c r="AD38" s="153"/>
      <c r="AE38" s="154"/>
      <c r="AF38" s="154"/>
    </row>
    <row r="39" customFormat="false" ht="15.75" hidden="false" customHeight="false" outlineLevel="0" collapsed="false">
      <c r="A39" s="17" t="s">
        <v>129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6"/>
      <c r="L39" s="118"/>
      <c r="M39" s="104"/>
      <c r="N39" s="104"/>
      <c r="O39" s="104"/>
      <c r="P39" s="104"/>
      <c r="Q39" s="104"/>
      <c r="R39" s="104"/>
      <c r="S39" s="104"/>
      <c r="T39" s="104"/>
      <c r="U39" s="106"/>
      <c r="V39" s="107"/>
      <c r="W39" s="46"/>
      <c r="X39" s="46"/>
      <c r="Y39" s="14"/>
      <c r="Z39" s="15"/>
      <c r="AA39" s="15"/>
      <c r="AB39" s="15"/>
      <c r="AC39" s="48"/>
      <c r="AD39" s="156"/>
      <c r="AE39" s="157"/>
      <c r="AF39" s="157"/>
    </row>
    <row r="40" customFormat="false" ht="15.75" hidden="false" customHeight="false" outlineLevel="0" collapsed="false">
      <c r="A40" s="100" t="s">
        <v>130</v>
      </c>
      <c r="B40" s="101" t="n">
        <v>54</v>
      </c>
      <c r="C40" s="101" t="n">
        <v>46</v>
      </c>
      <c r="D40" s="101" t="n">
        <v>68</v>
      </c>
      <c r="E40" s="101" t="n">
        <v>10</v>
      </c>
      <c r="F40" s="101" t="n">
        <v>10</v>
      </c>
      <c r="G40" s="101" t="n">
        <v>12</v>
      </c>
      <c r="H40" s="40" t="s">
        <v>29</v>
      </c>
      <c r="I40" s="40" t="s">
        <v>29</v>
      </c>
      <c r="J40" s="101" t="s">
        <v>29</v>
      </c>
      <c r="K40" s="106"/>
      <c r="L40" s="94" t="s">
        <v>29</v>
      </c>
      <c r="M40" s="154" t="s">
        <v>29</v>
      </c>
      <c r="N40" s="154" t="s">
        <v>29</v>
      </c>
      <c r="O40" s="154" t="s">
        <v>29</v>
      </c>
      <c r="P40" s="154" t="s">
        <v>29</v>
      </c>
      <c r="Q40" s="154" t="s">
        <v>29</v>
      </c>
      <c r="R40" s="154" t="s">
        <v>29</v>
      </c>
      <c r="S40" s="154" t="s">
        <v>29</v>
      </c>
      <c r="T40" s="42" t="s">
        <v>29</v>
      </c>
      <c r="U40" s="106"/>
      <c r="V40" s="107"/>
      <c r="W40" s="46"/>
      <c r="X40" s="46"/>
      <c r="Y40" s="14"/>
      <c r="Z40" s="15"/>
      <c r="AA40" s="109" t="s">
        <v>215</v>
      </c>
      <c r="AB40" s="15"/>
      <c r="AC40" s="48"/>
      <c r="AD40" s="156"/>
      <c r="AE40" s="157"/>
      <c r="AF40" s="157"/>
    </row>
    <row r="41" customFormat="false" ht="15.75" hidden="false" customHeight="false" outlineLevel="0" collapsed="false">
      <c r="A41" s="100" t="s">
        <v>135</v>
      </c>
      <c r="B41" s="101" t="n">
        <v>4.8</v>
      </c>
      <c r="C41" s="101" t="n">
        <v>95</v>
      </c>
      <c r="D41" s="101" t="s">
        <v>216</v>
      </c>
      <c r="E41" s="101" t="n">
        <v>1.8</v>
      </c>
      <c r="F41" s="101" t="n">
        <v>2</v>
      </c>
      <c r="G41" s="101" t="n">
        <v>1.2</v>
      </c>
      <c r="H41" s="40" t="s">
        <v>29</v>
      </c>
      <c r="I41" s="40" t="s">
        <v>29</v>
      </c>
      <c r="J41" s="101" t="s">
        <v>29</v>
      </c>
      <c r="K41" s="106"/>
      <c r="L41" s="94" t="s">
        <v>29</v>
      </c>
      <c r="M41" s="154" t="s">
        <v>29</v>
      </c>
      <c r="N41" s="154" t="s">
        <v>29</v>
      </c>
      <c r="O41" s="154" t="s">
        <v>29</v>
      </c>
      <c r="P41" s="154" t="s">
        <v>29</v>
      </c>
      <c r="Q41" s="154" t="s">
        <v>29</v>
      </c>
      <c r="R41" s="154" t="s">
        <v>29</v>
      </c>
      <c r="S41" s="154" t="s">
        <v>29</v>
      </c>
      <c r="T41" s="42" t="s">
        <v>29</v>
      </c>
      <c r="U41" s="106"/>
      <c r="V41" s="107"/>
      <c r="W41" s="46" t="s">
        <v>246</v>
      </c>
      <c r="X41" s="46"/>
      <c r="Y41" s="14"/>
      <c r="Z41" s="15"/>
      <c r="AA41" s="15"/>
      <c r="AB41" s="15"/>
      <c r="AC41" s="109" t="s">
        <v>217</v>
      </c>
      <c r="AD41" s="156"/>
      <c r="AE41" s="157"/>
      <c r="AF41" s="157"/>
    </row>
    <row r="42" customFormat="false" ht="15.75" hidden="false" customHeight="false" outlineLevel="0" collapsed="false">
      <c r="A42" s="100" t="s">
        <v>218</v>
      </c>
      <c r="B42" s="101" t="n">
        <v>76</v>
      </c>
      <c r="C42" s="101" t="n">
        <v>24</v>
      </c>
      <c r="D42" s="101" t="s">
        <v>219</v>
      </c>
      <c r="E42" s="101" t="n">
        <v>20</v>
      </c>
      <c r="F42" s="101" t="n">
        <v>18</v>
      </c>
      <c r="G42" s="101" t="n">
        <v>13</v>
      </c>
      <c r="H42" s="40" t="s">
        <v>29</v>
      </c>
      <c r="I42" s="40" t="s">
        <v>29</v>
      </c>
      <c r="J42" s="101" t="s">
        <v>29</v>
      </c>
      <c r="K42" s="106"/>
      <c r="L42" s="94" t="s">
        <v>29</v>
      </c>
      <c r="M42" s="154" t="s">
        <v>29</v>
      </c>
      <c r="N42" s="154" t="s">
        <v>29</v>
      </c>
      <c r="O42" s="154" t="s">
        <v>29</v>
      </c>
      <c r="P42" s="154" t="s">
        <v>29</v>
      </c>
      <c r="Q42" s="154" t="s">
        <v>29</v>
      </c>
      <c r="R42" s="154" t="s">
        <v>29</v>
      </c>
      <c r="S42" s="154" t="s">
        <v>29</v>
      </c>
      <c r="T42" s="42" t="s">
        <v>29</v>
      </c>
      <c r="U42" s="106"/>
      <c r="V42" s="107"/>
      <c r="W42" s="46"/>
      <c r="X42" s="46"/>
      <c r="Y42" s="14"/>
      <c r="Z42" s="15"/>
      <c r="AA42" s="15"/>
      <c r="AB42" s="15"/>
      <c r="AC42" s="109" t="s">
        <v>220</v>
      </c>
      <c r="AD42" s="156"/>
      <c r="AE42" s="157"/>
      <c r="AF42" s="157"/>
    </row>
    <row r="43" customFormat="false" ht="15.75" hidden="false" customHeight="false" outlineLevel="0" collapsed="false">
      <c r="A43" s="100" t="s">
        <v>138</v>
      </c>
      <c r="B43" s="101" t="n">
        <v>19</v>
      </c>
      <c r="C43" s="101" t="n">
        <v>81</v>
      </c>
      <c r="D43" s="101" t="s">
        <v>139</v>
      </c>
      <c r="E43" s="101" t="n">
        <v>5.6</v>
      </c>
      <c r="F43" s="101" t="n">
        <v>6</v>
      </c>
      <c r="G43" s="101" t="n">
        <v>8</v>
      </c>
      <c r="H43" s="40" t="s">
        <v>29</v>
      </c>
      <c r="I43" s="40" t="s">
        <v>29</v>
      </c>
      <c r="J43" s="101" t="s">
        <v>29</v>
      </c>
      <c r="K43" s="106"/>
      <c r="L43" s="94" t="s">
        <v>29</v>
      </c>
      <c r="M43" s="154" t="s">
        <v>29</v>
      </c>
      <c r="N43" s="154" t="s">
        <v>29</v>
      </c>
      <c r="O43" s="154" t="s">
        <v>29</v>
      </c>
      <c r="P43" s="154" t="s">
        <v>29</v>
      </c>
      <c r="Q43" s="154" t="s">
        <v>29</v>
      </c>
      <c r="R43" s="154" t="s">
        <v>29</v>
      </c>
      <c r="S43" s="154" t="s">
        <v>29</v>
      </c>
      <c r="T43" s="42" t="s">
        <v>29</v>
      </c>
      <c r="U43" s="106"/>
      <c r="V43" s="107"/>
      <c r="W43" s="91"/>
      <c r="X43" s="46"/>
      <c r="Y43" s="14"/>
      <c r="Z43" s="15"/>
      <c r="AA43" s="109" t="s">
        <v>221</v>
      </c>
      <c r="AB43" s="15"/>
      <c r="AC43" s="48"/>
      <c r="AD43" s="156"/>
      <c r="AE43" s="157"/>
      <c r="AF43" s="157"/>
    </row>
    <row r="44" customFormat="false" ht="15.75" hidden="false" customHeight="false" outlineLevel="0" collapsed="false">
      <c r="A44" s="100" t="s">
        <v>222</v>
      </c>
      <c r="B44" s="101" t="n">
        <v>11</v>
      </c>
      <c r="C44" s="101" t="n">
        <v>89</v>
      </c>
      <c r="D44" s="101" t="n">
        <v>87</v>
      </c>
      <c r="E44" s="101" t="n">
        <v>9</v>
      </c>
      <c r="F44" s="101" t="n">
        <v>2</v>
      </c>
      <c r="G44" s="101" t="n">
        <v>2</v>
      </c>
      <c r="H44" s="101" t="n">
        <v>2</v>
      </c>
      <c r="I44" s="40" t="s">
        <v>29</v>
      </c>
      <c r="J44" s="101" t="s">
        <v>29</v>
      </c>
      <c r="K44" s="106"/>
      <c r="L44" s="94" t="s">
        <v>29</v>
      </c>
      <c r="M44" s="154" t="s">
        <v>29</v>
      </c>
      <c r="N44" s="154" t="s">
        <v>29</v>
      </c>
      <c r="O44" s="154" t="s">
        <v>29</v>
      </c>
      <c r="P44" s="154" t="s">
        <v>29</v>
      </c>
      <c r="Q44" s="154" t="s">
        <v>29</v>
      </c>
      <c r="R44" s="154" t="s">
        <v>29</v>
      </c>
      <c r="S44" s="154" t="s">
        <v>29</v>
      </c>
      <c r="T44" s="42" t="s">
        <v>29</v>
      </c>
      <c r="U44" s="106"/>
      <c r="V44" s="107"/>
      <c r="W44" s="46"/>
      <c r="X44" s="46"/>
      <c r="Y44" s="14"/>
      <c r="Z44" s="15"/>
      <c r="AA44" s="109" t="s">
        <v>223</v>
      </c>
      <c r="AB44" s="15"/>
      <c r="AC44" s="48"/>
      <c r="AD44" s="156"/>
      <c r="AE44" s="157"/>
      <c r="AF44" s="157"/>
    </row>
    <row r="45" customFormat="false" ht="15.75" hidden="false" customHeight="false" outlineLevel="0" collapsed="false">
      <c r="A45" s="125"/>
      <c r="B45" s="101"/>
      <c r="C45" s="101"/>
      <c r="D45" s="101"/>
      <c r="E45" s="101"/>
      <c r="F45" s="101"/>
      <c r="G45" s="101"/>
      <c r="H45" s="101"/>
      <c r="I45" s="101"/>
      <c r="J45" s="101"/>
      <c r="K45" s="106"/>
      <c r="L45" s="118"/>
      <c r="M45" s="104"/>
      <c r="N45" s="104"/>
      <c r="O45" s="104"/>
      <c r="P45" s="104"/>
      <c r="Q45" s="104"/>
      <c r="R45" s="104"/>
      <c r="S45" s="104"/>
      <c r="T45" s="104"/>
      <c r="U45" s="106"/>
      <c r="V45" s="107"/>
      <c r="W45" s="46"/>
      <c r="X45" s="46"/>
      <c r="Y45" s="14"/>
      <c r="Z45" s="15"/>
      <c r="AA45" s="15"/>
      <c r="AB45" s="15"/>
      <c r="AC45" s="48"/>
      <c r="AD45" s="156"/>
      <c r="AE45" s="157"/>
      <c r="AF45" s="157"/>
    </row>
    <row r="46" customFormat="false" ht="15.75" hidden="false" customHeight="false" outlineLevel="0" collapsed="false">
      <c r="A46" s="63" t="s">
        <v>144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6"/>
      <c r="L46" s="118"/>
      <c r="M46" s="104"/>
      <c r="N46" s="104"/>
      <c r="O46" s="104"/>
      <c r="P46" s="104"/>
      <c r="Q46" s="104"/>
      <c r="R46" s="104"/>
      <c r="S46" s="104"/>
      <c r="T46" s="104"/>
      <c r="U46" s="106"/>
      <c r="V46" s="107"/>
      <c r="W46" s="46"/>
      <c r="X46" s="46"/>
      <c r="Y46" s="14"/>
      <c r="Z46" s="15"/>
      <c r="AA46" s="15"/>
      <c r="AB46" s="15"/>
      <c r="AC46" s="48"/>
      <c r="AD46" s="156"/>
      <c r="AE46" s="157"/>
      <c r="AF46" s="157"/>
    </row>
    <row r="47" customFormat="false" ht="15.75" hidden="false" customHeight="false" outlineLevel="0" collapsed="false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7"/>
      <c r="L47" s="42"/>
      <c r="M47" s="91"/>
      <c r="N47" s="91"/>
      <c r="O47" s="91"/>
      <c r="P47" s="91"/>
      <c r="Q47" s="91"/>
      <c r="R47" s="91"/>
      <c r="S47" s="91"/>
      <c r="T47" s="91"/>
      <c r="U47" s="127"/>
      <c r="V47" s="47"/>
      <c r="W47" s="91"/>
      <c r="X47" s="47"/>
      <c r="Y47" s="128"/>
      <c r="Z47" s="12"/>
      <c r="AA47" s="12"/>
      <c r="AB47" s="12"/>
      <c r="AC47" s="12"/>
      <c r="AD47" s="127"/>
      <c r="AE47" s="91"/>
      <c r="AF47" s="91"/>
    </row>
    <row r="48" customFormat="false" ht="15.75" hidden="false" customHeight="false" outlineLevel="0" collapsed="false">
      <c r="A48" s="46"/>
      <c r="B48" s="104"/>
      <c r="C48" s="104"/>
      <c r="D48" s="104"/>
      <c r="E48" s="104"/>
      <c r="F48" s="104"/>
      <c r="G48" s="104"/>
      <c r="H48" s="104"/>
      <c r="I48" s="104"/>
      <c r="J48" s="104"/>
      <c r="K48" s="106"/>
      <c r="L48" s="118"/>
      <c r="M48" s="104"/>
      <c r="N48" s="104"/>
      <c r="O48" s="104"/>
      <c r="P48" s="104"/>
      <c r="Q48" s="104"/>
      <c r="R48" s="104"/>
      <c r="S48" s="104"/>
      <c r="T48" s="104"/>
      <c r="U48" s="106"/>
      <c r="V48" s="107"/>
      <c r="W48" s="46"/>
      <c r="X48" s="46"/>
      <c r="Y48" s="14"/>
      <c r="Z48" s="15"/>
      <c r="AA48" s="15"/>
      <c r="AB48" s="15"/>
      <c r="AC48" s="48"/>
      <c r="AD48" s="156"/>
      <c r="AE48" s="157"/>
      <c r="AF48" s="157"/>
    </row>
  </sheetData>
  <hyperlinks>
    <hyperlink ref="AA3" r:id="rId1" display="https://www.cia.gov/library/publications/the-world-factbook/geos/us.html"/>
    <hyperlink ref="AB3" r:id="rId2" display="https://www.unfpa.org/gender/docs/Sex_Ratio_by_Country_in_2013.pdf"/>
    <hyperlink ref="AA6" r:id="rId3" display="https://newsroom.fb.com/news/2015/06/driving-diversity-at-facebook/"/>
    <hyperlink ref="AC6" r:id="rId4" display="http://newsroom.fb.com/company-info/"/>
    <hyperlink ref="AA7" r:id="rId5" display="http://newsroom.fb.com/news/2014/06/building-a-more-diverse-facebook/"/>
    <hyperlink ref="AC7" r:id="rId6" display="http://www.businessinsider.com/facebooks-biggest-threat-instagram-just-increased-its-workforce-by-125-2012-3"/>
    <hyperlink ref="AA8" r:id="rId7" display="https://plus.google.com/+google/posts/1VbnjxYQ5dv?pid=6155519933294674402&amp;oid=116899029375914044550"/>
    <hyperlink ref="AA9" r:id="rId8" location="tab=overall" display="http://www.google.com/diversity/at-google.html#tab=overall"/>
    <hyperlink ref="AA10" r:id="rId9" display="http://www.slideshare.net/linkedin/linked-in-2015-workforce-diversity"/>
    <hyperlink ref="AC10" r:id="rId10" display="http://graphics.wsj.com/diversity-in-tech-companies/"/>
    <hyperlink ref="AA11" r:id="rId11" display="http://engineering.pinterest.com/post/92753543099/diversity-and-inclusion-at-pinterest"/>
    <hyperlink ref="AC11" r:id="rId12" display="https://about.pinterest.com/en/press"/>
    <hyperlink ref="AA12" r:id="rId13" display="http://yahoo.tumblr.com/post/89085398949/workforce-diversity-at-yahoo"/>
    <hyperlink ref="AC12" r:id="rId14" display="https://www.tumblr.com/about"/>
    <hyperlink ref="AA13" r:id="rId15" display="http://yahoo.tumblr.com/post/89085398949/workforce-diversity-at-yahoo"/>
    <hyperlink ref="AA14" r:id="rId16" display="https://blog.twitter.com/2014/building-a-twitter-we-can-be-proud-of"/>
    <hyperlink ref="AC14" r:id="rId17" display="https://about.twitter.com/company"/>
    <hyperlink ref="AA15" r:id="rId18" display="https://twitter.com/davidbyttow/status/492105892418957312"/>
    <hyperlink ref="AA17" r:id="rId19" display="https://gigaom.com/2014/08/21/eight-charts-that-put-tech-companies-diversity-stats-into-perspective/"/>
    <hyperlink ref="AA18" r:id="rId20" display="http://yahoo.tumblr.com/post/89085398949/workforce-diversity-at-yahoo"/>
    <hyperlink ref="AC18" r:id="rId21" display="https://investor.yahoo.net/faq.cfm"/>
    <hyperlink ref="AA19" r:id="rId22" display="http://www.google.co.uk/diversity/"/>
    <hyperlink ref="AC19" r:id="rId23" display="http://investor.google.com/earnings/2015/Q1_google_earnings.html"/>
    <hyperlink ref="AA20" r:id="rId24" display="http://www.apple.com/diversity/"/>
    <hyperlink ref="AC20" r:id="rId25" display="https://www.apple.com/about/job-creation/"/>
    <hyperlink ref="AA21" r:id="rId26" display="http://www.apple.com/diversity/"/>
    <hyperlink ref="AA22" r:id="rId27" display="http://www.cisco.com/assets/csr/pdf/CSR_Report_2013.pdf"/>
    <hyperlink ref="AC22" r:id="rId28" display="http://www.macroaxis.com/invest/ratio/CSCO--Number-of-Employees"/>
    <hyperlink ref="AA23" r:id="rId29" display="https://separation.ebayinc.com/2015/04/building-diverse-ebay-paypal/"/>
    <hyperlink ref="AB23" r:id="rId30" display="http://blog.ebay.com/wp-content/uploads/2014/07/eBay-Data-Diversity.jpg"/>
    <hyperlink ref="AC23" r:id="rId31" display="http://graphics.wsj.com/diversity-in-tech-companies/"/>
    <hyperlink ref="AA24" r:id="rId32" display="http://h20195.www2.hp.com/V2/GetPDF.aspx/c03742922.pdf"/>
    <hyperlink ref="AC24" r:id="rId33" display="http://www.statista.com/statistics/264922/number-of-employees-at-hewlett-packard-since-2001/"/>
    <hyperlink ref="AA25" r:id="rId34" display="http://go.indiegogo.com/blog/2014/08/diversity-matters-always.html"/>
    <hyperlink ref="AC25" r:id="rId35" display="http://fortune.com/2014/08/21/indiegogo-gender-diversity-data/"/>
    <hyperlink ref="AA26" r:id="rId36" display="http://www.nvidia.com/object/fy14-gcr-workforce-performance.html"/>
    <hyperlink ref="AC26" r:id="rId37" display="http://www.macroaxis.com/invest/ratio/NVDA--Number-of-Employees"/>
    <hyperlink ref="AA27" r:id="rId38" display="http://money.cnn.com/interactive/technology/tech-diversity-data/"/>
    <hyperlink ref="AC27" r:id="rId39" display="http://www.statista.com/statistics/264917/number-of-employees-at-dell-since-1996/"/>
    <hyperlink ref="AA28" r:id="rId40" display="http://money.cnn.com/interactive/technology/tech-diversity-data/"/>
    <hyperlink ref="AC28" r:id="rId41" display="http://www.ingrammicro.com.cn/careers/findpage.cfm?tempid=india&amp;pageid=3365"/>
    <hyperlink ref="AA29" r:id="rId42" display="http://money.cnn.com/interactive/technology/tech-diversity-data/"/>
    <hyperlink ref="AC29" r:id="rId43" display="http://www.intc.com/intel%2Dannual%2Dreport/2013/10K/10-employees.html"/>
    <hyperlink ref="AA30" r:id="rId44" display="https://www.groupon.com/blog/cities/groupon-releases-diversity-data"/>
    <hyperlink ref="AC30" r:id="rId45" display="http://investor.groupon.com/faq.cfm"/>
    <hyperlink ref="AA31" r:id="rId46" display="http://www.amazon.com/b/ref=tb_surl_diversity/?node=10080092011"/>
    <hyperlink ref="AC31" r:id="rId47" display="http://www.amazon.com/Inside-Careers-Homepage/b?node=239367011"/>
    <hyperlink ref="AA32" r:id="rId48" display="https://blog.etsy.com/news/2014/diversity-at-etsy-more-than-just-numbers/"/>
    <hyperlink ref="AA33" r:id="rId49" location="fbid=ZWJBwYZJM6G?epgDivFocusArea" display="http://www.microsoft.com/en-us/diversity/inside-microsoft/default.aspx#fbid=ZWJBwYZJM6G?epgDivFocusArea"/>
    <hyperlink ref="AC33" r:id="rId50" display="http://graphics.wsj.com/diversity-in-tech-companies/"/>
    <hyperlink ref="AA34" r:id="rId51" display="http://www.salesforce.com/company/careers/diversity-numbers.jsp"/>
    <hyperlink ref="AA35" r:id="rId52" location="diversity" display="http://www.pandora.com/careers/#diversity"/>
    <hyperlink ref="AA40" r:id="rId53" display="http://www.diversityinc.com/news/apples-diversity-data-better-representation-blacks-latinos/"/>
    <hyperlink ref="AC41" r:id="rId54" display="http://www.diversityinc.com/diversity-facts/wheres-the-diversity-in-fortune-500-ceos/"/>
    <hyperlink ref="AC42" r:id="rId55" display="http://www.diversityinc.com/top-10-companies-recruitment/"/>
    <hyperlink ref="AA43" r:id="rId56" display="http://www.diversityinc.com/diversity-and-inclusion/most-diverse-congress-sworn-in/"/>
    <hyperlink ref="AA44" r:id="rId57" display="http://www.diversityinc.com/diversity-recruitment/where%E2%80%99s-the-diversity-in-the-venture-capital-industry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9" min="2" style="0" width="11.43"/>
    <col collapsed="false" customWidth="true" hidden="false" outlineLevel="0" max="10" min="10" style="0" width="11.3"/>
    <col collapsed="false" customWidth="true" hidden="false" outlineLevel="0" max="11" min="11" style="0" width="0.43"/>
    <col collapsed="false" customWidth="true" hidden="false" outlineLevel="0" max="12" min="12" style="0" width="19"/>
    <col collapsed="false" customWidth="true" hidden="false" outlineLevel="0" max="13" min="13" style="0" width="56.43"/>
    <col collapsed="false" customWidth="true" hidden="false" outlineLevel="0" max="14" min="14" style="0" width="10.99"/>
    <col collapsed="false" customWidth="true" hidden="false" outlineLevel="0" max="15" min="15" style="0" width="0.43"/>
    <col collapsed="false" customWidth="true" hidden="false" outlineLevel="0" max="19" min="16" style="0" width="14.43"/>
    <col collapsed="false" customWidth="true" hidden="false" outlineLevel="0" max="20" min="20" style="0" width="13.86"/>
    <col collapsed="false" customWidth="true" hidden="false" outlineLevel="0" max="1025" min="21" style="0" width="14.43"/>
  </cols>
  <sheetData>
    <row r="1" customFormat="false" ht="15.75" hidden="false" customHeight="false" outlineLevel="0" collapsed="false">
      <c r="A1" s="133"/>
      <c r="B1" s="175" t="s">
        <v>0</v>
      </c>
      <c r="C1" s="176"/>
      <c r="D1" s="177"/>
      <c r="E1" s="177"/>
      <c r="F1" s="177"/>
      <c r="G1" s="177"/>
      <c r="H1" s="177"/>
      <c r="I1" s="177"/>
      <c r="J1" s="178"/>
      <c r="K1" s="179"/>
      <c r="L1" s="23" t="s">
        <v>157</v>
      </c>
      <c r="M1" s="23"/>
      <c r="N1" s="145"/>
      <c r="O1" s="180"/>
      <c r="P1" s="12"/>
      <c r="Q1" s="12"/>
      <c r="R1" s="12"/>
      <c r="S1" s="12"/>
      <c r="T1" s="11"/>
    </row>
    <row r="2" customFormat="false" ht="15.75" hidden="false" customHeight="false" outlineLevel="0" collapsed="false">
      <c r="A2" s="16" t="s">
        <v>4</v>
      </c>
      <c r="B2" s="181" t="s">
        <v>5</v>
      </c>
      <c r="C2" s="181" t="s">
        <v>6</v>
      </c>
      <c r="D2" s="181" t="s">
        <v>7</v>
      </c>
      <c r="E2" s="181" t="s">
        <v>8</v>
      </c>
      <c r="F2" s="181" t="s">
        <v>9</v>
      </c>
      <c r="G2" s="181" t="s">
        <v>10</v>
      </c>
      <c r="H2" s="181" t="s">
        <v>11</v>
      </c>
      <c r="I2" s="181" t="s">
        <v>12</v>
      </c>
      <c r="J2" s="181" t="s">
        <v>13</v>
      </c>
      <c r="K2" s="182"/>
      <c r="L2" s="143" t="s">
        <v>23</v>
      </c>
      <c r="M2" s="144" t="s">
        <v>24</v>
      </c>
      <c r="N2" s="145" t="s">
        <v>159</v>
      </c>
      <c r="O2" s="44"/>
      <c r="P2" s="23" t="s">
        <v>26</v>
      </c>
      <c r="Q2" s="11" t="s">
        <v>27</v>
      </c>
      <c r="R2" s="11" t="s">
        <v>27</v>
      </c>
      <c r="S2" s="145" t="s">
        <v>160</v>
      </c>
      <c r="T2" s="6" t="s">
        <v>247</v>
      </c>
    </row>
    <row r="3" customFormat="false" ht="15.75" hidden="false" customHeight="false" outlineLevel="0" collapsed="false">
      <c r="A3" s="183" t="s">
        <v>28</v>
      </c>
      <c r="B3" s="184" t="n">
        <f aca="false">SUM(16256000/320051)</f>
        <v>50.79190504</v>
      </c>
      <c r="C3" s="184" t="n">
        <f aca="false">SUM(15749100/320051)</f>
        <v>49.20809496</v>
      </c>
      <c r="D3" s="185" t="n">
        <v>0.64</v>
      </c>
      <c r="E3" s="186" t="n">
        <v>0.04</v>
      </c>
      <c r="F3" s="185" t="n">
        <v>0.16</v>
      </c>
      <c r="G3" s="185" t="n">
        <v>0.12</v>
      </c>
      <c r="H3" s="186" t="n">
        <v>0.01</v>
      </c>
      <c r="I3" s="185" t="n">
        <v>0.03</v>
      </c>
      <c r="J3" s="187" t="s">
        <v>29</v>
      </c>
      <c r="K3" s="188"/>
      <c r="L3" s="48"/>
      <c r="M3" s="46"/>
      <c r="N3" s="9"/>
      <c r="O3" s="10"/>
      <c r="P3" s="189" t="s">
        <v>161</v>
      </c>
      <c r="Q3" s="109" t="s">
        <v>162</v>
      </c>
      <c r="R3" s="155" t="s">
        <v>163</v>
      </c>
      <c r="S3" s="190" t="n">
        <v>320051000</v>
      </c>
      <c r="T3" s="13"/>
    </row>
    <row r="4" customFormat="false" ht="15.75" hidden="false" customHeight="false" outlineLevel="0" collapsed="false">
      <c r="A4" s="183"/>
      <c r="B4" s="187"/>
      <c r="C4" s="187"/>
      <c r="D4" s="187"/>
      <c r="E4" s="187"/>
      <c r="F4" s="187"/>
      <c r="G4" s="187"/>
      <c r="H4" s="187"/>
      <c r="I4" s="187"/>
      <c r="J4" s="187"/>
      <c r="K4" s="188"/>
      <c r="L4" s="48"/>
      <c r="M4" s="46"/>
      <c r="N4" s="9"/>
      <c r="O4" s="10"/>
      <c r="P4" s="48"/>
      <c r="Q4" s="48"/>
      <c r="R4" s="13"/>
      <c r="S4" s="191"/>
      <c r="T4" s="13"/>
    </row>
    <row r="5" customFormat="false" ht="15.75" hidden="false" customHeight="false" outlineLevel="0" collapsed="false">
      <c r="A5" s="183" t="s">
        <v>33</v>
      </c>
      <c r="B5" s="187"/>
      <c r="C5" s="187"/>
      <c r="D5" s="187"/>
      <c r="E5" s="187"/>
      <c r="F5" s="187"/>
      <c r="G5" s="187"/>
      <c r="H5" s="187"/>
      <c r="I5" s="187"/>
      <c r="J5" s="187"/>
      <c r="K5" s="188"/>
      <c r="L5" s="48"/>
      <c r="M5" s="46"/>
      <c r="N5" s="9"/>
      <c r="O5" s="10"/>
      <c r="P5" s="48"/>
      <c r="Q5" s="48"/>
      <c r="R5" s="13"/>
      <c r="S5" s="191"/>
      <c r="T5" s="13"/>
    </row>
    <row r="6" customFormat="false" ht="15.75" hidden="false" customHeight="false" outlineLevel="0" collapsed="false">
      <c r="A6" s="192" t="s">
        <v>34</v>
      </c>
      <c r="B6" s="187" t="n">
        <v>31</v>
      </c>
      <c r="C6" s="187" t="n">
        <v>69</v>
      </c>
      <c r="D6" s="187" t="n">
        <v>57</v>
      </c>
      <c r="E6" s="187" t="n">
        <v>34</v>
      </c>
      <c r="F6" s="187" t="n">
        <v>4</v>
      </c>
      <c r="G6" s="187" t="n">
        <v>2</v>
      </c>
      <c r="H6" s="187" t="n">
        <v>3</v>
      </c>
      <c r="I6" s="187" t="n">
        <v>0</v>
      </c>
      <c r="J6" s="187" t="s">
        <v>29</v>
      </c>
      <c r="K6" s="188"/>
      <c r="L6" s="48" t="s">
        <v>226</v>
      </c>
      <c r="M6" s="46"/>
      <c r="N6" s="9"/>
      <c r="O6" s="10"/>
      <c r="P6" s="48" t="s">
        <v>34</v>
      </c>
      <c r="Q6" s="109" t="s">
        <v>168</v>
      </c>
      <c r="R6" s="13"/>
      <c r="S6" s="191" t="n">
        <v>8348</v>
      </c>
      <c r="T6" s="155" t="s">
        <v>167</v>
      </c>
    </row>
    <row r="7" customFormat="false" ht="15.75" hidden="false" customHeight="false" outlineLevel="0" collapsed="false">
      <c r="A7" s="192" t="s">
        <v>38</v>
      </c>
      <c r="B7" s="187" t="n">
        <v>31</v>
      </c>
      <c r="C7" s="187" t="n">
        <v>69</v>
      </c>
      <c r="D7" s="187" t="n">
        <v>57</v>
      </c>
      <c r="E7" s="187" t="n">
        <v>34</v>
      </c>
      <c r="F7" s="187" t="n">
        <v>4</v>
      </c>
      <c r="G7" s="187" t="n">
        <v>2</v>
      </c>
      <c r="H7" s="187" t="n">
        <v>3</v>
      </c>
      <c r="I7" s="187" t="n">
        <v>0</v>
      </c>
      <c r="J7" s="187" t="s">
        <v>29</v>
      </c>
      <c r="K7" s="188"/>
      <c r="L7" s="48" t="s">
        <v>226</v>
      </c>
      <c r="M7" s="46"/>
      <c r="N7" s="9" t="s">
        <v>34</v>
      </c>
      <c r="O7" s="10"/>
      <c r="P7" s="48" t="s">
        <v>34</v>
      </c>
      <c r="Q7" s="109" t="s">
        <v>168</v>
      </c>
      <c r="R7" s="48"/>
      <c r="S7" s="193" t="n">
        <v>9</v>
      </c>
      <c r="T7" s="155" t="s">
        <v>169</v>
      </c>
    </row>
    <row r="8" customFormat="false" ht="15.75" hidden="false" customHeight="false" outlineLevel="0" collapsed="false">
      <c r="A8" s="192" t="s">
        <v>39</v>
      </c>
      <c r="B8" s="187" t="n">
        <v>30</v>
      </c>
      <c r="C8" s="187" t="n">
        <v>70</v>
      </c>
      <c r="D8" s="187" t="n">
        <v>61</v>
      </c>
      <c r="E8" s="187" t="n">
        <v>30</v>
      </c>
      <c r="F8" s="187" t="n">
        <v>3</v>
      </c>
      <c r="G8" s="187" t="n">
        <v>2</v>
      </c>
      <c r="H8" s="187" t="n">
        <v>4</v>
      </c>
      <c r="I8" s="187" t="s">
        <v>47</v>
      </c>
      <c r="J8" s="187" t="s">
        <v>29</v>
      </c>
      <c r="K8" s="188"/>
      <c r="L8" s="48" t="s">
        <v>228</v>
      </c>
      <c r="M8" s="46"/>
      <c r="N8" s="9" t="s">
        <v>42</v>
      </c>
      <c r="O8" s="10"/>
      <c r="P8" s="48" t="s">
        <v>42</v>
      </c>
      <c r="Q8" s="109" t="s">
        <v>171</v>
      </c>
      <c r="R8" s="13"/>
      <c r="S8" s="191" t="s">
        <v>29</v>
      </c>
      <c r="T8" s="13"/>
    </row>
    <row r="9" customFormat="false" ht="15.75" hidden="false" customHeight="false" outlineLevel="0" collapsed="false">
      <c r="A9" s="192" t="s">
        <v>45</v>
      </c>
      <c r="B9" s="187" t="n">
        <v>30</v>
      </c>
      <c r="C9" s="187" t="n">
        <v>70</v>
      </c>
      <c r="D9" s="187" t="n">
        <v>61</v>
      </c>
      <c r="E9" s="187" t="n">
        <v>30</v>
      </c>
      <c r="F9" s="187" t="n">
        <v>3</v>
      </c>
      <c r="G9" s="187" t="n">
        <v>2</v>
      </c>
      <c r="H9" s="187" t="n">
        <v>4</v>
      </c>
      <c r="I9" s="187" t="s">
        <v>47</v>
      </c>
      <c r="J9" s="187" t="s">
        <v>29</v>
      </c>
      <c r="K9" s="188"/>
      <c r="L9" s="48" t="s">
        <v>228</v>
      </c>
      <c r="M9" s="46"/>
      <c r="N9" s="9" t="s">
        <v>42</v>
      </c>
      <c r="O9" s="10"/>
      <c r="P9" s="48" t="s">
        <v>42</v>
      </c>
      <c r="Q9" s="109" t="s">
        <v>171</v>
      </c>
      <c r="R9" s="13"/>
      <c r="S9" s="191" t="s">
        <v>29</v>
      </c>
      <c r="T9" s="13"/>
    </row>
    <row r="10" customFormat="false" ht="15.75" hidden="false" customHeight="false" outlineLevel="0" collapsed="false">
      <c r="A10" s="192" t="s">
        <v>46</v>
      </c>
      <c r="B10" s="187" t="n">
        <v>39</v>
      </c>
      <c r="C10" s="187" t="n">
        <v>61</v>
      </c>
      <c r="D10" s="187" t="n">
        <v>53</v>
      </c>
      <c r="E10" s="187" t="n">
        <v>38</v>
      </c>
      <c r="F10" s="187" t="n">
        <v>4</v>
      </c>
      <c r="G10" s="187" t="n">
        <v>2</v>
      </c>
      <c r="H10" s="187" t="n">
        <v>2</v>
      </c>
      <c r="I10" s="187" t="n">
        <v>1</v>
      </c>
      <c r="J10" s="187" t="s">
        <v>29</v>
      </c>
      <c r="K10" s="188"/>
      <c r="L10" s="48" t="n">
        <v>2014</v>
      </c>
      <c r="M10" s="46"/>
      <c r="N10" s="9"/>
      <c r="O10" s="10"/>
      <c r="P10" s="48" t="s">
        <v>46</v>
      </c>
      <c r="Q10" s="109" t="s">
        <v>248</v>
      </c>
      <c r="R10" s="13"/>
      <c r="S10" s="191" t="n">
        <v>6000</v>
      </c>
      <c r="T10" s="155" t="s">
        <v>249</v>
      </c>
    </row>
    <row r="11" customFormat="false" ht="15.75" hidden="false" customHeight="false" outlineLevel="0" collapsed="false">
      <c r="A11" s="192" t="s">
        <v>52</v>
      </c>
      <c r="B11" s="187" t="n">
        <v>40</v>
      </c>
      <c r="C11" s="187" t="n">
        <v>60</v>
      </c>
      <c r="D11" s="187" t="n">
        <v>50</v>
      </c>
      <c r="E11" s="187" t="n">
        <v>42</v>
      </c>
      <c r="F11" s="187" t="n">
        <v>2</v>
      </c>
      <c r="G11" s="187" t="n">
        <v>1</v>
      </c>
      <c r="H11" s="187" t="s">
        <v>29</v>
      </c>
      <c r="I11" s="187" t="n">
        <v>5</v>
      </c>
      <c r="J11" s="187" t="s">
        <v>29</v>
      </c>
      <c r="K11" s="188"/>
      <c r="L11" s="48" t="s">
        <v>250</v>
      </c>
      <c r="M11" s="194" t="s">
        <v>251</v>
      </c>
      <c r="N11" s="9"/>
      <c r="O11" s="10"/>
      <c r="P11" s="48" t="s">
        <v>52</v>
      </c>
      <c r="Q11" s="109" t="s">
        <v>174</v>
      </c>
      <c r="R11" s="13"/>
      <c r="S11" s="191" t="n">
        <v>300</v>
      </c>
      <c r="T11" s="155" t="s">
        <v>175</v>
      </c>
    </row>
    <row r="12" customFormat="false" ht="15.75" hidden="false" customHeight="false" outlineLevel="0" collapsed="false">
      <c r="A12" s="192" t="s">
        <v>57</v>
      </c>
      <c r="B12" s="187" t="n">
        <v>37</v>
      </c>
      <c r="C12" s="187" t="n">
        <v>62</v>
      </c>
      <c r="D12" s="187" t="n">
        <v>50</v>
      </c>
      <c r="E12" s="187" t="n">
        <v>39</v>
      </c>
      <c r="F12" s="187" t="n">
        <v>4</v>
      </c>
      <c r="G12" s="187" t="n">
        <v>2</v>
      </c>
      <c r="H12" s="187" t="n">
        <v>2</v>
      </c>
      <c r="I12" s="187" t="n">
        <v>2</v>
      </c>
      <c r="J12" s="187" t="s">
        <v>29</v>
      </c>
      <c r="K12" s="188"/>
      <c r="L12" s="48" t="s">
        <v>226</v>
      </c>
      <c r="M12" s="46"/>
      <c r="N12" s="9" t="s">
        <v>59</v>
      </c>
      <c r="O12" s="10"/>
      <c r="P12" s="48" t="s">
        <v>59</v>
      </c>
      <c r="Q12" s="109" t="s">
        <v>176</v>
      </c>
      <c r="R12" s="13"/>
      <c r="S12" s="191" t="n">
        <v>298</v>
      </c>
      <c r="T12" s="155" t="s">
        <v>177</v>
      </c>
    </row>
    <row r="13" customFormat="false" ht="15.75" hidden="false" customHeight="false" outlineLevel="0" collapsed="false">
      <c r="A13" s="192" t="s">
        <v>62</v>
      </c>
      <c r="B13" s="187" t="n">
        <v>37</v>
      </c>
      <c r="C13" s="187" t="n">
        <v>62</v>
      </c>
      <c r="D13" s="187" t="n">
        <v>50</v>
      </c>
      <c r="E13" s="187" t="n">
        <v>39</v>
      </c>
      <c r="F13" s="187" t="n">
        <v>4</v>
      </c>
      <c r="G13" s="187" t="n">
        <v>2</v>
      </c>
      <c r="H13" s="187" t="n">
        <v>2</v>
      </c>
      <c r="I13" s="187" t="n">
        <v>2</v>
      </c>
      <c r="J13" s="187" t="s">
        <v>29</v>
      </c>
      <c r="K13" s="188"/>
      <c r="L13" s="48" t="s">
        <v>226</v>
      </c>
      <c r="M13" s="46"/>
      <c r="N13" s="9" t="s">
        <v>59</v>
      </c>
      <c r="O13" s="10"/>
      <c r="P13" s="48" t="s">
        <v>59</v>
      </c>
      <c r="Q13" s="109" t="s">
        <v>176</v>
      </c>
      <c r="R13" s="13"/>
      <c r="S13" s="191" t="s">
        <v>29</v>
      </c>
      <c r="T13" s="13"/>
    </row>
    <row r="14" customFormat="false" ht="15.75" hidden="false" customHeight="false" outlineLevel="0" collapsed="false">
      <c r="A14" s="192" t="s">
        <v>63</v>
      </c>
      <c r="B14" s="187" t="n">
        <v>30</v>
      </c>
      <c r="C14" s="187" t="n">
        <v>70</v>
      </c>
      <c r="D14" s="187" t="n">
        <v>59</v>
      </c>
      <c r="E14" s="187" t="n">
        <v>29</v>
      </c>
      <c r="F14" s="187" t="n">
        <v>3</v>
      </c>
      <c r="G14" s="187" t="n">
        <v>2</v>
      </c>
      <c r="H14" s="187" t="n">
        <v>3</v>
      </c>
      <c r="I14" s="187" t="n">
        <v>4</v>
      </c>
      <c r="J14" s="187" t="s">
        <v>29</v>
      </c>
      <c r="K14" s="188"/>
      <c r="L14" s="48" t="n">
        <v>2014</v>
      </c>
      <c r="M14" s="194" t="s">
        <v>252</v>
      </c>
      <c r="N14" s="9"/>
      <c r="O14" s="10"/>
      <c r="P14" s="48" t="s">
        <v>63</v>
      </c>
      <c r="Q14" s="109" t="s">
        <v>178</v>
      </c>
      <c r="R14" s="13"/>
      <c r="S14" s="191" t="n">
        <v>3600</v>
      </c>
      <c r="T14" s="155" t="s">
        <v>232</v>
      </c>
    </row>
    <row r="15" customFormat="false" ht="15.75" hidden="false" customHeight="false" outlineLevel="0" collapsed="false">
      <c r="A15" s="195" t="s">
        <v>148</v>
      </c>
      <c r="B15" s="196" t="n">
        <v>50</v>
      </c>
      <c r="C15" s="196" t="n">
        <v>50</v>
      </c>
      <c r="D15" s="196" t="n">
        <v>72</v>
      </c>
      <c r="E15" s="196" t="n">
        <v>17</v>
      </c>
      <c r="F15" s="196" t="s">
        <v>29</v>
      </c>
      <c r="G15" s="196" t="s">
        <v>29</v>
      </c>
      <c r="H15" s="196" t="n">
        <v>11</v>
      </c>
      <c r="I15" s="196" t="s">
        <v>29</v>
      </c>
      <c r="J15" s="196" t="s">
        <v>29</v>
      </c>
      <c r="K15" s="197"/>
      <c r="L15" s="12"/>
      <c r="M15" s="46" t="s">
        <v>233</v>
      </c>
      <c r="N15" s="9"/>
      <c r="O15" s="10"/>
      <c r="P15" s="48" t="s">
        <v>179</v>
      </c>
      <c r="Q15" s="109" t="s">
        <v>180</v>
      </c>
      <c r="R15" s="13"/>
      <c r="S15" s="191"/>
      <c r="T15" s="13"/>
    </row>
    <row r="16" customFormat="false" ht="15.75" hidden="false" customHeight="false" outlineLevel="0" collapsed="false">
      <c r="A16" s="198"/>
      <c r="B16" s="187"/>
      <c r="C16" s="187"/>
      <c r="D16" s="187"/>
      <c r="E16" s="187"/>
      <c r="F16" s="187"/>
      <c r="G16" s="187"/>
      <c r="H16" s="187"/>
      <c r="I16" s="187"/>
      <c r="J16" s="187"/>
      <c r="K16" s="188"/>
      <c r="L16" s="48"/>
      <c r="M16" s="46"/>
      <c r="N16" s="9"/>
      <c r="O16" s="10"/>
      <c r="P16" s="48"/>
      <c r="Q16" s="48"/>
      <c r="R16" s="13"/>
      <c r="S16" s="191"/>
      <c r="T16" s="13"/>
    </row>
    <row r="17" customFormat="false" ht="15.75" hidden="false" customHeight="false" outlineLevel="0" collapsed="false">
      <c r="A17" s="183" t="s">
        <v>66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8"/>
      <c r="L17" s="48"/>
      <c r="M17" s="46"/>
      <c r="N17" s="9"/>
      <c r="O17" s="10"/>
      <c r="P17" s="48" t="s">
        <v>181</v>
      </c>
      <c r="Q17" s="109" t="s">
        <v>182</v>
      </c>
      <c r="R17" s="13"/>
      <c r="S17" s="191"/>
      <c r="T17" s="13"/>
    </row>
    <row r="18" customFormat="false" ht="15.75" hidden="false" customHeight="false" outlineLevel="0" collapsed="false">
      <c r="A18" s="199" t="s">
        <v>59</v>
      </c>
      <c r="B18" s="187" t="n">
        <v>37</v>
      </c>
      <c r="C18" s="187" t="n">
        <v>62</v>
      </c>
      <c r="D18" s="187" t="n">
        <v>50</v>
      </c>
      <c r="E18" s="187" t="n">
        <v>39</v>
      </c>
      <c r="F18" s="187" t="n">
        <v>4</v>
      </c>
      <c r="G18" s="187" t="n">
        <v>2</v>
      </c>
      <c r="H18" s="187" t="n">
        <v>2</v>
      </c>
      <c r="I18" s="187" t="n">
        <v>2</v>
      </c>
      <c r="J18" s="187" t="s">
        <v>29</v>
      </c>
      <c r="K18" s="188"/>
      <c r="L18" s="48" t="s">
        <v>226</v>
      </c>
      <c r="M18" s="46"/>
      <c r="N18" s="9"/>
      <c r="O18" s="10"/>
      <c r="P18" s="48" t="s">
        <v>59</v>
      </c>
      <c r="Q18" s="109" t="s">
        <v>176</v>
      </c>
      <c r="R18" s="13"/>
      <c r="S18" s="191" t="n">
        <v>12300</v>
      </c>
      <c r="T18" s="155" t="s">
        <v>184</v>
      </c>
    </row>
    <row r="19" customFormat="false" ht="15.75" hidden="false" customHeight="false" outlineLevel="0" collapsed="false">
      <c r="A19" s="199" t="s">
        <v>42</v>
      </c>
      <c r="B19" s="187" t="n">
        <v>30</v>
      </c>
      <c r="C19" s="187" t="n">
        <v>70</v>
      </c>
      <c r="D19" s="187" t="n">
        <v>61</v>
      </c>
      <c r="E19" s="187" t="n">
        <v>30</v>
      </c>
      <c r="F19" s="187" t="n">
        <v>3</v>
      </c>
      <c r="G19" s="187" t="n">
        <v>2</v>
      </c>
      <c r="H19" s="187" t="n">
        <v>4</v>
      </c>
      <c r="I19" s="187" t="s">
        <v>47</v>
      </c>
      <c r="J19" s="187" t="s">
        <v>29</v>
      </c>
      <c r="K19" s="188"/>
      <c r="L19" s="48" t="s">
        <v>228</v>
      </c>
      <c r="M19" s="46"/>
      <c r="N19" s="9"/>
      <c r="O19" s="10"/>
      <c r="P19" s="48" t="s">
        <v>42</v>
      </c>
      <c r="Q19" s="109" t="s">
        <v>171</v>
      </c>
      <c r="R19" s="13"/>
      <c r="S19" s="191" t="n">
        <v>51564</v>
      </c>
      <c r="T19" s="155" t="s">
        <v>253</v>
      </c>
    </row>
    <row r="20" customFormat="false" ht="15.75" hidden="false" customHeight="false" outlineLevel="0" collapsed="false">
      <c r="A20" s="199" t="s">
        <v>69</v>
      </c>
      <c r="B20" s="187" t="n">
        <v>30</v>
      </c>
      <c r="C20" s="187" t="n">
        <v>70</v>
      </c>
      <c r="D20" s="187" t="n">
        <v>55</v>
      </c>
      <c r="E20" s="187" t="n">
        <v>15</v>
      </c>
      <c r="F20" s="187" t="n">
        <v>11</v>
      </c>
      <c r="G20" s="187" t="n">
        <v>7</v>
      </c>
      <c r="H20" s="187" t="n">
        <v>2</v>
      </c>
      <c r="I20" s="187" t="n">
        <v>1</v>
      </c>
      <c r="J20" s="187" t="n">
        <v>9</v>
      </c>
      <c r="K20" s="188"/>
      <c r="L20" s="48" t="s">
        <v>235</v>
      </c>
      <c r="M20" s="46"/>
      <c r="N20" s="9"/>
      <c r="O20" s="10"/>
      <c r="P20" s="48" t="s">
        <v>69</v>
      </c>
      <c r="Q20" s="109" t="s">
        <v>188</v>
      </c>
      <c r="R20" s="13"/>
      <c r="S20" s="191" t="n">
        <v>80000</v>
      </c>
      <c r="T20" s="155" t="s">
        <v>189</v>
      </c>
    </row>
    <row r="21" customFormat="false" ht="15.75" hidden="false" customHeight="false" outlineLevel="0" collapsed="false">
      <c r="A21" s="199" t="s">
        <v>190</v>
      </c>
      <c r="B21" s="187" t="n">
        <v>30</v>
      </c>
      <c r="C21" s="187" t="n">
        <v>70</v>
      </c>
      <c r="D21" s="200" t="n">
        <f aca="false">(D20/91)*100</f>
        <v>60.4395604395604</v>
      </c>
      <c r="E21" s="200" t="n">
        <f aca="false">(E20/91)*100</f>
        <v>16.4835164835165</v>
      </c>
      <c r="F21" s="200" t="n">
        <f aca="false">(F20/91)*100</f>
        <v>12.0879120879121</v>
      </c>
      <c r="G21" s="200" t="n">
        <f aca="false">(G20/91)*100</f>
        <v>7.69230769230769</v>
      </c>
      <c r="H21" s="200" t="n">
        <f aca="false">(H20/91)*100</f>
        <v>2.1978021978022</v>
      </c>
      <c r="I21" s="200" t="n">
        <f aca="false">(I20/91)*100</f>
        <v>1.0989010989011</v>
      </c>
      <c r="J21" s="187" t="s">
        <v>29</v>
      </c>
      <c r="K21" s="188"/>
      <c r="L21" s="48" t="s">
        <v>235</v>
      </c>
      <c r="M21" s="46"/>
      <c r="N21" s="9"/>
      <c r="O21" s="10"/>
      <c r="P21" s="48" t="s">
        <v>69</v>
      </c>
      <c r="Q21" s="109" t="s">
        <v>188</v>
      </c>
      <c r="R21" s="13"/>
      <c r="S21" s="191" t="s">
        <v>29</v>
      </c>
      <c r="T21" s="13"/>
    </row>
    <row r="22" customFormat="false" ht="15.75" hidden="false" customHeight="false" outlineLevel="0" collapsed="false">
      <c r="A22" s="192" t="s">
        <v>71</v>
      </c>
      <c r="B22" s="187" t="n">
        <v>23</v>
      </c>
      <c r="C22" s="187" t="n">
        <v>77</v>
      </c>
      <c r="D22" s="187" t="n">
        <v>54</v>
      </c>
      <c r="E22" s="187" t="s">
        <v>29</v>
      </c>
      <c r="F22" s="187" t="s">
        <v>29</v>
      </c>
      <c r="G22" s="187" t="s">
        <v>29</v>
      </c>
      <c r="H22" s="187" t="s">
        <v>29</v>
      </c>
      <c r="I22" s="187" t="s">
        <v>29</v>
      </c>
      <c r="J22" s="187" t="s">
        <v>29</v>
      </c>
      <c r="K22" s="188"/>
      <c r="L22" s="48" t="s">
        <v>254</v>
      </c>
      <c r="M22" s="194" t="s">
        <v>255</v>
      </c>
      <c r="N22" s="9"/>
      <c r="O22" s="10"/>
      <c r="P22" s="48" t="s">
        <v>191</v>
      </c>
      <c r="Q22" s="109" t="s">
        <v>192</v>
      </c>
      <c r="R22" s="13"/>
      <c r="S22" s="191" t="n">
        <v>78000</v>
      </c>
      <c r="T22" s="155" t="s">
        <v>193</v>
      </c>
    </row>
    <row r="23" customFormat="false" ht="15.75" hidden="false" customHeight="false" outlineLevel="0" collapsed="false">
      <c r="A23" s="192" t="s">
        <v>73</v>
      </c>
      <c r="B23" s="187" t="n">
        <v>42</v>
      </c>
      <c r="C23" s="187" t="n">
        <v>58</v>
      </c>
      <c r="D23" s="187" t="n">
        <v>61</v>
      </c>
      <c r="E23" s="187" t="n">
        <v>24</v>
      </c>
      <c r="F23" s="187" t="n">
        <v>5</v>
      </c>
      <c r="G23" s="187" t="n">
        <v>7</v>
      </c>
      <c r="H23" s="187" t="n">
        <v>1</v>
      </c>
      <c r="I23" s="187" t="n">
        <v>1</v>
      </c>
      <c r="J23" s="187" t="s">
        <v>29</v>
      </c>
      <c r="K23" s="188"/>
      <c r="L23" s="48" t="s">
        <v>256</v>
      </c>
      <c r="M23" s="46"/>
      <c r="N23" s="9"/>
      <c r="O23" s="10"/>
      <c r="P23" s="48" t="s">
        <v>73</v>
      </c>
      <c r="Q23" s="109" t="s">
        <v>257</v>
      </c>
      <c r="R23" s="155" t="s">
        <v>195</v>
      </c>
      <c r="S23" s="191" t="n">
        <v>31800</v>
      </c>
      <c r="T23" s="155" t="s">
        <v>258</v>
      </c>
    </row>
    <row r="24" customFormat="false" ht="15.75" hidden="false" customHeight="false" outlineLevel="0" collapsed="false">
      <c r="A24" s="192" t="s">
        <v>76</v>
      </c>
      <c r="B24" s="187" t="n">
        <v>33</v>
      </c>
      <c r="C24" s="187" t="n">
        <v>67</v>
      </c>
      <c r="D24" s="187" t="n">
        <v>72</v>
      </c>
      <c r="E24" s="187" t="n">
        <v>6</v>
      </c>
      <c r="F24" s="187" t="n">
        <v>14</v>
      </c>
      <c r="G24" s="187" t="n">
        <v>7</v>
      </c>
      <c r="H24" s="187" t="n">
        <v>1</v>
      </c>
      <c r="I24" s="187" t="s">
        <v>47</v>
      </c>
      <c r="J24" s="187" t="s">
        <v>29</v>
      </c>
      <c r="K24" s="188"/>
      <c r="L24" s="48" t="n">
        <v>2013</v>
      </c>
      <c r="M24" s="46"/>
      <c r="N24" s="9"/>
      <c r="O24" s="10"/>
      <c r="P24" s="48" t="s">
        <v>76</v>
      </c>
      <c r="Q24" s="109" t="s">
        <v>196</v>
      </c>
      <c r="R24" s="13"/>
      <c r="S24" s="191" t="n">
        <v>317500</v>
      </c>
      <c r="T24" s="155" t="s">
        <v>197</v>
      </c>
    </row>
    <row r="25" customFormat="false" ht="15.75" hidden="false" customHeight="false" outlineLevel="0" collapsed="false">
      <c r="A25" s="192" t="s">
        <v>82</v>
      </c>
      <c r="B25" s="187" t="n">
        <v>45</v>
      </c>
      <c r="C25" s="187" t="n">
        <v>55</v>
      </c>
      <c r="D25" s="187" t="n">
        <v>64</v>
      </c>
      <c r="E25" s="187" t="n">
        <v>23</v>
      </c>
      <c r="F25" s="187" t="n">
        <v>8</v>
      </c>
      <c r="G25" s="187" t="n">
        <v>2</v>
      </c>
      <c r="H25" s="187" t="s">
        <v>29</v>
      </c>
      <c r="I25" s="187" t="n">
        <v>3</v>
      </c>
      <c r="J25" s="187" t="s">
        <v>29</v>
      </c>
      <c r="K25" s="188"/>
      <c r="L25" s="48" t="s">
        <v>259</v>
      </c>
      <c r="M25" s="194" t="s">
        <v>260</v>
      </c>
      <c r="N25" s="9"/>
      <c r="O25" s="10"/>
      <c r="P25" s="48" t="s">
        <v>82</v>
      </c>
      <c r="Q25" s="109" t="s">
        <v>198</v>
      </c>
      <c r="R25" s="13"/>
      <c r="S25" s="191" t="n">
        <v>100</v>
      </c>
      <c r="T25" s="155" t="s">
        <v>199</v>
      </c>
    </row>
    <row r="26" customFormat="false" ht="15.75" hidden="false" customHeight="false" outlineLevel="0" collapsed="false">
      <c r="A26" s="198" t="s">
        <v>84</v>
      </c>
      <c r="B26" s="200" t="n">
        <f aca="false">(1414/8808)*100</f>
        <v>16.05358765</v>
      </c>
      <c r="C26" s="200" t="n">
        <f aca="false">(7394/8808)*100</f>
        <v>83.94641235</v>
      </c>
      <c r="D26" s="187" t="n">
        <v>38</v>
      </c>
      <c r="E26" s="187" t="n">
        <v>44</v>
      </c>
      <c r="F26" s="187" t="n">
        <v>3</v>
      </c>
      <c r="G26" s="187" t="n">
        <v>1</v>
      </c>
      <c r="H26" s="187" t="n">
        <v>14</v>
      </c>
      <c r="I26" s="187" t="s">
        <v>47</v>
      </c>
      <c r="J26" s="187" t="s">
        <v>29</v>
      </c>
      <c r="K26" s="188"/>
      <c r="L26" s="48" t="n">
        <v>2014</v>
      </c>
      <c r="M26" s="46"/>
      <c r="N26" s="9"/>
      <c r="O26" s="10"/>
      <c r="P26" s="48" t="s">
        <v>84</v>
      </c>
      <c r="Q26" s="109" t="s">
        <v>200</v>
      </c>
      <c r="R26" s="13"/>
      <c r="S26" s="191" t="n">
        <v>8800</v>
      </c>
      <c r="T26" s="155" t="s">
        <v>201</v>
      </c>
    </row>
    <row r="27" customFormat="false" ht="15.75" hidden="false" customHeight="false" outlineLevel="0" collapsed="false">
      <c r="A27" s="198" t="s">
        <v>87</v>
      </c>
      <c r="B27" s="187" t="n">
        <v>30</v>
      </c>
      <c r="C27" s="200" t="n">
        <f aca="false">((98+2942+7786+2879+4450+2155)/(125+3374+11237+3370+5895+4829))*100</f>
        <v>70.44745057</v>
      </c>
      <c r="D27" s="200" t="n">
        <f aca="false">((110+2702+7601+2313+4683+2382)/(125+3374+11237+3370+5895+4829))*100</f>
        <v>68.64724246</v>
      </c>
      <c r="E27" s="200" t="n">
        <f aca="false">((8+212+1752+179+222+253)/(125+3374+11237+3370+5895+4829))*100</f>
        <v>9.108567464</v>
      </c>
      <c r="F27" s="200" t="n">
        <f aca="false">((5+254+1120+444+444+945)/(125+3374+11237+3370+5895+4829))*100</f>
        <v>11.14117239</v>
      </c>
      <c r="G27" s="200" t="n">
        <f aca="false">((3+191+661+367+467+1205)/(125+3374+11237+3370+5895+4829))*100</f>
        <v>10.0381547</v>
      </c>
      <c r="H27" s="200" t="s">
        <v>29</v>
      </c>
      <c r="I27" s="200" t="n">
        <f aca="false">((17+98+58+68+40)/(125+3374+11237+3370+5895+4829))*100</f>
        <v>0.9746791537</v>
      </c>
      <c r="J27" s="187" t="s">
        <v>29</v>
      </c>
      <c r="K27" s="188"/>
      <c r="L27" s="48" t="s">
        <v>261</v>
      </c>
      <c r="M27" s="194" t="s">
        <v>262</v>
      </c>
      <c r="N27" s="9"/>
      <c r="O27" s="10"/>
      <c r="P27" s="48" t="s">
        <v>202</v>
      </c>
      <c r="Q27" s="109" t="s">
        <v>203</v>
      </c>
      <c r="R27" s="13"/>
      <c r="S27" s="191" t="n">
        <v>111300</v>
      </c>
      <c r="T27" s="155" t="s">
        <v>204</v>
      </c>
    </row>
    <row r="28" customFormat="false" ht="15.75" hidden="false" customHeight="false" outlineLevel="0" collapsed="false">
      <c r="A28" s="198" t="s">
        <v>92</v>
      </c>
      <c r="B28" s="187" t="n">
        <v>42</v>
      </c>
      <c r="C28" s="200" t="n">
        <f aca="false">(189+381+432+103+486+1094)/(236+574+846+119+714+2123)*100</f>
        <v>58.21769297</v>
      </c>
      <c r="D28" s="200" t="n">
        <f aca="false">(185+427+574+98+612+1011)/(236+574+846+119+714+2123)*100</f>
        <v>63.0312229</v>
      </c>
      <c r="E28" s="200" t="n">
        <f aca="false">(22+48+145+2+18+250)/(236+574+846+119+714+2123)*100</f>
        <v>10.5160451</v>
      </c>
      <c r="F28" s="200" t="n">
        <f aca="false">(19+60+87+7+53+498)/(236+574+846+119+714+2123)*100</f>
        <v>15.69817866</v>
      </c>
      <c r="G28" s="200" t="n">
        <f aca="false">(37+35+14+30+351)/(236+574+846+119+714+2123)*100</f>
        <v>10.12575889</v>
      </c>
      <c r="H28" s="200" t="s">
        <v>29</v>
      </c>
      <c r="I28" s="200" t="n">
        <f aca="false">(2+7+3+10)/(236+574+846+119+714+2123)*100</f>
        <v>0.4770164788</v>
      </c>
      <c r="J28" s="187" t="s">
        <v>29</v>
      </c>
      <c r="K28" s="188"/>
      <c r="L28" s="48" t="s">
        <v>242</v>
      </c>
      <c r="M28" s="194" t="s">
        <v>262</v>
      </c>
      <c r="N28" s="9"/>
      <c r="O28" s="10"/>
      <c r="P28" s="48" t="s">
        <v>202</v>
      </c>
      <c r="Q28" s="109" t="s">
        <v>203</v>
      </c>
      <c r="R28" s="13"/>
      <c r="S28" s="191" t="n">
        <v>1200</v>
      </c>
      <c r="T28" s="155" t="s">
        <v>205</v>
      </c>
    </row>
    <row r="29" customFormat="false" ht="15.75" hidden="false" customHeight="false" outlineLevel="0" collapsed="false">
      <c r="A29" s="198" t="s">
        <v>95</v>
      </c>
      <c r="B29" s="187" t="n">
        <v>25</v>
      </c>
      <c r="C29" s="200" t="n">
        <f aca="false">(35+4000+21219+9006+406+730)/(41+5027+28306+10970+577+2000)*100</f>
        <v>75.43743739</v>
      </c>
      <c r="D29" s="200" t="n">
        <f aca="false">(35+3666+16240+6683+458+1449)/(41+5027+28306+10970+577+2000)*100</f>
        <v>60.80646193</v>
      </c>
      <c r="E29" s="200" t="n">
        <f aca="false">(6+943+9407+1665+63+138)/(41+5027+28306+10970+577+2000)*100</f>
        <v>26.04803819</v>
      </c>
      <c r="F29" s="200" t="n">
        <f aca="false">(281+1701+1724+37+308)/(41+5027+28306+10970+577+2000)*100</f>
        <v>8.633660834</v>
      </c>
      <c r="G29" s="200" t="n">
        <f aca="false">(111+774+722+14+71)/(41+5027+28306+10970+577+2000)*100</f>
        <v>3.606061252</v>
      </c>
      <c r="H29" s="200" t="s">
        <v>29</v>
      </c>
      <c r="I29" s="200" t="n">
        <f aca="false">(26+157+175+40+40)/(41+5027+28306+10970+577+2000)*100</f>
        <v>0.9334839411</v>
      </c>
      <c r="J29" s="187" t="s">
        <v>29</v>
      </c>
      <c r="K29" s="188"/>
      <c r="L29" s="48" t="s">
        <v>242</v>
      </c>
      <c r="M29" s="194" t="s">
        <v>262</v>
      </c>
      <c r="N29" s="9"/>
      <c r="O29" s="10"/>
      <c r="P29" s="48" t="s">
        <v>202</v>
      </c>
      <c r="Q29" s="109" t="s">
        <v>203</v>
      </c>
      <c r="R29" s="13"/>
      <c r="S29" s="191" t="n">
        <v>107600</v>
      </c>
      <c r="T29" s="155" t="s">
        <v>206</v>
      </c>
    </row>
    <row r="30" customFormat="false" ht="15.75" hidden="false" customHeight="false" outlineLevel="0" collapsed="false">
      <c r="A30" s="198" t="s">
        <v>98</v>
      </c>
      <c r="B30" s="187" t="n">
        <v>47</v>
      </c>
      <c r="C30" s="187" t="n">
        <v>53</v>
      </c>
      <c r="D30" s="187" t="n">
        <v>71</v>
      </c>
      <c r="E30" s="187" t="n">
        <v>15</v>
      </c>
      <c r="F30" s="187" t="n">
        <v>5</v>
      </c>
      <c r="G30" s="187" t="n">
        <v>4</v>
      </c>
      <c r="H30" s="187" t="s">
        <v>29</v>
      </c>
      <c r="I30" s="187" t="n">
        <v>4</v>
      </c>
      <c r="J30" s="187" t="s">
        <v>29</v>
      </c>
      <c r="K30" s="188"/>
      <c r="L30" s="48" t="n">
        <v>2014</v>
      </c>
      <c r="M30" s="46"/>
      <c r="N30" s="9"/>
      <c r="O30" s="10"/>
      <c r="P30" s="48" t="s">
        <v>98</v>
      </c>
      <c r="Q30" s="109" t="s">
        <v>207</v>
      </c>
      <c r="R30" s="13"/>
      <c r="S30" s="191" t="n">
        <v>10000</v>
      </c>
      <c r="T30" s="155" t="s">
        <v>208</v>
      </c>
    </row>
    <row r="31" customFormat="false" ht="15.75" hidden="false" customHeight="false" outlineLevel="0" collapsed="false">
      <c r="A31" s="198" t="s">
        <v>102</v>
      </c>
      <c r="B31" s="187" t="n">
        <v>37</v>
      </c>
      <c r="C31" s="187" t="n">
        <v>63</v>
      </c>
      <c r="D31" s="187" t="n">
        <v>60</v>
      </c>
      <c r="E31" s="187" t="n">
        <v>13</v>
      </c>
      <c r="F31" s="187" t="n">
        <v>9</v>
      </c>
      <c r="G31" s="187" t="n">
        <v>15</v>
      </c>
      <c r="H31" s="187" t="s">
        <v>29</v>
      </c>
      <c r="I31" s="187" t="n">
        <v>3</v>
      </c>
      <c r="J31" s="187" t="s">
        <v>29</v>
      </c>
      <c r="K31" s="188"/>
      <c r="L31" s="48" t="s">
        <v>230</v>
      </c>
      <c r="M31" s="46"/>
      <c r="N31" s="9"/>
      <c r="O31" s="10"/>
      <c r="P31" s="48" t="s">
        <v>102</v>
      </c>
      <c r="Q31" s="109" t="s">
        <v>209</v>
      </c>
      <c r="R31" s="13"/>
      <c r="S31" s="191" t="n">
        <v>88400</v>
      </c>
      <c r="T31" s="155" t="s">
        <v>245</v>
      </c>
    </row>
    <row r="32" customFormat="false" ht="15.75" hidden="false" customHeight="false" outlineLevel="0" collapsed="false">
      <c r="A32" s="201" t="s">
        <v>112</v>
      </c>
      <c r="B32" s="202" t="n">
        <v>29</v>
      </c>
      <c r="C32" s="202" t="n">
        <v>71</v>
      </c>
      <c r="D32" s="202" t="n">
        <v>67</v>
      </c>
      <c r="E32" s="202" t="n">
        <v>22</v>
      </c>
      <c r="F32" s="202" t="n">
        <v>4</v>
      </c>
      <c r="G32" s="202" t="n">
        <v>2</v>
      </c>
      <c r="H32" s="202" t="n">
        <v>2</v>
      </c>
      <c r="I32" s="202" t="n">
        <v>3</v>
      </c>
      <c r="J32" s="202" t="s">
        <v>29</v>
      </c>
      <c r="K32" s="203"/>
      <c r="L32" s="48" t="s">
        <v>234</v>
      </c>
      <c r="M32" s="46"/>
      <c r="N32" s="15"/>
      <c r="O32" s="14"/>
      <c r="P32" s="48" t="s">
        <v>112</v>
      </c>
      <c r="Q32" s="109" t="s">
        <v>212</v>
      </c>
      <c r="R32" s="48"/>
      <c r="S32" s="193"/>
      <c r="T32" s="48"/>
    </row>
    <row r="33" customFormat="false" ht="15.75" hidden="false" customHeight="false" outlineLevel="0" collapsed="false">
      <c r="A33" s="201" t="s">
        <v>114</v>
      </c>
      <c r="B33" s="202" t="n">
        <v>49</v>
      </c>
      <c r="C33" s="202" t="n">
        <v>51</v>
      </c>
      <c r="D33" s="202" t="n">
        <v>71</v>
      </c>
      <c r="E33" s="202" t="n">
        <v>12</v>
      </c>
      <c r="F33" s="202" t="n">
        <v>7</v>
      </c>
      <c r="G33" s="202" t="n">
        <v>3</v>
      </c>
      <c r="H33" s="202" t="n">
        <v>6</v>
      </c>
      <c r="I33" s="202" t="n">
        <v>1</v>
      </c>
      <c r="J33" s="202" t="s">
        <v>29</v>
      </c>
      <c r="K33" s="203"/>
      <c r="L33" s="48" t="s">
        <v>238</v>
      </c>
      <c r="M33" s="46"/>
      <c r="N33" s="15"/>
      <c r="O33" s="14"/>
      <c r="P33" s="48" t="s">
        <v>114</v>
      </c>
      <c r="Q33" s="109" t="s">
        <v>213</v>
      </c>
      <c r="R33" s="48"/>
      <c r="S33" s="193"/>
      <c r="T33" s="48"/>
    </row>
    <row r="34" customFormat="false" ht="15.75" hidden="false" customHeight="false" outlineLevel="0" collapsed="false">
      <c r="A34" s="201" t="s">
        <v>50</v>
      </c>
      <c r="B34" s="202" t="n">
        <v>29</v>
      </c>
      <c r="C34" s="202" t="n">
        <v>71</v>
      </c>
      <c r="D34" s="204" t="n">
        <v>60.6</v>
      </c>
      <c r="E34" s="204" t="n">
        <v>28.9</v>
      </c>
      <c r="F34" s="204" t="n">
        <v>5.1</v>
      </c>
      <c r="G34" s="204" t="n">
        <v>3.5</v>
      </c>
      <c r="H34" s="204" t="n">
        <v>1.2</v>
      </c>
      <c r="I34" s="204" t="n">
        <f aca="false">0.5+0.3</f>
        <v>0.8</v>
      </c>
      <c r="J34" s="204" t="s">
        <v>29</v>
      </c>
      <c r="K34" s="205"/>
      <c r="L34" s="48" t="s">
        <v>263</v>
      </c>
      <c r="M34" s="46"/>
      <c r="N34" s="15"/>
      <c r="O34" s="14"/>
      <c r="P34" s="48" t="s">
        <v>50</v>
      </c>
      <c r="Q34" s="109" t="s">
        <v>211</v>
      </c>
      <c r="R34" s="48"/>
      <c r="S34" s="193"/>
      <c r="T34" s="48"/>
    </row>
    <row r="35" customFormat="false" ht="15.75" hidden="false" customHeight="false" outlineLevel="0" collapsed="false">
      <c r="A35" s="199"/>
      <c r="B35" s="187"/>
      <c r="C35" s="187"/>
      <c r="D35" s="206"/>
      <c r="E35" s="206"/>
      <c r="F35" s="206"/>
      <c r="G35" s="206"/>
      <c r="H35" s="206"/>
      <c r="I35" s="206"/>
      <c r="J35" s="187" t="s">
        <v>29</v>
      </c>
      <c r="K35" s="188"/>
      <c r="L35" s="48"/>
      <c r="M35" s="46"/>
      <c r="N35" s="9"/>
      <c r="O35" s="10"/>
      <c r="P35" s="48"/>
      <c r="Q35" s="48"/>
      <c r="R35" s="13"/>
      <c r="S35" s="9"/>
      <c r="T35" s="13"/>
    </row>
    <row r="36" customFormat="false" ht="15.75" hidden="false" customHeight="false" outlineLevel="0" collapsed="false">
      <c r="A36" s="134" t="s">
        <v>128</v>
      </c>
      <c r="B36" s="206" t="n">
        <f aca="false">AVERAGE(B5:B34)</f>
        <v>34.4093921351852</v>
      </c>
      <c r="C36" s="206" t="n">
        <f aca="false">AVERAGE(C5:C34)</f>
        <v>65.5203330844445</v>
      </c>
      <c r="D36" s="206" t="n">
        <f aca="false">AVERAGE(D5:D34)</f>
        <v>59.5379439899837</v>
      </c>
      <c r="E36" s="206" t="n">
        <f aca="false">AVERAGE(E5:E34)</f>
        <v>25.6175448937506</v>
      </c>
      <c r="F36" s="206" t="n">
        <f aca="false">AVERAGE(F5:F34)</f>
        <v>6.26643695887648</v>
      </c>
      <c r="G36" s="206" t="n">
        <f aca="false">AVERAGE(G5:G34)</f>
        <v>4.15849130137231</v>
      </c>
      <c r="H36" s="206" t="n">
        <f aca="false">AVERAGE(H5:H34)</f>
        <v>3.65251590514748</v>
      </c>
      <c r="I36" s="206" t="n">
        <f aca="false">AVERAGE(I5:I34)</f>
        <v>1.81420403362505</v>
      </c>
      <c r="J36" s="187" t="s">
        <v>29</v>
      </c>
      <c r="K36" s="188"/>
      <c r="L36" s="48"/>
      <c r="M36" s="46"/>
      <c r="N36" s="9"/>
      <c r="O36" s="10"/>
      <c r="P36" s="48"/>
      <c r="Q36" s="48"/>
      <c r="R36" s="13"/>
      <c r="S36" s="9"/>
      <c r="T36" s="13"/>
    </row>
    <row r="37" customFormat="false" ht="15.75" hidden="false" customHeight="false" outlineLevel="0" collapsed="false">
      <c r="A37" s="199"/>
      <c r="B37" s="187"/>
      <c r="C37" s="187"/>
      <c r="D37" s="187"/>
      <c r="E37" s="187"/>
      <c r="F37" s="187"/>
      <c r="G37" s="187"/>
      <c r="H37" s="187"/>
      <c r="I37" s="187"/>
      <c r="J37" s="187"/>
      <c r="K37" s="188"/>
      <c r="L37" s="13"/>
      <c r="M37" s="47"/>
      <c r="N37" s="9"/>
      <c r="O37" s="10"/>
      <c r="P37" s="13"/>
      <c r="Q37" s="13"/>
      <c r="R37" s="13"/>
      <c r="S37" s="191"/>
      <c r="T37" s="13"/>
    </row>
    <row r="38" customFormat="false" ht="15.75" hidden="false" customHeight="false" outlineLevel="0" collapsed="false">
      <c r="A38" s="207" t="s">
        <v>129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3"/>
      <c r="L38" s="48"/>
      <c r="M38" s="46"/>
      <c r="N38" s="15"/>
      <c r="O38" s="14"/>
      <c r="P38" s="48"/>
      <c r="Q38" s="48"/>
      <c r="R38" s="48"/>
      <c r="S38" s="193"/>
      <c r="T38" s="48"/>
    </row>
    <row r="39" customFormat="false" ht="15.75" hidden="false" customHeight="false" outlineLevel="0" collapsed="false">
      <c r="A39" s="100" t="s">
        <v>130</v>
      </c>
      <c r="B39" s="202" t="n">
        <v>54</v>
      </c>
      <c r="C39" s="202" t="n">
        <v>46</v>
      </c>
      <c r="D39" s="202" t="n">
        <v>68</v>
      </c>
      <c r="E39" s="202" t="n">
        <v>10</v>
      </c>
      <c r="F39" s="202" t="n">
        <v>10</v>
      </c>
      <c r="G39" s="202" t="n">
        <v>12</v>
      </c>
      <c r="H39" s="187" t="s">
        <v>29</v>
      </c>
      <c r="I39" s="187" t="s">
        <v>29</v>
      </c>
      <c r="J39" s="208" t="s">
        <v>29</v>
      </c>
      <c r="K39" s="203"/>
      <c r="L39" s="48"/>
      <c r="M39" s="46"/>
      <c r="N39" s="15"/>
      <c r="O39" s="14"/>
      <c r="P39" s="48"/>
      <c r="Q39" s="109" t="s">
        <v>215</v>
      </c>
      <c r="R39" s="48"/>
      <c r="S39" s="193"/>
      <c r="T39" s="48"/>
    </row>
    <row r="40" customFormat="false" ht="15.75" hidden="false" customHeight="false" outlineLevel="0" collapsed="false">
      <c r="A40" s="201" t="s">
        <v>135</v>
      </c>
      <c r="B40" s="202" t="n">
        <v>4.8</v>
      </c>
      <c r="C40" s="202" t="n">
        <v>95</v>
      </c>
      <c r="D40" s="202" t="s">
        <v>264</v>
      </c>
      <c r="E40" s="202" t="n">
        <v>1.8</v>
      </c>
      <c r="F40" s="202" t="n">
        <v>2</v>
      </c>
      <c r="G40" s="202" t="n">
        <v>1.2</v>
      </c>
      <c r="H40" s="187" t="s">
        <v>29</v>
      </c>
      <c r="I40" s="187" t="s">
        <v>29</v>
      </c>
      <c r="J40" s="208" t="s">
        <v>29</v>
      </c>
      <c r="K40" s="203"/>
      <c r="L40" s="12"/>
      <c r="M40" s="46" t="s">
        <v>246</v>
      </c>
      <c r="N40" s="15"/>
      <c r="O40" s="14"/>
      <c r="P40" s="48"/>
      <c r="Q40" s="48"/>
      <c r="R40" s="48"/>
      <c r="S40" s="193"/>
      <c r="T40" s="109" t="s">
        <v>217</v>
      </c>
    </row>
    <row r="41" customFormat="false" ht="15.75" hidden="false" customHeight="false" outlineLevel="0" collapsed="false">
      <c r="A41" s="201" t="s">
        <v>218</v>
      </c>
      <c r="B41" s="202" t="n">
        <v>76</v>
      </c>
      <c r="C41" s="202" t="n">
        <v>24</v>
      </c>
      <c r="D41" s="202" t="s">
        <v>265</v>
      </c>
      <c r="E41" s="202" t="n">
        <v>20</v>
      </c>
      <c r="F41" s="202" t="n">
        <v>18</v>
      </c>
      <c r="G41" s="202" t="n">
        <v>13</v>
      </c>
      <c r="H41" s="187" t="s">
        <v>29</v>
      </c>
      <c r="I41" s="187" t="s">
        <v>29</v>
      </c>
      <c r="J41" s="208" t="s">
        <v>29</v>
      </c>
      <c r="K41" s="203"/>
      <c r="L41" s="48"/>
      <c r="M41" s="46"/>
      <c r="N41" s="15"/>
      <c r="O41" s="14"/>
      <c r="P41" s="48"/>
      <c r="Q41" s="48"/>
      <c r="R41" s="48"/>
      <c r="S41" s="193"/>
      <c r="T41" s="109" t="s">
        <v>220</v>
      </c>
    </row>
    <row r="42" customFormat="false" ht="15.75" hidden="false" customHeight="false" outlineLevel="0" collapsed="false">
      <c r="A42" s="201" t="s">
        <v>138</v>
      </c>
      <c r="B42" s="202" t="n">
        <v>19</v>
      </c>
      <c r="C42" s="202" t="n">
        <v>81</v>
      </c>
      <c r="D42" s="202" t="s">
        <v>266</v>
      </c>
      <c r="E42" s="202" t="n">
        <v>5.6</v>
      </c>
      <c r="F42" s="202" t="n">
        <v>6</v>
      </c>
      <c r="G42" s="202" t="n">
        <v>8</v>
      </c>
      <c r="H42" s="3" t="s">
        <v>29</v>
      </c>
      <c r="I42" s="187" t="s">
        <v>29</v>
      </c>
      <c r="J42" s="208" t="s">
        <v>29</v>
      </c>
      <c r="K42" s="203"/>
      <c r="L42" s="12"/>
      <c r="M42" s="91"/>
      <c r="N42" s="15"/>
      <c r="O42" s="14"/>
      <c r="P42" s="48"/>
      <c r="Q42" s="109" t="s">
        <v>221</v>
      </c>
      <c r="R42" s="48"/>
      <c r="S42" s="193"/>
      <c r="T42" s="48"/>
    </row>
    <row r="43" customFormat="false" ht="15.75" hidden="false" customHeight="false" outlineLevel="0" collapsed="false">
      <c r="A43" s="201" t="s">
        <v>222</v>
      </c>
      <c r="B43" s="202" t="n">
        <v>11</v>
      </c>
      <c r="C43" s="202" t="n">
        <v>89</v>
      </c>
      <c r="D43" s="202" t="n">
        <v>87</v>
      </c>
      <c r="E43" s="202" t="n">
        <v>9</v>
      </c>
      <c r="F43" s="202" t="n">
        <v>2</v>
      </c>
      <c r="G43" s="202" t="n">
        <v>2</v>
      </c>
      <c r="H43" s="202" t="n">
        <v>2</v>
      </c>
      <c r="I43" s="3" t="s">
        <v>29</v>
      </c>
      <c r="J43" s="202" t="s">
        <v>29</v>
      </c>
      <c r="K43" s="205"/>
      <c r="L43" s="48"/>
      <c r="M43" s="46"/>
      <c r="N43" s="15"/>
      <c r="O43" s="14"/>
      <c r="P43" s="48"/>
      <c r="Q43" s="109" t="s">
        <v>223</v>
      </c>
      <c r="R43" s="48"/>
      <c r="S43" s="193"/>
      <c r="T43" s="48"/>
    </row>
    <row r="44" customFormat="false" ht="15.75" hidden="false" customHeight="false" outlineLevel="0" collapsed="false">
      <c r="A44" s="133"/>
      <c r="B44" s="208"/>
      <c r="C44" s="208"/>
      <c r="D44" s="208"/>
      <c r="E44" s="208"/>
      <c r="F44" s="208"/>
      <c r="G44" s="208"/>
      <c r="H44" s="208"/>
      <c r="I44" s="208"/>
      <c r="J44" s="208"/>
      <c r="K44" s="203"/>
      <c r="L44" s="48"/>
      <c r="M44" s="46"/>
      <c r="N44" s="15"/>
      <c r="O44" s="14"/>
      <c r="P44" s="48"/>
      <c r="Q44" s="48"/>
      <c r="R44" s="48"/>
      <c r="S44" s="193"/>
      <c r="T44" s="48"/>
    </row>
    <row r="45" customFormat="false" ht="15.75" hidden="false" customHeight="false" outlineLevel="0" collapsed="false">
      <c r="A45" s="201"/>
      <c r="B45" s="202"/>
      <c r="C45" s="202"/>
      <c r="D45" s="202"/>
      <c r="E45" s="202"/>
      <c r="F45" s="202"/>
      <c r="G45" s="202"/>
      <c r="H45" s="202"/>
      <c r="I45" s="202"/>
      <c r="J45" s="202"/>
      <c r="K45" s="205"/>
      <c r="L45" s="48"/>
      <c r="M45" s="46"/>
      <c r="N45" s="15"/>
      <c r="O45" s="14"/>
      <c r="P45" s="48"/>
      <c r="Q45" s="48"/>
      <c r="R45" s="48"/>
      <c r="S45" s="193"/>
      <c r="T45" s="48"/>
    </row>
  </sheetData>
  <hyperlinks>
    <hyperlink ref="Q3" r:id="rId1" display="https://www.cia.gov/library/publications/the-world-factbook/geos/us.html"/>
    <hyperlink ref="R3" r:id="rId2" display="https://www.unfpa.org/gender/docs/Sex_Ratio_by_Country_in_2013.pdf"/>
    <hyperlink ref="Q6" r:id="rId3" display="http://newsroom.fb.com/news/2014/06/building-a-more-diverse-facebook/"/>
    <hyperlink ref="T6" r:id="rId4" display="http://newsroom.fb.com/company-info/"/>
    <hyperlink ref="Q7" r:id="rId5" display="http://newsroom.fb.com/news/2014/06/building-a-more-diverse-facebook/"/>
    <hyperlink ref="T7" r:id="rId6" display="http://www.businessinsider.com/facebooks-biggest-threat-instagram-just-increased-its-workforce-by-125-2012-3"/>
    <hyperlink ref="Q8" r:id="rId7" location="tab=overall" display="http://www.google.com/diversity/at-google.html#tab=overall"/>
    <hyperlink ref="Q9" r:id="rId8" location="tab=overall" display="http://www.google.com/diversity/at-google.html#tab=overall"/>
    <hyperlink ref="Q10" r:id="rId9" display="http://blog.linkedin.com/2014/06/12/linkedins-workforce-diversity/"/>
    <hyperlink ref="T10" r:id="rId10" display="http://press.linkedin.com/about"/>
    <hyperlink ref="Q11" r:id="rId11" display="http://engineering.pinterest.com/post/92753543099/diversity-and-inclusion-at-pinterest"/>
    <hyperlink ref="T11" r:id="rId12" display="https://about.pinterest.com/en/press"/>
    <hyperlink ref="Q12" r:id="rId13" display="http://yahoo.tumblr.com/post/89085398949/workforce-diversity-at-yahoo"/>
    <hyperlink ref="T12" r:id="rId14" display="https://www.tumblr.com/about"/>
    <hyperlink ref="Q13" r:id="rId15" display="http://yahoo.tumblr.com/post/89085398949/workforce-diversity-at-yahoo"/>
    <hyperlink ref="Q14" r:id="rId16" display="https://blog.twitter.com/2014/building-a-twitter-we-can-be-proud-of"/>
    <hyperlink ref="T14" r:id="rId17" display="https://about.twitter.com/company"/>
    <hyperlink ref="Q15" r:id="rId18" display="https://twitter.com/davidbyttow/status/492105892418957312"/>
    <hyperlink ref="Q17" r:id="rId19" display="https://gigaom.com/2014/08/21/eight-charts-that-put-tech-companies-diversity-stats-into-perspective/"/>
    <hyperlink ref="Q18" r:id="rId20" display="http://yahoo.tumblr.com/post/89085398949/workforce-diversity-at-yahoo"/>
    <hyperlink ref="T18" r:id="rId21" display="https://investor.yahoo.net/faq.cfm"/>
    <hyperlink ref="Q19" r:id="rId22" location="tab=overall" display="http://www.google.com/diversity/at-google.html#tab=overall"/>
    <hyperlink ref="T19" r:id="rId23" display="https://investor.google.com/financial/tables.html"/>
    <hyperlink ref="Q20" r:id="rId24" display="http://www.apple.com/diversity/"/>
    <hyperlink ref="T20" r:id="rId25" display="https://www.apple.com/about/job-creation/"/>
    <hyperlink ref="Q21" r:id="rId26" display="http://www.apple.com/diversity/"/>
    <hyperlink ref="Q22" r:id="rId27" display="http://www.cisco.com/assets/csr/pdf/CSR_Report_2013.pdf"/>
    <hyperlink ref="T22" r:id="rId28" display="http://www.macroaxis.com/invest/ratio/CSCO--Number-of-Employees"/>
    <hyperlink ref="Q23" r:id="rId29" display="http://blog.ebay.com/building-stronger-better-diverse-ebay/"/>
    <hyperlink ref="R23" r:id="rId30" display="http://blog.ebay.com/wp-content/uploads/2014/07/eBay-Data-Diversity.jpg"/>
    <hyperlink ref="T23" r:id="rId31" display="http://www.macroaxis.com/invest/ratio/EBAY--Number-of-Employees"/>
    <hyperlink ref="Q24" r:id="rId32" display="http://h20195.www2.hp.com/V2/GetPDF.aspx/c03742922.pdf"/>
    <hyperlink ref="T24" r:id="rId33" display="http://www.statista.com/statistics/264922/number-of-employees-at-hewlett-packard-since-2001/"/>
    <hyperlink ref="Q25" r:id="rId34" display="http://go.indiegogo.com/blog/2014/08/diversity-matters-always.html"/>
    <hyperlink ref="T25" r:id="rId35" display="http://fortune.com/2014/08/21/indiegogo-gender-diversity-data/"/>
    <hyperlink ref="Q26" r:id="rId36" display="http://www.nvidia.com/object/fy14-gcr-workforce-performance.html"/>
    <hyperlink ref="T26" r:id="rId37" display="http://www.macroaxis.com/invest/ratio/NVDA--Number-of-Employees"/>
    <hyperlink ref="Q27" r:id="rId38" display="http://money.cnn.com/interactive/technology/tech-diversity-data/"/>
    <hyperlink ref="T27" r:id="rId39" display="http://www.statista.com/statistics/264917/number-of-employees-at-dell-since-1996/"/>
    <hyperlink ref="Q28" r:id="rId40" display="http://money.cnn.com/interactive/technology/tech-diversity-data/"/>
    <hyperlink ref="T28" r:id="rId41" display="http://www.ingrammicro.com.cn/careers/findpage.cfm?tempid=india&amp;pageid=3365"/>
    <hyperlink ref="Q29" r:id="rId42" display="http://money.cnn.com/interactive/technology/tech-diversity-data/"/>
    <hyperlink ref="T29" r:id="rId43" display="http://www.intc.com/intel%2Dannual%2Dreport/2013/10K/10-employees.html"/>
    <hyperlink ref="Q30" r:id="rId44" display="https://www.groupon.com/blog/cities/groupon-releases-diversity-data"/>
    <hyperlink ref="T30" r:id="rId45" display="http://investor.groupon.com/faq.cfm"/>
    <hyperlink ref="Q31" r:id="rId46" display="http://www.amazon.com/b/ref=tb_surl_diversity/?node=10080092011"/>
    <hyperlink ref="T31" r:id="rId47" display="http://www.amazon.com/Inside-Careers-Homepage/b?node=239367011"/>
    <hyperlink ref="Q32" r:id="rId48" display="http://www.salesforce.com/company/careers/diversity-numbers.jsp"/>
    <hyperlink ref="Q33" r:id="rId49" location="diversity" display="http://www.pandora.com/careers/#diversity"/>
    <hyperlink ref="Q34" r:id="rId50" location="fbid=ZWJBwYZJM6G?epgDivFocusArea" display="http://www.microsoft.com/en-us/diversity/inside-microsoft/default.aspx#fbid=ZWJBwYZJM6G?epgDivFocusArea"/>
    <hyperlink ref="Q39" r:id="rId51" display="http://www.diversityinc.com/news/apples-diversity-data-better-representation-blacks-latinos/"/>
    <hyperlink ref="T40" r:id="rId52" display="http://www.diversityinc.com/diversity-facts/wheres-the-diversity-in-fortune-500-ceos/"/>
    <hyperlink ref="T41" r:id="rId53" display="http://www.diversityinc.com/top-10-companies-recruitment/"/>
    <hyperlink ref="Q42" r:id="rId54" display="http://www.diversityinc.com/diversity-and-inclusion/most-diverse-congress-sworn-in/"/>
    <hyperlink ref="Q43" r:id="rId55" display="http://www.diversityinc.com/diversity-recruitment/where%E2%80%99s-the-diversity-in-the-venture-capital-industry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9.71"/>
    <col collapsed="false" customWidth="true" hidden="false" outlineLevel="0" max="3" min="3" style="0" width="8.29"/>
    <col collapsed="false" customWidth="true" hidden="false" outlineLevel="0" max="4" min="4" style="0" width="10.13"/>
    <col collapsed="false" customWidth="true" hidden="false" outlineLevel="0" max="6" min="5" style="0" width="10.99"/>
    <col collapsed="false" customWidth="true" hidden="false" outlineLevel="0" max="7" min="7" style="0" width="10.13"/>
    <col collapsed="false" customWidth="true" hidden="false" outlineLevel="0" max="12" min="8" style="0" width="10.99"/>
    <col collapsed="false" customWidth="true" hidden="false" outlineLevel="0" max="13" min="13" style="0" width="10.29"/>
    <col collapsed="false" customWidth="true" hidden="false" outlineLevel="0" max="14" min="14" style="0" width="13.86"/>
    <col collapsed="false" customWidth="true" hidden="false" outlineLevel="0" max="30" min="15" style="0" width="10.13"/>
    <col collapsed="false" customWidth="true" hidden="false" outlineLevel="0" max="31" min="31" style="0" width="14.43"/>
    <col collapsed="false" customWidth="true" hidden="false" outlineLevel="0" max="32" min="32" style="0" width="48.86"/>
    <col collapsed="false" customWidth="true" hidden="false" outlineLevel="0" max="33" min="33" style="0" width="14.43"/>
    <col collapsed="false" customWidth="true" hidden="false" outlineLevel="0" max="36" min="34" style="0" width="14.7"/>
    <col collapsed="false" customWidth="true" hidden="false" outlineLevel="0" max="1025" min="37" style="0" width="14.43"/>
  </cols>
  <sheetData>
    <row r="1" customFormat="false" ht="15.75" hidden="false" customHeight="false" outlineLevel="0" collapsed="false">
      <c r="A1" s="209"/>
      <c r="B1" s="210"/>
      <c r="C1" s="43"/>
      <c r="D1" s="210"/>
      <c r="E1" s="211"/>
      <c r="F1" s="211"/>
      <c r="G1" s="212"/>
      <c r="H1" s="210"/>
      <c r="I1" s="211"/>
      <c r="J1" s="210"/>
      <c r="K1" s="213"/>
      <c r="L1" s="213"/>
      <c r="M1" s="214" t="n">
        <f aca="false">AVERAGE(M6:M16)</f>
        <v>57</v>
      </c>
      <c r="N1" s="215"/>
      <c r="O1" s="214" t="n">
        <f aca="false">AVERAGE(O6:O16)</f>
        <v>33.4</v>
      </c>
      <c r="P1" s="215"/>
      <c r="Q1" s="214" t="n">
        <f aca="false">AVERAGE(Q6:Q16)</f>
        <v>3.444444444</v>
      </c>
      <c r="R1" s="215"/>
      <c r="S1" s="214" t="n">
        <f aca="false">AVERAGE(S6:S16)</f>
        <v>1.888888889</v>
      </c>
      <c r="T1" s="215"/>
      <c r="U1" s="214" t="n">
        <f aca="false">AVERAGE(U6:U16)</f>
        <v>3.555555556</v>
      </c>
      <c r="V1" s="215"/>
      <c r="W1" s="214" t="n">
        <f aca="false">AVERAGE(W6:W16)</f>
        <v>2.166666667</v>
      </c>
      <c r="X1" s="215"/>
      <c r="Y1" s="210"/>
      <c r="Z1" s="211"/>
      <c r="AA1" s="210"/>
      <c r="AB1" s="213"/>
      <c r="AC1" s="213"/>
      <c r="AD1" s="213"/>
      <c r="AE1" s="211"/>
      <c r="AF1" s="216"/>
      <c r="AG1" s="217"/>
      <c r="AH1" s="217"/>
      <c r="AI1" s="218"/>
      <c r="AJ1" s="219"/>
      <c r="AK1" s="210"/>
      <c r="AL1" s="210"/>
      <c r="AM1" s="210"/>
      <c r="AN1" s="210"/>
      <c r="AO1" s="210"/>
      <c r="AP1" s="210"/>
      <c r="AQ1" s="210"/>
      <c r="AR1" s="125"/>
      <c r="AS1" s="220"/>
      <c r="AT1" s="220"/>
      <c r="AU1" s="220"/>
    </row>
    <row r="2" customFormat="false" ht="15.75" hidden="false" customHeight="false" outlineLevel="0" collapsed="false">
      <c r="A2" s="221" t="s">
        <v>4</v>
      </c>
      <c r="B2" s="222" t="s">
        <v>267</v>
      </c>
      <c r="C2" s="223" t="s">
        <v>268</v>
      </c>
      <c r="D2" s="222" t="s">
        <v>267</v>
      </c>
      <c r="E2" s="224" t="s">
        <v>268</v>
      </c>
      <c r="F2" s="225" t="s">
        <v>269</v>
      </c>
      <c r="G2" s="226" t="s">
        <v>270</v>
      </c>
      <c r="H2" s="222" t="s">
        <v>267</v>
      </c>
      <c r="I2" s="224" t="s">
        <v>268</v>
      </c>
      <c r="J2" s="227" t="s">
        <v>271</v>
      </c>
      <c r="K2" s="225"/>
      <c r="L2" s="225"/>
      <c r="M2" s="222" t="s">
        <v>272</v>
      </c>
      <c r="N2" s="224" t="s">
        <v>268</v>
      </c>
      <c r="O2" s="222" t="s">
        <v>272</v>
      </c>
      <c r="P2" s="224" t="s">
        <v>268</v>
      </c>
      <c r="Q2" s="222" t="s">
        <v>272</v>
      </c>
      <c r="R2" s="224" t="s">
        <v>268</v>
      </c>
      <c r="S2" s="222" t="s">
        <v>272</v>
      </c>
      <c r="T2" s="224" t="s">
        <v>268</v>
      </c>
      <c r="U2" s="222" t="s">
        <v>272</v>
      </c>
      <c r="V2" s="224" t="s">
        <v>268</v>
      </c>
      <c r="W2" s="222" t="s">
        <v>272</v>
      </c>
      <c r="X2" s="224" t="s">
        <v>268</v>
      </c>
      <c r="Y2" s="222" t="s">
        <v>272</v>
      </c>
      <c r="Z2" s="224" t="s">
        <v>268</v>
      </c>
      <c r="AA2" s="227" t="s">
        <v>273</v>
      </c>
      <c r="AB2" s="228"/>
      <c r="AC2" s="228"/>
      <c r="AD2" s="225"/>
      <c r="AE2" s="225" t="s">
        <v>160</v>
      </c>
      <c r="AF2" s="225" t="s">
        <v>274</v>
      </c>
      <c r="AG2" s="229" t="s">
        <v>26</v>
      </c>
      <c r="AH2" s="229" t="s">
        <v>27</v>
      </c>
      <c r="AI2" s="229" t="s">
        <v>27</v>
      </c>
      <c r="AJ2" s="229" t="s">
        <v>27</v>
      </c>
      <c r="AK2" s="222"/>
      <c r="AL2" s="222"/>
      <c r="AM2" s="222"/>
      <c r="AN2" s="222"/>
      <c r="AO2" s="222"/>
      <c r="AP2" s="222"/>
      <c r="AQ2" s="222"/>
      <c r="AR2" s="63"/>
      <c r="AS2" s="230"/>
      <c r="AT2" s="230"/>
      <c r="AU2" s="230"/>
    </row>
    <row r="3" customFormat="false" ht="15.75" hidden="false" customHeight="false" outlineLevel="0" collapsed="false">
      <c r="A3" s="231"/>
      <c r="B3" s="231" t="s">
        <v>275</v>
      </c>
      <c r="C3" s="232"/>
      <c r="D3" s="231" t="s">
        <v>276</v>
      </c>
      <c r="E3" s="231"/>
      <c r="F3" s="231" t="s">
        <v>277</v>
      </c>
      <c r="G3" s="233"/>
      <c r="H3" s="231" t="s">
        <v>278</v>
      </c>
      <c r="I3" s="231"/>
      <c r="J3" s="231" t="s">
        <v>279</v>
      </c>
      <c r="K3" s="234" t="s">
        <v>280</v>
      </c>
      <c r="L3" s="234" t="s">
        <v>281</v>
      </c>
      <c r="M3" s="231" t="s">
        <v>282</v>
      </c>
      <c r="N3" s="231"/>
      <c r="O3" s="231" t="s">
        <v>283</v>
      </c>
      <c r="P3" s="231"/>
      <c r="Q3" s="231" t="s">
        <v>284</v>
      </c>
      <c r="R3" s="231"/>
      <c r="S3" s="231" t="s">
        <v>285</v>
      </c>
      <c r="T3" s="231"/>
      <c r="U3" s="231" t="s">
        <v>286</v>
      </c>
      <c r="V3" s="231"/>
      <c r="W3" s="231" t="s">
        <v>287</v>
      </c>
      <c r="X3" s="231"/>
      <c r="Y3" s="231" t="s">
        <v>288</v>
      </c>
      <c r="Z3" s="231"/>
      <c r="AA3" s="231" t="s">
        <v>289</v>
      </c>
      <c r="AB3" s="234" t="s">
        <v>280</v>
      </c>
      <c r="AC3" s="234" t="s">
        <v>290</v>
      </c>
      <c r="AD3" s="234" t="s">
        <v>281</v>
      </c>
      <c r="AE3" s="231"/>
      <c r="AF3" s="234" t="s">
        <v>291</v>
      </c>
      <c r="AG3" s="235"/>
      <c r="AH3" s="235"/>
      <c r="AI3" s="236"/>
      <c r="AJ3" s="236"/>
      <c r="AK3" s="231"/>
      <c r="AL3" s="231"/>
      <c r="AM3" s="231"/>
      <c r="AN3" s="231"/>
      <c r="AO3" s="231"/>
      <c r="AP3" s="231"/>
      <c r="AQ3" s="231"/>
      <c r="AR3" s="237"/>
      <c r="AS3" s="233"/>
      <c r="AT3" s="233"/>
      <c r="AU3" s="233"/>
    </row>
    <row r="4" customFormat="false" ht="15.75" hidden="false" customHeight="false" outlineLevel="0" collapsed="false">
      <c r="A4" s="238" t="s">
        <v>28</v>
      </c>
      <c r="B4" s="239" t="n">
        <f aca="false">SUM(16256000/320051)</f>
        <v>50.79190504</v>
      </c>
      <c r="C4" s="240"/>
      <c r="D4" s="239" t="n">
        <f aca="false">SUM(15749100/320051)</f>
        <v>49.20809496</v>
      </c>
      <c r="E4" s="241"/>
      <c r="F4" s="211"/>
      <c r="G4" s="212"/>
      <c r="H4" s="210"/>
      <c r="I4" s="211"/>
      <c r="J4" s="210"/>
      <c r="K4" s="213"/>
      <c r="L4" s="213"/>
      <c r="M4" s="242" t="n">
        <v>0.64</v>
      </c>
      <c r="N4" s="243"/>
      <c r="O4" s="244" t="n">
        <v>0.04</v>
      </c>
      <c r="P4" s="245"/>
      <c r="Q4" s="242" t="n">
        <v>0.16</v>
      </c>
      <c r="R4" s="243"/>
      <c r="S4" s="242" t="n">
        <v>0.12</v>
      </c>
      <c r="T4" s="243"/>
      <c r="U4" s="244" t="n">
        <v>0.01</v>
      </c>
      <c r="V4" s="245"/>
      <c r="W4" s="242" t="n">
        <v>0.03</v>
      </c>
      <c r="X4" s="243"/>
      <c r="Y4" s="210"/>
      <c r="Z4" s="211"/>
      <c r="AA4" s="210"/>
      <c r="AB4" s="243" t="n">
        <f aca="false">SUM(M4:W4)</f>
        <v>1</v>
      </c>
      <c r="AC4" s="243" t="n">
        <f aca="false">SUM(O4:W4)</f>
        <v>0.36</v>
      </c>
      <c r="AD4" s="213"/>
      <c r="AE4" s="246" t="n">
        <v>320051000</v>
      </c>
      <c r="AF4" s="216"/>
      <c r="AG4" s="247" t="s">
        <v>161</v>
      </c>
      <c r="AH4" s="248" t="s">
        <v>162</v>
      </c>
      <c r="AI4" s="249" t="s">
        <v>163</v>
      </c>
      <c r="AJ4" s="219"/>
      <c r="AK4" s="250"/>
      <c r="AL4" s="210"/>
      <c r="AM4" s="210"/>
      <c r="AN4" s="210"/>
      <c r="AO4" s="210"/>
      <c r="AP4" s="210"/>
      <c r="AQ4" s="210"/>
      <c r="AR4" s="125"/>
      <c r="AS4" s="220"/>
      <c r="AT4" s="220"/>
      <c r="AU4" s="220"/>
    </row>
    <row r="5" customFormat="false" ht="15.75" hidden="false" customHeight="false" outlineLevel="0" collapsed="false">
      <c r="A5" s="221"/>
      <c r="B5" s="210"/>
      <c r="C5" s="212"/>
      <c r="D5" s="210"/>
      <c r="E5" s="211"/>
      <c r="F5" s="211"/>
      <c r="G5" s="212"/>
      <c r="H5" s="210"/>
      <c r="I5" s="211"/>
      <c r="J5" s="210"/>
      <c r="K5" s="213"/>
      <c r="L5" s="213"/>
      <c r="M5" s="210"/>
      <c r="N5" s="211"/>
      <c r="O5" s="210"/>
      <c r="P5" s="211"/>
      <c r="Q5" s="210"/>
      <c r="R5" s="211"/>
      <c r="S5" s="210"/>
      <c r="T5" s="211"/>
      <c r="U5" s="210"/>
      <c r="V5" s="211"/>
      <c r="W5" s="210"/>
      <c r="X5" s="211"/>
      <c r="Y5" s="210"/>
      <c r="Z5" s="211"/>
      <c r="AA5" s="210"/>
      <c r="AB5" s="213"/>
      <c r="AC5" s="213"/>
      <c r="AD5" s="213"/>
      <c r="AE5" s="241"/>
      <c r="AF5" s="216"/>
      <c r="AG5" s="217"/>
      <c r="AH5" s="217"/>
      <c r="AI5" s="218"/>
      <c r="AJ5" s="219"/>
      <c r="AK5" s="251"/>
      <c r="AL5" s="210"/>
      <c r="AM5" s="210"/>
      <c r="AN5" s="210"/>
      <c r="AO5" s="210"/>
      <c r="AP5" s="210"/>
      <c r="AQ5" s="210"/>
      <c r="AR5" s="125"/>
      <c r="AS5" s="220"/>
      <c r="AT5" s="220"/>
      <c r="AU5" s="220"/>
    </row>
    <row r="6" customFormat="false" ht="15.75" hidden="false" customHeight="false" outlineLevel="0" collapsed="false">
      <c r="A6" s="221" t="s">
        <v>292</v>
      </c>
      <c r="B6" s="210"/>
      <c r="C6" s="212"/>
      <c r="D6" s="210"/>
      <c r="E6" s="211"/>
      <c r="F6" s="211"/>
      <c r="G6" s="212"/>
      <c r="H6" s="210"/>
      <c r="I6" s="211"/>
      <c r="J6" s="210"/>
      <c r="K6" s="213"/>
      <c r="L6" s="213"/>
      <c r="M6" s="210"/>
      <c r="N6" s="211"/>
      <c r="O6" s="210"/>
      <c r="P6" s="211"/>
      <c r="Q6" s="210"/>
      <c r="R6" s="211"/>
      <c r="S6" s="210"/>
      <c r="T6" s="211"/>
      <c r="U6" s="210"/>
      <c r="V6" s="211"/>
      <c r="W6" s="210"/>
      <c r="X6" s="211"/>
      <c r="Y6" s="210"/>
      <c r="Z6" s="211"/>
      <c r="AA6" s="210"/>
      <c r="AB6" s="213"/>
      <c r="AC6" s="213"/>
      <c r="AD6" s="213"/>
      <c r="AE6" s="241"/>
      <c r="AF6" s="216"/>
      <c r="AG6" s="217"/>
      <c r="AH6" s="217"/>
      <c r="AI6" s="218"/>
      <c r="AJ6" s="12"/>
      <c r="AK6" s="251"/>
      <c r="AL6" s="210"/>
      <c r="AM6" s="210"/>
      <c r="AN6" s="210"/>
      <c r="AO6" s="210"/>
      <c r="AP6" s="210"/>
      <c r="AQ6" s="210"/>
      <c r="AR6" s="125"/>
      <c r="AS6" s="220"/>
      <c r="AT6" s="220"/>
      <c r="AU6" s="220"/>
    </row>
    <row r="7" customFormat="false" ht="15.75" hidden="false" customHeight="false" outlineLevel="0" collapsed="false">
      <c r="A7" s="238" t="s">
        <v>34</v>
      </c>
      <c r="B7" s="210" t="n">
        <v>32</v>
      </c>
      <c r="C7" s="43" t="n">
        <f aca="false">1</f>
        <v>1</v>
      </c>
      <c r="D7" s="210" t="n">
        <v>68</v>
      </c>
      <c r="E7" s="211" t="n">
        <v>-1</v>
      </c>
      <c r="F7" s="211"/>
      <c r="G7" s="212" t="s">
        <v>224</v>
      </c>
      <c r="H7" s="210"/>
      <c r="I7" s="211"/>
      <c r="J7" s="210" t="n">
        <v>1</v>
      </c>
      <c r="K7" s="213" t="n">
        <f aca="false">SUM(F7:H7)</f>
        <v>0</v>
      </c>
      <c r="L7" s="213" t="s">
        <v>293</v>
      </c>
      <c r="M7" s="210" t="n">
        <v>55</v>
      </c>
      <c r="N7" s="211" t="n">
        <v>-2</v>
      </c>
      <c r="O7" s="210" t="n">
        <v>36</v>
      </c>
      <c r="P7" s="211" t="n">
        <v>2</v>
      </c>
      <c r="Q7" s="210" t="n">
        <v>4</v>
      </c>
      <c r="R7" s="211" t="n">
        <v>0</v>
      </c>
      <c r="S7" s="210" t="n">
        <v>2</v>
      </c>
      <c r="T7" s="211" t="n">
        <v>0</v>
      </c>
      <c r="U7" s="210" t="n">
        <v>3</v>
      </c>
      <c r="V7" s="211" t="n">
        <v>0</v>
      </c>
      <c r="W7" s="210" t="n">
        <v>0</v>
      </c>
      <c r="X7" s="211" t="n">
        <v>0</v>
      </c>
      <c r="Y7" s="210"/>
      <c r="Z7" s="211"/>
      <c r="AA7" s="210" t="n">
        <v>2</v>
      </c>
      <c r="AB7" s="213" t="n">
        <f aca="false">SUM(M7:W7)</f>
        <v>100</v>
      </c>
      <c r="AC7" s="213" t="n">
        <f aca="false">SUM(O7:W7)</f>
        <v>47</v>
      </c>
      <c r="AD7" s="213" t="s">
        <v>294</v>
      </c>
      <c r="AE7" s="241" t="n">
        <v>10082</v>
      </c>
      <c r="AF7" s="252" t="s">
        <v>225</v>
      </c>
      <c r="AG7" s="217" t="s">
        <v>34</v>
      </c>
      <c r="AH7" s="248" t="s">
        <v>165</v>
      </c>
      <c r="AI7" s="218"/>
      <c r="AJ7" s="253" t="s">
        <v>167</v>
      </c>
      <c r="AK7" s="251"/>
      <c r="AL7" s="210"/>
      <c r="AM7" s="210"/>
      <c r="AN7" s="210"/>
      <c r="AO7" s="210"/>
      <c r="AP7" s="125"/>
      <c r="AQ7" s="210"/>
      <c r="AR7" s="125"/>
      <c r="AS7" s="220"/>
      <c r="AT7" s="220"/>
      <c r="AU7" s="220"/>
    </row>
    <row r="8" customFormat="false" ht="15.75" hidden="false" customHeight="false" outlineLevel="0" collapsed="false">
      <c r="A8" s="238" t="s">
        <v>38</v>
      </c>
      <c r="B8" s="210" t="n">
        <v>31</v>
      </c>
      <c r="C8" s="212"/>
      <c r="D8" s="210" t="n">
        <v>69</v>
      </c>
      <c r="E8" s="211"/>
      <c r="F8" s="211" t="s">
        <v>34</v>
      </c>
      <c r="G8" s="254" t="s">
        <v>29</v>
      </c>
      <c r="H8" s="210"/>
      <c r="I8" s="211"/>
      <c r="J8" s="210"/>
      <c r="K8" s="213" t="n">
        <f aca="false">SUM(F8:H8)</f>
        <v>0</v>
      </c>
      <c r="L8" s="213" t="s">
        <v>293</v>
      </c>
      <c r="M8" s="210" t="n">
        <v>57</v>
      </c>
      <c r="N8" s="211"/>
      <c r="O8" s="210" t="n">
        <v>34</v>
      </c>
      <c r="P8" s="211"/>
      <c r="Q8" s="210" t="n">
        <v>4</v>
      </c>
      <c r="R8" s="211"/>
      <c r="S8" s="210" t="n">
        <v>2</v>
      </c>
      <c r="T8" s="211"/>
      <c r="U8" s="210" t="n">
        <v>3</v>
      </c>
      <c r="V8" s="211"/>
      <c r="W8" s="210" t="n">
        <v>0</v>
      </c>
      <c r="X8" s="211"/>
      <c r="Y8" s="210"/>
      <c r="Z8" s="211"/>
      <c r="AA8" s="210"/>
      <c r="AB8" s="213" t="n">
        <f aca="false">SUM(M8:W8)</f>
        <v>100</v>
      </c>
      <c r="AC8" s="213" t="n">
        <f aca="false">SUM(O8:W8)</f>
        <v>43</v>
      </c>
      <c r="AD8" s="213" t="s">
        <v>294</v>
      </c>
      <c r="AE8" s="255" t="n">
        <v>9</v>
      </c>
      <c r="AF8" s="216" t="s">
        <v>226</v>
      </c>
      <c r="AG8" s="217" t="s">
        <v>34</v>
      </c>
      <c r="AH8" s="248" t="s">
        <v>168</v>
      </c>
      <c r="AI8" s="217"/>
      <c r="AJ8" s="253" t="s">
        <v>169</v>
      </c>
      <c r="AK8" s="256"/>
      <c r="AL8" s="257"/>
      <c r="AM8" s="257"/>
      <c r="AN8" s="257"/>
      <c r="AO8" s="257"/>
      <c r="AP8" s="125"/>
      <c r="AQ8" s="257"/>
      <c r="AR8" s="125"/>
      <c r="AS8" s="258"/>
      <c r="AT8" s="258"/>
      <c r="AU8" s="258"/>
    </row>
    <row r="9" customFormat="false" ht="15.75" hidden="false" customHeight="false" outlineLevel="0" collapsed="false">
      <c r="A9" s="238" t="s">
        <v>39</v>
      </c>
      <c r="B9" s="210" t="n">
        <v>30</v>
      </c>
      <c r="C9" s="212" t="s">
        <v>40</v>
      </c>
      <c r="D9" s="210" t="n">
        <v>70</v>
      </c>
      <c r="E9" s="211" t="n">
        <v>0</v>
      </c>
      <c r="F9" s="211" t="s">
        <v>42</v>
      </c>
      <c r="G9" s="212" t="s">
        <v>224</v>
      </c>
      <c r="H9" s="210"/>
      <c r="I9" s="211"/>
      <c r="J9" s="210" t="n">
        <v>0</v>
      </c>
      <c r="K9" s="213" t="n">
        <f aca="false">SUM(F9:H9)</f>
        <v>0</v>
      </c>
      <c r="L9" s="213" t="s">
        <v>293</v>
      </c>
      <c r="M9" s="210" t="n">
        <v>60</v>
      </c>
      <c r="N9" s="211" t="n">
        <v>-1</v>
      </c>
      <c r="O9" s="210" t="n">
        <v>31</v>
      </c>
      <c r="P9" s="211" t="n">
        <f aca="false">1</f>
        <v>1</v>
      </c>
      <c r="Q9" s="210" t="n">
        <v>3</v>
      </c>
      <c r="R9" s="211" t="n">
        <v>0</v>
      </c>
      <c r="S9" s="210" t="n">
        <v>2</v>
      </c>
      <c r="T9" s="211" t="n">
        <v>0</v>
      </c>
      <c r="U9" s="210" t="n">
        <v>3</v>
      </c>
      <c r="V9" s="211" t="n">
        <v>-1</v>
      </c>
      <c r="W9" s="210" t="s">
        <v>47</v>
      </c>
      <c r="X9" s="211" t="n">
        <v>0</v>
      </c>
      <c r="Y9" s="210"/>
      <c r="Z9" s="211"/>
      <c r="AA9" s="210" t="n">
        <v>1</v>
      </c>
      <c r="AB9" s="213" t="n">
        <f aca="false">SUM(M9:W9)</f>
        <v>98</v>
      </c>
      <c r="AC9" s="213" t="n">
        <f aca="false">SUM(O9:W9)</f>
        <v>39</v>
      </c>
      <c r="AD9" s="213" t="s">
        <v>294</v>
      </c>
      <c r="AE9" s="241" t="s">
        <v>29</v>
      </c>
      <c r="AF9" s="252" t="s">
        <v>227</v>
      </c>
      <c r="AG9" s="217" t="s">
        <v>42</v>
      </c>
      <c r="AH9" s="248" t="s">
        <v>170</v>
      </c>
      <c r="AI9" s="218"/>
      <c r="AJ9" s="219"/>
      <c r="AK9" s="251"/>
      <c r="AL9" s="210"/>
      <c r="AM9" s="210"/>
      <c r="AN9" s="210"/>
      <c r="AO9" s="210"/>
      <c r="AP9" s="125"/>
      <c r="AQ9" s="210"/>
      <c r="AR9" s="125"/>
      <c r="AS9" s="220"/>
      <c r="AT9" s="220"/>
      <c r="AU9" s="220"/>
    </row>
    <row r="10" customFormat="false" ht="15.75" hidden="false" customHeight="false" outlineLevel="0" collapsed="false">
      <c r="A10" s="238" t="s">
        <v>45</v>
      </c>
      <c r="B10" s="210" t="n">
        <v>30</v>
      </c>
      <c r="C10" s="212"/>
      <c r="D10" s="210" t="n">
        <v>70</v>
      </c>
      <c r="E10" s="211"/>
      <c r="F10" s="211" t="s">
        <v>42</v>
      </c>
      <c r="G10" s="212" t="s">
        <v>29</v>
      </c>
      <c r="H10" s="210"/>
      <c r="I10" s="211"/>
      <c r="J10" s="210"/>
      <c r="K10" s="213" t="n">
        <f aca="false">SUM(F10:H10)</f>
        <v>0</v>
      </c>
      <c r="L10" s="213" t="s">
        <v>293</v>
      </c>
      <c r="M10" s="210" t="n">
        <v>61</v>
      </c>
      <c r="N10" s="211"/>
      <c r="O10" s="210" t="n">
        <v>30</v>
      </c>
      <c r="P10" s="211"/>
      <c r="Q10" s="210" t="n">
        <v>3</v>
      </c>
      <c r="R10" s="211"/>
      <c r="S10" s="210" t="n">
        <v>2</v>
      </c>
      <c r="T10" s="211"/>
      <c r="U10" s="210" t="n">
        <v>4</v>
      </c>
      <c r="V10" s="211"/>
      <c r="W10" s="210" t="s">
        <v>47</v>
      </c>
      <c r="X10" s="211"/>
      <c r="Y10" s="210"/>
      <c r="Z10" s="211"/>
      <c r="AA10" s="210"/>
      <c r="AB10" s="213" t="n">
        <f aca="false">SUM(M10:W10)</f>
        <v>100</v>
      </c>
      <c r="AC10" s="213" t="n">
        <f aca="false">SUM(O10:W10)</f>
        <v>39</v>
      </c>
      <c r="AD10" s="213" t="s">
        <v>294</v>
      </c>
      <c r="AE10" s="241" t="s">
        <v>29</v>
      </c>
      <c r="AF10" s="216" t="s">
        <v>228</v>
      </c>
      <c r="AG10" s="217" t="s">
        <v>42</v>
      </c>
      <c r="AH10" s="248" t="s">
        <v>171</v>
      </c>
      <c r="AI10" s="218"/>
      <c r="AJ10" s="219"/>
      <c r="AK10" s="251"/>
      <c r="AL10" s="210"/>
      <c r="AM10" s="210"/>
      <c r="AN10" s="210"/>
      <c r="AO10" s="210"/>
      <c r="AP10" s="125"/>
      <c r="AQ10" s="210"/>
      <c r="AR10" s="125"/>
      <c r="AS10" s="220"/>
      <c r="AT10" s="220"/>
      <c r="AU10" s="220"/>
    </row>
    <row r="11" customFormat="false" ht="15.75" hidden="false" customHeight="false" outlineLevel="0" collapsed="false">
      <c r="A11" s="238" t="s">
        <v>46</v>
      </c>
      <c r="B11" s="210" t="n">
        <v>42</v>
      </c>
      <c r="C11" s="212" t="s">
        <v>106</v>
      </c>
      <c r="D11" s="210" t="n">
        <v>58</v>
      </c>
      <c r="E11" s="211" t="n">
        <v>-3</v>
      </c>
      <c r="F11" s="211"/>
      <c r="G11" s="212" t="s">
        <v>224</v>
      </c>
      <c r="H11" s="210"/>
      <c r="I11" s="211"/>
      <c r="J11" s="210" t="n">
        <v>3</v>
      </c>
      <c r="K11" s="213" t="n">
        <f aca="false">SUM(F11:H11)</f>
        <v>0</v>
      </c>
      <c r="L11" s="213" t="s">
        <v>293</v>
      </c>
      <c r="M11" s="210" t="n">
        <v>56</v>
      </c>
      <c r="N11" s="211" t="n">
        <v>3</v>
      </c>
      <c r="O11" s="210" t="n">
        <v>37</v>
      </c>
      <c r="P11" s="211" t="n">
        <v>-1</v>
      </c>
      <c r="Q11" s="210" t="n">
        <v>4</v>
      </c>
      <c r="R11" s="211" t="n">
        <v>0</v>
      </c>
      <c r="S11" s="210" t="n">
        <v>2</v>
      </c>
      <c r="T11" s="211" t="n">
        <v>0</v>
      </c>
      <c r="U11" s="210" t="n">
        <v>1</v>
      </c>
      <c r="V11" s="211" t="n">
        <v>-1</v>
      </c>
      <c r="W11" s="210" t="s">
        <v>47</v>
      </c>
      <c r="X11" s="211" t="n">
        <v>-1</v>
      </c>
      <c r="Y11" s="210"/>
      <c r="Z11" s="211"/>
      <c r="AA11" s="210" t="n">
        <v>-3</v>
      </c>
      <c r="AB11" s="213" t="n">
        <f aca="false">SUM(M11:W11)</f>
        <v>101</v>
      </c>
      <c r="AC11" s="213" t="n">
        <f aca="false">SUM(O11:W11)</f>
        <v>42</v>
      </c>
      <c r="AD11" s="213" t="s">
        <v>294</v>
      </c>
      <c r="AE11" s="241" t="n">
        <v>7600</v>
      </c>
      <c r="AF11" s="216" t="n">
        <v>2015</v>
      </c>
      <c r="AG11" s="217" t="s">
        <v>46</v>
      </c>
      <c r="AH11" s="248" t="s">
        <v>172</v>
      </c>
      <c r="AI11" s="218"/>
      <c r="AJ11" s="253" t="s">
        <v>173</v>
      </c>
      <c r="AK11" s="251"/>
      <c r="AL11" s="210"/>
      <c r="AM11" s="210"/>
      <c r="AN11" s="210"/>
      <c r="AO11" s="210"/>
      <c r="AP11" s="125"/>
      <c r="AQ11" s="210"/>
      <c r="AR11" s="125"/>
      <c r="AS11" s="220"/>
      <c r="AT11" s="220"/>
      <c r="AU11" s="220"/>
    </row>
    <row r="12" customFormat="false" ht="15.75" hidden="false" customHeight="false" outlineLevel="0" collapsed="false">
      <c r="A12" s="238" t="s">
        <v>52</v>
      </c>
      <c r="B12" s="210" t="n">
        <v>40</v>
      </c>
      <c r="C12" s="212"/>
      <c r="D12" s="210" t="n">
        <v>60</v>
      </c>
      <c r="E12" s="211"/>
      <c r="F12" s="211"/>
      <c r="G12" s="212" t="s">
        <v>29</v>
      </c>
      <c r="H12" s="210"/>
      <c r="I12" s="211"/>
      <c r="J12" s="210"/>
      <c r="K12" s="213" t="n">
        <f aca="false">SUM(F12:H12)</f>
        <v>0</v>
      </c>
      <c r="L12" s="213" t="s">
        <v>293</v>
      </c>
      <c r="M12" s="210" t="n">
        <v>50</v>
      </c>
      <c r="N12" s="211"/>
      <c r="O12" s="210" t="n">
        <v>42</v>
      </c>
      <c r="P12" s="211"/>
      <c r="Q12" s="210" t="n">
        <v>2</v>
      </c>
      <c r="R12" s="211"/>
      <c r="S12" s="210" t="n">
        <v>1</v>
      </c>
      <c r="T12" s="211"/>
      <c r="U12" s="210" t="s">
        <v>29</v>
      </c>
      <c r="V12" s="211"/>
      <c r="W12" s="210" t="n">
        <v>5</v>
      </c>
      <c r="X12" s="211"/>
      <c r="Y12" s="210"/>
      <c r="Z12" s="211"/>
      <c r="AA12" s="210"/>
      <c r="AB12" s="213" t="n">
        <f aca="false">SUM(M12:W12)</f>
        <v>100</v>
      </c>
      <c r="AC12" s="213" t="n">
        <f aca="false">SUM(O12:W12)</f>
        <v>50</v>
      </c>
      <c r="AD12" s="213" t="s">
        <v>293</v>
      </c>
      <c r="AE12" s="241" t="n">
        <v>300</v>
      </c>
      <c r="AF12" s="216" t="s">
        <v>229</v>
      </c>
      <c r="AG12" s="217" t="s">
        <v>52</v>
      </c>
      <c r="AH12" s="248" t="s">
        <v>174</v>
      </c>
      <c r="AI12" s="218"/>
      <c r="AJ12" s="253" t="s">
        <v>175</v>
      </c>
      <c r="AK12" s="251"/>
      <c r="AL12" s="210"/>
      <c r="AM12" s="210"/>
      <c r="AN12" s="210"/>
      <c r="AO12" s="210"/>
      <c r="AP12" s="125"/>
      <c r="AQ12" s="210"/>
      <c r="AR12" s="125"/>
      <c r="AS12" s="220"/>
      <c r="AT12" s="220"/>
      <c r="AU12" s="220"/>
    </row>
    <row r="13" customFormat="false" ht="15.75" hidden="false" customHeight="false" outlineLevel="0" collapsed="false">
      <c r="A13" s="238" t="s">
        <v>57</v>
      </c>
      <c r="B13" s="210" t="n">
        <v>37</v>
      </c>
      <c r="C13" s="212"/>
      <c r="D13" s="210" t="n">
        <v>62</v>
      </c>
      <c r="E13" s="211"/>
      <c r="F13" s="211" t="s">
        <v>59</v>
      </c>
      <c r="G13" s="212" t="s">
        <v>29</v>
      </c>
      <c r="H13" s="210" t="n">
        <v>1</v>
      </c>
      <c r="I13" s="211"/>
      <c r="J13" s="210"/>
      <c r="K13" s="213" t="n">
        <f aca="false">SUM(F13:H13)</f>
        <v>1</v>
      </c>
      <c r="L13" s="213" t="s">
        <v>293</v>
      </c>
      <c r="M13" s="210" t="n">
        <v>50</v>
      </c>
      <c r="N13" s="211"/>
      <c r="O13" s="210" t="n">
        <v>39</v>
      </c>
      <c r="P13" s="211"/>
      <c r="Q13" s="210" t="n">
        <v>4</v>
      </c>
      <c r="R13" s="211"/>
      <c r="S13" s="210" t="n">
        <v>2</v>
      </c>
      <c r="T13" s="211"/>
      <c r="U13" s="210" t="n">
        <v>2</v>
      </c>
      <c r="V13" s="211"/>
      <c r="W13" s="210" t="n">
        <v>2</v>
      </c>
      <c r="X13" s="211"/>
      <c r="Y13" s="210"/>
      <c r="Z13" s="211"/>
      <c r="AA13" s="210"/>
      <c r="AB13" s="213" t="n">
        <f aca="false">SUM(M13:W13)</f>
        <v>99</v>
      </c>
      <c r="AC13" s="213" t="n">
        <f aca="false">SUM(O13:W13)</f>
        <v>49</v>
      </c>
      <c r="AD13" s="213" t="s">
        <v>294</v>
      </c>
      <c r="AE13" s="241" t="n">
        <v>298</v>
      </c>
      <c r="AF13" s="216" t="s">
        <v>226</v>
      </c>
      <c r="AG13" s="217" t="s">
        <v>59</v>
      </c>
      <c r="AH13" s="248" t="s">
        <v>176</v>
      </c>
      <c r="AI13" s="218"/>
      <c r="AJ13" s="253" t="s">
        <v>177</v>
      </c>
      <c r="AK13" s="251"/>
      <c r="AL13" s="210"/>
      <c r="AM13" s="210"/>
      <c r="AN13" s="210"/>
      <c r="AO13" s="210"/>
      <c r="AP13" s="125"/>
      <c r="AQ13" s="210"/>
      <c r="AR13" s="125"/>
      <c r="AS13" s="220"/>
      <c r="AT13" s="220"/>
      <c r="AU13" s="220"/>
    </row>
    <row r="14" customFormat="false" ht="15.75" hidden="false" customHeight="false" outlineLevel="0" collapsed="false">
      <c r="A14" s="238" t="s">
        <v>62</v>
      </c>
      <c r="B14" s="210" t="n">
        <v>37</v>
      </c>
      <c r="C14" s="212"/>
      <c r="D14" s="210" t="n">
        <v>62</v>
      </c>
      <c r="E14" s="211"/>
      <c r="F14" s="211" t="s">
        <v>59</v>
      </c>
      <c r="G14" s="212" t="s">
        <v>29</v>
      </c>
      <c r="H14" s="210" t="n">
        <v>1</v>
      </c>
      <c r="I14" s="211"/>
      <c r="J14" s="210"/>
      <c r="K14" s="213" t="n">
        <f aca="false">SUM(F14:H14)</f>
        <v>1</v>
      </c>
      <c r="L14" s="213" t="s">
        <v>293</v>
      </c>
      <c r="M14" s="210" t="n">
        <v>50</v>
      </c>
      <c r="N14" s="211"/>
      <c r="O14" s="210" t="n">
        <v>39</v>
      </c>
      <c r="P14" s="211"/>
      <c r="Q14" s="210" t="n">
        <v>4</v>
      </c>
      <c r="R14" s="211"/>
      <c r="S14" s="210" t="n">
        <v>2</v>
      </c>
      <c r="T14" s="211"/>
      <c r="U14" s="210" t="n">
        <v>2</v>
      </c>
      <c r="V14" s="211"/>
      <c r="W14" s="210" t="n">
        <v>2</v>
      </c>
      <c r="X14" s="211"/>
      <c r="Y14" s="210"/>
      <c r="Z14" s="211"/>
      <c r="AA14" s="210"/>
      <c r="AB14" s="213" t="n">
        <f aca="false">SUM(M14:W14)</f>
        <v>99</v>
      </c>
      <c r="AC14" s="213" t="n">
        <f aca="false">SUM(O14:W14)</f>
        <v>49</v>
      </c>
      <c r="AD14" s="213" t="s">
        <v>294</v>
      </c>
      <c r="AE14" s="241" t="s">
        <v>29</v>
      </c>
      <c r="AF14" s="216" t="s">
        <v>226</v>
      </c>
      <c r="AG14" s="217" t="s">
        <v>59</v>
      </c>
      <c r="AH14" s="248" t="s">
        <v>176</v>
      </c>
      <c r="AI14" s="218"/>
      <c r="AJ14" s="219"/>
      <c r="AK14" s="251"/>
      <c r="AL14" s="210"/>
      <c r="AM14" s="210"/>
      <c r="AN14" s="210"/>
      <c r="AO14" s="210"/>
      <c r="AP14" s="125"/>
      <c r="AQ14" s="210"/>
      <c r="AR14" s="125"/>
      <c r="AS14" s="220"/>
      <c r="AT14" s="220"/>
      <c r="AU14" s="220"/>
    </row>
    <row r="15" customFormat="false" ht="15.75" hidden="false" customHeight="false" outlineLevel="0" collapsed="false">
      <c r="A15" s="238" t="s">
        <v>63</v>
      </c>
      <c r="B15" s="210" t="n">
        <v>30</v>
      </c>
      <c r="C15" s="212"/>
      <c r="D15" s="210" t="n">
        <v>70</v>
      </c>
      <c r="E15" s="211"/>
      <c r="F15" s="211"/>
      <c r="G15" s="212" t="s">
        <v>230</v>
      </c>
      <c r="H15" s="210"/>
      <c r="I15" s="211"/>
      <c r="J15" s="210"/>
      <c r="K15" s="213" t="n">
        <f aca="false">SUM(F15:H15)</f>
        <v>0</v>
      </c>
      <c r="L15" s="213" t="s">
        <v>293</v>
      </c>
      <c r="M15" s="210" t="n">
        <v>59</v>
      </c>
      <c r="N15" s="211"/>
      <c r="O15" s="210" t="n">
        <v>29</v>
      </c>
      <c r="P15" s="211"/>
      <c r="Q15" s="210" t="n">
        <v>3</v>
      </c>
      <c r="R15" s="211"/>
      <c r="S15" s="210" t="n">
        <v>2</v>
      </c>
      <c r="T15" s="211"/>
      <c r="U15" s="210" t="n">
        <v>3</v>
      </c>
      <c r="V15" s="211"/>
      <c r="W15" s="210" t="n">
        <v>4</v>
      </c>
      <c r="X15" s="211"/>
      <c r="Y15" s="210"/>
      <c r="Z15" s="211"/>
      <c r="AA15" s="210"/>
      <c r="AB15" s="213" t="n">
        <f aca="false">SUM(M15:W15)</f>
        <v>100</v>
      </c>
      <c r="AC15" s="213" t="n">
        <f aca="false">SUM(O15:W15)</f>
        <v>41</v>
      </c>
      <c r="AD15" s="213" t="s">
        <v>294</v>
      </c>
      <c r="AE15" s="241" t="n">
        <v>3600</v>
      </c>
      <c r="AF15" s="216" t="s">
        <v>231</v>
      </c>
      <c r="AG15" s="217" t="s">
        <v>63</v>
      </c>
      <c r="AH15" s="248" t="s">
        <v>178</v>
      </c>
      <c r="AI15" s="218"/>
      <c r="AJ15" s="253" t="s">
        <v>232</v>
      </c>
      <c r="AK15" s="251"/>
      <c r="AL15" s="210"/>
      <c r="AM15" s="210"/>
      <c r="AN15" s="210"/>
      <c r="AO15" s="210"/>
      <c r="AP15" s="125"/>
      <c r="AQ15" s="210"/>
      <c r="AR15" s="125"/>
      <c r="AS15" s="220"/>
      <c r="AT15" s="220"/>
      <c r="AU15" s="220"/>
    </row>
    <row r="16" customFormat="false" ht="15.75" hidden="false" customHeight="false" outlineLevel="0" collapsed="false">
      <c r="A16" s="259" t="s">
        <v>148</v>
      </c>
      <c r="B16" s="210" t="n">
        <v>50</v>
      </c>
      <c r="C16" s="212"/>
      <c r="D16" s="210" t="n">
        <v>50</v>
      </c>
      <c r="E16" s="211"/>
      <c r="F16" s="211"/>
      <c r="G16" s="212"/>
      <c r="H16" s="210"/>
      <c r="I16" s="211"/>
      <c r="J16" s="210"/>
      <c r="K16" s="213" t="n">
        <f aca="false">SUM(F16:H16)</f>
        <v>0</v>
      </c>
      <c r="L16" s="213" t="s">
        <v>295</v>
      </c>
      <c r="M16" s="210" t="n">
        <v>72</v>
      </c>
      <c r="N16" s="211"/>
      <c r="O16" s="210" t="n">
        <v>17</v>
      </c>
      <c r="P16" s="211"/>
      <c r="Q16" s="210" t="s">
        <v>29</v>
      </c>
      <c r="R16" s="211"/>
      <c r="S16" s="210" t="s">
        <v>29</v>
      </c>
      <c r="T16" s="211"/>
      <c r="U16" s="210" t="n">
        <v>11</v>
      </c>
      <c r="V16" s="211"/>
      <c r="W16" s="210" t="s">
        <v>29</v>
      </c>
      <c r="X16" s="211"/>
      <c r="Y16" s="210"/>
      <c r="Z16" s="211"/>
      <c r="AA16" s="210"/>
      <c r="AB16" s="213" t="n">
        <f aca="false">SUM(M16:W16)</f>
        <v>100</v>
      </c>
      <c r="AC16" s="213" t="n">
        <f aca="false">SUM(O16:W16)</f>
        <v>28</v>
      </c>
      <c r="AD16" s="213" t="s">
        <v>295</v>
      </c>
      <c r="AE16" s="241"/>
      <c r="AF16" s="216" t="s">
        <v>233</v>
      </c>
      <c r="AG16" s="217" t="s">
        <v>179</v>
      </c>
      <c r="AH16" s="248" t="s">
        <v>180</v>
      </c>
      <c r="AI16" s="218"/>
      <c r="AJ16" s="219"/>
      <c r="AK16" s="251"/>
      <c r="AL16" s="210"/>
      <c r="AM16" s="210"/>
      <c r="AN16" s="210"/>
      <c r="AO16" s="210"/>
      <c r="AP16" s="125"/>
      <c r="AQ16" s="210"/>
      <c r="AR16" s="125"/>
      <c r="AS16" s="220"/>
      <c r="AT16" s="220"/>
      <c r="AU16" s="220"/>
    </row>
    <row r="17" customFormat="false" ht="15.75" hidden="false" customHeight="false" outlineLevel="0" collapsed="false">
      <c r="A17" s="259"/>
      <c r="B17" s="210"/>
      <c r="C17" s="212"/>
      <c r="D17" s="210"/>
      <c r="E17" s="211"/>
      <c r="F17" s="211"/>
      <c r="G17" s="212"/>
      <c r="H17" s="210"/>
      <c r="I17" s="211"/>
      <c r="J17" s="210"/>
      <c r="K17" s="213" t="n">
        <f aca="false">SUM(F17:H17)</f>
        <v>0</v>
      </c>
      <c r="L17" s="213"/>
      <c r="M17" s="210"/>
      <c r="N17" s="211"/>
      <c r="O17" s="210"/>
      <c r="P17" s="211"/>
      <c r="Q17" s="210"/>
      <c r="R17" s="211"/>
      <c r="S17" s="210"/>
      <c r="T17" s="211"/>
      <c r="U17" s="210"/>
      <c r="V17" s="211"/>
      <c r="W17" s="210"/>
      <c r="X17" s="211"/>
      <c r="Y17" s="210"/>
      <c r="Z17" s="211"/>
      <c r="AA17" s="210"/>
      <c r="AB17" s="213"/>
      <c r="AC17" s="213"/>
      <c r="AD17" s="213"/>
      <c r="AE17" s="241"/>
      <c r="AF17" s="216"/>
      <c r="AG17" s="217"/>
      <c r="AH17" s="217"/>
      <c r="AI17" s="218"/>
      <c r="AJ17" s="219"/>
      <c r="AK17" s="251"/>
      <c r="AL17" s="210"/>
      <c r="AM17" s="210"/>
      <c r="AN17" s="210"/>
      <c r="AO17" s="210"/>
      <c r="AP17" s="125"/>
      <c r="AQ17" s="210"/>
      <c r="AR17" s="125"/>
      <c r="AS17" s="220"/>
      <c r="AT17" s="220"/>
      <c r="AU17" s="220"/>
    </row>
    <row r="18" customFormat="false" ht="15.75" hidden="false" customHeight="false" outlineLevel="0" collapsed="false">
      <c r="A18" s="221" t="s">
        <v>296</v>
      </c>
      <c r="B18" s="210"/>
      <c r="C18" s="212"/>
      <c r="D18" s="210"/>
      <c r="E18" s="211"/>
      <c r="F18" s="211"/>
      <c r="G18" s="212"/>
      <c r="H18" s="210"/>
      <c r="I18" s="211"/>
      <c r="J18" s="210"/>
      <c r="K18" s="213" t="n">
        <f aca="false">SUM(F18:H18)</f>
        <v>0</v>
      </c>
      <c r="L18" s="213"/>
      <c r="M18" s="210"/>
      <c r="N18" s="211"/>
      <c r="O18" s="210"/>
      <c r="P18" s="211"/>
      <c r="Q18" s="210"/>
      <c r="R18" s="211"/>
      <c r="S18" s="210"/>
      <c r="T18" s="211"/>
      <c r="U18" s="210"/>
      <c r="V18" s="211"/>
      <c r="W18" s="210"/>
      <c r="X18" s="211"/>
      <c r="Y18" s="210"/>
      <c r="Z18" s="211"/>
      <c r="AA18" s="210"/>
      <c r="AB18" s="213"/>
      <c r="AC18" s="213"/>
      <c r="AD18" s="213"/>
      <c r="AE18" s="241"/>
      <c r="AF18" s="216"/>
      <c r="AG18" s="217" t="s">
        <v>181</v>
      </c>
      <c r="AH18" s="248" t="s">
        <v>182</v>
      </c>
      <c r="AI18" s="218"/>
      <c r="AJ18" s="219"/>
      <c r="AK18" s="251"/>
      <c r="AL18" s="210"/>
      <c r="AM18" s="210"/>
      <c r="AN18" s="210"/>
      <c r="AO18" s="210"/>
      <c r="AP18" s="125"/>
      <c r="AQ18" s="210"/>
      <c r="AR18" s="125"/>
      <c r="AS18" s="220"/>
      <c r="AT18" s="220"/>
      <c r="AU18" s="220"/>
    </row>
    <row r="19" customFormat="false" ht="15.75" hidden="false" customHeight="false" outlineLevel="0" collapsed="false">
      <c r="A19" s="238"/>
      <c r="B19" s="210"/>
      <c r="C19" s="212"/>
      <c r="D19" s="210"/>
      <c r="E19" s="211"/>
      <c r="F19" s="211"/>
      <c r="G19" s="212"/>
      <c r="H19" s="210"/>
      <c r="I19" s="211"/>
      <c r="J19" s="210"/>
      <c r="K19" s="213" t="n">
        <f aca="false">SUM(F19:H19)</f>
        <v>0</v>
      </c>
      <c r="L19" s="213"/>
      <c r="M19" s="210"/>
      <c r="N19" s="211"/>
      <c r="O19" s="210"/>
      <c r="P19" s="211"/>
      <c r="Q19" s="210"/>
      <c r="R19" s="211"/>
      <c r="S19" s="210"/>
      <c r="T19" s="211"/>
      <c r="U19" s="210"/>
      <c r="V19" s="211"/>
      <c r="W19" s="210"/>
      <c r="X19" s="211"/>
      <c r="Y19" s="210"/>
      <c r="Z19" s="211"/>
      <c r="AA19" s="210"/>
      <c r="AB19" s="213"/>
      <c r="AC19" s="213"/>
      <c r="AD19" s="213"/>
      <c r="AE19" s="241"/>
      <c r="AF19" s="216"/>
      <c r="AG19" s="217"/>
      <c r="AH19" s="217"/>
      <c r="AI19" s="218"/>
      <c r="AJ19" s="219"/>
      <c r="AK19" s="251"/>
      <c r="AL19" s="210"/>
      <c r="AM19" s="210"/>
      <c r="AN19" s="210"/>
      <c r="AO19" s="210"/>
      <c r="AP19" s="125"/>
      <c r="AQ19" s="210"/>
      <c r="AR19" s="125"/>
      <c r="AS19" s="220"/>
      <c r="AT19" s="220"/>
      <c r="AU19" s="220"/>
    </row>
    <row r="20" customFormat="false" ht="15.75" hidden="false" customHeight="false" outlineLevel="0" collapsed="false">
      <c r="A20" s="209" t="s">
        <v>59</v>
      </c>
      <c r="B20" s="210" t="n">
        <v>37</v>
      </c>
      <c r="C20" s="212"/>
      <c r="D20" s="210" t="n">
        <v>62</v>
      </c>
      <c r="E20" s="211"/>
      <c r="F20" s="211"/>
      <c r="G20" s="212" t="s">
        <v>234</v>
      </c>
      <c r="H20" s="210" t="n">
        <v>1</v>
      </c>
      <c r="I20" s="211"/>
      <c r="J20" s="210"/>
      <c r="K20" s="213" t="n">
        <f aca="false">SUM(F20:H20)</f>
        <v>1</v>
      </c>
      <c r="L20" s="213" t="s">
        <v>293</v>
      </c>
      <c r="M20" s="210" t="n">
        <v>50</v>
      </c>
      <c r="N20" s="211"/>
      <c r="O20" s="210" t="n">
        <v>39</v>
      </c>
      <c r="P20" s="211"/>
      <c r="Q20" s="210" t="n">
        <v>4</v>
      </c>
      <c r="R20" s="211"/>
      <c r="S20" s="210" t="n">
        <v>2</v>
      </c>
      <c r="T20" s="211"/>
      <c r="U20" s="210" t="n">
        <v>2</v>
      </c>
      <c r="V20" s="211"/>
      <c r="W20" s="210" t="n">
        <v>2</v>
      </c>
      <c r="X20" s="211"/>
      <c r="Y20" s="210"/>
      <c r="Z20" s="211"/>
      <c r="AA20" s="210"/>
      <c r="AB20" s="213" t="n">
        <f aca="false">SUM(M20:W20)</f>
        <v>99</v>
      </c>
      <c r="AC20" s="213" t="n">
        <f aca="false">SUM(O20:W20)</f>
        <v>49</v>
      </c>
      <c r="AD20" s="213" t="s">
        <v>294</v>
      </c>
      <c r="AE20" s="241" t="n">
        <v>12300</v>
      </c>
      <c r="AF20" s="216" t="s">
        <v>226</v>
      </c>
      <c r="AG20" s="217" t="s">
        <v>59</v>
      </c>
      <c r="AH20" s="248" t="s">
        <v>176</v>
      </c>
      <c r="AI20" s="218"/>
      <c r="AJ20" s="253" t="s">
        <v>184</v>
      </c>
      <c r="AK20" s="251"/>
      <c r="AL20" s="210"/>
      <c r="AM20" s="210"/>
      <c r="AN20" s="210"/>
      <c r="AO20" s="210"/>
      <c r="AP20" s="125"/>
      <c r="AQ20" s="210"/>
      <c r="AR20" s="125"/>
      <c r="AS20" s="220"/>
      <c r="AT20" s="220"/>
      <c r="AU20" s="220"/>
    </row>
    <row r="21" customFormat="false" ht="15.75" hidden="false" customHeight="false" outlineLevel="0" collapsed="false">
      <c r="A21" s="209" t="s">
        <v>42</v>
      </c>
      <c r="B21" s="210" t="n">
        <v>30</v>
      </c>
      <c r="C21" s="212" t="s">
        <v>40</v>
      </c>
      <c r="D21" s="210" t="n">
        <v>70</v>
      </c>
      <c r="E21" s="211" t="n">
        <v>0</v>
      </c>
      <c r="F21" s="211"/>
      <c r="G21" s="212" t="s">
        <v>224</v>
      </c>
      <c r="H21" s="210"/>
      <c r="I21" s="211"/>
      <c r="J21" s="210" t="n">
        <v>0</v>
      </c>
      <c r="K21" s="213" t="n">
        <f aca="false">SUM(F21:H21)</f>
        <v>0</v>
      </c>
      <c r="L21" s="213" t="s">
        <v>293</v>
      </c>
      <c r="M21" s="210" t="n">
        <v>60</v>
      </c>
      <c r="N21" s="211" t="n">
        <v>-1</v>
      </c>
      <c r="O21" s="210" t="n">
        <v>31</v>
      </c>
      <c r="P21" s="211" t="n">
        <v>1</v>
      </c>
      <c r="Q21" s="210" t="n">
        <v>3</v>
      </c>
      <c r="R21" s="211" t="n">
        <v>0</v>
      </c>
      <c r="S21" s="210" t="n">
        <v>2</v>
      </c>
      <c r="T21" s="211" t="n">
        <v>0</v>
      </c>
      <c r="U21" s="210" t="n">
        <v>3</v>
      </c>
      <c r="V21" s="211" t="n">
        <v>-1</v>
      </c>
      <c r="W21" s="210" t="s">
        <v>47</v>
      </c>
      <c r="X21" s="211" t="n">
        <v>0</v>
      </c>
      <c r="Y21" s="210"/>
      <c r="Z21" s="211"/>
      <c r="AA21" s="210" t="n">
        <v>1</v>
      </c>
      <c r="AB21" s="213" t="n">
        <f aca="false">SUM(M21:W21)</f>
        <v>98</v>
      </c>
      <c r="AC21" s="213" t="n">
        <f aca="false">SUM(O21:W21)</f>
        <v>39</v>
      </c>
      <c r="AD21" s="213" t="s">
        <v>294</v>
      </c>
      <c r="AE21" s="241" t="n">
        <v>55419</v>
      </c>
      <c r="AF21" s="260" t="s">
        <v>225</v>
      </c>
      <c r="AG21" s="217" t="s">
        <v>42</v>
      </c>
      <c r="AH21" s="248" t="s">
        <v>185</v>
      </c>
      <c r="AI21" s="218"/>
      <c r="AJ21" s="253" t="s">
        <v>186</v>
      </c>
      <c r="AK21" s="251"/>
      <c r="AL21" s="210"/>
      <c r="AM21" s="210"/>
      <c r="AN21" s="210"/>
      <c r="AO21" s="210"/>
      <c r="AP21" s="125"/>
      <c r="AQ21" s="210"/>
      <c r="AR21" s="125"/>
      <c r="AS21" s="220"/>
      <c r="AT21" s="220"/>
      <c r="AU21" s="220"/>
    </row>
    <row r="22" customFormat="false" ht="15.75" hidden="false" customHeight="false" outlineLevel="0" collapsed="false">
      <c r="A22" s="209" t="s">
        <v>69</v>
      </c>
      <c r="B22" s="210" t="n">
        <v>31</v>
      </c>
      <c r="C22" s="212" t="n">
        <f aca="false">1</f>
        <v>1</v>
      </c>
      <c r="D22" s="210" t="n">
        <v>69</v>
      </c>
      <c r="E22" s="211" t="n">
        <v>-1</v>
      </c>
      <c r="F22" s="211"/>
      <c r="G22" s="212" t="s">
        <v>227</v>
      </c>
      <c r="H22" s="210"/>
      <c r="I22" s="211"/>
      <c r="J22" s="210" t="n">
        <v>1</v>
      </c>
      <c r="K22" s="213" t="n">
        <f aca="false">SUM(F22:H22)</f>
        <v>0</v>
      </c>
      <c r="L22" s="213" t="s">
        <v>293</v>
      </c>
      <c r="M22" s="210" t="n">
        <v>54</v>
      </c>
      <c r="N22" s="211" t="n">
        <v>-1</v>
      </c>
      <c r="O22" s="210" t="n">
        <v>18</v>
      </c>
      <c r="P22" s="211" t="n">
        <v>3</v>
      </c>
      <c r="Q22" s="210" t="n">
        <v>11</v>
      </c>
      <c r="R22" s="211" t="n">
        <v>0</v>
      </c>
      <c r="S22" s="210" t="n">
        <v>8</v>
      </c>
      <c r="T22" s="211" t="n">
        <v>1</v>
      </c>
      <c r="U22" s="210" t="n">
        <v>2</v>
      </c>
      <c r="V22" s="211" t="n">
        <v>0</v>
      </c>
      <c r="W22" s="210" t="n">
        <v>1</v>
      </c>
      <c r="X22" s="211" t="n">
        <v>0</v>
      </c>
      <c r="Y22" s="210" t="n">
        <v>6</v>
      </c>
      <c r="Z22" s="211" t="n">
        <v>-3</v>
      </c>
      <c r="AA22" s="210" t="n">
        <v>1</v>
      </c>
      <c r="AB22" s="213" t="n">
        <f aca="false">SUM(M22:W22)</f>
        <v>97</v>
      </c>
      <c r="AC22" s="213" t="n">
        <f aca="false">SUM(O22:W22)</f>
        <v>44</v>
      </c>
      <c r="AD22" s="213" t="s">
        <v>294</v>
      </c>
      <c r="AE22" s="241" t="n">
        <v>80000</v>
      </c>
      <c r="AF22" s="261" t="n">
        <v>42182</v>
      </c>
      <c r="AG22" s="217" t="s">
        <v>69</v>
      </c>
      <c r="AH22" s="248" t="s">
        <v>188</v>
      </c>
      <c r="AI22" s="218"/>
      <c r="AJ22" s="253" t="s">
        <v>189</v>
      </c>
      <c r="AK22" s="251"/>
      <c r="AL22" s="210"/>
      <c r="AM22" s="210"/>
      <c r="AN22" s="210"/>
      <c r="AO22" s="210"/>
      <c r="AP22" s="125"/>
      <c r="AQ22" s="210"/>
      <c r="AR22" s="125"/>
      <c r="AS22" s="220"/>
      <c r="AT22" s="220"/>
      <c r="AU22" s="220"/>
    </row>
    <row r="23" customFormat="false" ht="15.75" hidden="false" customHeight="false" outlineLevel="0" collapsed="false">
      <c r="A23" s="209" t="s">
        <v>190</v>
      </c>
      <c r="B23" s="210" t="n">
        <v>30</v>
      </c>
      <c r="C23" s="212"/>
      <c r="D23" s="210" t="n">
        <v>70</v>
      </c>
      <c r="E23" s="211"/>
      <c r="F23" s="211"/>
      <c r="G23" s="212" t="s">
        <v>234</v>
      </c>
      <c r="H23" s="210"/>
      <c r="I23" s="211"/>
      <c r="J23" s="210"/>
      <c r="K23" s="213" t="n">
        <f aca="false">SUM(F23:H23)</f>
        <v>0</v>
      </c>
      <c r="L23" s="213" t="s">
        <v>293</v>
      </c>
      <c r="M23" s="239" t="n">
        <f aca="false">(M22/91)*100</f>
        <v>59.34065934</v>
      </c>
      <c r="N23" s="240"/>
      <c r="O23" s="239" t="n">
        <f aca="false">(O22/91)*100</f>
        <v>19.78021978</v>
      </c>
      <c r="P23" s="240"/>
      <c r="Q23" s="239" t="n">
        <f aca="false">(Q22/91)*100</f>
        <v>12.08791209</v>
      </c>
      <c r="R23" s="240"/>
      <c r="S23" s="239" t="n">
        <f aca="false">(S22/91)*100</f>
        <v>8.791208791</v>
      </c>
      <c r="T23" s="240"/>
      <c r="U23" s="239" t="n">
        <f aca="false">(U22/91)*100</f>
        <v>2.197802198</v>
      </c>
      <c r="V23" s="240"/>
      <c r="W23" s="239" t="n">
        <f aca="false">(W22/91)*100</f>
        <v>1.098901099</v>
      </c>
      <c r="X23" s="240"/>
      <c r="Y23" s="210"/>
      <c r="Z23" s="211"/>
      <c r="AA23" s="210"/>
      <c r="AB23" s="262" t="n">
        <f aca="false">SUM(M23:W23)</f>
        <v>103.296703298</v>
      </c>
      <c r="AC23" s="262" t="n">
        <f aca="false">SUM(O23:W23)</f>
        <v>43.956043958</v>
      </c>
      <c r="AD23" s="213" t="s">
        <v>294</v>
      </c>
      <c r="AE23" s="241" t="s">
        <v>29</v>
      </c>
      <c r="AF23" s="216" t="s">
        <v>235</v>
      </c>
      <c r="AG23" s="217" t="s">
        <v>69</v>
      </c>
      <c r="AH23" s="248" t="s">
        <v>188</v>
      </c>
      <c r="AI23" s="218"/>
      <c r="AJ23" s="219"/>
      <c r="AK23" s="251"/>
      <c r="AL23" s="210"/>
      <c r="AM23" s="210"/>
      <c r="AN23" s="210"/>
      <c r="AO23" s="210"/>
      <c r="AP23" s="125"/>
      <c r="AQ23" s="210"/>
      <c r="AR23" s="125"/>
      <c r="AS23" s="220"/>
      <c r="AT23" s="220"/>
      <c r="AU23" s="220"/>
    </row>
    <row r="24" customFormat="false" ht="15.75" hidden="false" customHeight="false" outlineLevel="0" collapsed="false">
      <c r="A24" s="238" t="s">
        <v>71</v>
      </c>
      <c r="B24" s="210" t="n">
        <v>23</v>
      </c>
      <c r="C24" s="212"/>
      <c r="D24" s="210" t="n">
        <v>77</v>
      </c>
      <c r="E24" s="211"/>
      <c r="F24" s="211"/>
      <c r="G24" s="212" t="s">
        <v>230</v>
      </c>
      <c r="H24" s="210"/>
      <c r="I24" s="211"/>
      <c r="J24" s="210"/>
      <c r="K24" s="213" t="n">
        <f aca="false">SUM(F24:H24)</f>
        <v>0</v>
      </c>
      <c r="L24" s="213" t="s">
        <v>293</v>
      </c>
      <c r="M24" s="210" t="n">
        <v>54</v>
      </c>
      <c r="N24" s="211"/>
      <c r="O24" s="210" t="s">
        <v>29</v>
      </c>
      <c r="P24" s="211"/>
      <c r="Q24" s="210" t="s">
        <v>29</v>
      </c>
      <c r="R24" s="211"/>
      <c r="S24" s="210" t="s">
        <v>29</v>
      </c>
      <c r="T24" s="211"/>
      <c r="U24" s="210" t="s">
        <v>29</v>
      </c>
      <c r="V24" s="211"/>
      <c r="W24" s="210" t="s">
        <v>29</v>
      </c>
      <c r="X24" s="211"/>
      <c r="Y24" s="210"/>
      <c r="Z24" s="211"/>
      <c r="AA24" s="210"/>
      <c r="AB24" s="213" t="s">
        <v>29</v>
      </c>
      <c r="AC24" s="213" t="n">
        <f aca="false">100-M24</f>
        <v>46</v>
      </c>
      <c r="AD24" s="213" t="s">
        <v>294</v>
      </c>
      <c r="AE24" s="241" t="n">
        <v>78000</v>
      </c>
      <c r="AF24" s="216" t="s">
        <v>236</v>
      </c>
      <c r="AG24" s="217" t="s">
        <v>191</v>
      </c>
      <c r="AH24" s="248" t="s">
        <v>192</v>
      </c>
      <c r="AI24" s="218"/>
      <c r="AJ24" s="253" t="s">
        <v>193</v>
      </c>
      <c r="AK24" s="251"/>
      <c r="AL24" s="210"/>
      <c r="AM24" s="210"/>
      <c r="AN24" s="210"/>
      <c r="AO24" s="210"/>
      <c r="AP24" s="125"/>
      <c r="AQ24" s="210"/>
      <c r="AR24" s="125"/>
      <c r="AS24" s="220"/>
      <c r="AT24" s="220"/>
      <c r="AU24" s="220"/>
    </row>
    <row r="25" customFormat="false" ht="15.75" hidden="false" customHeight="false" outlineLevel="0" collapsed="false">
      <c r="A25" s="238" t="s">
        <v>73</v>
      </c>
      <c r="B25" s="210" t="n">
        <v>43</v>
      </c>
      <c r="C25" s="212" t="s">
        <v>64</v>
      </c>
      <c r="D25" s="210" t="n">
        <v>57</v>
      </c>
      <c r="E25" s="211" t="n">
        <v>-1</v>
      </c>
      <c r="F25" s="211"/>
      <c r="G25" s="212" t="s">
        <v>224</v>
      </c>
      <c r="H25" s="210"/>
      <c r="I25" s="211"/>
      <c r="J25" s="210" t="n">
        <v>1</v>
      </c>
      <c r="K25" s="213" t="n">
        <f aca="false">SUM(F25:H25)</f>
        <v>0</v>
      </c>
      <c r="L25" s="213" t="s">
        <v>293</v>
      </c>
      <c r="M25" s="210" t="n">
        <v>60</v>
      </c>
      <c r="N25" s="211" t="n">
        <v>-1</v>
      </c>
      <c r="O25" s="210" t="n">
        <v>25</v>
      </c>
      <c r="P25" s="211" t="n">
        <f aca="false">1</f>
        <v>1</v>
      </c>
      <c r="Q25" s="210" t="n">
        <v>5</v>
      </c>
      <c r="R25" s="211" t="n">
        <v>0</v>
      </c>
      <c r="S25" s="210" t="n">
        <v>8</v>
      </c>
      <c r="T25" s="211" t="n">
        <f aca="false">1</f>
        <v>1</v>
      </c>
      <c r="U25" s="210" t="n">
        <v>1</v>
      </c>
      <c r="V25" s="211" t="n">
        <v>0</v>
      </c>
      <c r="W25" s="210" t="n">
        <v>1</v>
      </c>
      <c r="X25" s="211" t="n">
        <v>0</v>
      </c>
      <c r="Y25" s="210"/>
      <c r="Z25" s="211"/>
      <c r="AA25" s="210" t="n">
        <v>1</v>
      </c>
      <c r="AB25" s="213" t="n">
        <f aca="false">SUM(M25:W25)</f>
        <v>101</v>
      </c>
      <c r="AC25" s="213" t="n">
        <f aca="false">SUM(O25:W25)</f>
        <v>42</v>
      </c>
      <c r="AD25" s="213" t="s">
        <v>294</v>
      </c>
      <c r="AE25" s="241" t="n">
        <v>34600</v>
      </c>
      <c r="AF25" s="252" t="s">
        <v>237</v>
      </c>
      <c r="AG25" s="217" t="s">
        <v>73</v>
      </c>
      <c r="AH25" s="248" t="s">
        <v>194</v>
      </c>
      <c r="AI25" s="249" t="s">
        <v>195</v>
      </c>
      <c r="AJ25" s="253" t="s">
        <v>173</v>
      </c>
      <c r="AK25" s="251"/>
      <c r="AL25" s="210"/>
      <c r="AM25" s="210"/>
      <c r="AN25" s="210"/>
      <c r="AO25" s="210"/>
      <c r="AP25" s="125"/>
      <c r="AQ25" s="210"/>
      <c r="AR25" s="125"/>
      <c r="AS25" s="220"/>
      <c r="AT25" s="220"/>
      <c r="AU25" s="220"/>
    </row>
    <row r="26" customFormat="false" ht="15.75" hidden="false" customHeight="false" outlineLevel="0" collapsed="false">
      <c r="A26" s="238" t="s">
        <v>76</v>
      </c>
      <c r="B26" s="210" t="n">
        <v>33</v>
      </c>
      <c r="C26" s="212"/>
      <c r="D26" s="210" t="n">
        <v>67</v>
      </c>
      <c r="E26" s="211"/>
      <c r="F26" s="211"/>
      <c r="G26" s="212" t="s">
        <v>230</v>
      </c>
      <c r="H26" s="210"/>
      <c r="I26" s="211"/>
      <c r="J26" s="210"/>
      <c r="K26" s="213" t="n">
        <f aca="false">SUM(F26:H26)</f>
        <v>0</v>
      </c>
      <c r="L26" s="213" t="s">
        <v>293</v>
      </c>
      <c r="M26" s="210" t="n">
        <v>72</v>
      </c>
      <c r="N26" s="211"/>
      <c r="O26" s="210" t="n">
        <v>6</v>
      </c>
      <c r="P26" s="211"/>
      <c r="Q26" s="210" t="n">
        <v>14</v>
      </c>
      <c r="R26" s="211"/>
      <c r="S26" s="210" t="n">
        <v>7</v>
      </c>
      <c r="T26" s="211"/>
      <c r="U26" s="210" t="n">
        <v>1</v>
      </c>
      <c r="V26" s="211"/>
      <c r="W26" s="210" t="s">
        <v>47</v>
      </c>
      <c r="X26" s="211"/>
      <c r="Y26" s="210"/>
      <c r="Z26" s="211"/>
      <c r="AA26" s="210"/>
      <c r="AB26" s="213" t="n">
        <f aca="false">SUM(M26:W26)</f>
        <v>100</v>
      </c>
      <c r="AC26" s="213" t="n">
        <f aca="false">SUM(O26:W26)</f>
        <v>28</v>
      </c>
      <c r="AD26" s="213" t="s">
        <v>294</v>
      </c>
      <c r="AE26" s="241" t="n">
        <v>317500</v>
      </c>
      <c r="AF26" s="216" t="n">
        <v>2013</v>
      </c>
      <c r="AG26" s="217" t="s">
        <v>76</v>
      </c>
      <c r="AH26" s="248" t="s">
        <v>196</v>
      </c>
      <c r="AI26" s="218"/>
      <c r="AJ26" s="253" t="s">
        <v>197</v>
      </c>
      <c r="AK26" s="251"/>
      <c r="AL26" s="251" t="n">
        <f aca="false">SUM(AK26*(M26/100))</f>
        <v>0</v>
      </c>
      <c r="AM26" s="251" t="n">
        <f aca="false">SUM(AK26*(O26/100))</f>
        <v>0</v>
      </c>
      <c r="AN26" s="251" t="n">
        <f aca="false">SUM(AK26*(Q26/100))</f>
        <v>0</v>
      </c>
      <c r="AO26" s="251" t="n">
        <f aca="false">SUM(AK26*(U26/100))</f>
        <v>0</v>
      </c>
      <c r="AP26" s="251" t="n">
        <f aca="false">SUM(AK26*(S26/100))</f>
        <v>0</v>
      </c>
      <c r="AQ26" s="251" t="n">
        <f aca="false">SUM(AK26*(1/100))</f>
        <v>0</v>
      </c>
      <c r="AR26" s="125"/>
      <c r="AS26" s="220"/>
      <c r="AT26" s="220"/>
      <c r="AU26" s="220"/>
    </row>
    <row r="27" customFormat="false" ht="15.75" hidden="false" customHeight="false" outlineLevel="0" collapsed="false">
      <c r="A27" s="238" t="s">
        <v>82</v>
      </c>
      <c r="B27" s="210" t="n">
        <v>45</v>
      </c>
      <c r="C27" s="212"/>
      <c r="D27" s="210" t="n">
        <v>55</v>
      </c>
      <c r="E27" s="211"/>
      <c r="F27" s="211"/>
      <c r="G27" s="212" t="s">
        <v>238</v>
      </c>
      <c r="H27" s="210"/>
      <c r="I27" s="211"/>
      <c r="J27" s="210"/>
      <c r="K27" s="213" t="n">
        <f aca="false">SUM(F27:H27)</f>
        <v>0</v>
      </c>
      <c r="L27" s="213" t="s">
        <v>295</v>
      </c>
      <c r="M27" s="210" t="n">
        <v>64</v>
      </c>
      <c r="N27" s="211"/>
      <c r="O27" s="210" t="n">
        <v>23</v>
      </c>
      <c r="P27" s="211"/>
      <c r="Q27" s="210" t="n">
        <v>8</v>
      </c>
      <c r="R27" s="211"/>
      <c r="S27" s="210" t="n">
        <v>2</v>
      </c>
      <c r="T27" s="211"/>
      <c r="U27" s="210" t="s">
        <v>29</v>
      </c>
      <c r="V27" s="211"/>
      <c r="W27" s="210" t="n">
        <v>3</v>
      </c>
      <c r="X27" s="211"/>
      <c r="Y27" s="210"/>
      <c r="Z27" s="211"/>
      <c r="AA27" s="210"/>
      <c r="AB27" s="213" t="n">
        <f aca="false">SUM(M27:W27)</f>
        <v>100</v>
      </c>
      <c r="AC27" s="213" t="n">
        <f aca="false">SUM(O27:W27)</f>
        <v>36</v>
      </c>
      <c r="AD27" s="213" t="s">
        <v>294</v>
      </c>
      <c r="AE27" s="241" t="n">
        <v>100</v>
      </c>
      <c r="AF27" s="216" t="s">
        <v>239</v>
      </c>
      <c r="AG27" s="217" t="s">
        <v>82</v>
      </c>
      <c r="AH27" s="248" t="s">
        <v>198</v>
      </c>
      <c r="AI27" s="218"/>
      <c r="AJ27" s="253" t="s">
        <v>199</v>
      </c>
      <c r="AK27" s="251"/>
      <c r="AL27" s="210"/>
      <c r="AM27" s="210"/>
      <c r="AN27" s="210"/>
      <c r="AO27" s="210"/>
      <c r="AP27" s="210"/>
      <c r="AQ27" s="210"/>
      <c r="AR27" s="125"/>
      <c r="AS27" s="220"/>
      <c r="AT27" s="220"/>
      <c r="AU27" s="220"/>
    </row>
    <row r="28" customFormat="false" ht="15.75" hidden="false" customHeight="false" outlineLevel="0" collapsed="false">
      <c r="A28" s="259" t="s">
        <v>84</v>
      </c>
      <c r="B28" s="239" t="n">
        <f aca="false">(1414/8808)*100</f>
        <v>16.05358765</v>
      </c>
      <c r="C28" s="212"/>
      <c r="D28" s="239" t="n">
        <f aca="false">(7394/8808)*100</f>
        <v>83.94641235</v>
      </c>
      <c r="E28" s="240"/>
      <c r="F28" s="211"/>
      <c r="G28" s="212" t="s">
        <v>240</v>
      </c>
      <c r="H28" s="210"/>
      <c r="I28" s="211"/>
      <c r="J28" s="210"/>
      <c r="K28" s="213" t="n">
        <f aca="false">SUM(F28:H28)</f>
        <v>0</v>
      </c>
      <c r="L28" s="213" t="s">
        <v>293</v>
      </c>
      <c r="M28" s="210" t="n">
        <v>38</v>
      </c>
      <c r="N28" s="211"/>
      <c r="O28" s="210" t="n">
        <v>44</v>
      </c>
      <c r="P28" s="211"/>
      <c r="Q28" s="210" t="n">
        <v>3</v>
      </c>
      <c r="R28" s="211"/>
      <c r="S28" s="210" t="n">
        <v>1</v>
      </c>
      <c r="T28" s="211"/>
      <c r="U28" s="210" t="n">
        <v>14</v>
      </c>
      <c r="V28" s="211"/>
      <c r="W28" s="210" t="s">
        <v>47</v>
      </c>
      <c r="X28" s="211"/>
      <c r="Y28" s="210"/>
      <c r="Z28" s="211"/>
      <c r="AA28" s="210"/>
      <c r="AB28" s="262" t="n">
        <f aca="false">SUM(M28:W28)</f>
        <v>100</v>
      </c>
      <c r="AC28" s="213" t="n">
        <f aca="false">SUM(O28:W28)</f>
        <v>62</v>
      </c>
      <c r="AD28" s="213" t="s">
        <v>294</v>
      </c>
      <c r="AE28" s="241" t="n">
        <v>8800</v>
      </c>
      <c r="AF28" s="216" t="n">
        <v>2014</v>
      </c>
      <c r="AG28" s="217" t="s">
        <v>84</v>
      </c>
      <c r="AH28" s="248" t="s">
        <v>200</v>
      </c>
      <c r="AI28" s="218"/>
      <c r="AJ28" s="253" t="s">
        <v>201</v>
      </c>
      <c r="AK28" s="251"/>
      <c r="AL28" s="251" t="n">
        <f aca="false">SUM(AK28*(M28/100))</f>
        <v>0</v>
      </c>
      <c r="AM28" s="251" t="n">
        <f aca="false">SUM(AK28*(O28/100))</f>
        <v>0</v>
      </c>
      <c r="AN28" s="251" t="n">
        <f aca="false">SUM(AK28*(Q28/100))</f>
        <v>0</v>
      </c>
      <c r="AO28" s="251" t="n">
        <f aca="false">SUM(AK28*(U28/100))</f>
        <v>0</v>
      </c>
      <c r="AP28" s="251" t="n">
        <f aca="false">SUM(AK28*(S28/100))</f>
        <v>0</v>
      </c>
      <c r="AQ28" s="251" t="n">
        <f aca="false">SUM(AK28*(1/100))</f>
        <v>0</v>
      </c>
      <c r="AR28" s="125"/>
      <c r="AS28" s="220"/>
      <c r="AT28" s="220"/>
      <c r="AU28" s="220"/>
    </row>
    <row r="29" customFormat="false" ht="15.75" hidden="false" customHeight="false" outlineLevel="0" collapsed="false">
      <c r="A29" s="259" t="s">
        <v>87</v>
      </c>
      <c r="B29" s="210" t="n">
        <v>30</v>
      </c>
      <c r="C29" s="212"/>
      <c r="D29" s="239" t="n">
        <f aca="false">((98+2942+7786+2879+4450+2155)/(125+3374+11237+3370+5895+4829))*100</f>
        <v>70.44745057</v>
      </c>
      <c r="E29" s="240"/>
      <c r="F29" s="211"/>
      <c r="G29" s="212" t="s">
        <v>241</v>
      </c>
      <c r="H29" s="210"/>
      <c r="I29" s="211"/>
      <c r="J29" s="210"/>
      <c r="K29" s="213" t="n">
        <v>100</v>
      </c>
      <c r="L29" s="213" t="s">
        <v>294</v>
      </c>
      <c r="M29" s="239" t="n">
        <f aca="false">((110+2702+7601+2313+4683+2382)/(125+3374+11237+3370+5895+4829))*100</f>
        <v>68.64724246</v>
      </c>
      <c r="N29" s="240"/>
      <c r="O29" s="239" t="n">
        <f aca="false">((8+212+1752+179+222+253)/(125+3374+11237+3370+5895+4829))*100</f>
        <v>9.108567464</v>
      </c>
      <c r="P29" s="240"/>
      <c r="Q29" s="239" t="n">
        <f aca="false">((5+254+1120+444+444+945)/(125+3374+11237+3370+5895+4829))*100</f>
        <v>11.14117239</v>
      </c>
      <c r="R29" s="240"/>
      <c r="S29" s="239" t="n">
        <f aca="false">((3+191+661+367+467+1205)/(125+3374+11237+3370+5895+4829))*100</f>
        <v>10.0381547</v>
      </c>
      <c r="T29" s="240"/>
      <c r="U29" s="239" t="s">
        <v>29</v>
      </c>
      <c r="V29" s="240"/>
      <c r="W29" s="239" t="n">
        <f aca="false">((17+98+58+68+40)/(125+3374+11237+3370+5895+4829))*100</f>
        <v>0.9746791537</v>
      </c>
      <c r="X29" s="240"/>
      <c r="Y29" s="210"/>
      <c r="Z29" s="211"/>
      <c r="AA29" s="210"/>
      <c r="AB29" s="262" t="n">
        <f aca="false">SUM(M29:W29)</f>
        <v>99.9098161677</v>
      </c>
      <c r="AC29" s="262" t="n">
        <f aca="false">SUM(O29:W29)</f>
        <v>31.2625737077</v>
      </c>
      <c r="AD29" s="213" t="s">
        <v>294</v>
      </c>
      <c r="AE29" s="241" t="n">
        <v>111300</v>
      </c>
      <c r="AF29" s="216" t="s">
        <v>242</v>
      </c>
      <c r="AG29" s="217" t="s">
        <v>202</v>
      </c>
      <c r="AH29" s="248" t="s">
        <v>203</v>
      </c>
      <c r="AI29" s="218"/>
      <c r="AJ29" s="253" t="s">
        <v>204</v>
      </c>
      <c r="AK29" s="251"/>
      <c r="AL29" s="210"/>
      <c r="AM29" s="210"/>
      <c r="AN29" s="210"/>
      <c r="AO29" s="210"/>
      <c r="AP29" s="210"/>
      <c r="AQ29" s="210"/>
      <c r="AR29" s="125"/>
      <c r="AS29" s="220"/>
      <c r="AT29" s="220"/>
      <c r="AU29" s="220"/>
    </row>
    <row r="30" customFormat="false" ht="15.75" hidden="false" customHeight="false" outlineLevel="0" collapsed="false">
      <c r="A30" s="259" t="s">
        <v>92</v>
      </c>
      <c r="B30" s="210" t="n">
        <v>42</v>
      </c>
      <c r="C30" s="212"/>
      <c r="D30" s="239" t="n">
        <f aca="false">(189+381+432+103+486+1094)/(236+574+846+119+714+2123)*100</f>
        <v>58.21769297</v>
      </c>
      <c r="E30" s="240"/>
      <c r="F30" s="211"/>
      <c r="G30" s="212" t="s">
        <v>241</v>
      </c>
      <c r="H30" s="210"/>
      <c r="I30" s="211"/>
      <c r="J30" s="210"/>
      <c r="K30" s="213" t="n">
        <v>100</v>
      </c>
      <c r="L30" s="213" t="s">
        <v>294</v>
      </c>
      <c r="M30" s="239" t="n">
        <f aca="false">(185+427+574+98+612+1011)/(236+574+846+119+714+2123)*100</f>
        <v>63.0312229</v>
      </c>
      <c r="N30" s="240"/>
      <c r="O30" s="239" t="n">
        <f aca="false">(22+48+145+2+18+250)/(236+574+846+119+714+2123)*100</f>
        <v>10.5160451</v>
      </c>
      <c r="P30" s="240"/>
      <c r="Q30" s="239" t="n">
        <f aca="false">(19+60+87+7+53+498)/(236+574+846+119+714+2123)*100</f>
        <v>15.69817866</v>
      </c>
      <c r="R30" s="240"/>
      <c r="S30" s="239" t="n">
        <f aca="false">(37+35+14+30+351)/(236+574+846+119+714+2123)*100</f>
        <v>10.12575889</v>
      </c>
      <c r="T30" s="240"/>
      <c r="U30" s="239" t="s">
        <v>29</v>
      </c>
      <c r="V30" s="240"/>
      <c r="W30" s="239" t="n">
        <f aca="false">(2+7+3+10)/(236+574+846+119+714+2123)*100</f>
        <v>0.4770164788</v>
      </c>
      <c r="X30" s="240"/>
      <c r="Y30" s="210"/>
      <c r="Z30" s="211"/>
      <c r="AA30" s="210"/>
      <c r="AB30" s="262" t="n">
        <f aca="false">SUM(M30:W30)</f>
        <v>99.8482220288</v>
      </c>
      <c r="AC30" s="262" t="n">
        <f aca="false">SUM(O30:W30)</f>
        <v>36.8169991288</v>
      </c>
      <c r="AD30" s="213" t="s">
        <v>294</v>
      </c>
      <c r="AE30" s="241" t="n">
        <v>1200</v>
      </c>
      <c r="AF30" s="216" t="s">
        <v>242</v>
      </c>
      <c r="AG30" s="217" t="s">
        <v>202</v>
      </c>
      <c r="AH30" s="248" t="s">
        <v>203</v>
      </c>
      <c r="AI30" s="218"/>
      <c r="AJ30" s="253" t="s">
        <v>205</v>
      </c>
      <c r="AK30" s="251"/>
      <c r="AL30" s="251" t="n">
        <f aca="false">SUM(AK30*(M30/100))</f>
        <v>0</v>
      </c>
      <c r="AM30" s="251" t="n">
        <f aca="false">SUM(AK30*(O30/100))</f>
        <v>0</v>
      </c>
      <c r="AN30" s="251" t="n">
        <f aca="false">SUM(AK30*(Q30/100))</f>
        <v>0</v>
      </c>
      <c r="AO30" s="251" t="e">
        <f aca="false">SUM(AK30*(U30/100))</f>
        <v>#VALUE!</v>
      </c>
      <c r="AP30" s="251" t="n">
        <f aca="false">SUM(AK30*(S30/100))</f>
        <v>0</v>
      </c>
      <c r="AQ30" s="251" t="n">
        <f aca="false">SUM(AK30*(1/100))</f>
        <v>0</v>
      </c>
      <c r="AR30" s="125"/>
      <c r="AS30" s="220"/>
      <c r="AT30" s="220"/>
      <c r="AU30" s="220"/>
    </row>
    <row r="31" customFormat="false" ht="15.75" hidden="false" customHeight="false" outlineLevel="0" collapsed="false">
      <c r="A31" s="259" t="s">
        <v>95</v>
      </c>
      <c r="B31" s="210" t="n">
        <v>25</v>
      </c>
      <c r="C31" s="212"/>
      <c r="D31" s="239" t="n">
        <f aca="false">(35+4000+21219+9006+406+730)/(41+5027+28306+10970+577+2000)*100</f>
        <v>75.43743739</v>
      </c>
      <c r="E31" s="240"/>
      <c r="F31" s="211"/>
      <c r="G31" s="212" t="s">
        <v>240</v>
      </c>
      <c r="H31" s="210"/>
      <c r="I31" s="211"/>
      <c r="J31" s="210"/>
      <c r="K31" s="213" t="n">
        <v>100</v>
      </c>
      <c r="L31" s="213" t="s">
        <v>294</v>
      </c>
      <c r="M31" s="239" t="n">
        <f aca="false">(35+3666+16240+6683+458+1449)/(41+5027+28306+10970+577+2000)*100</f>
        <v>60.80646193</v>
      </c>
      <c r="N31" s="240"/>
      <c r="O31" s="239" t="n">
        <f aca="false">(6+943+9407+1665+63+138)/(41+5027+28306+10970+577+2000)*100</f>
        <v>26.04803819</v>
      </c>
      <c r="P31" s="240"/>
      <c r="Q31" s="239" t="n">
        <f aca="false">(281+1701+1724+37+308)/(41+5027+28306+10970+577+2000)*100</f>
        <v>8.633660834</v>
      </c>
      <c r="R31" s="240"/>
      <c r="S31" s="239" t="n">
        <f aca="false">(111+774+722+14+71)/(41+5027+28306+10970+577+2000)*100</f>
        <v>3.606061252</v>
      </c>
      <c r="T31" s="240"/>
      <c r="U31" s="239" t="s">
        <v>29</v>
      </c>
      <c r="V31" s="240"/>
      <c r="W31" s="239" t="n">
        <f aca="false">(26+157+175+40+40)/(41+5027+28306+10970+577+2000)*100</f>
        <v>0.9334839411</v>
      </c>
      <c r="X31" s="240"/>
      <c r="Y31" s="210"/>
      <c r="Z31" s="211"/>
      <c r="AA31" s="210"/>
      <c r="AB31" s="262" t="n">
        <f aca="false">SUM(M31:W31)</f>
        <v>100.0277061471</v>
      </c>
      <c r="AC31" s="262" t="n">
        <f aca="false">SUM(O31:W31)</f>
        <v>39.2212442171</v>
      </c>
      <c r="AD31" s="213" t="s">
        <v>294</v>
      </c>
      <c r="AE31" s="241" t="n">
        <v>107600</v>
      </c>
      <c r="AF31" s="216" t="s">
        <v>242</v>
      </c>
      <c r="AG31" s="217" t="s">
        <v>202</v>
      </c>
      <c r="AH31" s="248" t="s">
        <v>203</v>
      </c>
      <c r="AI31" s="218"/>
      <c r="AJ31" s="253" t="s">
        <v>206</v>
      </c>
      <c r="AK31" s="251"/>
      <c r="AL31" s="210"/>
      <c r="AM31" s="210"/>
      <c r="AN31" s="210"/>
      <c r="AO31" s="210"/>
      <c r="AP31" s="210"/>
      <c r="AQ31" s="210"/>
      <c r="AR31" s="125"/>
      <c r="AS31" s="220"/>
      <c r="AT31" s="220"/>
      <c r="AU31" s="220"/>
    </row>
    <row r="32" customFormat="false" ht="15.75" hidden="false" customHeight="false" outlineLevel="0" collapsed="false">
      <c r="A32" s="259" t="s">
        <v>98</v>
      </c>
      <c r="B32" s="210" t="n">
        <v>47</v>
      </c>
      <c r="C32" s="212"/>
      <c r="D32" s="40" t="n">
        <v>53</v>
      </c>
      <c r="E32" s="42"/>
      <c r="F32" s="211"/>
      <c r="G32" s="212" t="s">
        <v>243</v>
      </c>
      <c r="H32" s="210"/>
      <c r="I32" s="211"/>
      <c r="J32" s="210"/>
      <c r="K32" s="213" t="n">
        <f aca="false">SUM(F32:H32)</f>
        <v>0</v>
      </c>
      <c r="L32" s="213" t="s">
        <v>293</v>
      </c>
      <c r="M32" s="210" t="n">
        <v>71</v>
      </c>
      <c r="N32" s="211"/>
      <c r="O32" s="210" t="n">
        <v>15</v>
      </c>
      <c r="P32" s="211"/>
      <c r="Q32" s="210" t="n">
        <v>5</v>
      </c>
      <c r="R32" s="211"/>
      <c r="S32" s="210" t="n">
        <v>4</v>
      </c>
      <c r="T32" s="211"/>
      <c r="U32" s="210" t="s">
        <v>29</v>
      </c>
      <c r="V32" s="211"/>
      <c r="W32" s="210" t="n">
        <v>4</v>
      </c>
      <c r="X32" s="211"/>
      <c r="Y32" s="210"/>
      <c r="Z32" s="211"/>
      <c r="AA32" s="210"/>
      <c r="AB32" s="262" t="n">
        <f aca="false">SUM(M32:W32)</f>
        <v>99</v>
      </c>
      <c r="AC32" s="213" t="n">
        <f aca="false">SUM(O32:W32)</f>
        <v>28</v>
      </c>
      <c r="AD32" s="213" t="s">
        <v>294</v>
      </c>
      <c r="AE32" s="241" t="n">
        <v>10000</v>
      </c>
      <c r="AF32" s="216" t="n">
        <v>2014</v>
      </c>
      <c r="AG32" s="217" t="s">
        <v>98</v>
      </c>
      <c r="AH32" s="248" t="s">
        <v>207</v>
      </c>
      <c r="AI32" s="218"/>
      <c r="AJ32" s="253" t="s">
        <v>208</v>
      </c>
      <c r="AK32" s="251"/>
      <c r="AL32" s="210"/>
      <c r="AM32" s="210"/>
      <c r="AN32" s="210"/>
      <c r="AO32" s="210"/>
      <c r="AP32" s="210"/>
      <c r="AQ32" s="210"/>
      <c r="AR32" s="125"/>
      <c r="AS32" s="220"/>
      <c r="AT32" s="220"/>
      <c r="AU32" s="220"/>
    </row>
    <row r="33" customFormat="false" ht="15.75" hidden="false" customHeight="false" outlineLevel="0" collapsed="false">
      <c r="A33" s="259" t="s">
        <v>102</v>
      </c>
      <c r="B33" s="210" t="n">
        <v>37</v>
      </c>
      <c r="C33" s="212"/>
      <c r="D33" s="210" t="n">
        <v>63</v>
      </c>
      <c r="E33" s="211"/>
      <c r="F33" s="211"/>
      <c r="G33" s="212" t="s">
        <v>244</v>
      </c>
      <c r="H33" s="210"/>
      <c r="I33" s="211"/>
      <c r="J33" s="210"/>
      <c r="K33" s="213" t="n">
        <f aca="false">SUM(F33:H33)</f>
        <v>0</v>
      </c>
      <c r="L33" s="213" t="s">
        <v>293</v>
      </c>
      <c r="M33" s="210" t="n">
        <v>60</v>
      </c>
      <c r="N33" s="211"/>
      <c r="O33" s="210" t="n">
        <v>13</v>
      </c>
      <c r="P33" s="211"/>
      <c r="Q33" s="210" t="n">
        <v>9</v>
      </c>
      <c r="R33" s="211"/>
      <c r="S33" s="210" t="n">
        <v>15</v>
      </c>
      <c r="T33" s="211"/>
      <c r="U33" s="210" t="s">
        <v>29</v>
      </c>
      <c r="V33" s="211"/>
      <c r="W33" s="210" t="n">
        <v>3</v>
      </c>
      <c r="X33" s="211"/>
      <c r="Y33" s="210"/>
      <c r="Z33" s="211"/>
      <c r="AA33" s="210"/>
      <c r="AB33" s="262" t="n">
        <f aca="false">SUM(M33:W33)</f>
        <v>100</v>
      </c>
      <c r="AC33" s="213" t="n">
        <f aca="false">SUM(O33:W33)</f>
        <v>40</v>
      </c>
      <c r="AD33" s="213" t="s">
        <v>294</v>
      </c>
      <c r="AE33" s="241" t="n">
        <v>88400</v>
      </c>
      <c r="AF33" s="216" t="s">
        <v>230</v>
      </c>
      <c r="AG33" s="217" t="s">
        <v>102</v>
      </c>
      <c r="AH33" s="248" t="s">
        <v>209</v>
      </c>
      <c r="AI33" s="218"/>
      <c r="AJ33" s="253" t="s">
        <v>245</v>
      </c>
      <c r="AK33" s="251"/>
      <c r="AL33" s="210"/>
      <c r="AM33" s="210"/>
      <c r="AN33" s="210"/>
      <c r="AO33" s="210"/>
      <c r="AP33" s="210"/>
      <c r="AQ33" s="210"/>
      <c r="AR33" s="125"/>
      <c r="AS33" s="220"/>
      <c r="AT33" s="220"/>
      <c r="AU33" s="220"/>
    </row>
    <row r="34" customFormat="false" ht="15.75" hidden="false" customHeight="false" outlineLevel="0" collapsed="false">
      <c r="A34" s="209" t="s">
        <v>105</v>
      </c>
      <c r="B34" s="210" t="n">
        <v>51</v>
      </c>
      <c r="C34" s="212"/>
      <c r="D34" s="210" t="n">
        <v>49</v>
      </c>
      <c r="E34" s="211"/>
      <c r="F34" s="211"/>
      <c r="G34" s="212" t="s">
        <v>230</v>
      </c>
      <c r="H34" s="210"/>
      <c r="I34" s="211"/>
      <c r="J34" s="210"/>
      <c r="K34" s="213" t="n">
        <f aca="false">SUM(F34:H34)</f>
        <v>0</v>
      </c>
      <c r="L34" s="213" t="s">
        <v>293</v>
      </c>
      <c r="M34" s="210" t="n">
        <v>79</v>
      </c>
      <c r="N34" s="211"/>
      <c r="O34" s="210" t="n">
        <v>11</v>
      </c>
      <c r="P34" s="211"/>
      <c r="Q34" s="210" t="n">
        <v>4</v>
      </c>
      <c r="R34" s="211"/>
      <c r="S34" s="210" t="n">
        <v>3</v>
      </c>
      <c r="T34" s="211"/>
      <c r="U34" s="210" t="n">
        <v>3</v>
      </c>
      <c r="V34" s="211"/>
      <c r="W34" s="210"/>
      <c r="X34" s="211"/>
      <c r="Y34" s="210"/>
      <c r="Z34" s="211"/>
      <c r="AA34" s="210"/>
      <c r="AB34" s="262" t="n">
        <f aca="false">SUM(M34:W34)</f>
        <v>100</v>
      </c>
      <c r="AC34" s="211"/>
      <c r="AD34" s="213" t="s">
        <v>294</v>
      </c>
      <c r="AE34" s="241"/>
      <c r="AF34" s="263" t="n">
        <v>41821</v>
      </c>
      <c r="AG34" s="218" t="s">
        <v>109</v>
      </c>
      <c r="AH34" s="249" t="s">
        <v>210</v>
      </c>
      <c r="AI34" s="218"/>
      <c r="AJ34" s="219"/>
      <c r="AK34" s="251"/>
      <c r="AL34" s="210"/>
      <c r="AM34" s="210"/>
      <c r="AN34" s="210"/>
      <c r="AO34" s="210"/>
      <c r="AP34" s="210"/>
      <c r="AQ34" s="210"/>
      <c r="AR34" s="125"/>
      <c r="AS34" s="220"/>
      <c r="AT34" s="220"/>
      <c r="AU34" s="220"/>
    </row>
    <row r="35" customFormat="false" ht="15.75" hidden="false" customHeight="false" outlineLevel="0" collapsed="false">
      <c r="A35" s="264" t="s">
        <v>50</v>
      </c>
      <c r="B35" s="257" t="n">
        <v>28</v>
      </c>
      <c r="C35" s="254" t="n">
        <f aca="false">1</f>
        <v>1</v>
      </c>
      <c r="D35" s="257" t="n">
        <v>72</v>
      </c>
      <c r="E35" s="213" t="n">
        <v>-1</v>
      </c>
      <c r="F35" s="213"/>
      <c r="G35" s="254" t="s">
        <v>224</v>
      </c>
      <c r="H35" s="257"/>
      <c r="I35" s="213"/>
      <c r="J35" s="257" t="n">
        <v>1</v>
      </c>
      <c r="K35" s="213" t="n">
        <f aca="false">SUM(F35:H35)</f>
        <v>0</v>
      </c>
      <c r="L35" s="213" t="s">
        <v>293</v>
      </c>
      <c r="M35" s="265" t="n">
        <v>59</v>
      </c>
      <c r="N35" s="266" t="n">
        <v>-3</v>
      </c>
      <c r="O35" s="265" t="n">
        <v>28.9</v>
      </c>
      <c r="P35" s="266" t="n">
        <v>0</v>
      </c>
      <c r="Q35" s="265" t="n">
        <v>5.1</v>
      </c>
      <c r="R35" s="266" t="n">
        <v>0</v>
      </c>
      <c r="S35" s="265" t="n">
        <v>3.5</v>
      </c>
      <c r="T35" s="266" t="n">
        <v>0</v>
      </c>
      <c r="U35" s="265" t="n">
        <v>1.2</v>
      </c>
      <c r="V35" s="266" t="n">
        <v>0</v>
      </c>
      <c r="W35" s="265" t="n">
        <f aca="false">0.5+0.3</f>
        <v>0.8</v>
      </c>
      <c r="X35" s="266"/>
      <c r="Y35" s="265"/>
      <c r="Z35" s="266"/>
      <c r="AA35" s="265" t="n">
        <v>3</v>
      </c>
      <c r="AB35" s="266" t="n">
        <f aca="false">SUM(M35:W35)</f>
        <v>95.5</v>
      </c>
      <c r="AC35" s="266" t="n">
        <f aca="false">100-M35</f>
        <v>41</v>
      </c>
      <c r="AD35" s="213" t="s">
        <v>294</v>
      </c>
      <c r="AE35" s="255" t="n">
        <v>128000</v>
      </c>
      <c r="AF35" s="261" t="n">
        <v>42064</v>
      </c>
      <c r="AG35" s="267" t="s">
        <v>50</v>
      </c>
      <c r="AH35" s="268" t="s">
        <v>211</v>
      </c>
      <c r="AI35" s="217"/>
      <c r="AJ35" s="268" t="s">
        <v>173</v>
      </c>
      <c r="AK35" s="256"/>
      <c r="AL35" s="269" t="s">
        <v>297</v>
      </c>
      <c r="AM35" s="257"/>
      <c r="AN35" s="257"/>
      <c r="AO35" s="257"/>
      <c r="AP35" s="257"/>
      <c r="AQ35" s="257"/>
      <c r="AR35" s="125"/>
      <c r="AS35" s="258"/>
      <c r="AT35" s="258"/>
      <c r="AU35" s="258"/>
    </row>
    <row r="36" customFormat="false" ht="15.75" hidden="false" customHeight="false" outlineLevel="0" collapsed="false">
      <c r="A36" s="264" t="s">
        <v>112</v>
      </c>
      <c r="B36" s="257" t="n">
        <v>29</v>
      </c>
      <c r="C36" s="254"/>
      <c r="D36" s="257" t="n">
        <v>71</v>
      </c>
      <c r="E36" s="213"/>
      <c r="F36" s="213"/>
      <c r="G36" s="254" t="s">
        <v>234</v>
      </c>
      <c r="H36" s="257"/>
      <c r="I36" s="213"/>
      <c r="J36" s="257"/>
      <c r="K36" s="213" t="n">
        <f aca="false">SUM(F36:H36)</f>
        <v>0</v>
      </c>
      <c r="L36" s="213" t="s">
        <v>293</v>
      </c>
      <c r="M36" s="257" t="n">
        <v>67</v>
      </c>
      <c r="N36" s="213"/>
      <c r="O36" s="257" t="n">
        <v>22</v>
      </c>
      <c r="P36" s="213"/>
      <c r="Q36" s="257" t="n">
        <v>4</v>
      </c>
      <c r="R36" s="213"/>
      <c r="S36" s="257" t="n">
        <v>2</v>
      </c>
      <c r="T36" s="213"/>
      <c r="U36" s="257" t="n">
        <v>2</v>
      </c>
      <c r="V36" s="213"/>
      <c r="W36" s="257" t="n">
        <v>3</v>
      </c>
      <c r="X36" s="213"/>
      <c r="Y36" s="257"/>
      <c r="Z36" s="213"/>
      <c r="AA36" s="257"/>
      <c r="AB36" s="213" t="n">
        <f aca="false">SUM(M36:W36)</f>
        <v>100</v>
      </c>
      <c r="AC36" s="213" t="n">
        <f aca="false">100-M36</f>
        <v>33</v>
      </c>
      <c r="AD36" s="213" t="s">
        <v>294</v>
      </c>
      <c r="AE36" s="255"/>
      <c r="AF36" s="216" t="s">
        <v>234</v>
      </c>
      <c r="AG36" s="267" t="s">
        <v>112</v>
      </c>
      <c r="AH36" s="268" t="s">
        <v>212</v>
      </c>
      <c r="AI36" s="217"/>
      <c r="AJ36" s="267"/>
      <c r="AK36" s="256"/>
      <c r="AL36" s="257"/>
      <c r="AM36" s="257"/>
      <c r="AN36" s="257"/>
      <c r="AO36" s="257"/>
      <c r="AP36" s="257"/>
      <c r="AQ36" s="257"/>
      <c r="AR36" s="125"/>
      <c r="AS36" s="258"/>
      <c r="AT36" s="258"/>
      <c r="AU36" s="258"/>
    </row>
    <row r="37" customFormat="false" ht="15.75" hidden="false" customHeight="false" outlineLevel="0" collapsed="false">
      <c r="A37" s="264" t="s">
        <v>114</v>
      </c>
      <c r="B37" s="257" t="n">
        <v>49</v>
      </c>
      <c r="C37" s="254"/>
      <c r="D37" s="257" t="n">
        <v>51</v>
      </c>
      <c r="E37" s="213"/>
      <c r="F37" s="213"/>
      <c r="G37" s="254" t="s">
        <v>238</v>
      </c>
      <c r="H37" s="257"/>
      <c r="I37" s="213"/>
      <c r="J37" s="257"/>
      <c r="K37" s="213" t="n">
        <f aca="false">SUM(F37:H37)</f>
        <v>0</v>
      </c>
      <c r="L37" s="213" t="s">
        <v>293</v>
      </c>
      <c r="M37" s="257" t="n">
        <v>71</v>
      </c>
      <c r="N37" s="213"/>
      <c r="O37" s="257" t="n">
        <v>12</v>
      </c>
      <c r="P37" s="213"/>
      <c r="Q37" s="257" t="n">
        <v>7</v>
      </c>
      <c r="R37" s="213"/>
      <c r="S37" s="257" t="n">
        <v>3</v>
      </c>
      <c r="T37" s="213"/>
      <c r="U37" s="257" t="n">
        <v>6</v>
      </c>
      <c r="V37" s="213"/>
      <c r="W37" s="257" t="n">
        <v>1</v>
      </c>
      <c r="X37" s="213"/>
      <c r="Y37" s="257"/>
      <c r="Z37" s="213"/>
      <c r="AA37" s="257"/>
      <c r="AB37" s="213" t="n">
        <f aca="false">SUM(M37:W37)</f>
        <v>100</v>
      </c>
      <c r="AC37" s="213" t="n">
        <f aca="false">100-M37</f>
        <v>29</v>
      </c>
      <c r="AD37" s="213" t="s">
        <v>294</v>
      </c>
      <c r="AE37" s="255"/>
      <c r="AF37" s="216" t="s">
        <v>238</v>
      </c>
      <c r="AG37" s="267" t="s">
        <v>114</v>
      </c>
      <c r="AH37" s="268" t="s">
        <v>213</v>
      </c>
      <c r="AI37" s="217"/>
      <c r="AJ37" s="267"/>
      <c r="AK37" s="256"/>
      <c r="AL37" s="257"/>
      <c r="AM37" s="257"/>
      <c r="AN37" s="257"/>
      <c r="AO37" s="257"/>
      <c r="AP37" s="257"/>
      <c r="AQ37" s="257"/>
      <c r="AR37" s="125"/>
      <c r="AS37" s="258"/>
      <c r="AT37" s="258"/>
      <c r="AU37" s="258"/>
    </row>
    <row r="38" customFormat="false" ht="15.75" hidden="false" customHeight="false" outlineLevel="0" collapsed="false">
      <c r="A38" s="270"/>
      <c r="B38" s="214"/>
      <c r="C38" s="212"/>
      <c r="D38" s="214"/>
      <c r="E38" s="211"/>
      <c r="F38" s="211"/>
      <c r="G38" s="212"/>
      <c r="H38" s="210"/>
      <c r="I38" s="211"/>
      <c r="J38" s="210"/>
      <c r="K38" s="213"/>
      <c r="L38" s="213"/>
      <c r="M38" s="214"/>
      <c r="N38" s="211"/>
      <c r="O38" s="210"/>
      <c r="P38" s="211"/>
      <c r="Q38" s="210"/>
      <c r="R38" s="211"/>
      <c r="S38" s="210"/>
      <c r="T38" s="211"/>
      <c r="U38" s="210"/>
      <c r="V38" s="211"/>
      <c r="W38" s="210"/>
      <c r="X38" s="211"/>
      <c r="Y38" s="210"/>
      <c r="Z38" s="211"/>
      <c r="AA38" s="210"/>
      <c r="AB38" s="211"/>
      <c r="AC38" s="211"/>
      <c r="AD38" s="213"/>
      <c r="AE38" s="241"/>
      <c r="AF38" s="228"/>
      <c r="AG38" s="218"/>
      <c r="AH38" s="218"/>
      <c r="AI38" s="218"/>
      <c r="AJ38" s="219"/>
      <c r="AK38" s="251"/>
      <c r="AL38" s="210"/>
      <c r="AM38" s="210"/>
      <c r="AN38" s="210"/>
      <c r="AO38" s="210"/>
      <c r="AP38" s="210"/>
      <c r="AQ38" s="210"/>
      <c r="AR38" s="125"/>
      <c r="AS38" s="220"/>
      <c r="AT38" s="220"/>
      <c r="AU38" s="220"/>
    </row>
    <row r="39" customFormat="false" ht="15.75" hidden="false" customHeight="false" outlineLevel="0" collapsed="false">
      <c r="A39" s="270" t="s">
        <v>128</v>
      </c>
      <c r="B39" s="214" t="n">
        <f aca="false">AVERAGE(B7:B37)</f>
        <v>35.18048527</v>
      </c>
      <c r="C39" s="212"/>
      <c r="D39" s="214" t="n">
        <f aca="false">AVERAGE(D7:D37)</f>
        <v>64.75174976</v>
      </c>
      <c r="E39" s="211"/>
      <c r="F39" s="211"/>
      <c r="G39" s="212"/>
      <c r="H39" s="210"/>
      <c r="I39" s="211"/>
      <c r="J39" s="210"/>
      <c r="K39" s="211"/>
      <c r="L39" s="213"/>
      <c r="M39" s="214" t="n">
        <f aca="false">AVERAGE(M7:M34)</f>
        <v>59.35302346</v>
      </c>
      <c r="N39" s="211"/>
      <c r="O39" s="210"/>
      <c r="P39" s="211"/>
      <c r="Q39" s="210"/>
      <c r="R39" s="211"/>
      <c r="S39" s="210"/>
      <c r="T39" s="211"/>
      <c r="U39" s="210"/>
      <c r="V39" s="211"/>
      <c r="W39" s="210"/>
      <c r="X39" s="211"/>
      <c r="Y39" s="210"/>
      <c r="Z39" s="211"/>
      <c r="AA39" s="210"/>
      <c r="AB39" s="211"/>
      <c r="AC39" s="211"/>
      <c r="AD39" s="213"/>
      <c r="AE39" s="241"/>
      <c r="AF39" s="228"/>
      <c r="AG39" s="218"/>
      <c r="AH39" s="218"/>
      <c r="AI39" s="218"/>
      <c r="AJ39" s="219"/>
      <c r="AK39" s="251"/>
      <c r="AL39" s="210"/>
      <c r="AM39" s="210"/>
      <c r="AN39" s="210"/>
      <c r="AO39" s="210"/>
      <c r="AP39" s="210"/>
      <c r="AQ39" s="210"/>
      <c r="AR39" s="125"/>
      <c r="AS39" s="220"/>
      <c r="AT39" s="220"/>
      <c r="AU39" s="220"/>
    </row>
    <row r="40" customFormat="false" ht="15.75" hidden="false" customHeight="false" outlineLevel="0" collapsed="false">
      <c r="A40" s="209"/>
      <c r="B40" s="210"/>
      <c r="C40" s="212"/>
      <c r="D40" s="210"/>
      <c r="E40" s="211"/>
      <c r="F40" s="211"/>
      <c r="G40" s="212"/>
      <c r="H40" s="210"/>
      <c r="I40" s="211"/>
      <c r="J40" s="210"/>
      <c r="K40" s="211"/>
      <c r="L40" s="213"/>
      <c r="M40" s="210"/>
      <c r="N40" s="211"/>
      <c r="O40" s="210"/>
      <c r="P40" s="211"/>
      <c r="Q40" s="210"/>
      <c r="R40" s="211"/>
      <c r="S40" s="210"/>
      <c r="T40" s="211"/>
      <c r="U40" s="210"/>
      <c r="V40" s="211"/>
      <c r="W40" s="210"/>
      <c r="X40" s="211"/>
      <c r="Y40" s="210"/>
      <c r="Z40" s="211"/>
      <c r="AA40" s="210"/>
      <c r="AB40" s="211"/>
      <c r="AC40" s="211"/>
      <c r="AD40" s="213"/>
      <c r="AE40" s="241"/>
      <c r="AF40" s="228"/>
      <c r="AG40" s="218"/>
      <c r="AH40" s="218"/>
      <c r="AI40" s="218"/>
      <c r="AJ40" s="219"/>
      <c r="AK40" s="251"/>
      <c r="AL40" s="210"/>
      <c r="AM40" s="210"/>
      <c r="AN40" s="210"/>
      <c r="AO40" s="210"/>
      <c r="AP40" s="210"/>
      <c r="AQ40" s="210"/>
      <c r="AR40" s="125"/>
      <c r="AS40" s="220"/>
      <c r="AT40" s="220"/>
      <c r="AU40" s="220"/>
    </row>
    <row r="41" customFormat="false" ht="15.75" hidden="false" customHeight="false" outlineLevel="0" collapsed="false">
      <c r="A41" s="222" t="s">
        <v>129</v>
      </c>
      <c r="B41" s="257"/>
      <c r="C41" s="254"/>
      <c r="D41" s="257"/>
      <c r="E41" s="213"/>
      <c r="F41" s="213"/>
      <c r="G41" s="254"/>
      <c r="H41" s="257"/>
      <c r="I41" s="213"/>
      <c r="J41" s="257"/>
      <c r="K41" s="213"/>
      <c r="L41" s="213"/>
      <c r="M41" s="257"/>
      <c r="N41" s="213"/>
      <c r="O41" s="257"/>
      <c r="P41" s="213"/>
      <c r="Q41" s="257"/>
      <c r="R41" s="213"/>
      <c r="S41" s="257"/>
      <c r="T41" s="213"/>
      <c r="U41" s="257"/>
      <c r="V41" s="213"/>
      <c r="W41" s="257"/>
      <c r="X41" s="213"/>
      <c r="Y41" s="257"/>
      <c r="Z41" s="213"/>
      <c r="AA41" s="257"/>
      <c r="AB41" s="213"/>
      <c r="AC41" s="213"/>
      <c r="AD41" s="213"/>
      <c r="AE41" s="255"/>
      <c r="AF41" s="216"/>
      <c r="AG41" s="217"/>
      <c r="AH41" s="217"/>
      <c r="AI41" s="217"/>
      <c r="AJ41" s="267"/>
      <c r="AK41" s="256"/>
      <c r="AL41" s="257"/>
      <c r="AM41" s="257"/>
      <c r="AN41" s="257"/>
      <c r="AO41" s="257"/>
      <c r="AP41" s="257"/>
      <c r="AQ41" s="257"/>
      <c r="AR41" s="125"/>
      <c r="AS41" s="258"/>
      <c r="AT41" s="258"/>
      <c r="AU41" s="258"/>
    </row>
    <row r="42" customFormat="false" ht="15.75" hidden="false" customHeight="false" outlineLevel="0" collapsed="false">
      <c r="A42" s="264" t="s">
        <v>298</v>
      </c>
      <c r="B42" s="257" t="n">
        <v>54</v>
      </c>
      <c r="C42" s="254"/>
      <c r="D42" s="257" t="n">
        <v>46</v>
      </c>
      <c r="E42" s="213"/>
      <c r="F42" s="213"/>
      <c r="G42" s="254"/>
      <c r="H42" s="257"/>
      <c r="I42" s="213"/>
      <c r="J42" s="257"/>
      <c r="K42" s="213"/>
      <c r="L42" s="213"/>
      <c r="M42" s="257" t="n">
        <v>68</v>
      </c>
      <c r="N42" s="213"/>
      <c r="O42" s="257" t="n">
        <v>10</v>
      </c>
      <c r="P42" s="213"/>
      <c r="Q42" s="257" t="n">
        <v>10</v>
      </c>
      <c r="R42" s="213"/>
      <c r="S42" s="257" t="n">
        <v>12</v>
      </c>
      <c r="T42" s="213"/>
      <c r="U42" s="40" t="s">
        <v>299</v>
      </c>
      <c r="V42" s="42"/>
      <c r="W42" s="40" t="s">
        <v>299</v>
      </c>
      <c r="X42" s="42"/>
      <c r="Y42" s="257"/>
      <c r="Z42" s="213"/>
      <c r="AA42" s="257"/>
      <c r="AB42" s="213"/>
      <c r="AC42" s="213" t="n">
        <f aca="false">100-M42</f>
        <v>32</v>
      </c>
      <c r="AD42" s="213"/>
      <c r="AE42" s="255"/>
      <c r="AF42" s="216"/>
      <c r="AG42" s="217"/>
      <c r="AH42" s="268" t="s">
        <v>215</v>
      </c>
      <c r="AI42" s="217"/>
      <c r="AJ42" s="267"/>
      <c r="AK42" s="256"/>
      <c r="AL42" s="257"/>
      <c r="AM42" s="257"/>
      <c r="AN42" s="257"/>
      <c r="AO42" s="257"/>
      <c r="AP42" s="257"/>
      <c r="AQ42" s="257"/>
      <c r="AR42" s="125"/>
      <c r="AS42" s="258"/>
      <c r="AT42" s="258"/>
      <c r="AU42" s="258"/>
    </row>
    <row r="43" customFormat="false" ht="15.75" hidden="false" customHeight="false" outlineLevel="0" collapsed="false">
      <c r="A43" s="264" t="s">
        <v>135</v>
      </c>
      <c r="B43" s="257" t="n">
        <v>4.8</v>
      </c>
      <c r="C43" s="254"/>
      <c r="D43" s="257" t="n">
        <v>95</v>
      </c>
      <c r="E43" s="213"/>
      <c r="F43" s="213"/>
      <c r="G43" s="254"/>
      <c r="H43" s="257"/>
      <c r="I43" s="213"/>
      <c r="J43" s="257"/>
      <c r="K43" s="213"/>
      <c r="L43" s="213" t="s">
        <v>294</v>
      </c>
      <c r="M43" s="257" t="s">
        <v>264</v>
      </c>
      <c r="N43" s="213"/>
      <c r="O43" s="257" t="n">
        <v>1.8</v>
      </c>
      <c r="P43" s="213"/>
      <c r="Q43" s="257" t="n">
        <v>2</v>
      </c>
      <c r="R43" s="213"/>
      <c r="S43" s="257" t="n">
        <v>1.2</v>
      </c>
      <c r="T43" s="213"/>
      <c r="U43" s="40" t="s">
        <v>299</v>
      </c>
      <c r="V43" s="42"/>
      <c r="W43" s="40" t="s">
        <v>299</v>
      </c>
      <c r="X43" s="42"/>
      <c r="Y43" s="257"/>
      <c r="Z43" s="213"/>
      <c r="AA43" s="257"/>
      <c r="AB43" s="213"/>
      <c r="AC43" s="213" t="n">
        <f aca="false">100-83</f>
        <v>17</v>
      </c>
      <c r="AD43" s="213"/>
      <c r="AE43" s="255"/>
      <c r="AF43" s="216" t="s">
        <v>246</v>
      </c>
      <c r="AG43" s="217"/>
      <c r="AH43" s="217"/>
      <c r="AI43" s="217"/>
      <c r="AJ43" s="268" t="s">
        <v>217</v>
      </c>
      <c r="AK43" s="256"/>
      <c r="AL43" s="257"/>
      <c r="AM43" s="257"/>
      <c r="AN43" s="257"/>
      <c r="AO43" s="257"/>
      <c r="AP43" s="257"/>
      <c r="AQ43" s="257"/>
      <c r="AR43" s="125"/>
      <c r="AS43" s="258"/>
      <c r="AT43" s="258"/>
      <c r="AU43" s="258"/>
    </row>
    <row r="44" customFormat="false" ht="15.75" hidden="false" customHeight="false" outlineLevel="0" collapsed="false">
      <c r="A44" s="264" t="s">
        <v>218</v>
      </c>
      <c r="B44" s="257" t="n">
        <v>76</v>
      </c>
      <c r="C44" s="254"/>
      <c r="D44" s="257" t="n">
        <v>24</v>
      </c>
      <c r="E44" s="213"/>
      <c r="F44" s="213"/>
      <c r="G44" s="254"/>
      <c r="H44" s="257"/>
      <c r="I44" s="213"/>
      <c r="J44" s="257"/>
      <c r="K44" s="213"/>
      <c r="L44" s="213" t="s">
        <v>295</v>
      </c>
      <c r="M44" s="257" t="s">
        <v>265</v>
      </c>
      <c r="N44" s="213"/>
      <c r="O44" s="257" t="n">
        <v>20</v>
      </c>
      <c r="P44" s="213"/>
      <c r="Q44" s="257" t="n">
        <v>18</v>
      </c>
      <c r="R44" s="213"/>
      <c r="S44" s="257" t="n">
        <v>13</v>
      </c>
      <c r="T44" s="213"/>
      <c r="U44" s="40" t="s">
        <v>299</v>
      </c>
      <c r="V44" s="42"/>
      <c r="W44" s="40" t="s">
        <v>299</v>
      </c>
      <c r="X44" s="42"/>
      <c r="Y44" s="257"/>
      <c r="Z44" s="213"/>
      <c r="AA44" s="257"/>
      <c r="AB44" s="213"/>
      <c r="AC44" s="213" t="n">
        <f aca="false">100-48</f>
        <v>52</v>
      </c>
      <c r="AD44" s="213"/>
      <c r="AE44" s="255"/>
      <c r="AF44" s="216"/>
      <c r="AG44" s="217"/>
      <c r="AH44" s="217"/>
      <c r="AI44" s="217"/>
      <c r="AJ44" s="268" t="s">
        <v>220</v>
      </c>
      <c r="AK44" s="256"/>
      <c r="AL44" s="257"/>
      <c r="AM44" s="257"/>
      <c r="AN44" s="257"/>
      <c r="AO44" s="257"/>
      <c r="AP44" s="257"/>
      <c r="AQ44" s="257"/>
      <c r="AR44" s="125"/>
      <c r="AS44" s="258"/>
      <c r="AT44" s="258"/>
      <c r="AU44" s="258"/>
    </row>
    <row r="45" customFormat="false" ht="15.75" hidden="false" customHeight="false" outlineLevel="0" collapsed="false">
      <c r="A45" s="264" t="s">
        <v>138</v>
      </c>
      <c r="B45" s="257" t="n">
        <v>19</v>
      </c>
      <c r="C45" s="254"/>
      <c r="D45" s="257" t="n">
        <v>81</v>
      </c>
      <c r="E45" s="213"/>
      <c r="F45" s="213"/>
      <c r="G45" s="254"/>
      <c r="H45" s="257"/>
      <c r="I45" s="213"/>
      <c r="J45" s="257"/>
      <c r="K45" s="213"/>
      <c r="L45" s="213" t="s">
        <v>294</v>
      </c>
      <c r="M45" s="257" t="s">
        <v>266</v>
      </c>
      <c r="N45" s="213"/>
      <c r="O45" s="257" t="n">
        <v>5.6</v>
      </c>
      <c r="P45" s="213"/>
      <c r="Q45" s="257" t="n">
        <v>6</v>
      </c>
      <c r="R45" s="213"/>
      <c r="S45" s="257" t="n">
        <v>8</v>
      </c>
      <c r="T45" s="213"/>
      <c r="U45" s="40" t="s">
        <v>299</v>
      </c>
      <c r="V45" s="42"/>
      <c r="W45" s="40" t="s">
        <v>299</v>
      </c>
      <c r="X45" s="42"/>
      <c r="Y45" s="257"/>
      <c r="Z45" s="213"/>
      <c r="AA45" s="257"/>
      <c r="AB45" s="213"/>
      <c r="AC45" s="213" t="n">
        <f aca="false">100-80</f>
        <v>20</v>
      </c>
      <c r="AD45" s="213"/>
      <c r="AE45" s="255"/>
      <c r="AF45" s="91"/>
      <c r="AG45" s="217"/>
      <c r="AH45" s="268" t="s">
        <v>221</v>
      </c>
      <c r="AI45" s="217"/>
      <c r="AJ45" s="267"/>
      <c r="AK45" s="256"/>
      <c r="AL45" s="257"/>
      <c r="AM45" s="257"/>
      <c r="AN45" s="257"/>
      <c r="AO45" s="257"/>
      <c r="AP45" s="257"/>
      <c r="AQ45" s="257"/>
      <c r="AR45" s="125"/>
      <c r="AS45" s="258"/>
      <c r="AT45" s="258"/>
      <c r="AU45" s="258"/>
    </row>
    <row r="46" customFormat="false" ht="15.75" hidden="false" customHeight="false" outlineLevel="0" collapsed="false">
      <c r="A46" s="264" t="s">
        <v>222</v>
      </c>
      <c r="B46" s="257" t="n">
        <v>11</v>
      </c>
      <c r="C46" s="254"/>
      <c r="D46" s="257" t="n">
        <v>89</v>
      </c>
      <c r="E46" s="213"/>
      <c r="F46" s="213"/>
      <c r="G46" s="254"/>
      <c r="H46" s="257"/>
      <c r="I46" s="213"/>
      <c r="J46" s="257"/>
      <c r="K46" s="213"/>
      <c r="L46" s="213" t="s">
        <v>294</v>
      </c>
      <c r="M46" s="257" t="n">
        <v>87</v>
      </c>
      <c r="N46" s="213"/>
      <c r="O46" s="257" t="n">
        <v>9</v>
      </c>
      <c r="P46" s="213"/>
      <c r="Q46" s="257" t="n">
        <v>2</v>
      </c>
      <c r="R46" s="213"/>
      <c r="S46" s="257" t="n">
        <v>2</v>
      </c>
      <c r="T46" s="213"/>
      <c r="U46" s="257" t="n">
        <v>2</v>
      </c>
      <c r="V46" s="213"/>
      <c r="W46" s="40" t="s">
        <v>299</v>
      </c>
      <c r="X46" s="42"/>
      <c r="Y46" s="257"/>
      <c r="Z46" s="213"/>
      <c r="AA46" s="257"/>
      <c r="AB46" s="213"/>
      <c r="AC46" s="213" t="n">
        <f aca="false">100-M46</f>
        <v>13</v>
      </c>
      <c r="AD46" s="213"/>
      <c r="AE46" s="255"/>
      <c r="AF46" s="216"/>
      <c r="AG46" s="217"/>
      <c r="AH46" s="268" t="s">
        <v>223</v>
      </c>
      <c r="AI46" s="217"/>
      <c r="AJ46" s="267"/>
      <c r="AK46" s="256"/>
      <c r="AL46" s="257"/>
      <c r="AM46" s="257"/>
      <c r="AN46" s="257"/>
      <c r="AO46" s="257"/>
      <c r="AP46" s="257"/>
      <c r="AQ46" s="257"/>
      <c r="AR46" s="125"/>
      <c r="AS46" s="258"/>
      <c r="AT46" s="258"/>
      <c r="AU46" s="258"/>
    </row>
    <row r="47" customFormat="false" ht="15.75" hidden="false" customHeight="false" outlineLevel="0" collapsed="false">
      <c r="A47" s="125"/>
      <c r="B47" s="257"/>
      <c r="C47" s="254"/>
      <c r="D47" s="257"/>
      <c r="E47" s="213"/>
      <c r="F47" s="213"/>
      <c r="G47" s="254"/>
      <c r="H47" s="257"/>
      <c r="I47" s="213"/>
      <c r="J47" s="257"/>
      <c r="K47" s="213"/>
      <c r="L47" s="213"/>
      <c r="M47" s="257"/>
      <c r="N47" s="213"/>
      <c r="O47" s="257"/>
      <c r="P47" s="213"/>
      <c r="Q47" s="257"/>
      <c r="R47" s="213"/>
      <c r="S47" s="257"/>
      <c r="T47" s="213"/>
      <c r="U47" s="257"/>
      <c r="V47" s="213"/>
      <c r="W47" s="257"/>
      <c r="X47" s="213"/>
      <c r="Y47" s="257"/>
      <c r="Z47" s="213"/>
      <c r="AA47" s="257"/>
      <c r="AB47" s="213"/>
      <c r="AC47" s="213"/>
      <c r="AD47" s="213"/>
      <c r="AE47" s="255"/>
      <c r="AF47" s="216"/>
      <c r="AG47" s="217"/>
      <c r="AH47" s="217"/>
      <c r="AI47" s="217"/>
      <c r="AJ47" s="267"/>
      <c r="AK47" s="256"/>
      <c r="AL47" s="257"/>
      <c r="AM47" s="257"/>
      <c r="AN47" s="257"/>
      <c r="AO47" s="257"/>
      <c r="AP47" s="257"/>
      <c r="AQ47" s="257"/>
      <c r="AR47" s="125"/>
      <c r="AS47" s="258"/>
      <c r="AT47" s="258"/>
      <c r="AU47" s="258"/>
    </row>
    <row r="48" customFormat="false" ht="15.75" hidden="false" customHeight="false" outlineLevel="0" collapsed="false">
      <c r="A48" s="222"/>
      <c r="B48" s="257"/>
      <c r="C48" s="254"/>
      <c r="D48" s="257"/>
      <c r="E48" s="213"/>
      <c r="F48" s="213"/>
      <c r="G48" s="254"/>
      <c r="H48" s="257"/>
      <c r="I48" s="213"/>
      <c r="J48" s="257"/>
      <c r="K48" s="213"/>
      <c r="L48" s="213"/>
      <c r="M48" s="257"/>
      <c r="N48" s="213"/>
      <c r="O48" s="257"/>
      <c r="P48" s="213"/>
      <c r="Q48" s="257"/>
      <c r="R48" s="213"/>
      <c r="S48" s="257"/>
      <c r="T48" s="213"/>
      <c r="U48" s="257"/>
      <c r="V48" s="213"/>
      <c r="W48" s="257"/>
      <c r="X48" s="213"/>
      <c r="Y48" s="257"/>
      <c r="Z48" s="213"/>
      <c r="AA48" s="257"/>
      <c r="AB48" s="213"/>
      <c r="AC48" s="213"/>
      <c r="AD48" s="213"/>
      <c r="AE48" s="255"/>
      <c r="AF48" s="216"/>
      <c r="AG48" s="217"/>
      <c r="AH48" s="217"/>
      <c r="AI48" s="217"/>
      <c r="AJ48" s="267"/>
      <c r="AK48" s="256"/>
      <c r="AL48" s="257"/>
      <c r="AM48" s="257"/>
      <c r="AN48" s="257"/>
      <c r="AO48" s="257"/>
      <c r="AP48" s="257"/>
      <c r="AQ48" s="257"/>
      <c r="AR48" s="125"/>
      <c r="AS48" s="258"/>
      <c r="AT48" s="258"/>
      <c r="AU48" s="258"/>
    </row>
    <row r="49" customFormat="false" ht="15.75" hidden="false" customHeight="false" outlineLevel="0" collapsed="false">
      <c r="A49" s="125"/>
      <c r="B49" s="125"/>
      <c r="C49" s="42"/>
      <c r="D49" s="125"/>
      <c r="E49" s="91"/>
      <c r="F49" s="91"/>
      <c r="G49" s="91"/>
      <c r="H49" s="125"/>
      <c r="I49" s="91"/>
      <c r="J49" s="125"/>
      <c r="K49" s="91"/>
      <c r="L49" s="91"/>
      <c r="M49" s="125"/>
      <c r="N49" s="91"/>
      <c r="O49" s="125"/>
      <c r="P49" s="91"/>
      <c r="Q49" s="125"/>
      <c r="R49" s="91"/>
      <c r="S49" s="125"/>
      <c r="T49" s="91"/>
      <c r="U49" s="125"/>
      <c r="V49" s="91"/>
      <c r="W49" s="125"/>
      <c r="X49" s="91"/>
      <c r="Y49" s="125"/>
      <c r="Z49" s="91"/>
      <c r="AA49" s="125"/>
      <c r="AB49" s="91"/>
      <c r="AC49" s="91"/>
      <c r="AD49" s="91"/>
      <c r="AE49" s="91"/>
      <c r="AF49" s="91"/>
      <c r="AG49" s="12"/>
      <c r="AH49" s="12"/>
      <c r="AI49" s="12"/>
      <c r="AJ49" s="12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</row>
    <row r="50" customFormat="false" ht="15.75" hidden="false" customHeight="false" outlineLevel="0" collapsed="false">
      <c r="A50" s="125"/>
      <c r="B50" s="125"/>
      <c r="C50" s="42"/>
      <c r="D50" s="125"/>
      <c r="E50" s="91"/>
      <c r="F50" s="91"/>
      <c r="G50" s="91"/>
      <c r="H50" s="125"/>
      <c r="I50" s="91"/>
      <c r="J50" s="125"/>
      <c r="K50" s="91"/>
      <c r="L50" s="91"/>
      <c r="M50" s="125"/>
      <c r="N50" s="91"/>
      <c r="O50" s="125"/>
      <c r="P50" s="91"/>
      <c r="Q50" s="125"/>
      <c r="R50" s="91"/>
      <c r="S50" s="125"/>
      <c r="T50" s="91"/>
      <c r="U50" s="125"/>
      <c r="V50" s="91"/>
      <c r="W50" s="125"/>
      <c r="X50" s="91"/>
      <c r="Y50" s="125"/>
      <c r="Z50" s="91"/>
      <c r="AA50" s="125"/>
      <c r="AB50" s="91"/>
      <c r="AC50" s="91"/>
      <c r="AD50" s="91"/>
      <c r="AE50" s="91"/>
      <c r="AF50" s="91"/>
      <c r="AG50" s="12"/>
      <c r="AH50" s="12"/>
      <c r="AI50" s="12"/>
      <c r="AJ50" s="12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</row>
    <row r="51" customFormat="false" ht="15.75" hidden="false" customHeight="false" outlineLevel="0" collapsed="false">
      <c r="A51" s="125"/>
      <c r="B51" s="125"/>
      <c r="C51" s="42"/>
      <c r="D51" s="125"/>
      <c r="E51" s="91"/>
      <c r="F51" s="91"/>
      <c r="G51" s="91"/>
      <c r="H51" s="125"/>
      <c r="I51" s="91"/>
      <c r="J51" s="125"/>
      <c r="K51" s="91"/>
      <c r="L51" s="91"/>
      <c r="M51" s="125"/>
      <c r="N51" s="91"/>
      <c r="O51" s="125"/>
      <c r="P51" s="91"/>
      <c r="Q51" s="125"/>
      <c r="R51" s="91"/>
      <c r="S51" s="125"/>
      <c r="T51" s="91"/>
      <c r="U51" s="125"/>
      <c r="V51" s="91"/>
      <c r="W51" s="125"/>
      <c r="X51" s="91"/>
      <c r="Y51" s="125"/>
      <c r="Z51" s="91"/>
      <c r="AA51" s="125"/>
      <c r="AB51" s="91"/>
      <c r="AC51" s="91"/>
      <c r="AD51" s="91"/>
      <c r="AE51" s="91"/>
      <c r="AF51" s="91"/>
      <c r="AG51" s="12"/>
      <c r="AH51" s="12"/>
      <c r="AI51" s="12"/>
      <c r="AJ51" s="12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</row>
    <row r="52" customFormat="false" ht="15.75" hidden="false" customHeight="false" outlineLevel="0" collapsed="false">
      <c r="A52" s="264"/>
      <c r="B52" s="257"/>
      <c r="C52" s="254"/>
      <c r="D52" s="257"/>
      <c r="E52" s="213"/>
      <c r="F52" s="213"/>
      <c r="G52" s="254"/>
      <c r="H52" s="257"/>
      <c r="I52" s="213"/>
      <c r="J52" s="257"/>
      <c r="K52" s="213"/>
      <c r="L52" s="213"/>
      <c r="M52" s="257"/>
      <c r="N52" s="213"/>
      <c r="O52" s="257"/>
      <c r="P52" s="213"/>
      <c r="Q52" s="257"/>
      <c r="R52" s="213"/>
      <c r="S52" s="257"/>
      <c r="T52" s="213"/>
      <c r="U52" s="257"/>
      <c r="V52" s="213"/>
      <c r="W52" s="257"/>
      <c r="X52" s="213"/>
      <c r="Y52" s="257"/>
      <c r="Z52" s="213"/>
      <c r="AA52" s="257"/>
      <c r="AB52" s="213"/>
      <c r="AC52" s="213"/>
      <c r="AD52" s="213"/>
      <c r="AE52" s="255"/>
      <c r="AF52" s="216"/>
      <c r="AG52" s="267"/>
      <c r="AH52" s="267"/>
      <c r="AI52" s="217"/>
      <c r="AJ52" s="267"/>
      <c r="AK52" s="256"/>
      <c r="AL52" s="257"/>
      <c r="AM52" s="257"/>
      <c r="AN52" s="257"/>
      <c r="AO52" s="257"/>
      <c r="AP52" s="257"/>
      <c r="AQ52" s="257"/>
      <c r="AR52" s="125"/>
      <c r="AS52" s="258"/>
      <c r="AT52" s="258"/>
      <c r="AU52" s="258"/>
    </row>
    <row r="53" customFormat="false" ht="15.75" hidden="false" customHeight="false" outlineLevel="0" collapsed="false">
      <c r="A53" s="225" t="s">
        <v>299</v>
      </c>
      <c r="B53" s="213"/>
      <c r="C53" s="254"/>
      <c r="D53" s="213"/>
      <c r="E53" s="213"/>
      <c r="F53" s="213"/>
      <c r="G53" s="254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55"/>
      <c r="AF53" s="216"/>
      <c r="AG53" s="267"/>
      <c r="AH53" s="267"/>
      <c r="AI53" s="217"/>
      <c r="AJ53" s="267"/>
      <c r="AK53" s="255"/>
      <c r="AL53" s="213"/>
      <c r="AM53" s="213"/>
      <c r="AN53" s="213"/>
      <c r="AO53" s="213"/>
      <c r="AP53" s="213"/>
      <c r="AQ53" s="213"/>
      <c r="AR53" s="91"/>
      <c r="AS53" s="254"/>
      <c r="AT53" s="254"/>
      <c r="AU53" s="254"/>
    </row>
    <row r="54" customFormat="false" ht="15.75" hidden="false" customHeight="false" outlineLevel="0" collapsed="false">
      <c r="A54" s="271" t="s">
        <v>300</v>
      </c>
      <c r="B54" s="213"/>
      <c r="C54" s="254"/>
      <c r="D54" s="213"/>
      <c r="E54" s="213"/>
      <c r="F54" s="213"/>
      <c r="G54" s="254"/>
      <c r="H54" s="213"/>
      <c r="I54" s="213"/>
      <c r="J54" s="213"/>
      <c r="K54" s="213" t="n">
        <f aca="false">SUM(F54:H54)</f>
        <v>0</v>
      </c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 t="n">
        <f aca="false">SUM(M54:W54)</f>
        <v>0</v>
      </c>
      <c r="AC54" s="213"/>
      <c r="AD54" s="213"/>
      <c r="AE54" s="255" t="n">
        <f aca="false">SUM(AE7:AE33)</f>
        <v>927108</v>
      </c>
      <c r="AF54" s="216"/>
      <c r="AG54" s="217"/>
      <c r="AH54" s="217"/>
      <c r="AI54" s="217"/>
      <c r="AJ54" s="267"/>
      <c r="AK54" s="255"/>
      <c r="AL54" s="213"/>
      <c r="AM54" s="213"/>
      <c r="AN54" s="213"/>
      <c r="AO54" s="213"/>
      <c r="AP54" s="213"/>
      <c r="AQ54" s="213"/>
      <c r="AR54" s="91"/>
      <c r="AS54" s="254"/>
      <c r="AT54" s="254"/>
      <c r="AU54" s="254"/>
    </row>
    <row r="55" customFormat="false" ht="15.75" hidden="false" customHeight="false" outlineLevel="0" collapsed="false">
      <c r="A55" s="271" t="s">
        <v>301</v>
      </c>
      <c r="B55" s="213"/>
      <c r="C55" s="254"/>
      <c r="D55" s="213"/>
      <c r="E55" s="213"/>
      <c r="F55" s="213"/>
      <c r="G55" s="254"/>
      <c r="H55" s="213"/>
      <c r="I55" s="213"/>
      <c r="J55" s="213"/>
      <c r="K55" s="213" t="n">
        <f aca="false">SUM(F55:H55)</f>
        <v>0</v>
      </c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 t="n">
        <f aca="false">SUM(M55:W55)</f>
        <v>0</v>
      </c>
      <c r="AC55" s="213"/>
      <c r="AD55" s="213"/>
      <c r="AE55" s="255"/>
      <c r="AF55" s="216"/>
      <c r="AG55" s="217"/>
      <c r="AH55" s="217"/>
      <c r="AI55" s="217"/>
      <c r="AJ55" s="267"/>
      <c r="AK55" s="255"/>
      <c r="AL55" s="213"/>
      <c r="AM55" s="213"/>
      <c r="AN55" s="213"/>
      <c r="AO55" s="213"/>
      <c r="AP55" s="213"/>
      <c r="AQ55" s="213"/>
      <c r="AR55" s="91"/>
      <c r="AS55" s="254"/>
      <c r="AT55" s="254"/>
      <c r="AU55" s="254"/>
    </row>
    <row r="56" customFormat="false" ht="15.75" hidden="false" customHeight="false" outlineLevel="0" collapsed="false">
      <c r="A56" s="271" t="s">
        <v>302</v>
      </c>
      <c r="B56" s="213"/>
      <c r="C56" s="254"/>
      <c r="D56" s="213"/>
      <c r="E56" s="213"/>
      <c r="F56" s="213"/>
      <c r="G56" s="254"/>
      <c r="H56" s="213"/>
      <c r="I56" s="213"/>
      <c r="J56" s="213"/>
      <c r="K56" s="213" t="n">
        <f aca="false">SUM(F56:H56)</f>
        <v>0</v>
      </c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 t="n">
        <f aca="false">SUM(M56:W56)</f>
        <v>0</v>
      </c>
      <c r="AC56" s="213"/>
      <c r="AD56" s="213"/>
      <c r="AE56" s="255"/>
      <c r="AF56" s="216"/>
      <c r="AG56" s="217"/>
      <c r="AH56" s="217"/>
      <c r="AI56" s="217"/>
      <c r="AJ56" s="267"/>
      <c r="AK56" s="255"/>
      <c r="AL56" s="213"/>
      <c r="AM56" s="213"/>
      <c r="AN56" s="213"/>
      <c r="AO56" s="213"/>
      <c r="AP56" s="213"/>
      <c r="AQ56" s="213"/>
      <c r="AR56" s="91"/>
      <c r="AS56" s="254"/>
      <c r="AT56" s="254"/>
      <c r="AU56" s="254"/>
    </row>
    <row r="57" customFormat="false" ht="15.75" hidden="false" customHeight="false" outlineLevel="0" collapsed="false">
      <c r="A57" s="272" t="s">
        <v>303</v>
      </c>
      <c r="B57" s="213"/>
      <c r="C57" s="254"/>
      <c r="D57" s="213"/>
      <c r="E57" s="213"/>
      <c r="F57" s="213"/>
      <c r="G57" s="254"/>
      <c r="H57" s="213"/>
      <c r="I57" s="213"/>
      <c r="J57" s="213"/>
      <c r="K57" s="213" t="n">
        <f aca="false">SUM(F57:H57)</f>
        <v>0</v>
      </c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 t="n">
        <f aca="false">SUM(M57:W57)</f>
        <v>0</v>
      </c>
      <c r="AC57" s="213"/>
      <c r="AD57" s="213"/>
      <c r="AE57" s="255"/>
      <c r="AF57" s="216"/>
      <c r="AG57" s="217"/>
      <c r="AH57" s="217"/>
      <c r="AI57" s="217"/>
      <c r="AJ57" s="267"/>
      <c r="AK57" s="255"/>
      <c r="AL57" s="213"/>
      <c r="AM57" s="213"/>
      <c r="AN57" s="213"/>
      <c r="AO57" s="213"/>
      <c r="AP57" s="213"/>
      <c r="AQ57" s="213"/>
      <c r="AR57" s="91"/>
      <c r="AS57" s="254"/>
      <c r="AT57" s="254"/>
      <c r="AU57" s="254"/>
    </row>
    <row r="58" customFormat="false" ht="15.75" hidden="false" customHeight="false" outlineLevel="0" collapsed="false">
      <c r="A58" s="271" t="s">
        <v>304</v>
      </c>
      <c r="B58" s="213"/>
      <c r="C58" s="254"/>
      <c r="D58" s="213"/>
      <c r="E58" s="213"/>
      <c r="F58" s="213"/>
      <c r="G58" s="254"/>
      <c r="H58" s="213"/>
      <c r="I58" s="213"/>
      <c r="J58" s="213"/>
      <c r="K58" s="213" t="n">
        <f aca="false">SUM(F58:H58)</f>
        <v>0</v>
      </c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 t="n">
        <f aca="false">SUM(M58:W58)</f>
        <v>0</v>
      </c>
      <c r="AC58" s="213"/>
      <c r="AD58" s="213"/>
      <c r="AE58" s="255"/>
      <c r="AF58" s="216"/>
      <c r="AG58" s="217"/>
      <c r="AH58" s="217"/>
      <c r="AI58" s="217"/>
      <c r="AJ58" s="267"/>
      <c r="AK58" s="255"/>
      <c r="AL58" s="213"/>
      <c r="AM58" s="213"/>
      <c r="AN58" s="213"/>
      <c r="AO58" s="213"/>
      <c r="AP58" s="213"/>
      <c r="AQ58" s="213"/>
      <c r="AR58" s="91"/>
      <c r="AS58" s="254"/>
      <c r="AT58" s="254"/>
      <c r="AU58" s="254"/>
    </row>
    <row r="59" customFormat="false" ht="15.75" hidden="false" customHeight="false" outlineLevel="0" collapsed="false">
      <c r="A59" s="271" t="s">
        <v>305</v>
      </c>
      <c r="B59" s="213"/>
      <c r="C59" s="254"/>
      <c r="D59" s="213"/>
      <c r="E59" s="213"/>
      <c r="F59" s="213"/>
      <c r="G59" s="254"/>
      <c r="H59" s="213"/>
      <c r="I59" s="213"/>
      <c r="J59" s="213"/>
      <c r="K59" s="213" t="n">
        <f aca="false">SUM(F59:H59)</f>
        <v>0</v>
      </c>
      <c r="L59" s="213"/>
      <c r="M59" s="213"/>
      <c r="N59" s="213"/>
      <c r="O59" s="213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 t="n">
        <f aca="false">SUM(M59:W59)</f>
        <v>0</v>
      </c>
      <c r="AC59" s="213"/>
      <c r="AD59" s="213"/>
      <c r="AE59" s="255"/>
      <c r="AF59" s="216"/>
      <c r="AG59" s="217"/>
      <c r="AH59" s="217"/>
      <c r="AI59" s="217"/>
      <c r="AJ59" s="267"/>
      <c r="AK59" s="255"/>
      <c r="AL59" s="213"/>
      <c r="AM59" s="213"/>
      <c r="AN59" s="213"/>
      <c r="AO59" s="213"/>
      <c r="AP59" s="213"/>
      <c r="AQ59" s="213"/>
      <c r="AR59" s="91"/>
      <c r="AS59" s="254"/>
      <c r="AT59" s="254"/>
      <c r="AU59" s="254"/>
    </row>
    <row r="60" customFormat="false" ht="15.75" hidden="false" customHeight="false" outlineLevel="0" collapsed="false">
      <c r="A60" s="271" t="s">
        <v>306</v>
      </c>
      <c r="B60" s="213"/>
      <c r="C60" s="254"/>
      <c r="D60" s="213"/>
      <c r="E60" s="213"/>
      <c r="F60" s="213"/>
      <c r="G60" s="254"/>
      <c r="H60" s="213"/>
      <c r="I60" s="213"/>
      <c r="J60" s="213"/>
      <c r="K60" s="213" t="n">
        <f aca="false">SUM(F60:H60)</f>
        <v>0</v>
      </c>
      <c r="L60" s="213"/>
      <c r="M60" s="213"/>
      <c r="N60" s="213"/>
      <c r="O60" s="213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 t="n">
        <f aca="false">SUM(M60:W60)</f>
        <v>0</v>
      </c>
      <c r="AC60" s="213"/>
      <c r="AD60" s="213"/>
      <c r="AE60" s="255"/>
      <c r="AF60" s="216"/>
      <c r="AG60" s="217"/>
      <c r="AH60" s="217"/>
      <c r="AI60" s="217"/>
      <c r="AJ60" s="267"/>
      <c r="AK60" s="255"/>
      <c r="AL60" s="213"/>
      <c r="AM60" s="213"/>
      <c r="AN60" s="213"/>
      <c r="AO60" s="213"/>
      <c r="AP60" s="213"/>
      <c r="AQ60" s="213"/>
      <c r="AR60" s="91"/>
      <c r="AS60" s="254"/>
      <c r="AT60" s="254"/>
      <c r="AU60" s="254"/>
    </row>
    <row r="61" customFormat="false" ht="15.75" hidden="false" customHeight="false" outlineLevel="0" collapsed="false">
      <c r="A61" s="271" t="s">
        <v>307</v>
      </c>
      <c r="B61" s="213"/>
      <c r="C61" s="254"/>
      <c r="D61" s="213"/>
      <c r="E61" s="213"/>
      <c r="F61" s="213"/>
      <c r="G61" s="254"/>
      <c r="H61" s="213"/>
      <c r="I61" s="213"/>
      <c r="J61" s="213"/>
      <c r="K61" s="213" t="n">
        <f aca="false">SUM(F61:H61)</f>
        <v>0</v>
      </c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 t="n">
        <f aca="false">SUM(M61:W61)</f>
        <v>0</v>
      </c>
      <c r="AC61" s="213"/>
      <c r="AD61" s="213"/>
      <c r="AE61" s="255"/>
      <c r="AF61" s="216"/>
      <c r="AG61" s="217"/>
      <c r="AH61" s="217"/>
      <c r="AI61" s="217"/>
      <c r="AJ61" s="267"/>
      <c r="AK61" s="255"/>
      <c r="AL61" s="213"/>
      <c r="AM61" s="213"/>
      <c r="AN61" s="213"/>
      <c r="AO61" s="213"/>
      <c r="AP61" s="213"/>
      <c r="AQ61" s="213"/>
      <c r="AR61" s="91"/>
      <c r="AS61" s="254"/>
      <c r="AT61" s="254"/>
      <c r="AU61" s="254"/>
    </row>
    <row r="62" customFormat="false" ht="15.75" hidden="false" customHeight="false" outlineLevel="0" collapsed="false">
      <c r="A62" s="271" t="s">
        <v>308</v>
      </c>
      <c r="B62" s="213"/>
      <c r="C62" s="254"/>
      <c r="D62" s="213"/>
      <c r="E62" s="213"/>
      <c r="F62" s="213"/>
      <c r="G62" s="254"/>
      <c r="H62" s="213"/>
      <c r="I62" s="213"/>
      <c r="J62" s="213"/>
      <c r="K62" s="213" t="n">
        <f aca="false">SUM(F62:H62)</f>
        <v>0</v>
      </c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 t="n">
        <f aca="false">SUM(M62:W62)</f>
        <v>0</v>
      </c>
      <c r="AC62" s="213"/>
      <c r="AD62" s="213"/>
      <c r="AE62" s="255"/>
      <c r="AF62" s="216"/>
      <c r="AG62" s="217"/>
      <c r="AH62" s="217"/>
      <c r="AI62" s="217"/>
      <c r="AJ62" s="267"/>
      <c r="AK62" s="255"/>
      <c r="AL62" s="213"/>
      <c r="AM62" s="213"/>
      <c r="AN62" s="213"/>
      <c r="AO62" s="213"/>
      <c r="AP62" s="213"/>
      <c r="AQ62" s="213"/>
      <c r="AR62" s="91"/>
      <c r="AS62" s="254"/>
      <c r="AT62" s="254"/>
      <c r="AU62" s="254"/>
    </row>
    <row r="63" customFormat="false" ht="15.75" hidden="false" customHeight="false" outlineLevel="0" collapsed="false">
      <c r="A63" s="271" t="s">
        <v>309</v>
      </c>
      <c r="B63" s="213"/>
      <c r="C63" s="254"/>
      <c r="D63" s="213"/>
      <c r="E63" s="213"/>
      <c r="F63" s="213"/>
      <c r="G63" s="254"/>
      <c r="H63" s="213"/>
      <c r="I63" s="213"/>
      <c r="J63" s="213"/>
      <c r="K63" s="213" t="n">
        <f aca="false">SUM(F63:H63)</f>
        <v>0</v>
      </c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 t="n">
        <f aca="false">SUM(M63:W63)</f>
        <v>0</v>
      </c>
      <c r="AC63" s="213"/>
      <c r="AD63" s="213"/>
      <c r="AE63" s="255"/>
      <c r="AF63" s="216"/>
      <c r="AG63" s="217"/>
      <c r="AH63" s="217"/>
      <c r="AI63" s="217"/>
      <c r="AJ63" s="267"/>
      <c r="AK63" s="255"/>
      <c r="AL63" s="213"/>
      <c r="AM63" s="213"/>
      <c r="AN63" s="213"/>
      <c r="AO63" s="213"/>
      <c r="AP63" s="213"/>
      <c r="AQ63" s="213"/>
      <c r="AR63" s="91"/>
      <c r="AS63" s="254"/>
      <c r="AT63" s="254"/>
      <c r="AU63" s="254"/>
    </row>
    <row r="64" customFormat="false" ht="15.75" hidden="false" customHeight="false" outlineLevel="0" collapsed="false">
      <c r="A64" s="271" t="s">
        <v>310</v>
      </c>
      <c r="B64" s="213"/>
      <c r="C64" s="254"/>
      <c r="D64" s="213"/>
      <c r="E64" s="213"/>
      <c r="F64" s="213"/>
      <c r="G64" s="254"/>
      <c r="H64" s="213"/>
      <c r="I64" s="213"/>
      <c r="J64" s="213"/>
      <c r="K64" s="213" t="n">
        <f aca="false">SUM(F64:H64)</f>
        <v>0</v>
      </c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 t="n">
        <f aca="false">SUM(M64:W64)</f>
        <v>0</v>
      </c>
      <c r="AC64" s="213"/>
      <c r="AD64" s="213"/>
      <c r="AE64" s="255"/>
      <c r="AF64" s="216"/>
      <c r="AG64" s="217"/>
      <c r="AH64" s="217"/>
      <c r="AI64" s="217"/>
      <c r="AJ64" s="267"/>
      <c r="AK64" s="255"/>
      <c r="AL64" s="213"/>
      <c r="AM64" s="213"/>
      <c r="AN64" s="213"/>
      <c r="AO64" s="213"/>
      <c r="AP64" s="213"/>
      <c r="AQ64" s="213"/>
      <c r="AR64" s="91"/>
      <c r="AS64" s="254"/>
      <c r="AT64" s="254"/>
      <c r="AU64" s="254"/>
    </row>
    <row r="65" customFormat="false" ht="15.75" hidden="false" customHeight="false" outlineLevel="0" collapsed="false">
      <c r="A65" s="271" t="s">
        <v>311</v>
      </c>
      <c r="B65" s="213"/>
      <c r="C65" s="254"/>
      <c r="D65" s="213"/>
      <c r="E65" s="213"/>
      <c r="F65" s="213"/>
      <c r="G65" s="254"/>
      <c r="H65" s="213"/>
      <c r="I65" s="213"/>
      <c r="J65" s="213"/>
      <c r="K65" s="213" t="n">
        <f aca="false">SUM(F65:H65)</f>
        <v>0</v>
      </c>
      <c r="L65" s="213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3"/>
      <c r="AB65" s="213" t="n">
        <f aca="false">SUM(M65:W65)</f>
        <v>0</v>
      </c>
      <c r="AC65" s="213"/>
      <c r="AD65" s="213"/>
      <c r="AE65" s="255"/>
      <c r="AF65" s="216"/>
      <c r="AG65" s="217"/>
      <c r="AH65" s="217"/>
      <c r="AI65" s="217"/>
      <c r="AJ65" s="267"/>
      <c r="AK65" s="255"/>
      <c r="AL65" s="213"/>
      <c r="AM65" s="213"/>
      <c r="AN65" s="213"/>
      <c r="AO65" s="213"/>
      <c r="AP65" s="213"/>
      <c r="AQ65" s="213"/>
      <c r="AR65" s="91"/>
      <c r="AS65" s="254"/>
      <c r="AT65" s="254"/>
      <c r="AU65" s="254"/>
    </row>
    <row r="66" customFormat="false" ht="15.75" hidden="false" customHeight="false" outlineLevel="0" collapsed="false">
      <c r="A66" s="272" t="s">
        <v>312</v>
      </c>
      <c r="B66" s="213"/>
      <c r="C66" s="254"/>
      <c r="D66" s="213"/>
      <c r="E66" s="213"/>
      <c r="F66" s="213"/>
      <c r="G66" s="254"/>
      <c r="H66" s="213"/>
      <c r="I66" s="213"/>
      <c r="J66" s="213"/>
      <c r="K66" s="213" t="n">
        <f aca="false">SUM(F66:H66)</f>
        <v>0</v>
      </c>
      <c r="L66" s="213"/>
      <c r="M66" s="213"/>
      <c r="N66" s="213"/>
      <c r="O66" s="213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3"/>
      <c r="AB66" s="213" t="n">
        <f aca="false">SUM(M66:W66)</f>
        <v>0</v>
      </c>
      <c r="AC66" s="213"/>
      <c r="AD66" s="213"/>
      <c r="AE66" s="255"/>
      <c r="AF66" s="216"/>
      <c r="AG66" s="217"/>
      <c r="AH66" s="217"/>
      <c r="AI66" s="217"/>
      <c r="AJ66" s="267"/>
      <c r="AK66" s="255"/>
      <c r="AL66" s="213"/>
      <c r="AM66" s="213"/>
      <c r="AN66" s="213"/>
      <c r="AO66" s="213"/>
      <c r="AP66" s="213"/>
      <c r="AQ66" s="213"/>
      <c r="AR66" s="91"/>
      <c r="AS66" s="254"/>
      <c r="AT66" s="254"/>
      <c r="AU66" s="254"/>
    </row>
    <row r="67" customFormat="false" ht="15.75" hidden="false" customHeight="false" outlineLevel="0" collapsed="false">
      <c r="A67" s="272" t="s">
        <v>313</v>
      </c>
      <c r="B67" s="211"/>
      <c r="C67" s="212"/>
      <c r="D67" s="211"/>
      <c r="E67" s="211"/>
      <c r="F67" s="211"/>
      <c r="G67" s="212"/>
      <c r="H67" s="211"/>
      <c r="I67" s="211"/>
      <c r="J67" s="211"/>
      <c r="K67" s="213" t="n">
        <f aca="false">SUM(F67:H67)</f>
        <v>0</v>
      </c>
      <c r="L67" s="213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3" t="n">
        <f aca="false">SUM(M67:W67)</f>
        <v>0</v>
      </c>
      <c r="AC67" s="213"/>
      <c r="AD67" s="213"/>
      <c r="AE67" s="241"/>
      <c r="AF67" s="216"/>
      <c r="AG67" s="217"/>
      <c r="AH67" s="217"/>
      <c r="AI67" s="218"/>
      <c r="AJ67" s="219"/>
      <c r="AK67" s="241"/>
      <c r="AL67" s="211"/>
      <c r="AM67" s="211"/>
      <c r="AN67" s="211"/>
      <c r="AO67" s="211"/>
      <c r="AP67" s="211"/>
      <c r="AQ67" s="211"/>
      <c r="AR67" s="91"/>
      <c r="AS67" s="212"/>
      <c r="AT67" s="212"/>
      <c r="AU67" s="212"/>
    </row>
    <row r="68" customFormat="false" ht="15.75" hidden="false" customHeight="false" outlineLevel="0" collapsed="false">
      <c r="A68" s="271" t="s">
        <v>314</v>
      </c>
      <c r="B68" s="213"/>
      <c r="C68" s="254"/>
      <c r="D68" s="213"/>
      <c r="E68" s="213"/>
      <c r="F68" s="213"/>
      <c r="G68" s="254"/>
      <c r="H68" s="213"/>
      <c r="I68" s="213"/>
      <c r="J68" s="213"/>
      <c r="K68" s="213" t="n">
        <f aca="false">SUM(F68:H68)</f>
        <v>0</v>
      </c>
      <c r="L68" s="213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13"/>
      <c r="Z68" s="213"/>
      <c r="AA68" s="213"/>
      <c r="AB68" s="262" t="n">
        <f aca="false">SUM(M68:W68)</f>
        <v>0</v>
      </c>
      <c r="AC68" s="262"/>
      <c r="AD68" s="213"/>
      <c r="AE68" s="255"/>
      <c r="AF68" s="216"/>
      <c r="AG68" s="217"/>
      <c r="AH68" s="217"/>
      <c r="AI68" s="217"/>
      <c r="AJ68" s="267"/>
      <c r="AK68" s="255"/>
      <c r="AL68" s="213"/>
      <c r="AM68" s="213"/>
      <c r="AN68" s="213"/>
      <c r="AO68" s="213"/>
      <c r="AP68" s="213"/>
      <c r="AQ68" s="213"/>
      <c r="AR68" s="91"/>
      <c r="AS68" s="254"/>
      <c r="AT68" s="254"/>
      <c r="AU68" s="254"/>
    </row>
    <row r="69" customFormat="false" ht="15.75" hidden="false" customHeight="false" outlineLevel="0" collapsed="false">
      <c r="A69" s="271" t="s">
        <v>315</v>
      </c>
      <c r="B69" s="213"/>
      <c r="C69" s="254"/>
      <c r="D69" s="213"/>
      <c r="E69" s="213"/>
      <c r="F69" s="213"/>
      <c r="G69" s="254"/>
      <c r="H69" s="213"/>
      <c r="I69" s="213"/>
      <c r="J69" s="213"/>
      <c r="K69" s="213" t="n">
        <f aca="false">SUM(F69:H69)</f>
        <v>0</v>
      </c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213"/>
      <c r="Z69" s="213"/>
      <c r="AA69" s="213"/>
      <c r="AB69" s="262" t="n">
        <f aca="false">SUM(M69:W69)</f>
        <v>0</v>
      </c>
      <c r="AC69" s="262"/>
      <c r="AD69" s="213"/>
      <c r="AE69" s="255"/>
      <c r="AF69" s="216"/>
      <c r="AG69" s="217"/>
      <c r="AH69" s="217"/>
      <c r="AI69" s="217"/>
      <c r="AJ69" s="267"/>
      <c r="AK69" s="255"/>
      <c r="AL69" s="213"/>
      <c r="AM69" s="213"/>
      <c r="AN69" s="213"/>
      <c r="AO69" s="213"/>
      <c r="AP69" s="213"/>
      <c r="AQ69" s="213"/>
      <c r="AR69" s="91"/>
      <c r="AS69" s="254"/>
      <c r="AT69" s="254"/>
      <c r="AU69" s="254"/>
    </row>
    <row r="70" customFormat="false" ht="15.75" hidden="false" customHeight="false" outlineLevel="0" collapsed="false">
      <c r="A70" s="271" t="s">
        <v>316</v>
      </c>
      <c r="B70" s="213"/>
      <c r="C70" s="254"/>
      <c r="D70" s="213"/>
      <c r="E70" s="213"/>
      <c r="F70" s="213"/>
      <c r="G70" s="254"/>
      <c r="H70" s="213"/>
      <c r="I70" s="213"/>
      <c r="J70" s="213"/>
      <c r="K70" s="213" t="n">
        <f aca="false">SUM(F70:H70)</f>
        <v>0</v>
      </c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 t="n">
        <f aca="false">SUM(M70:W70)</f>
        <v>0</v>
      </c>
      <c r="AC70" s="213"/>
      <c r="AD70" s="213"/>
      <c r="AE70" s="255"/>
      <c r="AF70" s="216"/>
      <c r="AG70" s="217"/>
      <c r="AH70" s="217"/>
      <c r="AI70" s="217"/>
      <c r="AJ70" s="267"/>
      <c r="AK70" s="255"/>
      <c r="AL70" s="213"/>
      <c r="AM70" s="213"/>
      <c r="AN70" s="213"/>
      <c r="AO70" s="213"/>
      <c r="AP70" s="213"/>
      <c r="AQ70" s="213"/>
      <c r="AR70" s="91"/>
      <c r="AS70" s="254"/>
      <c r="AT70" s="254"/>
      <c r="AU70" s="254"/>
    </row>
    <row r="71" customFormat="false" ht="15.75" hidden="false" customHeight="false" outlineLevel="0" collapsed="false">
      <c r="A71" s="271" t="s">
        <v>317</v>
      </c>
      <c r="B71" s="213"/>
      <c r="C71" s="254"/>
      <c r="D71" s="213"/>
      <c r="E71" s="213"/>
      <c r="F71" s="213"/>
      <c r="G71" s="254"/>
      <c r="H71" s="213"/>
      <c r="I71" s="213"/>
      <c r="J71" s="213"/>
      <c r="K71" s="213" t="n">
        <f aca="false">SUM(F71:H71)</f>
        <v>0</v>
      </c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 t="n">
        <f aca="false">SUM(M71:W71)</f>
        <v>0</v>
      </c>
      <c r="AC71" s="213"/>
      <c r="AD71" s="213"/>
      <c r="AE71" s="255"/>
      <c r="AF71" s="216"/>
      <c r="AG71" s="217"/>
      <c r="AH71" s="217"/>
      <c r="AI71" s="217"/>
      <c r="AJ71" s="267"/>
      <c r="AK71" s="255"/>
      <c r="AL71" s="213"/>
      <c r="AM71" s="213"/>
      <c r="AN71" s="213"/>
      <c r="AO71" s="213"/>
      <c r="AP71" s="213"/>
      <c r="AQ71" s="213"/>
      <c r="AR71" s="91"/>
      <c r="AS71" s="254"/>
      <c r="AT71" s="254"/>
      <c r="AU71" s="254"/>
    </row>
    <row r="72" customFormat="false" ht="15.75" hidden="false" customHeight="false" outlineLevel="0" collapsed="false">
      <c r="A72" s="271" t="s">
        <v>318</v>
      </c>
      <c r="B72" s="213"/>
      <c r="C72" s="254"/>
      <c r="D72" s="213"/>
      <c r="E72" s="213"/>
      <c r="F72" s="213"/>
      <c r="G72" s="254"/>
      <c r="H72" s="213"/>
      <c r="I72" s="213"/>
      <c r="J72" s="213"/>
      <c r="K72" s="213" t="n">
        <f aca="false">SUM(F72:H72)</f>
        <v>0</v>
      </c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 t="n">
        <f aca="false">SUM(M72:W72)</f>
        <v>0</v>
      </c>
      <c r="AC72" s="213"/>
      <c r="AD72" s="213"/>
      <c r="AE72" s="255"/>
      <c r="AF72" s="216"/>
      <c r="AG72" s="217"/>
      <c r="AH72" s="217"/>
      <c r="AI72" s="217"/>
      <c r="AJ72" s="267"/>
      <c r="AK72" s="255"/>
      <c r="AL72" s="213"/>
      <c r="AM72" s="213"/>
      <c r="AN72" s="213"/>
      <c r="AO72" s="213"/>
      <c r="AP72" s="213"/>
      <c r="AQ72" s="213"/>
      <c r="AR72" s="91"/>
      <c r="AS72" s="254"/>
      <c r="AT72" s="254"/>
      <c r="AU72" s="254"/>
    </row>
    <row r="73" customFormat="false" ht="15.75" hidden="false" customHeight="false" outlineLevel="0" collapsed="false">
      <c r="A73" s="271" t="s">
        <v>319</v>
      </c>
      <c r="B73" s="213"/>
      <c r="C73" s="254"/>
      <c r="D73" s="213"/>
      <c r="E73" s="213"/>
      <c r="F73" s="213"/>
      <c r="G73" s="254"/>
      <c r="H73" s="213"/>
      <c r="I73" s="213"/>
      <c r="J73" s="213"/>
      <c r="K73" s="213" t="n">
        <f aca="false">SUM(F73:H73)</f>
        <v>0</v>
      </c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 t="n">
        <f aca="false">SUM(M73:W73)</f>
        <v>0</v>
      </c>
      <c r="AC73" s="213"/>
      <c r="AD73" s="213"/>
      <c r="AE73" s="255"/>
      <c r="AF73" s="216"/>
      <c r="AG73" s="217"/>
      <c r="AH73" s="217"/>
      <c r="AI73" s="217"/>
      <c r="AJ73" s="267"/>
      <c r="AK73" s="255"/>
      <c r="AL73" s="213"/>
      <c r="AM73" s="213"/>
      <c r="AN73" s="213"/>
      <c r="AO73" s="213"/>
      <c r="AP73" s="213"/>
      <c r="AQ73" s="213"/>
      <c r="AR73" s="91"/>
      <c r="AS73" s="254"/>
      <c r="AT73" s="254"/>
      <c r="AU73" s="254"/>
    </row>
    <row r="74" customFormat="false" ht="15.75" hidden="false" customHeight="false" outlineLevel="0" collapsed="false">
      <c r="A74" s="271" t="s">
        <v>320</v>
      </c>
      <c r="B74" s="213"/>
      <c r="C74" s="254"/>
      <c r="D74" s="213"/>
      <c r="E74" s="213"/>
      <c r="F74" s="213"/>
      <c r="G74" s="254"/>
      <c r="H74" s="213"/>
      <c r="I74" s="213"/>
      <c r="J74" s="213"/>
      <c r="K74" s="213" t="n">
        <f aca="false">SUM(F74:H74)</f>
        <v>0</v>
      </c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 t="n">
        <f aca="false">SUM(M74:W74)</f>
        <v>0</v>
      </c>
      <c r="AC74" s="213"/>
      <c r="AD74" s="213"/>
      <c r="AE74" s="255"/>
      <c r="AF74" s="216"/>
      <c r="AG74" s="217"/>
      <c r="AH74" s="217"/>
      <c r="AI74" s="217"/>
      <c r="AJ74" s="267"/>
      <c r="AK74" s="255"/>
      <c r="AL74" s="213"/>
      <c r="AM74" s="213"/>
      <c r="AN74" s="213"/>
      <c r="AO74" s="213"/>
      <c r="AP74" s="213"/>
      <c r="AQ74" s="213"/>
      <c r="AR74" s="91"/>
      <c r="AS74" s="254"/>
      <c r="AT74" s="254"/>
      <c r="AU74" s="254"/>
    </row>
    <row r="75" customFormat="false" ht="15.75" hidden="false" customHeight="false" outlineLevel="0" collapsed="false">
      <c r="A75" s="271" t="s">
        <v>321</v>
      </c>
      <c r="B75" s="213"/>
      <c r="C75" s="254"/>
      <c r="D75" s="213"/>
      <c r="E75" s="213"/>
      <c r="F75" s="213"/>
      <c r="G75" s="254"/>
      <c r="H75" s="213"/>
      <c r="I75" s="213"/>
      <c r="J75" s="213"/>
      <c r="K75" s="213" t="n">
        <f aca="false">SUM(F75:H75)</f>
        <v>0</v>
      </c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 t="n">
        <f aca="false">SUM(M75:W75)</f>
        <v>0</v>
      </c>
      <c r="AC75" s="213"/>
      <c r="AD75" s="213"/>
      <c r="AE75" s="255"/>
      <c r="AF75" s="216"/>
      <c r="AG75" s="217"/>
      <c r="AH75" s="217"/>
      <c r="AI75" s="217"/>
      <c r="AJ75" s="267"/>
      <c r="AK75" s="255"/>
      <c r="AL75" s="213"/>
      <c r="AM75" s="213"/>
      <c r="AN75" s="213"/>
      <c r="AO75" s="213"/>
      <c r="AP75" s="213"/>
      <c r="AQ75" s="213"/>
      <c r="AR75" s="91"/>
      <c r="AS75" s="254"/>
      <c r="AT75" s="254"/>
      <c r="AU75" s="254"/>
    </row>
    <row r="76" customFormat="false" ht="15.75" hidden="false" customHeight="false" outlineLevel="0" collapsed="false">
      <c r="A76" s="271" t="s">
        <v>322</v>
      </c>
      <c r="B76" s="213"/>
      <c r="C76" s="254"/>
      <c r="D76" s="213"/>
      <c r="E76" s="213"/>
      <c r="F76" s="213"/>
      <c r="G76" s="254"/>
      <c r="H76" s="213"/>
      <c r="I76" s="213"/>
      <c r="J76" s="213"/>
      <c r="K76" s="213" t="n">
        <f aca="false">SUM(F76:H76)</f>
        <v>0</v>
      </c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 t="n">
        <f aca="false">SUM(M76:W76)</f>
        <v>0</v>
      </c>
      <c r="AC76" s="213"/>
      <c r="AD76" s="213"/>
      <c r="AE76" s="255"/>
      <c r="AF76" s="216"/>
      <c r="AG76" s="217"/>
      <c r="AH76" s="217"/>
      <c r="AI76" s="217"/>
      <c r="AJ76" s="267"/>
      <c r="AK76" s="255"/>
      <c r="AL76" s="213"/>
      <c r="AM76" s="213"/>
      <c r="AN76" s="213"/>
      <c r="AO76" s="213"/>
      <c r="AP76" s="213"/>
      <c r="AQ76" s="213"/>
      <c r="AR76" s="91"/>
      <c r="AS76" s="254"/>
      <c r="AT76" s="254"/>
      <c r="AU76" s="254"/>
    </row>
    <row r="77" customFormat="false" ht="15.75" hidden="false" customHeight="false" outlineLevel="0" collapsed="false">
      <c r="A77" s="271" t="s">
        <v>323</v>
      </c>
      <c r="B77" s="213"/>
      <c r="C77" s="254"/>
      <c r="D77" s="213"/>
      <c r="E77" s="213"/>
      <c r="F77" s="213"/>
      <c r="G77" s="254"/>
      <c r="H77" s="213"/>
      <c r="I77" s="213"/>
      <c r="J77" s="213"/>
      <c r="K77" s="213" t="n">
        <f aca="false">SUM(F77:H77)</f>
        <v>0</v>
      </c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 t="n">
        <f aca="false">SUM(M77:W77)</f>
        <v>0</v>
      </c>
      <c r="AC77" s="213"/>
      <c r="AD77" s="213"/>
      <c r="AE77" s="255"/>
      <c r="AF77" s="216"/>
      <c r="AG77" s="217"/>
      <c r="AH77" s="217"/>
      <c r="AI77" s="217"/>
      <c r="AJ77" s="267"/>
      <c r="AK77" s="255"/>
      <c r="AL77" s="213"/>
      <c r="AM77" s="213"/>
      <c r="AN77" s="213"/>
      <c r="AO77" s="213"/>
      <c r="AP77" s="213"/>
      <c r="AQ77" s="213"/>
      <c r="AR77" s="91"/>
      <c r="AS77" s="254"/>
      <c r="AT77" s="254"/>
      <c r="AU77" s="254"/>
    </row>
    <row r="78" customFormat="false" ht="15.75" hidden="false" customHeight="false" outlineLevel="0" collapsed="false">
      <c r="A78" s="271" t="s">
        <v>324</v>
      </c>
      <c r="B78" s="213"/>
      <c r="C78" s="254"/>
      <c r="D78" s="213"/>
      <c r="E78" s="213"/>
      <c r="F78" s="213"/>
      <c r="G78" s="254"/>
      <c r="H78" s="213"/>
      <c r="I78" s="213"/>
      <c r="J78" s="213"/>
      <c r="K78" s="213" t="n">
        <f aca="false">SUM(F78:H78)</f>
        <v>0</v>
      </c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 t="n">
        <f aca="false">SUM(M78:W78)</f>
        <v>0</v>
      </c>
      <c r="AC78" s="213"/>
      <c r="AD78" s="213"/>
      <c r="AE78" s="255"/>
      <c r="AF78" s="216"/>
      <c r="AG78" s="217"/>
      <c r="AH78" s="217"/>
      <c r="AI78" s="217"/>
      <c r="AJ78" s="267"/>
      <c r="AK78" s="255"/>
      <c r="AL78" s="213"/>
      <c r="AM78" s="213"/>
      <c r="AN78" s="213"/>
      <c r="AO78" s="213"/>
      <c r="AP78" s="213"/>
      <c r="AQ78" s="213"/>
      <c r="AR78" s="91"/>
      <c r="AS78" s="254"/>
      <c r="AT78" s="254"/>
      <c r="AU78" s="254"/>
    </row>
    <row r="79" customFormat="false" ht="15.75" hidden="false" customHeight="false" outlineLevel="0" collapsed="false">
      <c r="A79" s="271" t="s">
        <v>315</v>
      </c>
      <c r="B79" s="213"/>
      <c r="C79" s="254"/>
      <c r="D79" s="213"/>
      <c r="E79" s="213"/>
      <c r="F79" s="213"/>
      <c r="G79" s="254"/>
      <c r="H79" s="213"/>
      <c r="I79" s="213"/>
      <c r="J79" s="213"/>
      <c r="K79" s="213" t="n">
        <f aca="false">SUM(F79:H79)</f>
        <v>0</v>
      </c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 t="n">
        <f aca="false">SUM(M79:W79)</f>
        <v>0</v>
      </c>
      <c r="AC79" s="213"/>
      <c r="AD79" s="213"/>
      <c r="AE79" s="255"/>
      <c r="AF79" s="216"/>
      <c r="AG79" s="217"/>
      <c r="AH79" s="217"/>
      <c r="AI79" s="217"/>
      <c r="AJ79" s="267"/>
      <c r="AK79" s="255"/>
      <c r="AL79" s="213"/>
      <c r="AM79" s="213"/>
      <c r="AN79" s="213"/>
      <c r="AO79" s="213"/>
      <c r="AP79" s="213"/>
      <c r="AQ79" s="213"/>
      <c r="AR79" s="91"/>
      <c r="AS79" s="254"/>
      <c r="AT79" s="254"/>
      <c r="AU79" s="254"/>
    </row>
    <row r="80" customFormat="false" ht="15.75" hidden="false" customHeight="false" outlineLevel="0" collapsed="false">
      <c r="A80" s="271" t="s">
        <v>320</v>
      </c>
      <c r="B80" s="213"/>
      <c r="C80" s="254"/>
      <c r="D80" s="213"/>
      <c r="E80" s="213"/>
      <c r="F80" s="213"/>
      <c r="G80" s="254"/>
      <c r="H80" s="213"/>
      <c r="I80" s="213"/>
      <c r="J80" s="213"/>
      <c r="K80" s="213" t="n">
        <f aca="false">SUM(F80:H80)</f>
        <v>0</v>
      </c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 t="n">
        <f aca="false">SUM(M80:W80)</f>
        <v>0</v>
      </c>
      <c r="AC80" s="213"/>
      <c r="AD80" s="213"/>
      <c r="AE80" s="255"/>
      <c r="AF80" s="216"/>
      <c r="AG80" s="217"/>
      <c r="AH80" s="217"/>
      <c r="AI80" s="217"/>
      <c r="AJ80" s="267"/>
      <c r="AK80" s="255"/>
      <c r="AL80" s="213"/>
      <c r="AM80" s="213"/>
      <c r="AN80" s="213"/>
      <c r="AO80" s="213"/>
      <c r="AP80" s="213"/>
      <c r="AQ80" s="213"/>
      <c r="AR80" s="91"/>
      <c r="AS80" s="254"/>
      <c r="AT80" s="254"/>
      <c r="AU80" s="254"/>
    </row>
    <row r="81" customFormat="false" ht="15.75" hidden="false" customHeight="false" outlineLevel="0" collapsed="false">
      <c r="A81" s="271" t="s">
        <v>325</v>
      </c>
      <c r="B81" s="213"/>
      <c r="C81" s="254"/>
      <c r="D81" s="213"/>
      <c r="E81" s="213"/>
      <c r="F81" s="213"/>
      <c r="G81" s="254"/>
      <c r="H81" s="213"/>
      <c r="I81" s="213"/>
      <c r="J81" s="213"/>
      <c r="K81" s="213" t="n">
        <f aca="false">SUM(F81:H81)</f>
        <v>0</v>
      </c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 t="n">
        <f aca="false">SUM(M81:W81)</f>
        <v>0</v>
      </c>
      <c r="AC81" s="213"/>
      <c r="AD81" s="213"/>
      <c r="AE81" s="255"/>
      <c r="AF81" s="216"/>
      <c r="AG81" s="217"/>
      <c r="AH81" s="217"/>
      <c r="AI81" s="217"/>
      <c r="AJ81" s="267"/>
      <c r="AK81" s="255"/>
      <c r="AL81" s="213"/>
      <c r="AM81" s="213"/>
      <c r="AN81" s="213"/>
      <c r="AO81" s="213"/>
      <c r="AP81" s="213"/>
      <c r="AQ81" s="213"/>
      <c r="AR81" s="91"/>
      <c r="AS81" s="254"/>
      <c r="AT81" s="254"/>
      <c r="AU81" s="254"/>
    </row>
    <row r="82" customFormat="false" ht="15.75" hidden="false" customHeight="false" outlineLevel="0" collapsed="false">
      <c r="A82" s="271" t="s">
        <v>321</v>
      </c>
      <c r="B82" s="213"/>
      <c r="C82" s="254"/>
      <c r="D82" s="213"/>
      <c r="E82" s="213"/>
      <c r="F82" s="213"/>
      <c r="G82" s="254"/>
      <c r="H82" s="213"/>
      <c r="I82" s="213"/>
      <c r="J82" s="213"/>
      <c r="K82" s="213" t="n">
        <f aca="false">SUM(F82:H82)</f>
        <v>0</v>
      </c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 t="n">
        <f aca="false">SUM(M82:W82)</f>
        <v>0</v>
      </c>
      <c r="AC82" s="213"/>
      <c r="AD82" s="213"/>
      <c r="AE82" s="255"/>
      <c r="AF82" s="216"/>
      <c r="AG82" s="217"/>
      <c r="AH82" s="217"/>
      <c r="AI82" s="217"/>
      <c r="AJ82" s="267"/>
      <c r="AK82" s="255"/>
      <c r="AL82" s="213"/>
      <c r="AM82" s="213"/>
      <c r="AN82" s="213"/>
      <c r="AO82" s="213"/>
      <c r="AP82" s="213"/>
      <c r="AQ82" s="213"/>
      <c r="AR82" s="91"/>
      <c r="AS82" s="254"/>
      <c r="AT82" s="254"/>
      <c r="AU82" s="254"/>
    </row>
    <row r="83" customFormat="false" ht="15.75" hidden="false" customHeight="false" outlineLevel="0" collapsed="false">
      <c r="A83" s="271" t="s">
        <v>326</v>
      </c>
      <c r="B83" s="213"/>
      <c r="C83" s="254"/>
      <c r="D83" s="213"/>
      <c r="E83" s="213"/>
      <c r="F83" s="213"/>
      <c r="G83" s="254"/>
      <c r="H83" s="213"/>
      <c r="I83" s="213"/>
      <c r="J83" s="213"/>
      <c r="K83" s="213" t="n">
        <f aca="false">SUM(F83:H83)</f>
        <v>0</v>
      </c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 t="n">
        <f aca="false">SUM(M83:W83)</f>
        <v>0</v>
      </c>
      <c r="AC83" s="213"/>
      <c r="AD83" s="213"/>
      <c r="AE83" s="255"/>
      <c r="AF83" s="216"/>
      <c r="AG83" s="217"/>
      <c r="AH83" s="217"/>
      <c r="AI83" s="217"/>
      <c r="AJ83" s="267"/>
      <c r="AK83" s="255"/>
      <c r="AL83" s="213"/>
      <c r="AM83" s="213"/>
      <c r="AN83" s="213"/>
      <c r="AO83" s="213"/>
      <c r="AP83" s="213"/>
      <c r="AQ83" s="213"/>
      <c r="AR83" s="91"/>
      <c r="AS83" s="254"/>
      <c r="AT83" s="254"/>
      <c r="AU83" s="254"/>
    </row>
    <row r="84" customFormat="false" ht="15.75" hidden="false" customHeight="false" outlineLevel="0" collapsed="false">
      <c r="A84" s="271" t="s">
        <v>327</v>
      </c>
      <c r="B84" s="213"/>
      <c r="C84" s="254"/>
      <c r="D84" s="213"/>
      <c r="E84" s="213"/>
      <c r="F84" s="213"/>
      <c r="G84" s="254"/>
      <c r="H84" s="213"/>
      <c r="I84" s="213"/>
      <c r="J84" s="213"/>
      <c r="K84" s="213" t="n">
        <f aca="false">SUM(F84:H84)</f>
        <v>0</v>
      </c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 t="n">
        <f aca="false">SUM(M84:W84)</f>
        <v>0</v>
      </c>
      <c r="AC84" s="213"/>
      <c r="AD84" s="213"/>
      <c r="AE84" s="255"/>
      <c r="AF84" s="216"/>
      <c r="AG84" s="217"/>
      <c r="AH84" s="217"/>
      <c r="AI84" s="217"/>
      <c r="AJ84" s="267"/>
      <c r="AK84" s="255"/>
      <c r="AL84" s="213"/>
      <c r="AM84" s="213"/>
      <c r="AN84" s="213"/>
      <c r="AO84" s="213"/>
      <c r="AP84" s="213"/>
      <c r="AQ84" s="213"/>
      <c r="AR84" s="91"/>
      <c r="AS84" s="254"/>
      <c r="AT84" s="254"/>
      <c r="AU84" s="254"/>
    </row>
    <row r="85" customFormat="false" ht="15.75" hidden="false" customHeight="false" outlineLevel="0" collapsed="false">
      <c r="A85" s="271" t="s">
        <v>328</v>
      </c>
      <c r="B85" s="213"/>
      <c r="C85" s="254"/>
      <c r="D85" s="213"/>
      <c r="E85" s="213"/>
      <c r="F85" s="213"/>
      <c r="G85" s="254"/>
      <c r="H85" s="213"/>
      <c r="I85" s="213"/>
      <c r="J85" s="213"/>
      <c r="K85" s="213" t="n">
        <f aca="false">SUM(F85:H85)</f>
        <v>0</v>
      </c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 t="n">
        <f aca="false">SUM(M85:W85)</f>
        <v>0</v>
      </c>
      <c r="AC85" s="213"/>
      <c r="AD85" s="213"/>
      <c r="AE85" s="255"/>
      <c r="AF85" s="216"/>
      <c r="AG85" s="217"/>
      <c r="AH85" s="217"/>
      <c r="AI85" s="217"/>
      <c r="AJ85" s="267"/>
      <c r="AK85" s="255"/>
      <c r="AL85" s="213"/>
      <c r="AM85" s="213"/>
      <c r="AN85" s="213"/>
      <c r="AO85" s="213"/>
      <c r="AP85" s="213"/>
      <c r="AQ85" s="213"/>
      <c r="AR85" s="91"/>
      <c r="AS85" s="254"/>
      <c r="AT85" s="254"/>
      <c r="AU85" s="254"/>
    </row>
    <row r="86" customFormat="false" ht="15.75" hidden="false" customHeight="false" outlineLevel="0" collapsed="false">
      <c r="A86" s="271" t="s">
        <v>329</v>
      </c>
      <c r="B86" s="213"/>
      <c r="C86" s="254"/>
      <c r="D86" s="213"/>
      <c r="E86" s="213"/>
      <c r="F86" s="213"/>
      <c r="G86" s="254"/>
      <c r="H86" s="213"/>
      <c r="I86" s="213"/>
      <c r="J86" s="213"/>
      <c r="K86" s="213" t="n">
        <f aca="false">SUM(F86:H86)</f>
        <v>0</v>
      </c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 t="n">
        <f aca="false">SUM(M86:W86)</f>
        <v>0</v>
      </c>
      <c r="AC86" s="213"/>
      <c r="AD86" s="213"/>
      <c r="AE86" s="255"/>
      <c r="AF86" s="216"/>
      <c r="AG86" s="217"/>
      <c r="AH86" s="217"/>
      <c r="AI86" s="217"/>
      <c r="AJ86" s="267"/>
      <c r="AK86" s="255"/>
      <c r="AL86" s="213"/>
      <c r="AM86" s="213"/>
      <c r="AN86" s="213"/>
      <c r="AO86" s="213"/>
      <c r="AP86" s="213"/>
      <c r="AQ86" s="213"/>
      <c r="AR86" s="91"/>
      <c r="AS86" s="254"/>
      <c r="AT86" s="254"/>
      <c r="AU86" s="254"/>
    </row>
    <row r="87" customFormat="false" ht="15.75" hidden="false" customHeight="false" outlineLevel="0" collapsed="false">
      <c r="A87" s="271" t="s">
        <v>330</v>
      </c>
      <c r="B87" s="213"/>
      <c r="C87" s="254"/>
      <c r="D87" s="213"/>
      <c r="E87" s="213"/>
      <c r="F87" s="213"/>
      <c r="G87" s="254"/>
      <c r="H87" s="213"/>
      <c r="I87" s="213"/>
      <c r="J87" s="213"/>
      <c r="K87" s="213" t="n">
        <f aca="false">SUM(F87:H87)</f>
        <v>0</v>
      </c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 t="n">
        <f aca="false">SUM(M87:W87)</f>
        <v>0</v>
      </c>
      <c r="AC87" s="213"/>
      <c r="AD87" s="213"/>
      <c r="AE87" s="255"/>
      <c r="AF87" s="216"/>
      <c r="AG87" s="217"/>
      <c r="AH87" s="217"/>
      <c r="AI87" s="217"/>
      <c r="AJ87" s="267"/>
      <c r="AK87" s="255"/>
      <c r="AL87" s="213"/>
      <c r="AM87" s="213"/>
      <c r="AN87" s="213"/>
      <c r="AO87" s="213"/>
      <c r="AP87" s="213"/>
      <c r="AQ87" s="213"/>
      <c r="AR87" s="91"/>
      <c r="AS87" s="254"/>
      <c r="AT87" s="254"/>
      <c r="AU87" s="254"/>
    </row>
    <row r="88" customFormat="false" ht="15.75" hidden="false" customHeight="false" outlineLevel="0" collapsed="false">
      <c r="A88" s="271" t="s">
        <v>331</v>
      </c>
      <c r="B88" s="213"/>
      <c r="C88" s="254"/>
      <c r="D88" s="213"/>
      <c r="E88" s="213"/>
      <c r="F88" s="213"/>
      <c r="G88" s="254"/>
      <c r="H88" s="213"/>
      <c r="I88" s="213"/>
      <c r="J88" s="213"/>
      <c r="K88" s="213" t="n">
        <f aca="false">SUM(F88:H88)</f>
        <v>0</v>
      </c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 t="n">
        <f aca="false">SUM(M88:W88)</f>
        <v>0</v>
      </c>
      <c r="AC88" s="213"/>
      <c r="AD88" s="213"/>
      <c r="AE88" s="255"/>
      <c r="AF88" s="216"/>
      <c r="AG88" s="217"/>
      <c r="AH88" s="217"/>
      <c r="AI88" s="217"/>
      <c r="AJ88" s="267"/>
      <c r="AK88" s="255"/>
      <c r="AL88" s="213"/>
      <c r="AM88" s="213"/>
      <c r="AN88" s="213"/>
      <c r="AO88" s="213"/>
      <c r="AP88" s="213"/>
      <c r="AQ88" s="213"/>
      <c r="AR88" s="91"/>
      <c r="AS88" s="254"/>
      <c r="AT88" s="254"/>
      <c r="AU88" s="254"/>
    </row>
    <row r="89" customFormat="false" ht="15.75" hidden="false" customHeight="false" outlineLevel="0" collapsed="false">
      <c r="A89" s="271" t="s">
        <v>332</v>
      </c>
      <c r="B89" s="213"/>
      <c r="C89" s="254"/>
      <c r="D89" s="213"/>
      <c r="E89" s="213"/>
      <c r="F89" s="213"/>
      <c r="G89" s="254"/>
      <c r="H89" s="213"/>
      <c r="I89" s="213"/>
      <c r="J89" s="213"/>
      <c r="K89" s="213" t="n">
        <f aca="false">SUM(F89:H89)</f>
        <v>0</v>
      </c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 t="n">
        <f aca="false">SUM(M89:W89)</f>
        <v>0</v>
      </c>
      <c r="AC89" s="213"/>
      <c r="AD89" s="213"/>
      <c r="AE89" s="255"/>
      <c r="AF89" s="216"/>
      <c r="AG89" s="217"/>
      <c r="AH89" s="217"/>
      <c r="AI89" s="217"/>
      <c r="AJ89" s="267"/>
      <c r="AK89" s="255"/>
      <c r="AL89" s="213"/>
      <c r="AM89" s="213"/>
      <c r="AN89" s="213"/>
      <c r="AO89" s="213"/>
      <c r="AP89" s="213"/>
      <c r="AQ89" s="213"/>
      <c r="AR89" s="91"/>
      <c r="AS89" s="254"/>
      <c r="AT89" s="254"/>
      <c r="AU89" s="254"/>
    </row>
    <row r="90" customFormat="false" ht="15.75" hidden="false" customHeight="false" outlineLevel="0" collapsed="false">
      <c r="A90" s="271" t="s">
        <v>333</v>
      </c>
      <c r="B90" s="213"/>
      <c r="C90" s="254"/>
      <c r="D90" s="213"/>
      <c r="E90" s="213"/>
      <c r="F90" s="213"/>
      <c r="G90" s="254"/>
      <c r="H90" s="213"/>
      <c r="I90" s="213"/>
      <c r="J90" s="213"/>
      <c r="K90" s="213" t="n">
        <f aca="false">SUM(F90:H90)</f>
        <v>0</v>
      </c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 t="n">
        <f aca="false">SUM(M90:W90)</f>
        <v>0</v>
      </c>
      <c r="AC90" s="213"/>
      <c r="AD90" s="213"/>
      <c r="AE90" s="255"/>
      <c r="AF90" s="216"/>
      <c r="AG90" s="217"/>
      <c r="AH90" s="217"/>
      <c r="AI90" s="217"/>
      <c r="AJ90" s="267"/>
      <c r="AK90" s="255"/>
      <c r="AL90" s="213"/>
      <c r="AM90" s="213"/>
      <c r="AN90" s="213"/>
      <c r="AO90" s="213"/>
      <c r="AP90" s="213"/>
      <c r="AQ90" s="213"/>
      <c r="AR90" s="91"/>
      <c r="AS90" s="254"/>
      <c r="AT90" s="254"/>
      <c r="AU90" s="254"/>
    </row>
    <row r="91" customFormat="false" ht="15.75" hidden="false" customHeight="false" outlineLevel="0" collapsed="false">
      <c r="A91" s="271" t="s">
        <v>334</v>
      </c>
      <c r="B91" s="213"/>
      <c r="C91" s="254"/>
      <c r="D91" s="213"/>
      <c r="E91" s="213"/>
      <c r="F91" s="213"/>
      <c r="G91" s="254"/>
      <c r="H91" s="213"/>
      <c r="I91" s="213"/>
      <c r="J91" s="213"/>
      <c r="K91" s="213" t="n">
        <f aca="false">SUM(F91:H91)</f>
        <v>0</v>
      </c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 t="n">
        <f aca="false">SUM(M91:W91)</f>
        <v>0</v>
      </c>
      <c r="AC91" s="213"/>
      <c r="AD91" s="213"/>
      <c r="AE91" s="255"/>
      <c r="AF91" s="216"/>
      <c r="AG91" s="217"/>
      <c r="AH91" s="217"/>
      <c r="AI91" s="217"/>
      <c r="AJ91" s="267"/>
      <c r="AK91" s="255"/>
      <c r="AL91" s="213"/>
      <c r="AM91" s="213"/>
      <c r="AN91" s="213"/>
      <c r="AO91" s="213"/>
      <c r="AP91" s="213"/>
      <c r="AQ91" s="213"/>
      <c r="AR91" s="91"/>
      <c r="AS91" s="254"/>
      <c r="AT91" s="254"/>
      <c r="AU91" s="254"/>
    </row>
    <row r="92" customFormat="false" ht="15.75" hidden="false" customHeight="false" outlineLevel="0" collapsed="false">
      <c r="A92" s="271" t="s">
        <v>335</v>
      </c>
      <c r="B92" s="213"/>
      <c r="C92" s="254"/>
      <c r="D92" s="213"/>
      <c r="E92" s="213"/>
      <c r="F92" s="213"/>
      <c r="G92" s="254"/>
      <c r="H92" s="213"/>
      <c r="I92" s="213"/>
      <c r="J92" s="213"/>
      <c r="K92" s="213" t="n">
        <f aca="false">SUM(F92:H92)</f>
        <v>0</v>
      </c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 t="n">
        <f aca="false">SUM(M92:W92)</f>
        <v>0</v>
      </c>
      <c r="AC92" s="213"/>
      <c r="AD92" s="213"/>
      <c r="AE92" s="255"/>
      <c r="AF92" s="216"/>
      <c r="AG92" s="217"/>
      <c r="AH92" s="217"/>
      <c r="AI92" s="217"/>
      <c r="AJ92" s="267"/>
      <c r="AK92" s="255"/>
      <c r="AL92" s="213"/>
      <c r="AM92" s="213"/>
      <c r="AN92" s="213"/>
      <c r="AO92" s="213"/>
      <c r="AP92" s="213"/>
      <c r="AQ92" s="213"/>
      <c r="AR92" s="91"/>
      <c r="AS92" s="254"/>
      <c r="AT92" s="254"/>
      <c r="AU92" s="254"/>
    </row>
    <row r="93" customFormat="false" ht="15.75" hidden="false" customHeight="false" outlineLevel="0" collapsed="false">
      <c r="A93" s="271" t="s">
        <v>336</v>
      </c>
      <c r="B93" s="213"/>
      <c r="C93" s="254"/>
      <c r="D93" s="213"/>
      <c r="E93" s="213"/>
      <c r="F93" s="213"/>
      <c r="G93" s="254"/>
      <c r="H93" s="213"/>
      <c r="I93" s="213"/>
      <c r="J93" s="213"/>
      <c r="K93" s="213" t="n">
        <f aca="false">SUM(F93:H93)</f>
        <v>0</v>
      </c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 t="n">
        <f aca="false">SUM(M93:W93)</f>
        <v>0</v>
      </c>
      <c r="AC93" s="213"/>
      <c r="AD93" s="213"/>
      <c r="AE93" s="255"/>
      <c r="AF93" s="216"/>
      <c r="AG93" s="217"/>
      <c r="AH93" s="217"/>
      <c r="AI93" s="217"/>
      <c r="AJ93" s="267"/>
      <c r="AK93" s="255"/>
      <c r="AL93" s="213"/>
      <c r="AM93" s="213"/>
      <c r="AN93" s="213"/>
      <c r="AO93" s="213"/>
      <c r="AP93" s="213"/>
      <c r="AQ93" s="213"/>
      <c r="AR93" s="91"/>
      <c r="AS93" s="254"/>
      <c r="AT93" s="254"/>
      <c r="AU93" s="254"/>
    </row>
    <row r="94" customFormat="false" ht="15.75" hidden="false" customHeight="false" outlineLevel="0" collapsed="false">
      <c r="A94" s="271" t="s">
        <v>337</v>
      </c>
      <c r="B94" s="213"/>
      <c r="C94" s="254"/>
      <c r="D94" s="213"/>
      <c r="E94" s="213"/>
      <c r="F94" s="213"/>
      <c r="G94" s="254"/>
      <c r="H94" s="213"/>
      <c r="I94" s="213"/>
      <c r="J94" s="213"/>
      <c r="K94" s="213" t="n">
        <f aca="false">SUM(F94:H94)</f>
        <v>0</v>
      </c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 t="n">
        <f aca="false">SUM(M94:W94)</f>
        <v>0</v>
      </c>
      <c r="AC94" s="213"/>
      <c r="AD94" s="213"/>
      <c r="AE94" s="255"/>
      <c r="AF94" s="216"/>
      <c r="AG94" s="217"/>
      <c r="AH94" s="217"/>
      <c r="AI94" s="217"/>
      <c r="AJ94" s="267"/>
      <c r="AK94" s="255"/>
      <c r="AL94" s="213"/>
      <c r="AM94" s="213"/>
      <c r="AN94" s="213"/>
      <c r="AO94" s="213"/>
      <c r="AP94" s="213"/>
      <c r="AQ94" s="213"/>
      <c r="AR94" s="91"/>
      <c r="AS94" s="254"/>
      <c r="AT94" s="254"/>
      <c r="AU94" s="254"/>
    </row>
    <row r="95" customFormat="false" ht="15.75" hidden="false" customHeight="false" outlineLevel="0" collapsed="false">
      <c r="A95" s="271" t="s">
        <v>338</v>
      </c>
      <c r="B95" s="213"/>
      <c r="C95" s="254"/>
      <c r="D95" s="213"/>
      <c r="E95" s="213"/>
      <c r="F95" s="213"/>
      <c r="G95" s="254"/>
      <c r="H95" s="213"/>
      <c r="I95" s="213"/>
      <c r="J95" s="213"/>
      <c r="K95" s="213" t="n">
        <f aca="false">SUM(F95:H95)</f>
        <v>0</v>
      </c>
      <c r="L95" s="213"/>
      <c r="M95" s="213"/>
      <c r="N95" s="213"/>
      <c r="O95" s="213"/>
      <c r="P95" s="213"/>
      <c r="Q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 t="n">
        <f aca="false">SUM(M95:W95)</f>
        <v>0</v>
      </c>
      <c r="AC95" s="213"/>
      <c r="AD95" s="213"/>
      <c r="AE95" s="255"/>
      <c r="AF95" s="216"/>
      <c r="AG95" s="217"/>
      <c r="AH95" s="217"/>
      <c r="AI95" s="217"/>
      <c r="AJ95" s="267"/>
      <c r="AK95" s="255"/>
      <c r="AL95" s="213"/>
      <c r="AM95" s="213"/>
      <c r="AN95" s="213"/>
      <c r="AO95" s="213"/>
      <c r="AP95" s="213"/>
      <c r="AQ95" s="213"/>
      <c r="AR95" s="91"/>
      <c r="AS95" s="254"/>
      <c r="AT95" s="254"/>
      <c r="AU95" s="254"/>
    </row>
    <row r="96" customFormat="false" ht="15.75" hidden="false" customHeight="false" outlineLevel="0" collapsed="false">
      <c r="A96" s="271" t="s">
        <v>339</v>
      </c>
      <c r="B96" s="213"/>
      <c r="C96" s="254"/>
      <c r="D96" s="213"/>
      <c r="E96" s="213"/>
      <c r="F96" s="213"/>
      <c r="G96" s="254"/>
      <c r="H96" s="213"/>
      <c r="I96" s="213"/>
      <c r="J96" s="213"/>
      <c r="K96" s="213" t="n">
        <f aca="false">SUM(F96:H96)</f>
        <v>0</v>
      </c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 t="n">
        <f aca="false">SUM(M96:W96)</f>
        <v>0</v>
      </c>
      <c r="AC96" s="213"/>
      <c r="AD96" s="213"/>
      <c r="AE96" s="255"/>
      <c r="AF96" s="216"/>
      <c r="AG96" s="217"/>
      <c r="AH96" s="217"/>
      <c r="AI96" s="217"/>
      <c r="AJ96" s="267"/>
      <c r="AK96" s="255"/>
      <c r="AL96" s="213"/>
      <c r="AM96" s="213"/>
      <c r="AN96" s="213"/>
      <c r="AO96" s="213"/>
      <c r="AP96" s="213"/>
      <c r="AQ96" s="213"/>
      <c r="AR96" s="91"/>
      <c r="AS96" s="254"/>
      <c r="AT96" s="254"/>
      <c r="AU96" s="254"/>
    </row>
    <row r="97" customFormat="false" ht="15.75" hidden="false" customHeight="false" outlineLevel="0" collapsed="false">
      <c r="A97" s="271" t="s">
        <v>340</v>
      </c>
      <c r="B97" s="213"/>
      <c r="C97" s="254"/>
      <c r="D97" s="213"/>
      <c r="E97" s="213"/>
      <c r="F97" s="213"/>
      <c r="G97" s="254"/>
      <c r="H97" s="213"/>
      <c r="I97" s="213"/>
      <c r="J97" s="213"/>
      <c r="K97" s="213" t="n">
        <f aca="false">SUM(F97:H97)</f>
        <v>0</v>
      </c>
      <c r="L97" s="213"/>
      <c r="M97" s="213"/>
      <c r="N97" s="213"/>
      <c r="O97" s="213"/>
      <c r="P97" s="213"/>
      <c r="Q97" s="213"/>
      <c r="R97" s="213"/>
      <c r="S97" s="213"/>
      <c r="T97" s="213"/>
      <c r="U97" s="213"/>
      <c r="V97" s="213"/>
      <c r="W97" s="213"/>
      <c r="X97" s="213"/>
      <c r="Y97" s="213"/>
      <c r="Z97" s="213"/>
      <c r="AA97" s="213"/>
      <c r="AB97" s="213" t="n">
        <f aca="false">SUM(M97:W97)</f>
        <v>0</v>
      </c>
      <c r="AC97" s="213"/>
      <c r="AD97" s="213"/>
      <c r="AE97" s="255"/>
      <c r="AF97" s="216"/>
      <c r="AG97" s="217"/>
      <c r="AH97" s="217"/>
      <c r="AI97" s="217"/>
      <c r="AJ97" s="267"/>
      <c r="AK97" s="255"/>
      <c r="AL97" s="213"/>
      <c r="AM97" s="213"/>
      <c r="AN97" s="213"/>
      <c r="AO97" s="213"/>
      <c r="AP97" s="213"/>
      <c r="AQ97" s="213"/>
      <c r="AR97" s="91"/>
      <c r="AS97" s="254"/>
      <c r="AT97" s="254"/>
      <c r="AU97" s="254"/>
    </row>
    <row r="98" customFormat="false" ht="15.75" hidden="false" customHeight="false" outlineLevel="0" collapsed="false">
      <c r="A98" s="271" t="s">
        <v>341</v>
      </c>
      <c r="B98" s="213"/>
      <c r="C98" s="254"/>
      <c r="D98" s="213"/>
      <c r="E98" s="213"/>
      <c r="F98" s="213"/>
      <c r="G98" s="254"/>
      <c r="H98" s="213"/>
      <c r="I98" s="213"/>
      <c r="J98" s="213"/>
      <c r="K98" s="213" t="n">
        <f aca="false">SUM(F98:H98)</f>
        <v>0</v>
      </c>
      <c r="L98" s="213"/>
      <c r="M98" s="213"/>
      <c r="N98" s="213"/>
      <c r="O98" s="213"/>
      <c r="P98" s="213"/>
      <c r="Q98" s="213"/>
      <c r="R98" s="213"/>
      <c r="S98" s="213"/>
      <c r="T98" s="213"/>
      <c r="U98" s="213"/>
      <c r="V98" s="213"/>
      <c r="W98" s="213"/>
      <c r="X98" s="213"/>
      <c r="Y98" s="213"/>
      <c r="Z98" s="213"/>
      <c r="AA98" s="213"/>
      <c r="AB98" s="213" t="n">
        <f aca="false">SUM(M98:W98)</f>
        <v>0</v>
      </c>
      <c r="AC98" s="213"/>
      <c r="AD98" s="213"/>
      <c r="AE98" s="255"/>
      <c r="AF98" s="216"/>
      <c r="AG98" s="217"/>
      <c r="AH98" s="217"/>
      <c r="AI98" s="217"/>
      <c r="AJ98" s="267"/>
      <c r="AK98" s="255"/>
      <c r="AL98" s="213"/>
      <c r="AM98" s="213"/>
      <c r="AN98" s="213"/>
      <c r="AO98" s="213"/>
      <c r="AP98" s="213"/>
      <c r="AQ98" s="213"/>
      <c r="AR98" s="91"/>
      <c r="AS98" s="254"/>
      <c r="AT98" s="254"/>
      <c r="AU98" s="254"/>
    </row>
    <row r="99" customFormat="false" ht="15.75" hidden="false" customHeight="false" outlineLevel="0" collapsed="false">
      <c r="A99" s="271" t="s">
        <v>342</v>
      </c>
      <c r="B99" s="213"/>
      <c r="C99" s="254"/>
      <c r="D99" s="213"/>
      <c r="E99" s="213"/>
      <c r="F99" s="213"/>
      <c r="G99" s="254"/>
      <c r="H99" s="213"/>
      <c r="I99" s="213"/>
      <c r="J99" s="213"/>
      <c r="K99" s="213" t="n">
        <f aca="false">SUM(F99:H99)</f>
        <v>0</v>
      </c>
      <c r="L99" s="213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13"/>
      <c r="Y99" s="213"/>
      <c r="Z99" s="213"/>
      <c r="AA99" s="213"/>
      <c r="AB99" s="213" t="n">
        <f aca="false">SUM(M99:W99)</f>
        <v>0</v>
      </c>
      <c r="AC99" s="213"/>
      <c r="AD99" s="213"/>
      <c r="AE99" s="255"/>
      <c r="AF99" s="216"/>
      <c r="AG99" s="217"/>
      <c r="AH99" s="217"/>
      <c r="AI99" s="217"/>
      <c r="AJ99" s="267"/>
      <c r="AK99" s="255"/>
      <c r="AL99" s="213"/>
      <c r="AM99" s="213"/>
      <c r="AN99" s="213"/>
      <c r="AO99" s="213"/>
      <c r="AP99" s="213"/>
      <c r="AQ99" s="213"/>
      <c r="AR99" s="91"/>
      <c r="AS99" s="254"/>
      <c r="AT99" s="254"/>
      <c r="AU99" s="254"/>
    </row>
    <row r="100" customFormat="false" ht="15.75" hidden="false" customHeight="false" outlineLevel="0" collapsed="false">
      <c r="A100" s="271" t="s">
        <v>343</v>
      </c>
      <c r="B100" s="213"/>
      <c r="C100" s="254"/>
      <c r="D100" s="213"/>
      <c r="E100" s="213"/>
      <c r="F100" s="213"/>
      <c r="G100" s="254"/>
      <c r="H100" s="213"/>
      <c r="I100" s="213"/>
      <c r="J100" s="213"/>
      <c r="K100" s="213" t="n">
        <f aca="false">SUM(F100:H100)</f>
        <v>0</v>
      </c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213"/>
      <c r="Z100" s="213"/>
      <c r="AA100" s="213"/>
      <c r="AB100" s="213" t="n">
        <f aca="false">SUM(M100:W100)</f>
        <v>0</v>
      </c>
      <c r="AC100" s="213"/>
      <c r="AD100" s="213"/>
      <c r="AE100" s="255"/>
      <c r="AF100" s="216"/>
      <c r="AG100" s="217"/>
      <c r="AH100" s="217"/>
      <c r="AI100" s="217"/>
      <c r="AJ100" s="267"/>
      <c r="AK100" s="255"/>
      <c r="AL100" s="213"/>
      <c r="AM100" s="213"/>
      <c r="AN100" s="213"/>
      <c r="AO100" s="213"/>
      <c r="AP100" s="213"/>
      <c r="AQ100" s="213"/>
      <c r="AR100" s="91"/>
      <c r="AS100" s="254"/>
      <c r="AT100" s="254"/>
      <c r="AU100" s="254"/>
    </row>
    <row r="101" customFormat="false" ht="15.75" hidden="false" customHeight="false" outlineLevel="0" collapsed="false">
      <c r="A101" s="271" t="s">
        <v>344</v>
      </c>
      <c r="B101" s="213"/>
      <c r="C101" s="254"/>
      <c r="D101" s="213"/>
      <c r="E101" s="213"/>
      <c r="F101" s="213"/>
      <c r="G101" s="254"/>
      <c r="H101" s="213"/>
      <c r="I101" s="213"/>
      <c r="J101" s="213"/>
      <c r="K101" s="213" t="n">
        <f aca="false">SUM(F101:H101)</f>
        <v>0</v>
      </c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 t="n">
        <f aca="false">SUM(M101:W101)</f>
        <v>0</v>
      </c>
      <c r="AC101" s="213"/>
      <c r="AD101" s="213"/>
      <c r="AE101" s="255"/>
      <c r="AF101" s="216"/>
      <c r="AG101" s="217"/>
      <c r="AH101" s="217"/>
      <c r="AI101" s="217"/>
      <c r="AJ101" s="267"/>
      <c r="AK101" s="255"/>
      <c r="AL101" s="213"/>
      <c r="AM101" s="213"/>
      <c r="AN101" s="213"/>
      <c r="AO101" s="213"/>
      <c r="AP101" s="213"/>
      <c r="AQ101" s="213"/>
      <c r="AR101" s="91"/>
      <c r="AS101" s="254"/>
      <c r="AT101" s="254"/>
      <c r="AU101" s="254"/>
    </row>
    <row r="102" customFormat="false" ht="15.75" hidden="false" customHeight="false" outlineLevel="0" collapsed="false">
      <c r="A102" s="271" t="s">
        <v>345</v>
      </c>
      <c r="B102" s="213"/>
      <c r="C102" s="254"/>
      <c r="D102" s="213"/>
      <c r="E102" s="213"/>
      <c r="F102" s="213"/>
      <c r="G102" s="254"/>
      <c r="H102" s="213"/>
      <c r="I102" s="213"/>
      <c r="J102" s="213"/>
      <c r="K102" s="213" t="n">
        <f aca="false">SUM(F102:H102)</f>
        <v>0</v>
      </c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 t="n">
        <f aca="false">SUM(M102:W102)</f>
        <v>0</v>
      </c>
      <c r="AC102" s="213"/>
      <c r="AD102" s="213"/>
      <c r="AE102" s="255"/>
      <c r="AF102" s="216"/>
      <c r="AG102" s="217"/>
      <c r="AH102" s="217"/>
      <c r="AI102" s="217"/>
      <c r="AJ102" s="267"/>
      <c r="AK102" s="255"/>
      <c r="AL102" s="213"/>
      <c r="AM102" s="213"/>
      <c r="AN102" s="213"/>
      <c r="AO102" s="213"/>
      <c r="AP102" s="213"/>
      <c r="AQ102" s="213"/>
      <c r="AR102" s="91"/>
      <c r="AS102" s="254"/>
      <c r="AT102" s="254"/>
      <c r="AU102" s="254"/>
    </row>
    <row r="103" customFormat="false" ht="15.75" hidden="false" customHeight="false" outlineLevel="0" collapsed="false">
      <c r="A103" s="271" t="s">
        <v>346</v>
      </c>
      <c r="B103" s="213"/>
      <c r="C103" s="254"/>
      <c r="D103" s="213"/>
      <c r="E103" s="213"/>
      <c r="F103" s="213"/>
      <c r="G103" s="254"/>
      <c r="H103" s="213"/>
      <c r="I103" s="213"/>
      <c r="J103" s="213"/>
      <c r="K103" s="213" t="n">
        <f aca="false">SUM(F103:H103)</f>
        <v>0</v>
      </c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 t="n">
        <f aca="false">SUM(M103:W103)</f>
        <v>0</v>
      </c>
      <c r="AC103" s="213"/>
      <c r="AD103" s="213"/>
      <c r="AE103" s="255"/>
      <c r="AF103" s="216"/>
      <c r="AG103" s="217"/>
      <c r="AH103" s="217"/>
      <c r="AI103" s="217"/>
      <c r="AJ103" s="267"/>
      <c r="AK103" s="255"/>
      <c r="AL103" s="213"/>
      <c r="AM103" s="213"/>
      <c r="AN103" s="213"/>
      <c r="AO103" s="213"/>
      <c r="AP103" s="213"/>
      <c r="AQ103" s="213"/>
      <c r="AR103" s="91"/>
      <c r="AS103" s="254"/>
      <c r="AT103" s="254"/>
      <c r="AU103" s="254"/>
    </row>
    <row r="104" customFormat="false" ht="15.75" hidden="false" customHeight="false" outlineLevel="0" collapsed="false">
      <c r="A104" s="271" t="s">
        <v>347</v>
      </c>
      <c r="B104" s="213"/>
      <c r="C104" s="254"/>
      <c r="D104" s="213"/>
      <c r="E104" s="213"/>
      <c r="F104" s="213"/>
      <c r="G104" s="254"/>
      <c r="H104" s="213"/>
      <c r="I104" s="213"/>
      <c r="J104" s="213"/>
      <c r="K104" s="213" t="n">
        <f aca="false">SUM(F104:H104)</f>
        <v>0</v>
      </c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 t="n">
        <f aca="false">SUM(M104:W104)</f>
        <v>0</v>
      </c>
      <c r="AC104" s="213"/>
      <c r="AD104" s="213"/>
      <c r="AE104" s="255"/>
      <c r="AF104" s="216"/>
      <c r="AG104" s="217"/>
      <c r="AH104" s="217"/>
      <c r="AI104" s="217"/>
      <c r="AJ104" s="267"/>
      <c r="AK104" s="255"/>
      <c r="AL104" s="213"/>
      <c r="AM104" s="213"/>
      <c r="AN104" s="213"/>
      <c r="AO104" s="213"/>
      <c r="AP104" s="213"/>
      <c r="AQ104" s="213"/>
      <c r="AR104" s="91"/>
      <c r="AS104" s="254"/>
      <c r="AT104" s="254"/>
      <c r="AU104" s="254"/>
    </row>
    <row r="105" customFormat="false" ht="15.75" hidden="false" customHeight="false" outlineLevel="0" collapsed="false">
      <c r="A105" s="271" t="s">
        <v>348</v>
      </c>
      <c r="B105" s="213"/>
      <c r="C105" s="254"/>
      <c r="D105" s="213"/>
      <c r="E105" s="213"/>
      <c r="F105" s="213"/>
      <c r="G105" s="254"/>
      <c r="H105" s="213"/>
      <c r="I105" s="213"/>
      <c r="J105" s="213"/>
      <c r="K105" s="213" t="n">
        <f aca="false">SUM(F105:H105)</f>
        <v>0</v>
      </c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 t="n">
        <f aca="false">SUM(M105:W105)</f>
        <v>0</v>
      </c>
      <c r="AC105" s="213"/>
      <c r="AD105" s="213"/>
      <c r="AE105" s="255"/>
      <c r="AF105" s="216"/>
      <c r="AG105" s="217"/>
      <c r="AH105" s="217"/>
      <c r="AI105" s="217"/>
      <c r="AJ105" s="267"/>
      <c r="AK105" s="255"/>
      <c r="AL105" s="213"/>
      <c r="AM105" s="213"/>
      <c r="AN105" s="213"/>
      <c r="AO105" s="213"/>
      <c r="AP105" s="213"/>
      <c r="AQ105" s="213"/>
      <c r="AR105" s="91"/>
      <c r="AS105" s="254"/>
      <c r="AT105" s="254"/>
      <c r="AU105" s="254"/>
    </row>
    <row r="106" customFormat="false" ht="15.75" hidden="false" customHeight="false" outlineLevel="0" collapsed="false">
      <c r="A106" s="271" t="s">
        <v>45</v>
      </c>
      <c r="B106" s="213"/>
      <c r="C106" s="254"/>
      <c r="D106" s="213"/>
      <c r="E106" s="213"/>
      <c r="F106" s="213"/>
      <c r="G106" s="254"/>
      <c r="H106" s="213"/>
      <c r="I106" s="213"/>
      <c r="J106" s="213"/>
      <c r="K106" s="213" t="n">
        <f aca="false">SUM(F106:H106)</f>
        <v>0</v>
      </c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 t="n">
        <f aca="false">SUM(M106:W106)</f>
        <v>0</v>
      </c>
      <c r="AC106" s="213"/>
      <c r="AD106" s="213"/>
      <c r="AE106" s="255"/>
      <c r="AF106" s="216"/>
      <c r="AG106" s="217"/>
      <c r="AH106" s="217"/>
      <c r="AI106" s="217"/>
      <c r="AJ106" s="267"/>
      <c r="AK106" s="255"/>
      <c r="AL106" s="213"/>
      <c r="AM106" s="213"/>
      <c r="AN106" s="213"/>
      <c r="AO106" s="213"/>
      <c r="AP106" s="213"/>
      <c r="AQ106" s="213"/>
      <c r="AR106" s="91"/>
      <c r="AS106" s="254"/>
      <c r="AT106" s="254"/>
      <c r="AU106" s="254"/>
    </row>
    <row r="107" customFormat="false" ht="15.75" hidden="false" customHeight="false" outlineLevel="0" collapsed="false">
      <c r="A107" s="46"/>
      <c r="B107" s="104"/>
      <c r="C107" s="118"/>
      <c r="D107" s="104"/>
      <c r="E107" s="104"/>
      <c r="F107" s="104"/>
      <c r="G107" s="118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57"/>
      <c r="AF107" s="46"/>
      <c r="AG107" s="15"/>
      <c r="AH107" s="15"/>
      <c r="AI107" s="15"/>
      <c r="AJ107" s="48"/>
      <c r="AK107" s="157"/>
      <c r="AL107" s="104"/>
      <c r="AM107" s="104"/>
      <c r="AN107" s="104"/>
      <c r="AO107" s="104"/>
      <c r="AP107" s="104"/>
      <c r="AQ107" s="104"/>
      <c r="AR107" s="91"/>
      <c r="AS107" s="118"/>
      <c r="AT107" s="118"/>
      <c r="AU107" s="118"/>
    </row>
  </sheetData>
  <hyperlinks>
    <hyperlink ref="AH4" r:id="rId1" display="https://www.cia.gov/library/publications/the-world-factbook/geos/us.html"/>
    <hyperlink ref="AI4" r:id="rId2" display="https://www.unfpa.org/gender/docs/Sex_Ratio_by_Country_in_2013.pdf"/>
    <hyperlink ref="AH7" r:id="rId3" display="https://newsroom.fb.com/news/2015/06/driving-diversity-at-facebook/"/>
    <hyperlink ref="AJ7" r:id="rId4" display="http://newsroom.fb.com/company-info/"/>
    <hyperlink ref="AH8" r:id="rId5" display="http://newsroom.fb.com/news/2014/06/building-a-more-diverse-facebook/"/>
    <hyperlink ref="AJ8" r:id="rId6" display="http://www.businessinsider.com/facebooks-biggest-threat-instagram-just-increased-its-workforce-by-125-2012-3"/>
    <hyperlink ref="AH9" r:id="rId7" display="https://plus.google.com/+google/posts/1VbnjxYQ5dv?pid=6155519933294674402&amp;oid=116899029375914044550"/>
    <hyperlink ref="AH10" r:id="rId8" location="tab=overall" display="http://www.google.com/diversity/at-google.html#tab=overall"/>
    <hyperlink ref="AH11" r:id="rId9" display="http://www.slideshare.net/linkedin/linked-in-2015-workforce-diversity"/>
    <hyperlink ref="AJ11" r:id="rId10" display="http://graphics.wsj.com/diversity-in-tech-companies/"/>
    <hyperlink ref="AH12" r:id="rId11" display="http://engineering.pinterest.com/post/92753543099/diversity-and-inclusion-at-pinterest"/>
    <hyperlink ref="AJ12" r:id="rId12" display="https://about.pinterest.com/en/press"/>
    <hyperlink ref="AH13" r:id="rId13" display="http://yahoo.tumblr.com/post/89085398949/workforce-diversity-at-yahoo"/>
    <hyperlink ref="AJ13" r:id="rId14" display="https://www.tumblr.com/about"/>
    <hyperlink ref="AH14" r:id="rId15" display="http://yahoo.tumblr.com/post/89085398949/workforce-diversity-at-yahoo"/>
    <hyperlink ref="AH15" r:id="rId16" display="https://blog.twitter.com/2014/building-a-twitter-we-can-be-proud-of"/>
    <hyperlink ref="AJ15" r:id="rId17" display="https://about.twitter.com/company"/>
    <hyperlink ref="AH16" r:id="rId18" display="https://twitter.com/davidbyttow/status/492105892418957312"/>
    <hyperlink ref="AH18" r:id="rId19" display="https://gigaom.com/2014/08/21/eight-charts-that-put-tech-companies-diversity-stats-into-perspective/"/>
    <hyperlink ref="AH20" r:id="rId20" display="http://yahoo.tumblr.com/post/89085398949/workforce-diversity-at-yahoo"/>
    <hyperlink ref="AJ20" r:id="rId21" display="https://investor.yahoo.net/faq.cfm"/>
    <hyperlink ref="AH21" r:id="rId22" display="http://www.google.co.uk/diversity/"/>
    <hyperlink ref="AJ21" r:id="rId23" display="http://investor.google.com/earnings/2015/Q1_google_earnings.html"/>
    <hyperlink ref="AH22" r:id="rId24" display="http://www.apple.com/diversity/"/>
    <hyperlink ref="AJ22" r:id="rId25" display="https://www.apple.com/about/job-creation/"/>
    <hyperlink ref="AH23" r:id="rId26" display="http://www.apple.com/diversity/"/>
    <hyperlink ref="AH24" r:id="rId27" display="http://www.cisco.com/assets/csr/pdf/CSR_Report_2013.pdf"/>
    <hyperlink ref="AJ24" r:id="rId28" display="http://www.macroaxis.com/invest/ratio/CSCO--Number-of-Employees"/>
    <hyperlink ref="AH25" r:id="rId29" display="https://separation.ebayinc.com/2015/04/building-diverse-ebay-paypal/"/>
    <hyperlink ref="AI25" r:id="rId30" display="http://blog.ebay.com/wp-content/uploads/2014/07/eBay-Data-Diversity.jpg"/>
    <hyperlink ref="AJ25" r:id="rId31" display="http://graphics.wsj.com/diversity-in-tech-companies/"/>
    <hyperlink ref="AH26" r:id="rId32" display="http://h20195.www2.hp.com/V2/GetPDF.aspx/c03742922.pdf"/>
    <hyperlink ref="AJ26" r:id="rId33" display="http://www.statista.com/statistics/264922/number-of-employees-at-hewlett-packard-since-2001/"/>
    <hyperlink ref="AH27" r:id="rId34" display="http://go.indiegogo.com/blog/2014/08/diversity-matters-always.html"/>
    <hyperlink ref="AJ27" r:id="rId35" display="http://fortune.com/2014/08/21/indiegogo-gender-diversity-data/"/>
    <hyperlink ref="AH28" r:id="rId36" display="http://www.nvidia.com/object/fy14-gcr-workforce-performance.html"/>
    <hyperlink ref="AJ28" r:id="rId37" display="http://www.macroaxis.com/invest/ratio/NVDA--Number-of-Employees"/>
    <hyperlink ref="AH29" r:id="rId38" display="http://money.cnn.com/interactive/technology/tech-diversity-data/"/>
    <hyperlink ref="AJ29" r:id="rId39" display="http://www.statista.com/statistics/264917/number-of-employees-at-dell-since-1996/"/>
    <hyperlink ref="AH30" r:id="rId40" display="http://money.cnn.com/interactive/technology/tech-diversity-data/"/>
    <hyperlink ref="AJ30" r:id="rId41" display="http://www.ingrammicro.com.cn/careers/findpage.cfm?tempid=india&amp;pageid=3365"/>
    <hyperlink ref="AH31" r:id="rId42" display="http://money.cnn.com/interactive/technology/tech-diversity-data/"/>
    <hyperlink ref="AJ31" r:id="rId43" display="http://www.intc.com/intel%2Dannual%2Dreport/2013/10K/10-employees.html"/>
    <hyperlink ref="AH32" r:id="rId44" display="https://www.groupon.com/blog/cities/groupon-releases-diversity-data"/>
    <hyperlink ref="AJ32" r:id="rId45" display="http://investor.groupon.com/faq.cfm"/>
    <hyperlink ref="AH33" r:id="rId46" display="http://www.amazon.com/b/ref=tb_surl_diversity/?node=10080092011"/>
    <hyperlink ref="AJ33" r:id="rId47" display="http://www.amazon.com/Inside-Careers-Homepage/b?node=239367011"/>
    <hyperlink ref="AH34" r:id="rId48" display="https://blog.etsy.com/news/2014/diversity-at-etsy-more-than-just-numbers/"/>
    <hyperlink ref="AH35" r:id="rId49" location="fbid=ZWJBwYZJM6G?epgDivFocusArea" display="http://www.microsoft.com/en-us/diversity/inside-microsoft/default.aspx#fbid=ZWJBwYZJM6G?epgDivFocusArea"/>
    <hyperlink ref="AJ35" r:id="rId50" display="http://graphics.wsj.com/diversity-in-tech-companies/"/>
    <hyperlink ref="AL35" r:id="rId51" location="fbid=hMT_mV2G3Do" display="http://www.microsoft.com/en-us/diversity/inside-microsoft/default.aspx#fbid=hMT_mV2G3Do"/>
    <hyperlink ref="AH36" r:id="rId52" display="http://www.salesforce.com/company/careers/diversity-numbers.jsp"/>
    <hyperlink ref="AH37" r:id="rId53" location="diversity" display="http://www.pandora.com/careers/#diversity"/>
    <hyperlink ref="AH42" r:id="rId54" display="http://www.diversityinc.com/news/apples-diversity-data-better-representation-blacks-latinos/"/>
    <hyperlink ref="AJ43" r:id="rId55" display="http://www.diversityinc.com/diversity-facts/wheres-the-diversity-in-fortune-500-ceos/"/>
    <hyperlink ref="AJ44" r:id="rId56" display="http://www.diversityinc.com/top-10-companies-recruitment/"/>
    <hyperlink ref="AH45" r:id="rId57" display="http://www.diversityinc.com/diversity-and-inclusion/most-diverse-congress-sworn-in/"/>
    <hyperlink ref="AH46" r:id="rId58" display="http://www.diversityinc.com/diversity-recruitment/where%E2%80%99s-the-diversity-in-the-venture-capital-industry/"/>
    <hyperlink ref="A57" r:id="rId59" display="Classmates.com"/>
    <hyperlink ref="A66" r:id="rId60" display="hi5.com"/>
    <hyperlink ref="A67" r:id="rId61" display="Last.f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