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9.xml" ContentType="application/vnd.openxmlformats-officedocument.drawing+xml"/>
  <Override PartName="/xl/ctrlProps/ctrlProp29.xml" ContentType="application/vnd.ms-excel.controlproperties+xml"/>
  <Override PartName="/xl/drawings/drawing1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5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n12\Downloads\"/>
    </mc:Choice>
  </mc:AlternateContent>
  <xr:revisionPtr revIDLastSave="0" documentId="13_ncr:1_{C01DBC0F-2956-4F07-A43D-0168DD8BF305}" xr6:coauthVersionLast="47" xr6:coauthVersionMax="47" xr10:uidLastSave="{00000000-0000-0000-0000-000000000000}"/>
  <bookViews>
    <workbookView xWindow="4245" yWindow="5070" windowWidth="21600" windowHeight="11295" firstSheet="1" activeTab="10" xr2:uid="{C05EF05D-A7C3-4D76-92C3-278CF3D15BE4}"/>
  </bookViews>
  <sheets>
    <sheet name="April 27 - May 2" sheetId="18" state="hidden" r:id="rId1"/>
    <sheet name="May 11 - May 16" sheetId="32" r:id="rId2"/>
    <sheet name="Week Settings" sheetId="33" state="hidden" r:id="rId3"/>
    <sheet name="May 4 - May 9" sheetId="27" state="hidden" r:id="rId4"/>
    <sheet name="MASTER TEMPLATE" sheetId="14" state="hidden" r:id="rId5"/>
    <sheet name="April 13 - April 18" sheetId="7" state="hidden" r:id="rId6"/>
    <sheet name="March 30 - April 4" sheetId="5" state="hidden" r:id="rId7"/>
    <sheet name="April 6 - April 11" sheetId="6" state="hidden" r:id="rId8"/>
    <sheet name="March 23 - March 28" sheetId="4" state="hidden" r:id="rId9"/>
    <sheet name="April 20 - April 25" sheetId="2" state="hidden" r:id="rId10"/>
    <sheet name="Roster" sheetId="1" r:id="rId11"/>
    <sheet name="Lookup" sheetId="15" state="hidden" r:id="rId12"/>
    <sheet name="Player Tracking" sheetId="3" r:id="rId13"/>
    <sheet name="Archived Players" sheetId="8" r:id="rId14"/>
    <sheet name="Player Dashboard" sheetId="9" r:id="rId15"/>
    <sheet name="Score Import" sheetId="17" r:id="rId16"/>
    <sheet name="Score History" sheetId="26" state="hidden" r:id="rId17"/>
    <sheet name="Arena Power" sheetId="30" r:id="rId18"/>
  </sheets>
  <definedNames>
    <definedName name="_xleta.IF" hidden="1" xlm="1">#NAME?</definedName>
    <definedName name="_xlpm.h" hidden="1" xlm="1">#NAME?</definedName>
    <definedName name="_xlpm.i" hidden="1" xlm="1">#NAME?</definedName>
    <definedName name="_xlpm.ids" hidden="1" xlm="1">#NAME?</definedName>
    <definedName name="_xlpm.lvls" hidden="1" xlm="1">#NAME?</definedName>
    <definedName name="_xlpm.m" hidden="1" xlm="1">#NAME?</definedName>
    <definedName name="_xlpm.n" hidden="1" xlm="1">#NAME?</definedName>
    <definedName name="_xlpm.names" hidden="1" xlm="1">#NAME?</definedName>
    <definedName name="_xlpm.r" hidden="1" xlm="1">#NAME?</definedName>
    <definedName name="_xlpm.t" hidden="1" xlm="1">#NAME?</definedName>
    <definedName name="_xlpm.v" hidden="1" xlm="1">#NAME?</definedName>
    <definedName name="_xlpm.vali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32" l="1"/>
  <c r="N3" i="32"/>
  <c r="N4" i="32"/>
  <c r="N5" i="32"/>
  <c r="N6" i="32"/>
  <c r="N7" i="32"/>
  <c r="N8" i="32"/>
  <c r="N9" i="32"/>
  <c r="N10" i="32"/>
  <c r="N11" i="32"/>
  <c r="N12" i="32"/>
  <c r="N13" i="32"/>
  <c r="N14" i="32"/>
  <c r="N15" i="32"/>
  <c r="N16" i="32"/>
  <c r="N17" i="32"/>
  <c r="N18" i="32"/>
  <c r="N19" i="32"/>
  <c r="N20" i="32"/>
  <c r="N21" i="32"/>
  <c r="N22" i="32"/>
  <c r="N23" i="32"/>
  <c r="N24" i="32"/>
  <c r="N25" i="32"/>
  <c r="N26" i="32"/>
  <c r="N27" i="32"/>
  <c r="N28" i="32"/>
  <c r="N29" i="32"/>
  <c r="N30" i="32"/>
  <c r="N31" i="32"/>
  <c r="N32" i="32"/>
  <c r="N33" i="32"/>
  <c r="N34" i="32"/>
  <c r="N35" i="32"/>
  <c r="N36" i="32"/>
  <c r="N37" i="32"/>
  <c r="N38" i="32"/>
  <c r="N39" i="32"/>
  <c r="N40" i="32"/>
  <c r="N41" i="32"/>
  <c r="N42" i="32"/>
  <c r="N43" i="32"/>
  <c r="N44" i="32"/>
  <c r="N45" i="32"/>
  <c r="N46" i="32"/>
  <c r="N47" i="32"/>
  <c r="N48" i="32"/>
  <c r="N49" i="32"/>
  <c r="N50" i="32"/>
  <c r="N51" i="32"/>
  <c r="N52" i="32"/>
  <c r="N53" i="32"/>
  <c r="N54" i="32"/>
  <c r="N55" i="32"/>
  <c r="N56" i="32"/>
  <c r="N57" i="32"/>
  <c r="N58" i="32"/>
  <c r="N59" i="32"/>
  <c r="N60" i="32"/>
  <c r="N61" i="32"/>
  <c r="N62" i="32"/>
  <c r="N63" i="32"/>
  <c r="N64" i="32"/>
  <c r="N65" i="32"/>
  <c r="N66" i="32"/>
  <c r="N67" i="32"/>
  <c r="N68" i="32"/>
  <c r="N69" i="32"/>
  <c r="N70" i="32"/>
  <c r="N71" i="32"/>
  <c r="N72" i="32"/>
  <c r="N73" i="32"/>
  <c r="N74" i="32"/>
  <c r="N75" i="32"/>
  <c r="N76" i="32"/>
  <c r="N77" i="32"/>
  <c r="N78" i="32"/>
  <c r="N79" i="32"/>
  <c r="N80" i="32"/>
  <c r="N81" i="32"/>
  <c r="N82" i="32"/>
  <c r="N83" i="32"/>
  <c r="N84" i="32"/>
  <c r="N85" i="32"/>
  <c r="N86" i="32"/>
  <c r="N87" i="32"/>
  <c r="N88" i="32"/>
  <c r="N89" i="32"/>
  <c r="N90" i="32"/>
  <c r="N91" i="32"/>
  <c r="N92" i="32"/>
  <c r="N93" i="32"/>
  <c r="N94" i="32"/>
  <c r="N95" i="32"/>
  <c r="N96" i="32"/>
  <c r="N97" i="32"/>
  <c r="N98" i="32"/>
  <c r="N99" i="32"/>
  <c r="N100" i="32"/>
  <c r="N101" i="32"/>
  <c r="N102" i="32"/>
  <c r="N103" i="32"/>
  <c r="N104" i="32"/>
  <c r="N105" i="32"/>
  <c r="N106" i="32"/>
  <c r="B101" i="17"/>
  <c r="A119" i="32"/>
  <c r="G116" i="32"/>
  <c r="F116" i="32"/>
  <c r="E116" i="32"/>
  <c r="D116" i="32"/>
  <c r="C116" i="32"/>
  <c r="P111" i="32"/>
  <c r="O111" i="32"/>
  <c r="N111" i="32"/>
  <c r="P110" i="32"/>
  <c r="O110" i="32"/>
  <c r="N110" i="32"/>
  <c r="P109" i="32"/>
  <c r="O109" i="32"/>
  <c r="N109" i="32"/>
  <c r="G105" i="32"/>
  <c r="F105" i="32"/>
  <c r="E105" i="32"/>
  <c r="D105" i="32"/>
  <c r="G102" i="32"/>
  <c r="F102" i="32"/>
  <c r="E102" i="32"/>
  <c r="D102" i="32"/>
  <c r="G101" i="32"/>
  <c r="F101" i="32"/>
  <c r="G100" i="32"/>
  <c r="G99" i="32"/>
  <c r="G98" i="32"/>
  <c r="G97" i="32"/>
  <c r="G96" i="32"/>
  <c r="G95" i="32"/>
  <c r="G94" i="32"/>
  <c r="G93" i="32"/>
  <c r="G92" i="32"/>
  <c r="G91" i="32"/>
  <c r="G90" i="32"/>
  <c r="G89" i="32"/>
  <c r="G88" i="32"/>
  <c r="G87" i="32"/>
  <c r="G86" i="32"/>
  <c r="G85" i="32"/>
  <c r="G84" i="32"/>
  <c r="G83" i="32"/>
  <c r="G82" i="32"/>
  <c r="G81" i="32"/>
  <c r="G80" i="32"/>
  <c r="G79" i="32"/>
  <c r="G78" i="32"/>
  <c r="G77" i="32"/>
  <c r="G76" i="32"/>
  <c r="G75" i="32"/>
  <c r="G74" i="32"/>
  <c r="G73" i="32"/>
  <c r="G72" i="32"/>
  <c r="G71" i="32"/>
  <c r="G70" i="32"/>
  <c r="G69" i="32"/>
  <c r="G68" i="32"/>
  <c r="G67" i="32"/>
  <c r="G66" i="32"/>
  <c r="G65" i="32"/>
  <c r="G64" i="32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3" i="32"/>
  <c r="G2" i="32"/>
  <c r="Q1" i="1" a="1"/>
  <c r="Q1" i="1" s="1"/>
  <c r="J1" i="1"/>
  <c r="F1" i="1"/>
  <c r="S9" i="1" a="1"/>
  <c r="S9" i="1" s="1"/>
  <c r="H94" i="32" l="1" a="1"/>
  <c r="H94" i="32" s="1"/>
  <c r="H99" i="32" a="1"/>
  <c r="H99" i="32" s="1"/>
  <c r="H54" i="32" a="1"/>
  <c r="H54" i="32" s="1"/>
  <c r="H8" i="32" a="1"/>
  <c r="H8" i="32" s="1"/>
  <c r="M9" i="32" a="1"/>
  <c r="M9" i="32" s="1"/>
  <c r="H78" i="32" a="1"/>
  <c r="H78" i="32" s="1"/>
  <c r="M56" i="32" a="1"/>
  <c r="M56" i="32" s="1"/>
  <c r="M80" i="32" a="1"/>
  <c r="M80" i="32" s="1"/>
  <c r="M96" i="32" a="1"/>
  <c r="M96" i="32" s="1"/>
  <c r="M101" i="32" a="1"/>
  <c r="M101" i="32" s="1"/>
  <c r="H66" i="32" a="1"/>
  <c r="H66" i="32" s="1"/>
  <c r="H74" i="32" a="1"/>
  <c r="H74" i="32" s="1"/>
  <c r="H82" i="32" a="1"/>
  <c r="H82" i="32" s="1"/>
  <c r="H98" i="32" a="1"/>
  <c r="H98" i="32" s="1"/>
  <c r="L100" i="32" a="1"/>
  <c r="L100" i="32" s="1"/>
  <c r="M60" i="32" a="1"/>
  <c r="M60" i="32" s="1"/>
  <c r="M68" i="32" a="1"/>
  <c r="M68" i="32" s="1"/>
  <c r="M97" i="32" a="1"/>
  <c r="M97" i="32" s="1"/>
  <c r="M93" i="32" a="1"/>
  <c r="M93" i="32" s="1"/>
  <c r="M92" i="32" a="1"/>
  <c r="M92" i="32" s="1"/>
  <c r="H90" i="32" a="1"/>
  <c r="H90" i="32" s="1"/>
  <c r="H86" i="32" a="1"/>
  <c r="H86" i="32" s="1"/>
  <c r="M84" i="32" a="1"/>
  <c r="M84" i="32" s="1"/>
  <c r="M76" i="32" a="1"/>
  <c r="M76" i="32" s="1"/>
  <c r="M72" i="32" a="1"/>
  <c r="M72" i="32" s="1"/>
  <c r="H70" i="32" a="1"/>
  <c r="H70" i="32" s="1"/>
  <c r="M64" i="32" a="1"/>
  <c r="M64" i="32" s="1"/>
  <c r="H62" i="32" a="1"/>
  <c r="H62" i="32" s="1"/>
  <c r="H58" i="32" a="1"/>
  <c r="H58" i="32" s="1"/>
  <c r="M52" i="32" a="1"/>
  <c r="M52" i="32" s="1"/>
  <c r="M28" i="32" a="1"/>
  <c r="M28" i="32" s="1"/>
  <c r="M22" i="32" a="1"/>
  <c r="M22" i="32" s="1"/>
  <c r="M21" i="32" a="1"/>
  <c r="M21" i="32" s="1"/>
  <c r="L20" i="32" a="1"/>
  <c r="L20" i="32" s="1"/>
  <c r="M18" i="32" a="1"/>
  <c r="M18" i="32" s="1"/>
  <c r="M17" i="32" a="1"/>
  <c r="M17" i="32" s="1"/>
  <c r="H16" i="32" a="1"/>
  <c r="H16" i="32" s="1"/>
  <c r="M14" i="32" a="1"/>
  <c r="M14" i="32" s="1"/>
  <c r="M13" i="32" a="1"/>
  <c r="M13" i="32" s="1"/>
  <c r="H12" i="32" a="1"/>
  <c r="H12" i="32" s="1"/>
  <c r="M10" i="32" a="1"/>
  <c r="M10" i="32" s="1"/>
  <c r="M6" i="32" a="1"/>
  <c r="M6" i="32" s="1"/>
  <c r="M5" i="32" a="1"/>
  <c r="M5" i="32" s="1"/>
  <c r="H4" i="32" a="1"/>
  <c r="H4" i="32" s="1"/>
  <c r="L24" i="32" a="1"/>
  <c r="L24" i="32" s="1"/>
  <c r="L25" i="32" a="1"/>
  <c r="L25" i="32" s="1"/>
  <c r="M3" i="32" a="1"/>
  <c r="M3" i="32" s="1"/>
  <c r="M7" i="32" a="1"/>
  <c r="M7" i="32" s="1"/>
  <c r="M11" i="32" a="1"/>
  <c r="M11" i="32" s="1"/>
  <c r="M15" i="32" a="1"/>
  <c r="M15" i="32" s="1"/>
  <c r="H19" i="32" a="1"/>
  <c r="H19" i="32" s="1"/>
  <c r="H23" i="32" a="1"/>
  <c r="H23" i="32" s="1"/>
  <c r="L31" i="32" a="1"/>
  <c r="L31" i="32" s="1"/>
  <c r="L55" i="32" a="1"/>
  <c r="L55" i="32" s="1"/>
  <c r="L59" i="32" a="1"/>
  <c r="L59" i="32" s="1"/>
  <c r="L63" i="32" a="1"/>
  <c r="L63" i="32" s="1"/>
  <c r="L67" i="32" a="1"/>
  <c r="L67" i="32" s="1"/>
  <c r="L71" i="32" a="1"/>
  <c r="L71" i="32" s="1"/>
  <c r="L75" i="32" a="1"/>
  <c r="L75" i="32" s="1"/>
  <c r="L79" i="32" a="1"/>
  <c r="L79" i="32" s="1"/>
  <c r="L83" i="32" a="1"/>
  <c r="L83" i="32" s="1"/>
  <c r="L87" i="32" a="1"/>
  <c r="L87" i="32" s="1"/>
  <c r="L91" i="32" a="1"/>
  <c r="L91" i="32" s="1"/>
  <c r="L95" i="32" a="1"/>
  <c r="L95" i="32" s="1"/>
  <c r="H105" i="32" a="1"/>
  <c r="H105" i="32" s="1"/>
  <c r="L26" i="32" a="1"/>
  <c r="L26" i="32" s="1"/>
  <c r="M53" i="32" a="1"/>
  <c r="M53" i="32" s="1"/>
  <c r="M57" i="32" a="1"/>
  <c r="M57" i="32" s="1"/>
  <c r="M61" i="32" a="1"/>
  <c r="M61" i="32" s="1"/>
  <c r="M65" i="32" a="1"/>
  <c r="M65" i="32" s="1"/>
  <c r="M69" i="32" a="1"/>
  <c r="M69" i="32" s="1"/>
  <c r="M73" i="32" a="1"/>
  <c r="M73" i="32" s="1"/>
  <c r="M77" i="32" a="1"/>
  <c r="M77" i="32" s="1"/>
  <c r="M81" i="32" a="1"/>
  <c r="M81" i="32" s="1"/>
  <c r="M85" i="32" a="1"/>
  <c r="M85" i="32" s="1"/>
  <c r="M89" i="32" a="1"/>
  <c r="M89" i="32" s="1"/>
  <c r="M102" i="32" a="1"/>
  <c r="M102" i="32" s="1"/>
  <c r="L23" i="32" a="1"/>
  <c r="L23" i="32" s="1"/>
  <c r="M25" i="32" a="1"/>
  <c r="M25" i="32" s="1"/>
  <c r="L21" i="32" a="1"/>
  <c r="L21" i="32" s="1"/>
  <c r="M88" i="32" a="1"/>
  <c r="M88" i="32" s="1"/>
  <c r="H3" i="32" a="1"/>
  <c r="H3" i="32" s="1"/>
  <c r="L4" i="32" a="1"/>
  <c r="L4" i="32" s="1"/>
  <c r="H7" i="32" a="1"/>
  <c r="H7" i="32" s="1"/>
  <c r="L8" i="32" a="1"/>
  <c r="L8" i="32" s="1"/>
  <c r="H11" i="32" a="1"/>
  <c r="H11" i="32" s="1"/>
  <c r="L12" i="32" a="1"/>
  <c r="L12" i="32" s="1"/>
  <c r="H15" i="32" a="1"/>
  <c r="H15" i="32" s="1"/>
  <c r="L16" i="32" a="1"/>
  <c r="L16" i="32" s="1"/>
  <c r="H27" i="32" a="1"/>
  <c r="H27" i="32" s="1"/>
  <c r="M27" i="32" a="1"/>
  <c r="M27" i="32" s="1"/>
  <c r="M4" i="32" a="1"/>
  <c r="M4" i="32" s="1"/>
  <c r="M8" i="32" a="1"/>
  <c r="M8" i="32" s="1"/>
  <c r="M12" i="32" a="1"/>
  <c r="M12" i="32" s="1"/>
  <c r="M16" i="32" a="1"/>
  <c r="M16" i="32" s="1"/>
  <c r="M20" i="32" a="1"/>
  <c r="M20" i="32" s="1"/>
  <c r="H22" i="32" a="1"/>
  <c r="H22" i="32" s="1"/>
  <c r="M24" i="32" a="1"/>
  <c r="M24" i="32" s="1"/>
  <c r="H26" i="32" a="1"/>
  <c r="H26" i="32" s="1"/>
  <c r="M30" i="32" a="1"/>
  <c r="M30" i="32" s="1"/>
  <c r="L30" i="32" a="1"/>
  <c r="L30" i="32" s="1"/>
  <c r="M33" i="32" a="1"/>
  <c r="M33" i="32" s="1"/>
  <c r="L33" i="32" a="1"/>
  <c r="L33" i="32" s="1"/>
  <c r="H33" i="32" a="1"/>
  <c r="H33" i="32" s="1"/>
  <c r="M37" i="32" a="1"/>
  <c r="M37" i="32" s="1"/>
  <c r="L37" i="32" a="1"/>
  <c r="L37" i="32" s="1"/>
  <c r="H37" i="32" a="1"/>
  <c r="H37" i="32" s="1"/>
  <c r="M41" i="32" a="1"/>
  <c r="M41" i="32" s="1"/>
  <c r="L41" i="32" a="1"/>
  <c r="L41" i="32" s="1"/>
  <c r="H41" i="32" a="1"/>
  <c r="H41" i="32" s="1"/>
  <c r="M45" i="32" a="1"/>
  <c r="M45" i="32" s="1"/>
  <c r="L45" i="32" a="1"/>
  <c r="L45" i="32" s="1"/>
  <c r="H45" i="32" a="1"/>
  <c r="H45" i="32" s="1"/>
  <c r="M49" i="32" a="1"/>
  <c r="M49" i="32" s="1"/>
  <c r="L49" i="32" a="1"/>
  <c r="L49" i="32" s="1"/>
  <c r="H49" i="32" a="1"/>
  <c r="H49" i="32" s="1"/>
  <c r="D108" i="32" a="1"/>
  <c r="D108" i="32" s="1"/>
  <c r="D110" i="32" s="1"/>
  <c r="D106" i="32" a="1"/>
  <c r="D106" i="32" s="1"/>
  <c r="M2" i="32" a="1"/>
  <c r="M2" i="32" s="1"/>
  <c r="L2" i="32" a="1"/>
  <c r="L2" i="32" s="1"/>
  <c r="L3" i="32" a="1"/>
  <c r="L3" i="32" s="1"/>
  <c r="H6" i="32" a="1"/>
  <c r="H6" i="32" s="1"/>
  <c r="L7" i="32" a="1"/>
  <c r="L7" i="32" s="1"/>
  <c r="H10" i="32" a="1"/>
  <c r="H10" i="32" s="1"/>
  <c r="L11" i="32" a="1"/>
  <c r="L11" i="32" s="1"/>
  <c r="H14" i="32" a="1"/>
  <c r="H14" i="32" s="1"/>
  <c r="L15" i="32" a="1"/>
  <c r="L15" i="32" s="1"/>
  <c r="H18" i="32" a="1"/>
  <c r="H18" i="32" s="1"/>
  <c r="L19" i="32" a="1"/>
  <c r="L19" i="32" s="1"/>
  <c r="C108" i="32" a="1"/>
  <c r="C108" i="32" s="1"/>
  <c r="C110" i="32" s="1"/>
  <c r="C106" i="32" a="1"/>
  <c r="C106" i="32" s="1"/>
  <c r="H5" i="32" a="1"/>
  <c r="H5" i="32" s="1"/>
  <c r="L6" i="32" a="1"/>
  <c r="L6" i="32" s="1"/>
  <c r="H9" i="32" a="1"/>
  <c r="H9" i="32" s="1"/>
  <c r="L10" i="32" a="1"/>
  <c r="L10" i="32" s="1"/>
  <c r="H13" i="32" a="1"/>
  <c r="H13" i="32" s="1"/>
  <c r="L14" i="32" a="1"/>
  <c r="L14" i="32" s="1"/>
  <c r="H17" i="32" a="1"/>
  <c r="H17" i="32" s="1"/>
  <c r="L18" i="32" a="1"/>
  <c r="L18" i="32" s="1"/>
  <c r="M19" i="32" a="1"/>
  <c r="M19" i="32" s="1"/>
  <c r="H21" i="32" a="1"/>
  <c r="H21" i="32" s="1"/>
  <c r="L22" i="32" a="1"/>
  <c r="L22" i="32" s="1"/>
  <c r="M23" i="32" a="1"/>
  <c r="M23" i="32" s="1"/>
  <c r="H25" i="32" a="1"/>
  <c r="H25" i="32" s="1"/>
  <c r="L28" i="32" a="1"/>
  <c r="L28" i="32" s="1"/>
  <c r="H28" i="32" a="1"/>
  <c r="H28" i="32" s="1"/>
  <c r="H34" i="32" a="1"/>
  <c r="H34" i="32" s="1"/>
  <c r="M34" i="32" a="1"/>
  <c r="M34" i="32" s="1"/>
  <c r="L34" i="32" a="1"/>
  <c r="L34" i="32" s="1"/>
  <c r="H38" i="32" a="1"/>
  <c r="H38" i="32" s="1"/>
  <c r="M38" i="32" a="1"/>
  <c r="M38" i="32" s="1"/>
  <c r="L38" i="32" a="1"/>
  <c r="L38" i="32" s="1"/>
  <c r="H42" i="32" a="1"/>
  <c r="H42" i="32" s="1"/>
  <c r="M42" i="32" a="1"/>
  <c r="M42" i="32" s="1"/>
  <c r="L42" i="32" a="1"/>
  <c r="L42" i="32" s="1"/>
  <c r="H46" i="32" a="1"/>
  <c r="H46" i="32" s="1"/>
  <c r="M46" i="32" a="1"/>
  <c r="M46" i="32" s="1"/>
  <c r="L46" i="32" a="1"/>
  <c r="L46" i="32" s="1"/>
  <c r="H50" i="32" a="1"/>
  <c r="H50" i="32" s="1"/>
  <c r="M50" i="32" a="1"/>
  <c r="M50" i="32" s="1"/>
  <c r="L50" i="32" a="1"/>
  <c r="L50" i="32" s="1"/>
  <c r="E108" i="32" a="1"/>
  <c r="E108" i="32" s="1"/>
  <c r="E110" i="32" s="1"/>
  <c r="E106" i="32" a="1"/>
  <c r="E106" i="32" s="1"/>
  <c r="M26" i="32" a="1"/>
  <c r="M26" i="32" s="1"/>
  <c r="H31" i="32" a="1"/>
  <c r="H31" i="32" s="1"/>
  <c r="M31" i="32" a="1"/>
  <c r="M31" i="32" s="1"/>
  <c r="H20" i="32" a="1"/>
  <c r="H20" i="32" s="1"/>
  <c r="H24" i="32" a="1"/>
  <c r="H24" i="32" s="1"/>
  <c r="L35" i="32" a="1"/>
  <c r="L35" i="32" s="1"/>
  <c r="H35" i="32" a="1"/>
  <c r="H35" i="32" s="1"/>
  <c r="M35" i="32" a="1"/>
  <c r="M35" i="32" s="1"/>
  <c r="L39" i="32" a="1"/>
  <c r="L39" i="32" s="1"/>
  <c r="H39" i="32" a="1"/>
  <c r="H39" i="32" s="1"/>
  <c r="M39" i="32" a="1"/>
  <c r="M39" i="32" s="1"/>
  <c r="L43" i="32" a="1"/>
  <c r="L43" i="32" s="1"/>
  <c r="H43" i="32" a="1"/>
  <c r="H43" i="32" s="1"/>
  <c r="M43" i="32" a="1"/>
  <c r="M43" i="32" s="1"/>
  <c r="L47" i="32" a="1"/>
  <c r="L47" i="32" s="1"/>
  <c r="H47" i="32" a="1"/>
  <c r="H47" i="32" s="1"/>
  <c r="M47" i="32" a="1"/>
  <c r="M47" i="32" s="1"/>
  <c r="L51" i="32" a="1"/>
  <c r="L51" i="32" s="1"/>
  <c r="H51" i="32" a="1"/>
  <c r="H51" i="32" s="1"/>
  <c r="M51" i="32" a="1"/>
  <c r="M51" i="32" s="1"/>
  <c r="L5" i="32" a="1"/>
  <c r="L5" i="32" s="1"/>
  <c r="L9" i="32" a="1"/>
  <c r="L9" i="32" s="1"/>
  <c r="L13" i="32" a="1"/>
  <c r="L13" i="32" s="1"/>
  <c r="L17" i="32" a="1"/>
  <c r="L17" i="32" s="1"/>
  <c r="G108" i="32" a="1"/>
  <c r="G108" i="32" s="1"/>
  <c r="G110" i="32" s="1"/>
  <c r="G106" i="32" a="1"/>
  <c r="G106" i="32" s="1"/>
  <c r="L27" i="32" a="1"/>
  <c r="L27" i="32" s="1"/>
  <c r="M29" i="32" a="1"/>
  <c r="M29" i="32" s="1"/>
  <c r="L29" i="32" a="1"/>
  <c r="L29" i="32" s="1"/>
  <c r="H29" i="32" a="1"/>
  <c r="H29" i="32" s="1"/>
  <c r="H30" i="32" a="1"/>
  <c r="H30" i="32" s="1"/>
  <c r="F106" i="32" a="1"/>
  <c r="F106" i="32" s="1"/>
  <c r="F108" i="32" a="1"/>
  <c r="F108" i="32" s="1"/>
  <c r="F110" i="32" s="1"/>
  <c r="H2" i="32" a="1"/>
  <c r="H2" i="32" s="1"/>
  <c r="M32" i="32" a="1"/>
  <c r="M32" i="32" s="1"/>
  <c r="L32" i="32" a="1"/>
  <c r="L32" i="32" s="1"/>
  <c r="H32" i="32" a="1"/>
  <c r="H32" i="32" s="1"/>
  <c r="M36" i="32" a="1"/>
  <c r="M36" i="32" s="1"/>
  <c r="L36" i="32" a="1"/>
  <c r="L36" i="32" s="1"/>
  <c r="H36" i="32" a="1"/>
  <c r="H36" i="32" s="1"/>
  <c r="M40" i="32" a="1"/>
  <c r="M40" i="32" s="1"/>
  <c r="L40" i="32" a="1"/>
  <c r="L40" i="32" s="1"/>
  <c r="H40" i="32" a="1"/>
  <c r="H40" i="32" s="1"/>
  <c r="M44" i="32" a="1"/>
  <c r="M44" i="32" s="1"/>
  <c r="L44" i="32" a="1"/>
  <c r="L44" i="32" s="1"/>
  <c r="H44" i="32" a="1"/>
  <c r="H44" i="32" s="1"/>
  <c r="M48" i="32" a="1"/>
  <c r="M48" i="32" s="1"/>
  <c r="L48" i="32" a="1"/>
  <c r="L48" i="32" s="1"/>
  <c r="H48" i="32" a="1"/>
  <c r="H48" i="32" s="1"/>
  <c r="H53" i="32" a="1"/>
  <c r="H53" i="32" s="1"/>
  <c r="L54" i="32" a="1"/>
  <c r="L54" i="32" s="1"/>
  <c r="M55" i="32" a="1"/>
  <c r="M55" i="32" s="1"/>
  <c r="H57" i="32" a="1"/>
  <c r="H57" i="32" s="1"/>
  <c r="L58" i="32" a="1"/>
  <c r="L58" i="32" s="1"/>
  <c r="M59" i="32" a="1"/>
  <c r="M59" i="32" s="1"/>
  <c r="H61" i="32" a="1"/>
  <c r="H61" i="32" s="1"/>
  <c r="L62" i="32" a="1"/>
  <c r="L62" i="32" s="1"/>
  <c r="M63" i="32" a="1"/>
  <c r="M63" i="32" s="1"/>
  <c r="H65" i="32" a="1"/>
  <c r="H65" i="32" s="1"/>
  <c r="L66" i="32" a="1"/>
  <c r="L66" i="32" s="1"/>
  <c r="M67" i="32" a="1"/>
  <c r="M67" i="32" s="1"/>
  <c r="H69" i="32" a="1"/>
  <c r="H69" i="32" s="1"/>
  <c r="L70" i="32" a="1"/>
  <c r="L70" i="32" s="1"/>
  <c r="M71" i="32" a="1"/>
  <c r="M71" i="32" s="1"/>
  <c r="H73" i="32" a="1"/>
  <c r="H73" i="32" s="1"/>
  <c r="L74" i="32" a="1"/>
  <c r="L74" i="32" s="1"/>
  <c r="M75" i="32" a="1"/>
  <c r="M75" i="32" s="1"/>
  <c r="H77" i="32" a="1"/>
  <c r="H77" i="32" s="1"/>
  <c r="L78" i="32" a="1"/>
  <c r="L78" i="32" s="1"/>
  <c r="M79" i="32" a="1"/>
  <c r="M79" i="32" s="1"/>
  <c r="H81" i="32" a="1"/>
  <c r="H81" i="32" s="1"/>
  <c r="L82" i="32" a="1"/>
  <c r="L82" i="32" s="1"/>
  <c r="M83" i="32" a="1"/>
  <c r="M83" i="32" s="1"/>
  <c r="H85" i="32" a="1"/>
  <c r="H85" i="32" s="1"/>
  <c r="L86" i="32" a="1"/>
  <c r="L86" i="32" s="1"/>
  <c r="M87" i="32" a="1"/>
  <c r="M87" i="32" s="1"/>
  <c r="H89" i="32" a="1"/>
  <c r="H89" i="32" s="1"/>
  <c r="L90" i="32" a="1"/>
  <c r="L90" i="32" s="1"/>
  <c r="M91" i="32" a="1"/>
  <c r="M91" i="32" s="1"/>
  <c r="H93" i="32" a="1"/>
  <c r="H93" i="32" s="1"/>
  <c r="L94" i="32" a="1"/>
  <c r="L94" i="32" s="1"/>
  <c r="M95" i="32" a="1"/>
  <c r="M95" i="32" s="1"/>
  <c r="H97" i="32" a="1"/>
  <c r="H97" i="32" s="1"/>
  <c r="L98" i="32" a="1"/>
  <c r="L98" i="32" s="1"/>
  <c r="L99" i="32" a="1"/>
  <c r="L99" i="32" s="1"/>
  <c r="M100" i="32" a="1"/>
  <c r="M100" i="32" s="1"/>
  <c r="H102" i="32" a="1"/>
  <c r="H102" i="32" s="1"/>
  <c r="L105" i="32" a="1"/>
  <c r="L105" i="32" s="1"/>
  <c r="H52" i="32" a="1"/>
  <c r="H52" i="32" s="1"/>
  <c r="L53" i="32" a="1"/>
  <c r="L53" i="32" s="1"/>
  <c r="M54" i="32" a="1"/>
  <c r="M54" i="32" s="1"/>
  <c r="H56" i="32" a="1"/>
  <c r="H56" i="32" s="1"/>
  <c r="L57" i="32" a="1"/>
  <c r="L57" i="32" s="1"/>
  <c r="M58" i="32" a="1"/>
  <c r="M58" i="32" s="1"/>
  <c r="H60" i="32" a="1"/>
  <c r="H60" i="32" s="1"/>
  <c r="L61" i="32" a="1"/>
  <c r="L61" i="32" s="1"/>
  <c r="M62" i="32" a="1"/>
  <c r="M62" i="32" s="1"/>
  <c r="H64" i="32" a="1"/>
  <c r="H64" i="32" s="1"/>
  <c r="L65" i="32" a="1"/>
  <c r="L65" i="32" s="1"/>
  <c r="M66" i="32" a="1"/>
  <c r="M66" i="32" s="1"/>
  <c r="H68" i="32" a="1"/>
  <c r="H68" i="32" s="1"/>
  <c r="L69" i="32" a="1"/>
  <c r="L69" i="32" s="1"/>
  <c r="M70" i="32" a="1"/>
  <c r="M70" i="32" s="1"/>
  <c r="H72" i="32" a="1"/>
  <c r="H72" i="32" s="1"/>
  <c r="L73" i="32" a="1"/>
  <c r="L73" i="32" s="1"/>
  <c r="M74" i="32" a="1"/>
  <c r="M74" i="32" s="1"/>
  <c r="H76" i="32" a="1"/>
  <c r="H76" i="32" s="1"/>
  <c r="L77" i="32" a="1"/>
  <c r="L77" i="32" s="1"/>
  <c r="M78" i="32" a="1"/>
  <c r="M78" i="32" s="1"/>
  <c r="H80" i="32" a="1"/>
  <c r="H80" i="32" s="1"/>
  <c r="L81" i="32" a="1"/>
  <c r="L81" i="32" s="1"/>
  <c r="M82" i="32" a="1"/>
  <c r="M82" i="32" s="1"/>
  <c r="H84" i="32" a="1"/>
  <c r="H84" i="32" s="1"/>
  <c r="L85" i="32" a="1"/>
  <c r="L85" i="32" s="1"/>
  <c r="M86" i="32" a="1"/>
  <c r="M86" i="32" s="1"/>
  <c r="H88" i="32" a="1"/>
  <c r="H88" i="32" s="1"/>
  <c r="L89" i="32" a="1"/>
  <c r="L89" i="32" s="1"/>
  <c r="M90" i="32" a="1"/>
  <c r="M90" i="32" s="1"/>
  <c r="H92" i="32" a="1"/>
  <c r="H92" i="32" s="1"/>
  <c r="L93" i="32" a="1"/>
  <c r="L93" i="32" s="1"/>
  <c r="M94" i="32" a="1"/>
  <c r="M94" i="32" s="1"/>
  <c r="H96" i="32" a="1"/>
  <c r="H96" i="32" s="1"/>
  <c r="L97" i="32" a="1"/>
  <c r="L97" i="32" s="1"/>
  <c r="M98" i="32" a="1"/>
  <c r="M98" i="32" s="1"/>
  <c r="M99" i="32" a="1"/>
  <c r="M99" i="32" s="1"/>
  <c r="H101" i="32" a="1"/>
  <c r="H101" i="32" s="1"/>
  <c r="L102" i="32" a="1"/>
  <c r="L102" i="32" s="1"/>
  <c r="M105" i="32" a="1"/>
  <c r="M105" i="32" s="1"/>
  <c r="L52" i="32" a="1"/>
  <c r="L52" i="32" s="1"/>
  <c r="H55" i="32" a="1"/>
  <c r="H55" i="32" s="1"/>
  <c r="L56" i="32" a="1"/>
  <c r="L56" i="32" s="1"/>
  <c r="H59" i="32" a="1"/>
  <c r="H59" i="32" s="1"/>
  <c r="L60" i="32" a="1"/>
  <c r="L60" i="32" s="1"/>
  <c r="H63" i="32" a="1"/>
  <c r="H63" i="32" s="1"/>
  <c r="L64" i="32" a="1"/>
  <c r="L64" i="32" s="1"/>
  <c r="H67" i="32" a="1"/>
  <c r="H67" i="32" s="1"/>
  <c r="L68" i="32" a="1"/>
  <c r="L68" i="32" s="1"/>
  <c r="H71" i="32" a="1"/>
  <c r="H71" i="32" s="1"/>
  <c r="L72" i="32" a="1"/>
  <c r="L72" i="32" s="1"/>
  <c r="H75" i="32" a="1"/>
  <c r="H75" i="32" s="1"/>
  <c r="L76" i="32" a="1"/>
  <c r="L76" i="32" s="1"/>
  <c r="H79" i="32" a="1"/>
  <c r="H79" i="32" s="1"/>
  <c r="L80" i="32" a="1"/>
  <c r="L80" i="32" s="1"/>
  <c r="H83" i="32" a="1"/>
  <c r="H83" i="32" s="1"/>
  <c r="L84" i="32" a="1"/>
  <c r="L84" i="32" s="1"/>
  <c r="H87" i="32" a="1"/>
  <c r="H87" i="32" s="1"/>
  <c r="L88" i="32" a="1"/>
  <c r="L88" i="32" s="1"/>
  <c r="H91" i="32" a="1"/>
  <c r="H91" i="32" s="1"/>
  <c r="L92" i="32" a="1"/>
  <c r="L92" i="32" s="1"/>
  <c r="H95" i="32" a="1"/>
  <c r="H95" i="32" s="1"/>
  <c r="L96" i="32" a="1"/>
  <c r="L96" i="32" s="1"/>
  <c r="H100" i="32" a="1"/>
  <c r="H100" i="32" s="1"/>
  <c r="L101" i="32" a="1"/>
  <c r="L101" i="32" s="1"/>
  <c r="O112" i="27"/>
  <c r="P112" i="27"/>
  <c r="N112" i="27"/>
  <c r="E117" i="27"/>
  <c r="F117" i="27"/>
  <c r="N25" i="27"/>
  <c r="N96" i="27"/>
  <c r="L84" i="27" a="1"/>
  <c r="L84" i="27" s="1"/>
  <c r="N84" i="27" s="1"/>
  <c r="P111" i="27"/>
  <c r="O111" i="27"/>
  <c r="N111" i="27"/>
  <c r="D117" i="27"/>
  <c r="A120" i="14"/>
  <c r="F117" i="18"/>
  <c r="E117" i="18"/>
  <c r="D117" i="18"/>
  <c r="C117" i="18"/>
  <c r="A120" i="6"/>
  <c r="A120" i="5"/>
  <c r="P110" i="27"/>
  <c r="O110" i="27"/>
  <c r="N110" i="27"/>
  <c r="G106" i="27"/>
  <c r="F106" i="27"/>
  <c r="E106" i="27"/>
  <c r="D106" i="27"/>
  <c r="C106" i="27"/>
  <c r="G105" i="27"/>
  <c r="F105" i="27"/>
  <c r="E105" i="27"/>
  <c r="D105" i="27"/>
  <c r="C105" i="27"/>
  <c r="G104" i="27"/>
  <c r="F104" i="27"/>
  <c r="E104" i="27"/>
  <c r="D104" i="27"/>
  <c r="C104" i="27"/>
  <c r="G102" i="27"/>
  <c r="F102" i="27"/>
  <c r="E102" i="27"/>
  <c r="D102" i="27"/>
  <c r="C102" i="27"/>
  <c r="G101" i="27"/>
  <c r="F101" i="27"/>
  <c r="E101" i="27"/>
  <c r="D101" i="27"/>
  <c r="C101" i="27"/>
  <c r="G100" i="27"/>
  <c r="F100" i="27"/>
  <c r="E100" i="27"/>
  <c r="D100" i="27"/>
  <c r="C100" i="27"/>
  <c r="G99" i="27"/>
  <c r="F99" i="27"/>
  <c r="E99" i="27"/>
  <c r="D99" i="27"/>
  <c r="C99" i="27"/>
  <c r="G98" i="27"/>
  <c r="F98" i="27"/>
  <c r="E98" i="27"/>
  <c r="D98" i="27"/>
  <c r="C98" i="27"/>
  <c r="G97" i="27"/>
  <c r="F97" i="27"/>
  <c r="E97" i="27"/>
  <c r="D97" i="27"/>
  <c r="C97" i="27"/>
  <c r="P112" i="18"/>
  <c r="P111" i="18"/>
  <c r="P110" i="18"/>
  <c r="O112" i="18"/>
  <c r="O111" i="18"/>
  <c r="N111" i="18"/>
  <c r="N1" i="1"/>
  <c r="C93" i="18"/>
  <c r="D93" i="18"/>
  <c r="E93" i="18"/>
  <c r="F93" i="18"/>
  <c r="G93" i="18"/>
  <c r="C94" i="18"/>
  <c r="D94" i="18"/>
  <c r="E94" i="18"/>
  <c r="F94" i="18"/>
  <c r="G94" i="18"/>
  <c r="C95" i="18"/>
  <c r="D95" i="18"/>
  <c r="E95" i="18"/>
  <c r="F95" i="18"/>
  <c r="G95" i="18"/>
  <c r="C97" i="18"/>
  <c r="D97" i="18"/>
  <c r="E97" i="18"/>
  <c r="F97" i="18"/>
  <c r="G97" i="18"/>
  <c r="C98" i="18"/>
  <c r="D98" i="18"/>
  <c r="E98" i="18"/>
  <c r="F98" i="18"/>
  <c r="G98" i="18"/>
  <c r="C101" i="18"/>
  <c r="D101" i="18"/>
  <c r="E101" i="18"/>
  <c r="F101" i="18"/>
  <c r="G101" i="18"/>
  <c r="C102" i="18"/>
  <c r="D102" i="18"/>
  <c r="E102" i="18"/>
  <c r="F102" i="18"/>
  <c r="G102" i="18"/>
  <c r="C103" i="18"/>
  <c r="D103" i="18"/>
  <c r="E103" i="18"/>
  <c r="F103" i="18"/>
  <c r="G103" i="18"/>
  <c r="C105" i="18"/>
  <c r="D105" i="18"/>
  <c r="E105" i="18"/>
  <c r="F105" i="18"/>
  <c r="G105" i="18"/>
  <c r="C106" i="18"/>
  <c r="D106" i="18"/>
  <c r="E106" i="18"/>
  <c r="F106" i="18"/>
  <c r="G106" i="18"/>
  <c r="H3" i="2" a="1"/>
  <c r="H3" i="2" s="1"/>
  <c r="L4" i="2" a="1"/>
  <c r="L4" i="2" s="1"/>
  <c r="O4" i="2" s="1"/>
  <c r="L5" i="2" a="1"/>
  <c r="L5" i="2" s="1"/>
  <c r="O5" i="2" s="1"/>
  <c r="L11" i="2" a="1"/>
  <c r="L11" i="2" s="1"/>
  <c r="O11" i="2" s="1"/>
  <c r="L23" i="2" a="1"/>
  <c r="L23" i="2" s="1"/>
  <c r="O23" i="2" s="1"/>
  <c r="M24" i="2" a="1"/>
  <c r="M24" i="2" s="1"/>
  <c r="M25" i="2" a="1"/>
  <c r="M25" i="2" s="1"/>
  <c r="L40" i="2" a="1"/>
  <c r="L40" i="2" s="1"/>
  <c r="O40" i="2" s="1"/>
  <c r="L41" i="2" a="1"/>
  <c r="L41" i="2" s="1"/>
  <c r="O41" i="2" s="1"/>
  <c r="H43" i="2" a="1"/>
  <c r="H43" i="2" s="1"/>
  <c r="H44" i="2" a="1"/>
  <c r="H44" i="2" s="1"/>
  <c r="H45" i="2" a="1"/>
  <c r="H45" i="2" s="1"/>
  <c r="L53" i="2" a="1"/>
  <c r="L53" i="2" s="1"/>
  <c r="O53" i="2" s="1"/>
  <c r="L57" i="2" a="1"/>
  <c r="L57" i="2" s="1"/>
  <c r="O57" i="2" s="1"/>
  <c r="L60" i="2" a="1"/>
  <c r="L60" i="2" s="1"/>
  <c r="O60" i="2" s="1"/>
  <c r="L61" i="2" a="1"/>
  <c r="L61" i="2" s="1"/>
  <c r="O61" i="2" s="1"/>
  <c r="L62" i="2" a="1"/>
  <c r="L62" i="2" s="1"/>
  <c r="O62" i="2" s="1"/>
  <c r="L64" i="2" a="1"/>
  <c r="L64" i="2" s="1"/>
  <c r="O64" i="2" s="1"/>
  <c r="H67" i="2" a="1"/>
  <c r="H67" i="2" s="1"/>
  <c r="H68" i="2" a="1"/>
  <c r="H68" i="2" s="1"/>
  <c r="L71" i="2" a="1"/>
  <c r="L71" i="2" s="1"/>
  <c r="O71" i="2" s="1"/>
  <c r="L74" i="2" a="1"/>
  <c r="L74" i="2" s="1"/>
  <c r="O74" i="2" s="1"/>
  <c r="L75" i="2" a="1"/>
  <c r="L75" i="2" s="1"/>
  <c r="O75" i="2" s="1"/>
  <c r="L76" i="2" a="1"/>
  <c r="L76" i="2" s="1"/>
  <c r="O76" i="2" s="1"/>
  <c r="L79" i="2" a="1"/>
  <c r="L79" i="2" s="1"/>
  <c r="O79" i="2" s="1"/>
  <c r="L80" i="2" a="1"/>
  <c r="L80" i="2" s="1"/>
  <c r="O80" i="2" s="1"/>
  <c r="L83" i="2" a="1"/>
  <c r="L83" i="2" s="1"/>
  <c r="O83" i="2" s="1"/>
  <c r="L84" i="2" a="1"/>
  <c r="L84" i="2" s="1"/>
  <c r="O84" i="2" s="1"/>
  <c r="L86" i="2" a="1"/>
  <c r="L86" i="2" s="1"/>
  <c r="O86" i="2" s="1"/>
  <c r="L87" i="2" a="1"/>
  <c r="L87" i="2" s="1"/>
  <c r="O87" i="2" s="1"/>
  <c r="L88" i="2" a="1"/>
  <c r="L88" i="2" s="1"/>
  <c r="O88" i="2" s="1"/>
  <c r="L2" i="2" a="1"/>
  <c r="L2" i="2" s="1"/>
  <c r="O2" i="2" s="1"/>
  <c r="L52" i="18" a="1"/>
  <c r="L52" i="18" s="1"/>
  <c r="C2" i="14"/>
  <c r="C3" i="14"/>
  <c r="D2" i="14"/>
  <c r="E2" i="14"/>
  <c r="F2" i="14"/>
  <c r="G2" i="14"/>
  <c r="D3" i="14"/>
  <c r="E3" i="14"/>
  <c r="F3" i="14"/>
  <c r="G3" i="14"/>
  <c r="C4" i="14"/>
  <c r="D4" i="14"/>
  <c r="E4" i="14"/>
  <c r="F4" i="14"/>
  <c r="G4" i="14"/>
  <c r="C5" i="14"/>
  <c r="D5" i="14"/>
  <c r="E5" i="14"/>
  <c r="F5" i="14"/>
  <c r="G5" i="14"/>
  <c r="C6" i="14"/>
  <c r="D6" i="14"/>
  <c r="E6" i="14"/>
  <c r="F6" i="14"/>
  <c r="G6" i="14"/>
  <c r="C7" i="14"/>
  <c r="D7" i="14"/>
  <c r="E7" i="14"/>
  <c r="F7" i="14"/>
  <c r="G7" i="14"/>
  <c r="C8" i="14"/>
  <c r="D8" i="14"/>
  <c r="E8" i="14"/>
  <c r="F8" i="14"/>
  <c r="G8" i="14"/>
  <c r="C9" i="14"/>
  <c r="D9" i="14"/>
  <c r="E9" i="14"/>
  <c r="F9" i="14"/>
  <c r="G9" i="14"/>
  <c r="C10" i="14"/>
  <c r="D10" i="14"/>
  <c r="E10" i="14"/>
  <c r="F10" i="14"/>
  <c r="G10" i="14"/>
  <c r="C11" i="14"/>
  <c r="D11" i="14"/>
  <c r="E11" i="14"/>
  <c r="F11" i="14"/>
  <c r="G11" i="14"/>
  <c r="C12" i="14"/>
  <c r="D12" i="14"/>
  <c r="E12" i="14"/>
  <c r="F12" i="14"/>
  <c r="G12" i="14"/>
  <c r="C13" i="14"/>
  <c r="D13" i="14"/>
  <c r="E13" i="14"/>
  <c r="F13" i="14"/>
  <c r="G13" i="14"/>
  <c r="C14" i="14"/>
  <c r="D14" i="14"/>
  <c r="E14" i="14"/>
  <c r="F14" i="14"/>
  <c r="G14" i="14"/>
  <c r="C15" i="14"/>
  <c r="D15" i="14"/>
  <c r="E15" i="14"/>
  <c r="F15" i="14"/>
  <c r="G15" i="14"/>
  <c r="C16" i="14"/>
  <c r="D16" i="14"/>
  <c r="E16" i="14"/>
  <c r="F16" i="14"/>
  <c r="G16" i="14"/>
  <c r="C17" i="14"/>
  <c r="D17" i="14"/>
  <c r="E17" i="14"/>
  <c r="F17" i="14"/>
  <c r="G17" i="14"/>
  <c r="C18" i="14"/>
  <c r="D18" i="14"/>
  <c r="E18" i="14"/>
  <c r="F18" i="14"/>
  <c r="G18" i="14"/>
  <c r="C19" i="14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C38" i="14"/>
  <c r="D38" i="14"/>
  <c r="E38" i="14"/>
  <c r="F38" i="14"/>
  <c r="G38" i="14"/>
  <c r="C39" i="14"/>
  <c r="D39" i="14"/>
  <c r="E39" i="14"/>
  <c r="F39" i="14"/>
  <c r="G39" i="14"/>
  <c r="C40" i="14"/>
  <c r="D40" i="14"/>
  <c r="E40" i="14"/>
  <c r="F40" i="14"/>
  <c r="G40" i="14"/>
  <c r="C41" i="14"/>
  <c r="D41" i="14"/>
  <c r="E41" i="14"/>
  <c r="F41" i="14"/>
  <c r="G41" i="14"/>
  <c r="C42" i="14"/>
  <c r="D42" i="14"/>
  <c r="E42" i="14"/>
  <c r="F42" i="14"/>
  <c r="G42" i="14"/>
  <c r="C43" i="14"/>
  <c r="D43" i="14"/>
  <c r="E43" i="14"/>
  <c r="F43" i="14"/>
  <c r="G43" i="14"/>
  <c r="C44" i="14"/>
  <c r="D44" i="14"/>
  <c r="E44" i="14"/>
  <c r="F44" i="14"/>
  <c r="G44" i="14"/>
  <c r="C45" i="14"/>
  <c r="D45" i="14"/>
  <c r="E45" i="14"/>
  <c r="F45" i="14"/>
  <c r="G45" i="14"/>
  <c r="C46" i="14"/>
  <c r="D46" i="14"/>
  <c r="E46" i="14"/>
  <c r="F46" i="14"/>
  <c r="G46" i="14"/>
  <c r="C47" i="14"/>
  <c r="D47" i="14"/>
  <c r="E47" i="14"/>
  <c r="F47" i="14"/>
  <c r="G47" i="14"/>
  <c r="C48" i="14"/>
  <c r="D48" i="14"/>
  <c r="E48" i="14"/>
  <c r="F48" i="14"/>
  <c r="G48" i="14"/>
  <c r="C49" i="14"/>
  <c r="D49" i="14"/>
  <c r="E49" i="14"/>
  <c r="F49" i="14"/>
  <c r="G49" i="14"/>
  <c r="C50" i="14"/>
  <c r="D50" i="14"/>
  <c r="E50" i="14"/>
  <c r="F50" i="14"/>
  <c r="G50" i="14"/>
  <c r="C51" i="14"/>
  <c r="D51" i="14"/>
  <c r="E51" i="14"/>
  <c r="F51" i="14"/>
  <c r="G51" i="14"/>
  <c r="C52" i="14"/>
  <c r="D52" i="14"/>
  <c r="E52" i="14"/>
  <c r="F52" i="14"/>
  <c r="G52" i="14"/>
  <c r="C53" i="14"/>
  <c r="D53" i="14"/>
  <c r="E53" i="14"/>
  <c r="F53" i="14"/>
  <c r="G53" i="14"/>
  <c r="C54" i="14"/>
  <c r="D54" i="14"/>
  <c r="E54" i="14"/>
  <c r="F54" i="14"/>
  <c r="G54" i="14"/>
  <c r="C55" i="14"/>
  <c r="D55" i="14"/>
  <c r="E55" i="14"/>
  <c r="F55" i="14"/>
  <c r="G55" i="14"/>
  <c r="C56" i="14"/>
  <c r="D56" i="14"/>
  <c r="E56" i="14"/>
  <c r="F56" i="14"/>
  <c r="G56" i="14"/>
  <c r="C57" i="14"/>
  <c r="D57" i="14"/>
  <c r="E57" i="14"/>
  <c r="F57" i="14"/>
  <c r="G57" i="14"/>
  <c r="C58" i="14"/>
  <c r="D58" i="14"/>
  <c r="E58" i="14"/>
  <c r="F58" i="14"/>
  <c r="G58" i="14"/>
  <c r="C59" i="14"/>
  <c r="D59" i="14"/>
  <c r="E59" i="14"/>
  <c r="F59" i="14"/>
  <c r="G59" i="14"/>
  <c r="C60" i="14"/>
  <c r="D60" i="14"/>
  <c r="E60" i="14"/>
  <c r="F60" i="14"/>
  <c r="G60" i="14"/>
  <c r="C61" i="14"/>
  <c r="D61" i="14"/>
  <c r="E61" i="14"/>
  <c r="F61" i="14"/>
  <c r="G61" i="14"/>
  <c r="C62" i="14"/>
  <c r="D62" i="14"/>
  <c r="E62" i="14"/>
  <c r="F62" i="14"/>
  <c r="G62" i="14"/>
  <c r="C63" i="14"/>
  <c r="D63" i="14"/>
  <c r="E63" i="14"/>
  <c r="F63" i="14"/>
  <c r="G63" i="14"/>
  <c r="C64" i="14"/>
  <c r="D64" i="14"/>
  <c r="E64" i="14"/>
  <c r="F64" i="14"/>
  <c r="G64" i="14"/>
  <c r="C65" i="14"/>
  <c r="D65" i="14"/>
  <c r="E65" i="14"/>
  <c r="F65" i="14"/>
  <c r="G65" i="14"/>
  <c r="C66" i="14"/>
  <c r="D66" i="14"/>
  <c r="E66" i="14"/>
  <c r="F66" i="14"/>
  <c r="G66" i="14"/>
  <c r="C67" i="14"/>
  <c r="D67" i="14"/>
  <c r="E67" i="14"/>
  <c r="F67" i="14"/>
  <c r="G67" i="14"/>
  <c r="C68" i="14"/>
  <c r="D68" i="14"/>
  <c r="E68" i="14"/>
  <c r="F68" i="14"/>
  <c r="G68" i="14"/>
  <c r="C69" i="14"/>
  <c r="D69" i="14"/>
  <c r="E69" i="14"/>
  <c r="F69" i="14"/>
  <c r="G69" i="14"/>
  <c r="C70" i="14"/>
  <c r="D70" i="14"/>
  <c r="E70" i="14"/>
  <c r="F70" i="14"/>
  <c r="G70" i="14"/>
  <c r="C71" i="14"/>
  <c r="D71" i="14"/>
  <c r="E71" i="14"/>
  <c r="F71" i="14"/>
  <c r="G71" i="14"/>
  <c r="C72" i="14"/>
  <c r="D72" i="14"/>
  <c r="E72" i="14"/>
  <c r="F72" i="14"/>
  <c r="G72" i="14"/>
  <c r="C73" i="14"/>
  <c r="D73" i="14"/>
  <c r="E73" i="14"/>
  <c r="F73" i="14"/>
  <c r="G73" i="14"/>
  <c r="C74" i="14"/>
  <c r="D74" i="14"/>
  <c r="E74" i="14"/>
  <c r="F74" i="14"/>
  <c r="G74" i="14"/>
  <c r="C75" i="14"/>
  <c r="D75" i="14"/>
  <c r="E75" i="14"/>
  <c r="F75" i="14"/>
  <c r="G75" i="14"/>
  <c r="C76" i="14"/>
  <c r="D76" i="14"/>
  <c r="E76" i="14"/>
  <c r="F76" i="14"/>
  <c r="G76" i="14"/>
  <c r="C77" i="14"/>
  <c r="D77" i="14"/>
  <c r="E77" i="14"/>
  <c r="F77" i="14"/>
  <c r="G77" i="14"/>
  <c r="C78" i="14"/>
  <c r="D78" i="14"/>
  <c r="E78" i="14"/>
  <c r="F78" i="14"/>
  <c r="G78" i="14"/>
  <c r="C79" i="14"/>
  <c r="D79" i="14"/>
  <c r="E79" i="14"/>
  <c r="F79" i="14"/>
  <c r="G79" i="14"/>
  <c r="C80" i="14"/>
  <c r="D80" i="14"/>
  <c r="E80" i="14"/>
  <c r="F80" i="14"/>
  <c r="G80" i="14"/>
  <c r="C81" i="14"/>
  <c r="D81" i="14"/>
  <c r="E81" i="14"/>
  <c r="F81" i="14"/>
  <c r="G81" i="14"/>
  <c r="C82" i="14"/>
  <c r="D82" i="14"/>
  <c r="E82" i="14"/>
  <c r="F82" i="14"/>
  <c r="G82" i="14"/>
  <c r="C83" i="14"/>
  <c r="D83" i="14"/>
  <c r="E83" i="14"/>
  <c r="F83" i="14"/>
  <c r="G83" i="14"/>
  <c r="C84" i="14"/>
  <c r="D84" i="14"/>
  <c r="E84" i="14"/>
  <c r="F84" i="14"/>
  <c r="G84" i="14"/>
  <c r="C85" i="14"/>
  <c r="D85" i="14"/>
  <c r="E85" i="14"/>
  <c r="F85" i="14"/>
  <c r="G85" i="14"/>
  <c r="C86" i="14"/>
  <c r="D86" i="14"/>
  <c r="E86" i="14"/>
  <c r="F86" i="14"/>
  <c r="G86" i="14"/>
  <c r="C87" i="14"/>
  <c r="D87" i="14"/>
  <c r="E87" i="14"/>
  <c r="F87" i="14"/>
  <c r="G87" i="14"/>
  <c r="C88" i="14"/>
  <c r="D88" i="14"/>
  <c r="E88" i="14"/>
  <c r="F88" i="14"/>
  <c r="G88" i="14"/>
  <c r="C89" i="14"/>
  <c r="D89" i="14"/>
  <c r="E89" i="14"/>
  <c r="F89" i="14"/>
  <c r="G89" i="14"/>
  <c r="C90" i="14"/>
  <c r="D90" i="14"/>
  <c r="E90" i="14"/>
  <c r="F90" i="14"/>
  <c r="G90" i="14"/>
  <c r="C91" i="14"/>
  <c r="D91" i="14"/>
  <c r="E91" i="14"/>
  <c r="F91" i="14"/>
  <c r="G91" i="14"/>
  <c r="C92" i="14"/>
  <c r="D92" i="14"/>
  <c r="E92" i="14"/>
  <c r="F92" i="14"/>
  <c r="G92" i="14"/>
  <c r="C93" i="14"/>
  <c r="D93" i="14"/>
  <c r="E93" i="14"/>
  <c r="F93" i="14"/>
  <c r="G93" i="14"/>
  <c r="C94" i="14"/>
  <c r="D94" i="14"/>
  <c r="E94" i="14"/>
  <c r="F94" i="14"/>
  <c r="G94" i="14"/>
  <c r="C95" i="14"/>
  <c r="D95" i="14"/>
  <c r="E95" i="14"/>
  <c r="F95" i="14"/>
  <c r="G95" i="14"/>
  <c r="C96" i="14"/>
  <c r="D96" i="14"/>
  <c r="E96" i="14"/>
  <c r="F96" i="14"/>
  <c r="G96" i="14"/>
  <c r="C97" i="14"/>
  <c r="D97" i="14"/>
  <c r="E97" i="14"/>
  <c r="F97" i="14"/>
  <c r="G97" i="14"/>
  <c r="C98" i="14"/>
  <c r="D98" i="14"/>
  <c r="E98" i="14"/>
  <c r="F98" i="14"/>
  <c r="G98" i="14"/>
  <c r="C99" i="14"/>
  <c r="D99" i="14"/>
  <c r="E99" i="14"/>
  <c r="F99" i="14"/>
  <c r="G99" i="14"/>
  <c r="C100" i="14"/>
  <c r="D100" i="14"/>
  <c r="E100" i="14"/>
  <c r="F100" i="14"/>
  <c r="G100" i="14"/>
  <c r="C101" i="14"/>
  <c r="D101" i="14"/>
  <c r="E101" i="14"/>
  <c r="F101" i="14"/>
  <c r="G101" i="14"/>
  <c r="C102" i="14"/>
  <c r="D102" i="14"/>
  <c r="E102" i="14"/>
  <c r="F102" i="14"/>
  <c r="G102" i="14"/>
  <c r="C103" i="14"/>
  <c r="D103" i="14"/>
  <c r="E103" i="14"/>
  <c r="F103" i="14"/>
  <c r="G103" i="14"/>
  <c r="C104" i="14"/>
  <c r="D104" i="14"/>
  <c r="E104" i="14"/>
  <c r="F104" i="14"/>
  <c r="G104" i="14"/>
  <c r="C105" i="14"/>
  <c r="D105" i="14"/>
  <c r="E105" i="14"/>
  <c r="F105" i="14"/>
  <c r="G105" i="14"/>
  <c r="C106" i="14"/>
  <c r="D106" i="14"/>
  <c r="E106" i="14"/>
  <c r="F106" i="14"/>
  <c r="G106" i="14"/>
  <c r="M14" i="14" a="1"/>
  <c r="M14" i="14" s="1"/>
  <c r="M28" i="14" a="1"/>
  <c r="M28" i="14" s="1"/>
  <c r="M33" i="14" a="1"/>
  <c r="M33" i="14" s="1"/>
  <c r="G117" i="18"/>
  <c r="A120" i="18" s="1"/>
  <c r="O110" i="18"/>
  <c r="N110" i="18"/>
  <c r="L97" i="2" a="1"/>
  <c r="L97" i="2"/>
  <c r="L98" i="2" a="1"/>
  <c r="L98" i="2" s="1"/>
  <c r="O98" i="2" s="1"/>
  <c r="L99" i="2" a="1"/>
  <c r="L99" i="2" s="1"/>
  <c r="L100" i="2" a="1"/>
  <c r="L100" i="2" s="1"/>
  <c r="L101" i="2" a="1"/>
  <c r="L101" i="2" s="1"/>
  <c r="L102" i="2" a="1"/>
  <c r="L102" i="2" s="1"/>
  <c r="O102" i="2" s="1"/>
  <c r="L103" i="2" a="1"/>
  <c r="L103" i="2" s="1"/>
  <c r="O103" i="2" s="1"/>
  <c r="L104" i="2" a="1"/>
  <c r="L104" i="2" s="1"/>
  <c r="O104" i="2" s="1"/>
  <c r="L105" i="2" a="1"/>
  <c r="L105" i="2"/>
  <c r="L106" i="2" a="1"/>
  <c r="L106" i="2" s="1"/>
  <c r="O106" i="2" s="1"/>
  <c r="G117" i="14"/>
  <c r="F117" i="14"/>
  <c r="E117" i="14"/>
  <c r="D117" i="14"/>
  <c r="C117" i="14"/>
  <c r="P112" i="14"/>
  <c r="O112" i="14"/>
  <c r="N112" i="14"/>
  <c r="P111" i="14"/>
  <c r="O111" i="14"/>
  <c r="N111" i="14"/>
  <c r="P110" i="14"/>
  <c r="O110" i="14"/>
  <c r="N110" i="14"/>
  <c r="D117" i="2"/>
  <c r="E117" i="2"/>
  <c r="F117" i="2"/>
  <c r="G117" i="2"/>
  <c r="C117" i="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45" i="14"/>
  <c r="V46" i="14"/>
  <c r="V47" i="14"/>
  <c r="V48" i="14"/>
  <c r="V49" i="14"/>
  <c r="V50" i="14"/>
  <c r="V51" i="14"/>
  <c r="V52" i="14"/>
  <c r="V53" i="14"/>
  <c r="V54" i="14"/>
  <c r="V55" i="14"/>
  <c r="V56" i="14"/>
  <c r="V57" i="14"/>
  <c r="V58" i="14"/>
  <c r="V59" i="14"/>
  <c r="V60" i="14"/>
  <c r="V61" i="14"/>
  <c r="V62" i="14"/>
  <c r="V63" i="14"/>
  <c r="V64" i="14"/>
  <c r="V65" i="14"/>
  <c r="V66" i="14"/>
  <c r="V67" i="14"/>
  <c r="V68" i="14"/>
  <c r="V69" i="14"/>
  <c r="V70" i="14"/>
  <c r="V71" i="14"/>
  <c r="V72" i="14"/>
  <c r="V73" i="14"/>
  <c r="V74" i="14"/>
  <c r="V75" i="14"/>
  <c r="V76" i="14"/>
  <c r="V77" i="14"/>
  <c r="V78" i="14"/>
  <c r="V79" i="14"/>
  <c r="V80" i="14"/>
  <c r="V81" i="14"/>
  <c r="V82" i="14"/>
  <c r="V83" i="14"/>
  <c r="V84" i="14"/>
  <c r="V85" i="14"/>
  <c r="V86" i="14"/>
  <c r="V87" i="14"/>
  <c r="V88" i="14"/>
  <c r="V89" i="14"/>
  <c r="V90" i="14"/>
  <c r="V91" i="14"/>
  <c r="V92" i="14"/>
  <c r="V93" i="14"/>
  <c r="V94" i="14"/>
  <c r="V95" i="14"/>
  <c r="V96" i="14"/>
  <c r="V97" i="14"/>
  <c r="V98" i="14"/>
  <c r="V99" i="14"/>
  <c r="V100" i="14"/>
  <c r="V101" i="14"/>
  <c r="V102" i="14"/>
  <c r="V103" i="14"/>
  <c r="V104" i="14"/>
  <c r="V105" i="14"/>
  <c r="V106" i="14"/>
  <c r="V2" i="14"/>
  <c r="V97" i="2"/>
  <c r="V98" i="2"/>
  <c r="V99" i="2"/>
  <c r="V102" i="2"/>
  <c r="V103" i="2"/>
  <c r="V104" i="2"/>
  <c r="V105" i="2"/>
  <c r="V106" i="2"/>
  <c r="M97" i="27" a="1"/>
  <c r="M97" i="27" s="1"/>
  <c r="H99" i="27" a="1"/>
  <c r="H99" i="27" s="1"/>
  <c r="L104" i="27" a="1"/>
  <c r="L104" i="27" s="1"/>
  <c r="M100" i="27" a="1"/>
  <c r="M100" i="27" s="1"/>
  <c r="H102" i="27" a="1"/>
  <c r="H102" i="27" s="1"/>
  <c r="H106" i="27" a="1"/>
  <c r="H106" i="27" s="1"/>
  <c r="M101" i="27" a="1"/>
  <c r="M101" i="27" s="1"/>
  <c r="H98" i="27" a="1"/>
  <c r="H98" i="27" s="1"/>
  <c r="L99" i="27" a="1"/>
  <c r="L99" i="27" s="1"/>
  <c r="H101" i="27" a="1"/>
  <c r="H101" i="27" s="1"/>
  <c r="L102" i="27" a="1"/>
  <c r="L102" i="27" s="1"/>
  <c r="M104" i="27" a="1"/>
  <c r="M104" i="27" s="1"/>
  <c r="H105" i="27" a="1"/>
  <c r="H105" i="27" s="1"/>
  <c r="L106" i="27" a="1"/>
  <c r="L106" i="27" s="1"/>
  <c r="H97" i="27" a="1"/>
  <c r="H97" i="27" s="1"/>
  <c r="L98" i="27" a="1"/>
  <c r="L98" i="27" s="1"/>
  <c r="M99" i="27" a="1"/>
  <c r="M99" i="27" s="1"/>
  <c r="H100" i="27" a="1"/>
  <c r="H100" i="27" s="1"/>
  <c r="L101" i="27" a="1"/>
  <c r="L101" i="27" s="1"/>
  <c r="M102" i="27" a="1"/>
  <c r="M102" i="27" s="1"/>
  <c r="L105" i="27" a="1"/>
  <c r="L105" i="27" s="1"/>
  <c r="M106" i="27" a="1"/>
  <c r="M106" i="27" s="1"/>
  <c r="L97" i="27" a="1"/>
  <c r="L97" i="27" s="1"/>
  <c r="M98" i="27" a="1"/>
  <c r="M98" i="27" s="1"/>
  <c r="L100" i="27" a="1"/>
  <c r="L100" i="27" s="1"/>
  <c r="H104" i="27" a="1"/>
  <c r="H104" i="27" s="1"/>
  <c r="M105" i="27" a="1"/>
  <c r="M105" i="27" s="1"/>
  <c r="H38" i="14" a="1"/>
  <c r="H38" i="14" s="1"/>
  <c r="H30" i="14" a="1"/>
  <c r="H30" i="14" s="1"/>
  <c r="H26" i="14" a="1"/>
  <c r="H26" i="14" s="1"/>
  <c r="H22" i="14" a="1"/>
  <c r="H22" i="14" s="1"/>
  <c r="H14" i="14" a="1"/>
  <c r="H14" i="14" s="1"/>
  <c r="H10" i="14" a="1"/>
  <c r="H10" i="14" s="1"/>
  <c r="H6" i="14" a="1"/>
  <c r="H6" i="14" s="1"/>
  <c r="H2" i="14" a="1"/>
  <c r="H2" i="14" s="1"/>
  <c r="L44" i="14" a="1"/>
  <c r="L44" i="14" s="1"/>
  <c r="N44" i="14" s="1"/>
  <c r="L36" i="14" a="1"/>
  <c r="L36" i="14" s="1"/>
  <c r="L28" i="14" a="1"/>
  <c r="L28" i="14" s="1"/>
  <c r="N28" i="14" s="1"/>
  <c r="L24" i="14" a="1"/>
  <c r="L24" i="14" s="1"/>
  <c r="L20" i="14" a="1"/>
  <c r="L20" i="14" s="1"/>
  <c r="L16" i="14" a="1"/>
  <c r="L16" i="14" s="1"/>
  <c r="L12" i="14" a="1"/>
  <c r="L12" i="14" s="1"/>
  <c r="L8" i="14" a="1"/>
  <c r="L8" i="14" s="1"/>
  <c r="N8" i="14" s="1"/>
  <c r="L4" i="14" a="1"/>
  <c r="L4" i="14" s="1"/>
  <c r="N4" i="14" s="1"/>
  <c r="H39" i="14" a="1"/>
  <c r="H39" i="14" s="1"/>
  <c r="H27" i="14" a="1"/>
  <c r="H27" i="14" s="1"/>
  <c r="H15" i="14" a="1"/>
  <c r="H15" i="14" s="1"/>
  <c r="H11" i="14" a="1"/>
  <c r="H11" i="14" s="1"/>
  <c r="L41" i="14" a="1"/>
  <c r="L41" i="14" s="1"/>
  <c r="N41" i="14" s="1"/>
  <c r="L37" i="14" a="1"/>
  <c r="L37" i="14" s="1"/>
  <c r="L33" i="14" a="1"/>
  <c r="L33" i="14" s="1"/>
  <c r="L29" i="14" a="1"/>
  <c r="L29" i="14" s="1"/>
  <c r="N29" i="14" s="1"/>
  <c r="L25" i="14" a="1"/>
  <c r="L25" i="14" s="1"/>
  <c r="N25" i="14" s="1"/>
  <c r="L21" i="14" a="1"/>
  <c r="L21" i="14" s="1"/>
  <c r="L17" i="14" a="1"/>
  <c r="L17" i="14" s="1"/>
  <c r="L13" i="14" a="1"/>
  <c r="L13" i="14" s="1"/>
  <c r="L9" i="14" a="1"/>
  <c r="L9" i="14" s="1"/>
  <c r="N9" i="14" s="1"/>
  <c r="L5" i="14" a="1"/>
  <c r="L5" i="14" s="1"/>
  <c r="N5" i="14" s="1"/>
  <c r="H16" i="14" a="1"/>
  <c r="H16" i="14" s="1"/>
  <c r="H29" i="14" a="1"/>
  <c r="H29" i="14" s="1"/>
  <c r="H41" i="14" a="1"/>
  <c r="H41" i="14" s="1"/>
  <c r="H13" i="14" a="1"/>
  <c r="H13" i="14" s="1"/>
  <c r="H40" i="14" a="1"/>
  <c r="H40" i="14" s="1"/>
  <c r="H12" i="14" a="1"/>
  <c r="H12" i="14" s="1"/>
  <c r="H52" i="14" a="1"/>
  <c r="H52" i="14" s="1"/>
  <c r="H25" i="14" a="1"/>
  <c r="H25" i="14" s="1"/>
  <c r="H24" i="14" a="1"/>
  <c r="H24" i="14" s="1"/>
  <c r="H9" i="14" a="1"/>
  <c r="H9" i="14" s="1"/>
  <c r="L51" i="14" a="1"/>
  <c r="L51" i="14" s="1"/>
  <c r="N51" i="14" s="1"/>
  <c r="L39" i="14" a="1"/>
  <c r="L39" i="14" s="1"/>
  <c r="L35" i="14" a="1"/>
  <c r="L35" i="14" s="1"/>
  <c r="L23" i="14" a="1"/>
  <c r="L23" i="14" s="1"/>
  <c r="L19" i="14" a="1"/>
  <c r="L19" i="14" s="1"/>
  <c r="N19" i="14" s="1"/>
  <c r="L15" i="14" a="1"/>
  <c r="L15" i="14" s="1"/>
  <c r="N15" i="14" s="1"/>
  <c r="L11" i="14" a="1"/>
  <c r="L11" i="14" s="1"/>
  <c r="L7" i="14" a="1"/>
  <c r="L7" i="14" s="1"/>
  <c r="H23" i="14" a="1"/>
  <c r="H23" i="14" s="1"/>
  <c r="H8" i="14" a="1"/>
  <c r="H8" i="14" s="1"/>
  <c r="H7" i="14" a="1"/>
  <c r="H7" i="14" s="1"/>
  <c r="H35" i="14" a="1"/>
  <c r="H35" i="14" s="1"/>
  <c r="H21" i="14" a="1"/>
  <c r="H21" i="14" s="1"/>
  <c r="L3" i="14" a="1"/>
  <c r="L3" i="14" s="1"/>
  <c r="N3" i="14" s="1"/>
  <c r="H20" i="14" a="1"/>
  <c r="H20" i="14" s="1"/>
  <c r="L42" i="14" a="1"/>
  <c r="L42" i="14" s="1"/>
  <c r="N42" i="14" s="1"/>
  <c r="L38" i="14" a="1"/>
  <c r="L38" i="14" s="1"/>
  <c r="L30" i="14" a="1"/>
  <c r="L30" i="14" s="1"/>
  <c r="L26" i="14" a="1"/>
  <c r="L26" i="14" s="1"/>
  <c r="N26" i="14" s="1"/>
  <c r="L22" i="14" a="1"/>
  <c r="L22" i="14" s="1"/>
  <c r="N22" i="14" s="1"/>
  <c r="L18" i="14" a="1"/>
  <c r="L18" i="14" s="1"/>
  <c r="N18" i="14" s="1"/>
  <c r="L14" i="14" a="1"/>
  <c r="L14" i="14" s="1"/>
  <c r="L10" i="14" a="1"/>
  <c r="L10" i="14" s="1"/>
  <c r="N10" i="14" s="1"/>
  <c r="L6" i="14" a="1"/>
  <c r="L6" i="14" s="1"/>
  <c r="N6" i="14" s="1"/>
  <c r="L2" i="14" a="1"/>
  <c r="L2" i="14" s="1"/>
  <c r="O2" i="14" s="1"/>
  <c r="H33" i="14" a="1"/>
  <c r="H33" i="14" s="1"/>
  <c r="H5" i="14" a="1"/>
  <c r="H5" i="14" s="1"/>
  <c r="H19" i="14" a="1"/>
  <c r="H19" i="14" s="1"/>
  <c r="H4" i="14" a="1"/>
  <c r="H4" i="14" s="1"/>
  <c r="H32" i="14" a="1"/>
  <c r="H32" i="14" s="1"/>
  <c r="H18" i="14" a="1"/>
  <c r="H18" i="14" s="1"/>
  <c r="H3" i="14" a="1"/>
  <c r="H3" i="14" s="1"/>
  <c r="H17" i="14" a="1"/>
  <c r="H17" i="14" s="1"/>
  <c r="L85" i="18" a="1"/>
  <c r="L85" i="18" s="1"/>
  <c r="L82" i="18" a="1"/>
  <c r="L82" i="18" s="1"/>
  <c r="O82" i="18" s="1"/>
  <c r="L75" i="18" a="1"/>
  <c r="L75" i="18" s="1"/>
  <c r="O75" i="18" s="1"/>
  <c r="L71" i="18" a="1"/>
  <c r="L71" i="18"/>
  <c r="O71" i="18" s="1"/>
  <c r="L63" i="18" a="1"/>
  <c r="L63" i="18"/>
  <c r="O63" i="18" s="1"/>
  <c r="L8" i="18" a="1"/>
  <c r="L8" i="18" s="1"/>
  <c r="L95" i="18" a="1"/>
  <c r="L95" i="18" s="1"/>
  <c r="O95" i="18" s="1"/>
  <c r="L92" i="18" a="1"/>
  <c r="L92" i="18" s="1"/>
  <c r="H84" i="18" a="1"/>
  <c r="H84" i="18" s="1"/>
  <c r="M81" i="18" a="1"/>
  <c r="M81" i="18"/>
  <c r="H66" i="18" a="1"/>
  <c r="H66" i="18" s="1"/>
  <c r="L62" i="18" a="1"/>
  <c r="L62" i="18" s="1"/>
  <c r="O62" i="18" s="1"/>
  <c r="M58" i="18" a="1"/>
  <c r="M58" i="18" s="1"/>
  <c r="H51" i="18" a="1"/>
  <c r="H51" i="18" s="1"/>
  <c r="M47" i="18" a="1"/>
  <c r="M47" i="18" s="1"/>
  <c r="M39" i="18" a="1"/>
  <c r="M39" i="18"/>
  <c r="M35" i="18" a="1"/>
  <c r="M35" i="18" s="1"/>
  <c r="M27" i="18" a="1"/>
  <c r="M27" i="18" s="1"/>
  <c r="M23" i="18" a="1"/>
  <c r="M23" i="18"/>
  <c r="M19" i="18" a="1"/>
  <c r="M19" i="18"/>
  <c r="M15" i="18" a="1"/>
  <c r="M15" i="18" s="1"/>
  <c r="H11" i="18" a="1"/>
  <c r="H11" i="18" s="1"/>
  <c r="M7" i="18" a="1"/>
  <c r="M7" i="18" s="1"/>
  <c r="M3" i="18" a="1"/>
  <c r="M3" i="18" s="1"/>
  <c r="L87" i="18" a="1"/>
  <c r="L87" i="18" s="1"/>
  <c r="L77" i="18" a="1"/>
  <c r="L77" i="18" s="1"/>
  <c r="O77" i="18" s="1"/>
  <c r="L73" i="18" a="1"/>
  <c r="L73" i="18" s="1"/>
  <c r="O73" i="18" s="1"/>
  <c r="L69" i="18" a="1"/>
  <c r="L69" i="18" s="1"/>
  <c r="L57" i="18" a="1"/>
  <c r="L57" i="18" s="1"/>
  <c r="L46" i="18" a="1"/>
  <c r="L46" i="18" s="1"/>
  <c r="O46" i="18" s="1"/>
  <c r="L2" i="18" a="1"/>
  <c r="L2" i="18" s="1"/>
  <c r="L91" i="18" a="1"/>
  <c r="L91" i="18" s="1"/>
  <c r="L86" i="18" a="1"/>
  <c r="L86" i="18" s="1"/>
  <c r="N86" i="18" s="1"/>
  <c r="L83" i="18" a="1"/>
  <c r="L83" i="18" s="1"/>
  <c r="L76" i="18" a="1"/>
  <c r="L76" i="18"/>
  <c r="O76" i="18" s="1"/>
  <c r="L68" i="18" a="1"/>
  <c r="L68" i="18" s="1"/>
  <c r="O68" i="18" s="1"/>
  <c r="L60" i="18" a="1"/>
  <c r="L60" i="18" s="1"/>
  <c r="O60" i="18" s="1"/>
  <c r="L45" i="18" a="1"/>
  <c r="L45" i="18" s="1"/>
  <c r="N45" i="18" s="1"/>
  <c r="L37" i="18" a="1"/>
  <c r="L37" i="18" s="1"/>
  <c r="O37" i="18" s="1"/>
  <c r="L33" i="18" a="1"/>
  <c r="L33" i="18" s="1"/>
  <c r="O33" i="18" s="1"/>
  <c r="H29" i="18" a="1"/>
  <c r="H29" i="18" s="1"/>
  <c r="H25" i="18" a="1"/>
  <c r="H25" i="18" s="1"/>
  <c r="M21" i="18" a="1"/>
  <c r="M21" i="18" s="1"/>
  <c r="M17" i="18" a="1"/>
  <c r="M17" i="18" s="1"/>
  <c r="M13" i="18" a="1"/>
  <c r="M13" i="18"/>
  <c r="M9" i="18" a="1"/>
  <c r="M9" i="18"/>
  <c r="H5" i="18" a="1"/>
  <c r="H5" i="18"/>
  <c r="L80" i="18" a="1"/>
  <c r="L80" i="18" s="1"/>
  <c r="O80" i="18" s="1"/>
  <c r="L70" i="18" a="1"/>
  <c r="L70" i="18" s="1"/>
  <c r="O70" i="18" s="1"/>
  <c r="L58" i="18" a="1"/>
  <c r="L58" i="18" s="1"/>
  <c r="L48" i="18" a="1"/>
  <c r="L48" i="18" s="1"/>
  <c r="O48" i="18" s="1"/>
  <c r="L3" i="18" a="1"/>
  <c r="L3" i="18" s="1"/>
  <c r="L90" i="18" a="1"/>
  <c r="L90" i="18" s="1"/>
  <c r="L47" i="18" a="1"/>
  <c r="L47" i="18" s="1"/>
  <c r="O47" i="18" s="1"/>
  <c r="L36" i="18" a="1"/>
  <c r="L36" i="18" s="1"/>
  <c r="O36" i="18" s="1"/>
  <c r="L25" i="18" a="1"/>
  <c r="L25" i="18"/>
  <c r="O25" i="18" s="1"/>
  <c r="L14" i="18" a="1"/>
  <c r="L14" i="18" s="1"/>
  <c r="M80" i="18" a="1"/>
  <c r="M80" i="18" s="1"/>
  <c r="M77" i="18" a="1"/>
  <c r="M77" i="18" s="1"/>
  <c r="L89" i="18" a="1"/>
  <c r="L89" i="18" s="1"/>
  <c r="L79" i="18" a="1"/>
  <c r="L79" i="18" s="1"/>
  <c r="O79" i="18" s="1"/>
  <c r="L13" i="18" a="1"/>
  <c r="L13" i="18" s="1"/>
  <c r="L56" i="18" a="1"/>
  <c r="L56" i="18" s="1"/>
  <c r="O56" i="18" s="1"/>
  <c r="L35" i="18" a="1"/>
  <c r="L35" i="18" s="1"/>
  <c r="L24" i="18" a="1"/>
  <c r="L24" i="18" s="1"/>
  <c r="O24" i="18" s="1"/>
  <c r="L88" i="18" a="1"/>
  <c r="L88" i="18" s="1"/>
  <c r="L78" i="18" a="1"/>
  <c r="L78" i="18" s="1"/>
  <c r="O78" i="18" s="1"/>
  <c r="L23" i="18" a="1"/>
  <c r="L23" i="18" s="1"/>
  <c r="O23" i="18" s="1"/>
  <c r="L12" i="18" a="1"/>
  <c r="L12" i="18" s="1"/>
  <c r="O12" i="18" s="1"/>
  <c r="H69" i="18" a="1"/>
  <c r="H69" i="18"/>
  <c r="M61" i="18" a="1"/>
  <c r="M61" i="18" s="1"/>
  <c r="H57" i="18" a="1"/>
  <c r="H57" i="18" s="1"/>
  <c r="M50" i="18" a="1"/>
  <c r="M50" i="18" s="1"/>
  <c r="H46" i="18" a="1"/>
  <c r="H46" i="18" s="1"/>
  <c r="M42" i="18" a="1"/>
  <c r="M42" i="18"/>
  <c r="H38" i="18" a="1"/>
  <c r="H38" i="18"/>
  <c r="H34" i="18" a="1"/>
  <c r="H34" i="18" s="1"/>
  <c r="M30" i="18" a="1"/>
  <c r="M30" i="18" s="1"/>
  <c r="H26" i="18" a="1"/>
  <c r="H26" i="18" s="1"/>
  <c r="H10" i="18" a="1"/>
  <c r="H10" i="18" s="1"/>
  <c r="H6" i="18" a="1"/>
  <c r="H6" i="18" s="1"/>
  <c r="L55" i="18" a="1"/>
  <c r="L55" i="18" s="1"/>
  <c r="L34" i="18" a="1"/>
  <c r="L34" i="18" s="1"/>
  <c r="L67" i="18" a="1"/>
  <c r="L67" i="18" s="1"/>
  <c r="L22" i="18" a="1"/>
  <c r="L22" i="18" s="1"/>
  <c r="O22" i="18" s="1"/>
  <c r="L11" i="18" a="1"/>
  <c r="L11" i="18" s="1"/>
  <c r="O11" i="18" s="1"/>
  <c r="L66" i="18" a="1"/>
  <c r="L66" i="18" s="1"/>
  <c r="L54" i="18" a="1"/>
  <c r="L54" i="18" s="1"/>
  <c r="O54" i="18" s="1"/>
  <c r="L44" i="18" a="1"/>
  <c r="L44" i="18" s="1"/>
  <c r="O44" i="18" s="1"/>
  <c r="L32" i="18" a="1"/>
  <c r="L32" i="18" s="1"/>
  <c r="O32" i="18" s="1"/>
  <c r="L21" i="18" a="1"/>
  <c r="L21" i="18" s="1"/>
  <c r="O21" i="18" s="1"/>
  <c r="L10" i="18" a="1"/>
  <c r="L10" i="18" s="1"/>
  <c r="L65" i="18" a="1"/>
  <c r="L65" i="18" s="1"/>
  <c r="N65" i="18" s="1"/>
  <c r="L43" i="18" a="1"/>
  <c r="L43" i="18" s="1"/>
  <c r="O43" i="18" s="1"/>
  <c r="H72" i="18" a="1"/>
  <c r="H72" i="18" s="1"/>
  <c r="M64" i="18" a="1"/>
  <c r="M64" i="18" s="1"/>
  <c r="M53" i="18" a="1"/>
  <c r="M53" i="18" s="1"/>
  <c r="H49" i="18" a="1"/>
  <c r="H49" i="18" s="1"/>
  <c r="M33" i="18" a="1"/>
  <c r="M33" i="18" s="1"/>
  <c r="L42" i="18" a="1"/>
  <c r="L42" i="18" s="1"/>
  <c r="N42" i="18" s="1"/>
  <c r="L31" i="18" a="1"/>
  <c r="L31" i="18" s="1"/>
  <c r="L20" i="18" a="1"/>
  <c r="L20" i="18" s="1"/>
  <c r="N20" i="18" s="1"/>
  <c r="L9" i="18" a="1"/>
  <c r="L9" i="18" s="1"/>
  <c r="L84" i="18" a="1"/>
  <c r="L84" i="18" s="1"/>
  <c r="L64" i="18" a="1"/>
  <c r="L64" i="18" s="1"/>
  <c r="O64" i="18" s="1"/>
  <c r="L53" i="18" a="1"/>
  <c r="L53" i="18" s="1"/>
  <c r="L41" i="18" a="1"/>
  <c r="L41" i="18" s="1"/>
  <c r="N41" i="18" s="1"/>
  <c r="L30" i="18" a="1"/>
  <c r="L30" i="18" s="1"/>
  <c r="O30" i="18" s="1"/>
  <c r="L19" i="18" a="1"/>
  <c r="L19" i="18" s="1"/>
  <c r="O19" i="18" s="1"/>
  <c r="L74" i="18" a="1"/>
  <c r="L74" i="18" s="1"/>
  <c r="O74" i="18" s="1"/>
  <c r="L18" i="18" a="1"/>
  <c r="L18" i="18" s="1"/>
  <c r="L7" i="18" a="1"/>
  <c r="L7" i="18" s="1"/>
  <c r="N7" i="18" s="1"/>
  <c r="L51" i="18" a="1"/>
  <c r="L51" i="18" s="1"/>
  <c r="L40" i="18" a="1"/>
  <c r="L40" i="18" s="1"/>
  <c r="L29" i="18" a="1"/>
  <c r="L29" i="18" s="1"/>
  <c r="O29" i="18" s="1"/>
  <c r="M63" i="18" a="1"/>
  <c r="M63" i="18"/>
  <c r="H55" i="18" a="1"/>
  <c r="H55" i="18" s="1"/>
  <c r="M52" i="18" a="1"/>
  <c r="M52" i="18" s="1"/>
  <c r="M36" i="18" a="1"/>
  <c r="M36" i="18"/>
  <c r="M32" i="18" a="1"/>
  <c r="M32" i="18" s="1"/>
  <c r="M28" i="18" a="1"/>
  <c r="M28" i="18" s="1"/>
  <c r="M24" i="18" a="1"/>
  <c r="M24" i="18" s="1"/>
  <c r="M20" i="18" a="1"/>
  <c r="M20" i="18" s="1"/>
  <c r="H16" i="18" a="1"/>
  <c r="H16" i="18" s="1"/>
  <c r="M12" i="18" a="1"/>
  <c r="M12" i="18" s="1"/>
  <c r="M8" i="18" a="1"/>
  <c r="M8" i="18" s="1"/>
  <c r="M4" i="18" a="1"/>
  <c r="M4" i="18"/>
  <c r="L28" i="18" a="1"/>
  <c r="L28" i="18" s="1"/>
  <c r="O28" i="18" s="1"/>
  <c r="L17" i="18" a="1"/>
  <c r="L17" i="18"/>
  <c r="O17" i="18" s="1"/>
  <c r="L6" i="18" a="1"/>
  <c r="L6" i="18" s="1"/>
  <c r="O6" i="18" s="1"/>
  <c r="L61" i="18" a="1"/>
  <c r="L61" i="18" s="1"/>
  <c r="L50" i="18" a="1"/>
  <c r="L50" i="18" s="1"/>
  <c r="O50" i="18" s="1"/>
  <c r="L39" i="18" a="1"/>
  <c r="L39" i="18" s="1"/>
  <c r="L72" i="18" a="1"/>
  <c r="L72" i="18" s="1"/>
  <c r="L27" i="18" a="1"/>
  <c r="L27" i="18" s="1"/>
  <c r="N27" i="18" s="1"/>
  <c r="L16" i="18" a="1"/>
  <c r="L16" i="18" s="1"/>
  <c r="L5" i="18" a="1"/>
  <c r="L5" i="18" s="1"/>
  <c r="O5" i="18" s="1"/>
  <c r="L49" i="18" a="1"/>
  <c r="L49" i="18" s="1"/>
  <c r="O49" i="18" s="1"/>
  <c r="L38" i="18" a="1"/>
  <c r="L38" i="18" s="1"/>
  <c r="O38" i="18" s="1"/>
  <c r="L81" i="18" a="1"/>
  <c r="L81" i="18"/>
  <c r="N81" i="18" s="1"/>
  <c r="L26" i="18" a="1"/>
  <c r="L26" i="18" s="1"/>
  <c r="L15" i="18" a="1"/>
  <c r="L15" i="18" s="1"/>
  <c r="O15" i="18" s="1"/>
  <c r="L4" i="18" a="1"/>
  <c r="L4" i="18" s="1"/>
  <c r="M59" i="18" a="1"/>
  <c r="M59" i="18" s="1"/>
  <c r="L59" i="18" a="1"/>
  <c r="L59" i="18" s="1"/>
  <c r="H81" i="18" a="1"/>
  <c r="H81" i="18" s="1"/>
  <c r="H74" i="18" a="1"/>
  <c r="H74" i="18" s="1"/>
  <c r="M70" i="18" a="1"/>
  <c r="M70" i="18" s="1"/>
  <c r="H70" i="18" a="1"/>
  <c r="H70" i="18" s="1"/>
  <c r="M69" i="18" a="1"/>
  <c r="M69" i="18"/>
  <c r="M68" i="18" a="1"/>
  <c r="M68" i="18" s="1"/>
  <c r="H67" i="18" a="1"/>
  <c r="H67" i="18" s="1"/>
  <c r="M66" i="18" a="1"/>
  <c r="M66" i="18" s="1"/>
  <c r="H65" i="18" a="1"/>
  <c r="H65" i="18" s="1"/>
  <c r="H64" i="18" a="1"/>
  <c r="H64" i="18"/>
  <c r="M62" i="18" a="1"/>
  <c r="M62" i="18" s="1"/>
  <c r="M60" i="18" a="1"/>
  <c r="M60" i="18" s="1"/>
  <c r="H60" i="18" a="1"/>
  <c r="H60" i="18" s="1"/>
  <c r="H59" i="18" a="1"/>
  <c r="H59" i="18" s="1"/>
  <c r="H58" i="18" a="1"/>
  <c r="H58" i="18" s="1"/>
  <c r="M57" i="18" a="1"/>
  <c r="M57" i="18" s="1"/>
  <c r="M56" i="18" a="1"/>
  <c r="M56" i="18" s="1"/>
  <c r="H56" i="18" a="1"/>
  <c r="H56" i="18" s="1"/>
  <c r="M55" i="18" a="1"/>
  <c r="M55" i="18" s="1"/>
  <c r="H54" i="18" a="1"/>
  <c r="H54" i="18"/>
  <c r="M54" i="18" a="1"/>
  <c r="M54" i="18" s="1"/>
  <c r="H53" i="18" a="1"/>
  <c r="H53" i="18" s="1"/>
  <c r="H52" i="18" a="1"/>
  <c r="H52" i="18"/>
  <c r="M51" i="18" a="1"/>
  <c r="M51" i="18"/>
  <c r="H50" i="18" a="1"/>
  <c r="H50" i="18" s="1"/>
  <c r="M49" i="18" a="1"/>
  <c r="M49" i="18" s="1"/>
  <c r="M48" i="18" a="1"/>
  <c r="M48" i="18" s="1"/>
  <c r="H48" i="18" a="1"/>
  <c r="H48" i="18" s="1"/>
  <c r="H47" i="18" a="1"/>
  <c r="H47" i="18" s="1"/>
  <c r="M46" i="18" a="1"/>
  <c r="M46" i="18"/>
  <c r="H45" i="18" a="1"/>
  <c r="H45" i="18" s="1"/>
  <c r="M45" i="18" a="1"/>
  <c r="M45" i="18" s="1"/>
  <c r="H44" i="18" a="1"/>
  <c r="H44" i="18" s="1"/>
  <c r="M44" i="18" a="1"/>
  <c r="M44" i="18" s="1"/>
  <c r="H43" i="18" a="1"/>
  <c r="H43" i="18" s="1"/>
  <c r="M43" i="18" a="1"/>
  <c r="M43" i="18" s="1"/>
  <c r="H42" i="18" a="1"/>
  <c r="H42" i="18" s="1"/>
  <c r="M41" i="18" a="1"/>
  <c r="M41" i="18"/>
  <c r="H41" i="18" a="1"/>
  <c r="H41" i="18"/>
  <c r="H40" i="18" a="1"/>
  <c r="H40" i="18" s="1"/>
  <c r="M40" i="18" a="1"/>
  <c r="M40" i="18"/>
  <c r="H39" i="18" a="1"/>
  <c r="H39" i="18" s="1"/>
  <c r="M38" i="18" a="1"/>
  <c r="M38" i="18"/>
  <c r="H37" i="18" a="1"/>
  <c r="H37" i="18" s="1"/>
  <c r="M37" i="18" a="1"/>
  <c r="M37" i="18" s="1"/>
  <c r="H36" i="18" a="1"/>
  <c r="H36" i="18" s="1"/>
  <c r="H35" i="18" a="1"/>
  <c r="H35" i="18" s="1"/>
  <c r="M34" i="18" a="1"/>
  <c r="M34" i="18" s="1"/>
  <c r="H33" i="18" a="1"/>
  <c r="H33" i="18"/>
  <c r="H32" i="18" a="1"/>
  <c r="H32" i="18" s="1"/>
  <c r="H31" i="18" a="1"/>
  <c r="H31" i="18"/>
  <c r="M31" i="18" a="1"/>
  <c r="M31" i="18" s="1"/>
  <c r="H30" i="18" a="1"/>
  <c r="H30" i="18"/>
  <c r="M29" i="18" a="1"/>
  <c r="M29" i="18" s="1"/>
  <c r="H28" i="18" a="1"/>
  <c r="H28" i="18" s="1"/>
  <c r="H27" i="18" a="1"/>
  <c r="H27" i="18" s="1"/>
  <c r="M26" i="18" a="1"/>
  <c r="M26" i="18" s="1"/>
  <c r="M25" i="18" a="1"/>
  <c r="M25" i="18" s="1"/>
  <c r="H24" i="18" a="1"/>
  <c r="H24" i="18" s="1"/>
  <c r="H23" i="18" a="1"/>
  <c r="H23" i="18" s="1"/>
  <c r="M22" i="18" a="1"/>
  <c r="M22" i="18"/>
  <c r="H22" i="18" a="1"/>
  <c r="H22" i="18" s="1"/>
  <c r="H21" i="18" a="1"/>
  <c r="H21" i="18" s="1"/>
  <c r="H20" i="18" a="1"/>
  <c r="H20" i="18" s="1"/>
  <c r="H19" i="18" a="1"/>
  <c r="H19" i="18" s="1"/>
  <c r="H18" i="18" a="1"/>
  <c r="H18" i="18" s="1"/>
  <c r="M18" i="18" a="1"/>
  <c r="M18" i="18" s="1"/>
  <c r="H17" i="18" a="1"/>
  <c r="H17" i="18" s="1"/>
  <c r="M16" i="18" a="1"/>
  <c r="M16" i="18" s="1"/>
  <c r="H15" i="18" a="1"/>
  <c r="H15" i="18" s="1"/>
  <c r="M14" i="18" a="1"/>
  <c r="M14" i="18" s="1"/>
  <c r="H14" i="18" a="1"/>
  <c r="H14" i="18" s="1"/>
  <c r="H13" i="18" a="1"/>
  <c r="H13" i="18" s="1"/>
  <c r="H12" i="18" a="1"/>
  <c r="H12" i="18"/>
  <c r="M11" i="18" a="1"/>
  <c r="M11" i="18" s="1"/>
  <c r="M10" i="18" a="1"/>
  <c r="M10" i="18" s="1"/>
  <c r="H9" i="18" a="1"/>
  <c r="H9" i="18" s="1"/>
  <c r="H8" i="18" a="1"/>
  <c r="H8" i="18" s="1"/>
  <c r="H7" i="18" a="1"/>
  <c r="H7" i="18" s="1"/>
  <c r="M6" i="18" a="1"/>
  <c r="M6" i="18" s="1"/>
  <c r="M5" i="18" a="1"/>
  <c r="M5" i="18" s="1"/>
  <c r="H4" i="18" a="1"/>
  <c r="H4" i="18" s="1"/>
  <c r="H3" i="18" a="1"/>
  <c r="H3" i="18" s="1"/>
  <c r="H2" i="18" a="1"/>
  <c r="H2" i="18" s="1"/>
  <c r="M2" i="18" a="1"/>
  <c r="M2" i="18" s="1"/>
  <c r="H77" i="18" a="1"/>
  <c r="H77" i="18"/>
  <c r="M65" i="18" a="1"/>
  <c r="M65" i="18" s="1"/>
  <c r="H83" i="18" a="1"/>
  <c r="H83" i="18" s="1"/>
  <c r="M76" i="18" a="1"/>
  <c r="M76" i="18" s="1"/>
  <c r="M72" i="18" a="1"/>
  <c r="M72" i="18" s="1"/>
  <c r="H68" i="18" a="1"/>
  <c r="H68" i="18"/>
  <c r="H73" i="18" a="1"/>
  <c r="H73" i="18" s="1"/>
  <c r="H92" i="18" a="1"/>
  <c r="H92" i="18" s="1"/>
  <c r="H88" i="18" a="1"/>
  <c r="H88" i="18" s="1"/>
  <c r="M73" i="18" a="1"/>
  <c r="M73" i="18" s="1"/>
  <c r="M83" i="18" a="1"/>
  <c r="M83" i="18" s="1"/>
  <c r="H61" i="18" a="1"/>
  <c r="H61" i="18" s="1"/>
  <c r="H76" i="18" a="1"/>
  <c r="H76" i="18"/>
  <c r="H86" i="18" a="1"/>
  <c r="H86" i="18"/>
  <c r="H79" i="18" a="1"/>
  <c r="H79" i="18" s="1"/>
  <c r="M75" i="18" a="1"/>
  <c r="M75" i="18" s="1"/>
  <c r="M67" i="18" a="1"/>
  <c r="M67" i="18"/>
  <c r="M87" i="18" a="1"/>
  <c r="M87" i="18" s="1"/>
  <c r="M79" i="18" a="1"/>
  <c r="M79" i="18" s="1"/>
  <c r="H80" i="18" a="1"/>
  <c r="H80" i="18" s="1"/>
  <c r="M84" i="18" a="1"/>
  <c r="M84" i="18"/>
  <c r="M89" i="18" a="1"/>
  <c r="M89" i="18" s="1"/>
  <c r="M85" i="18" a="1"/>
  <c r="M85" i="18" s="1"/>
  <c r="H71" i="18" a="1"/>
  <c r="H71" i="18" s="1"/>
  <c r="H63" i="18" a="1"/>
  <c r="H63" i="18" s="1"/>
  <c r="M71" i="18" a="1"/>
  <c r="M71" i="18"/>
  <c r="M88" i="18" a="1"/>
  <c r="M88" i="18" s="1"/>
  <c r="M74" i="18" a="1"/>
  <c r="M74" i="18" s="1"/>
  <c r="M91" i="18" a="1"/>
  <c r="M91" i="18" s="1"/>
  <c r="H87" i="18" a="1"/>
  <c r="H87" i="18"/>
  <c r="M90" i="18" a="1"/>
  <c r="M90" i="18" s="1"/>
  <c r="H97" i="18" a="1"/>
  <c r="H97" i="18" s="1"/>
  <c r="H85" i="18" a="1"/>
  <c r="H85" i="18" s="1"/>
  <c r="H90" i="18" a="1"/>
  <c r="H90" i="18" s="1"/>
  <c r="H62" i="18" a="1"/>
  <c r="H62" i="18" s="1"/>
  <c r="H82" i="18" a="1"/>
  <c r="H82" i="18" s="1"/>
  <c r="H89" i="18" a="1"/>
  <c r="H89" i="18" s="1"/>
  <c r="H95" i="18" a="1"/>
  <c r="H95" i="18" s="1"/>
  <c r="H75" i="18" a="1"/>
  <c r="H75" i="18" s="1"/>
  <c r="H78" i="18" a="1"/>
  <c r="H78" i="18" s="1"/>
  <c r="M82" i="18" a="1"/>
  <c r="M82" i="18"/>
  <c r="M86" i="18" a="1"/>
  <c r="M86" i="18"/>
  <c r="H91" i="18" a="1"/>
  <c r="H91" i="18"/>
  <c r="M78" i="18" a="1"/>
  <c r="M78" i="18"/>
  <c r="M95" i="18" a="1"/>
  <c r="M95" i="18" s="1"/>
  <c r="M97" i="18" a="1"/>
  <c r="M97" i="18" s="1"/>
  <c r="M92" i="18" a="1"/>
  <c r="M92" i="18" s="1"/>
  <c r="M17" i="14" a="1"/>
  <c r="M17" i="14" s="1"/>
  <c r="M32" i="14" a="1"/>
  <c r="M32" i="14" s="1"/>
  <c r="M15" i="14" a="1"/>
  <c r="M15" i="14" s="1"/>
  <c r="M30" i="14" a="1"/>
  <c r="M30" i="14" s="1"/>
  <c r="M29" i="14" a="1"/>
  <c r="M29" i="14" s="1"/>
  <c r="M27" i="14" a="1"/>
  <c r="M27" i="14" s="1"/>
  <c r="M26" i="14" a="1"/>
  <c r="M26" i="14" s="1"/>
  <c r="M25" i="14" a="1"/>
  <c r="M25" i="14" s="1"/>
  <c r="M24" i="14" a="1"/>
  <c r="M24" i="14" s="1"/>
  <c r="M23" i="14" a="1"/>
  <c r="M23" i="14" s="1"/>
  <c r="M22" i="14" a="1"/>
  <c r="M22" i="14" s="1"/>
  <c r="M21" i="14" a="1"/>
  <c r="M21" i="14" s="1"/>
  <c r="M20" i="14" a="1"/>
  <c r="M20" i="14" s="1"/>
  <c r="M19" i="14" a="1"/>
  <c r="M19" i="14" s="1"/>
  <c r="M37" i="14" a="1"/>
  <c r="M37" i="14" s="1"/>
  <c r="M36" i="14" a="1"/>
  <c r="M36" i="14" s="1"/>
  <c r="M16" i="14" a="1"/>
  <c r="M16" i="14" s="1"/>
  <c r="M18" i="14" a="1"/>
  <c r="M18" i="14" s="1"/>
  <c r="M31" i="14" a="1"/>
  <c r="M31" i="14" s="1"/>
  <c r="M13" i="14" a="1"/>
  <c r="M13" i="14" s="1"/>
  <c r="M12" i="14" a="1"/>
  <c r="M12" i="14" s="1"/>
  <c r="M11" i="14" a="1"/>
  <c r="M11" i="14" s="1"/>
  <c r="M10" i="14" a="1"/>
  <c r="M10" i="14" s="1"/>
  <c r="M9" i="14" a="1"/>
  <c r="M9" i="14" s="1"/>
  <c r="M6" i="14" a="1"/>
  <c r="M6" i="14" s="1"/>
  <c r="M8" i="14" a="1"/>
  <c r="M8" i="14" s="1"/>
  <c r="M7" i="14" a="1"/>
  <c r="M7" i="14" s="1"/>
  <c r="M5" i="14" a="1"/>
  <c r="M5" i="14" s="1"/>
  <c r="M4" i="14" a="1"/>
  <c r="M4" i="14" s="1"/>
  <c r="M3" i="14" a="1"/>
  <c r="M3" i="14" s="1"/>
  <c r="M2" i="14" a="1"/>
  <c r="M2" i="14" s="1"/>
  <c r="L66" i="2" a="1"/>
  <c r="L66" i="2" s="1"/>
  <c r="O66" i="2" s="1"/>
  <c r="L52" i="2" a="1"/>
  <c r="L52" i="2" s="1"/>
  <c r="O52" i="2" s="1"/>
  <c r="L59" i="2" a="1"/>
  <c r="L59" i="2" s="1"/>
  <c r="O59" i="2" s="1"/>
  <c r="L55" i="2" a="1"/>
  <c r="L55" i="2" s="1"/>
  <c r="O55" i="2" s="1"/>
  <c r="L95" i="2" a="1"/>
  <c r="L95" i="2" s="1"/>
  <c r="O95" i="2" s="1"/>
  <c r="L91" i="2" a="1"/>
  <c r="L91" i="2" s="1"/>
  <c r="O91" i="2" s="1"/>
  <c r="L63" i="2" a="1"/>
  <c r="L63" i="2" s="1"/>
  <c r="O63" i="2" s="1"/>
  <c r="L51" i="2" a="1"/>
  <c r="L51" i="2" s="1"/>
  <c r="O51" i="2" s="1"/>
  <c r="L47" i="2" a="1"/>
  <c r="L47" i="2" s="1"/>
  <c r="O47" i="2" s="1"/>
  <c r="L43" i="2" a="1"/>
  <c r="L43" i="2" s="1"/>
  <c r="O43" i="2" s="1"/>
  <c r="L39" i="2" a="1"/>
  <c r="L39" i="2" s="1"/>
  <c r="O39" i="2" s="1"/>
  <c r="L35" i="2" a="1"/>
  <c r="L35" i="2" s="1"/>
  <c r="O35" i="2" s="1"/>
  <c r="L31" i="2" a="1"/>
  <c r="L31" i="2" s="1"/>
  <c r="O31" i="2" s="1"/>
  <c r="L27" i="2" a="1"/>
  <c r="L27" i="2" s="1"/>
  <c r="O27" i="2" s="1"/>
  <c r="L19" i="2" a="1"/>
  <c r="L19" i="2" s="1"/>
  <c r="O19" i="2" s="1"/>
  <c r="L15" i="2" a="1"/>
  <c r="L15" i="2" s="1"/>
  <c r="O15" i="2" s="1"/>
  <c r="L94" i="2" a="1"/>
  <c r="L94" i="2" s="1"/>
  <c r="O94" i="2" s="1"/>
  <c r="L90" i="2" a="1"/>
  <c r="L90" i="2" s="1"/>
  <c r="O90" i="2" s="1"/>
  <c r="L82" i="2" a="1"/>
  <c r="L82" i="2" s="1"/>
  <c r="O82" i="2" s="1"/>
  <c r="L78" i="2" a="1"/>
  <c r="L78" i="2" s="1"/>
  <c r="O78" i="2" s="1"/>
  <c r="L70" i="2" a="1"/>
  <c r="L70" i="2" s="1"/>
  <c r="O70" i="2" s="1"/>
  <c r="L58" i="2" a="1"/>
  <c r="L58" i="2" s="1"/>
  <c r="O58" i="2" s="1"/>
  <c r="L54" i="2" a="1"/>
  <c r="L54" i="2" s="1"/>
  <c r="O54" i="2" s="1"/>
  <c r="L50" i="2" a="1"/>
  <c r="L50" i="2" s="1"/>
  <c r="O50" i="2" s="1"/>
  <c r="L46" i="2" a="1"/>
  <c r="L46" i="2" s="1"/>
  <c r="O46" i="2" s="1"/>
  <c r="L42" i="2" a="1"/>
  <c r="L42" i="2" s="1"/>
  <c r="O42" i="2" s="1"/>
  <c r="L38" i="2" a="1"/>
  <c r="L38" i="2" s="1"/>
  <c r="O38" i="2" s="1"/>
  <c r="L34" i="2" a="1"/>
  <c r="L34" i="2" s="1"/>
  <c r="O34" i="2" s="1"/>
  <c r="L30" i="2" a="1"/>
  <c r="L30" i="2" s="1"/>
  <c r="O30" i="2" s="1"/>
  <c r="L26" i="2" a="1"/>
  <c r="L26" i="2" s="1"/>
  <c r="O26" i="2" s="1"/>
  <c r="L22" i="2" a="1"/>
  <c r="L22" i="2" s="1"/>
  <c r="O22" i="2" s="1"/>
  <c r="L18" i="2" a="1"/>
  <c r="L18" i="2" s="1"/>
  <c r="O18" i="2" s="1"/>
  <c r="L14" i="2" a="1"/>
  <c r="L14" i="2" s="1"/>
  <c r="O14" i="2" s="1"/>
  <c r="L10" i="2" a="1"/>
  <c r="L10" i="2" s="1"/>
  <c r="O10" i="2" s="1"/>
  <c r="H97" i="2" a="1"/>
  <c r="H97" i="2" s="1"/>
  <c r="L93" i="2" a="1"/>
  <c r="L93" i="2" s="1"/>
  <c r="O93" i="2" s="1"/>
  <c r="L89" i="2" a="1"/>
  <c r="L89" i="2" s="1"/>
  <c r="O89" i="2" s="1"/>
  <c r="L85" i="2" a="1"/>
  <c r="L85" i="2" s="1"/>
  <c r="O85" i="2" s="1"/>
  <c r="L81" i="2" a="1"/>
  <c r="L81" i="2" s="1"/>
  <c r="O81" i="2" s="1"/>
  <c r="L77" i="2" a="1"/>
  <c r="L77" i="2" s="1"/>
  <c r="O77" i="2" s="1"/>
  <c r="L73" i="2" a="1"/>
  <c r="L73" i="2" s="1"/>
  <c r="O73" i="2" s="1"/>
  <c r="L69" i="2" a="1"/>
  <c r="L69" i="2" s="1"/>
  <c r="O69" i="2" s="1"/>
  <c r="L65" i="2" a="1"/>
  <c r="L65" i="2" s="1"/>
  <c r="O65" i="2" s="1"/>
  <c r="L49" i="2" a="1"/>
  <c r="L49" i="2" s="1"/>
  <c r="O49" i="2" s="1"/>
  <c r="L37" i="2" a="1"/>
  <c r="L37" i="2" s="1"/>
  <c r="O37" i="2" s="1"/>
  <c r="L33" i="2" a="1"/>
  <c r="L33" i="2" s="1"/>
  <c r="O33" i="2" s="1"/>
  <c r="L29" i="2" a="1"/>
  <c r="L29" i="2" s="1"/>
  <c r="O29" i="2" s="1"/>
  <c r="L21" i="2" a="1"/>
  <c r="L21" i="2" s="1"/>
  <c r="O21" i="2" s="1"/>
  <c r="L17" i="2" a="1"/>
  <c r="L17" i="2" s="1"/>
  <c r="O17" i="2" s="1"/>
  <c r="L13" i="2" a="1"/>
  <c r="L13" i="2" s="1"/>
  <c r="O13" i="2" s="1"/>
  <c r="L9" i="2" a="1"/>
  <c r="L9" i="2" s="1"/>
  <c r="O9" i="2" s="1"/>
  <c r="L96" i="2" a="1"/>
  <c r="L96" i="2" s="1"/>
  <c r="O96" i="2" s="1"/>
  <c r="L92" i="2" a="1"/>
  <c r="L92" i="2" s="1"/>
  <c r="O92" i="2" s="1"/>
  <c r="L72" i="2" a="1"/>
  <c r="L72" i="2" s="1"/>
  <c r="O72" i="2" s="1"/>
  <c r="L56" i="2" a="1"/>
  <c r="L56" i="2" s="1"/>
  <c r="O56" i="2" s="1"/>
  <c r="L48" i="2" a="1"/>
  <c r="L48" i="2" s="1"/>
  <c r="O48" i="2" s="1"/>
  <c r="L36" i="2" a="1"/>
  <c r="L36" i="2" s="1"/>
  <c r="O36" i="2" s="1"/>
  <c r="L32" i="2" a="1"/>
  <c r="L32" i="2" s="1"/>
  <c r="O32" i="2" s="1"/>
  <c r="L28" i="2" a="1"/>
  <c r="L28" i="2" s="1"/>
  <c r="O28" i="2" s="1"/>
  <c r="L20" i="2" a="1"/>
  <c r="L20" i="2" s="1"/>
  <c r="O20" i="2" s="1"/>
  <c r="L16" i="2" a="1"/>
  <c r="L16" i="2" s="1"/>
  <c r="O16" i="2" s="1"/>
  <c r="L12" i="2" a="1"/>
  <c r="L12" i="2" s="1"/>
  <c r="O12" i="2" s="1"/>
  <c r="L8" i="2" a="1"/>
  <c r="L8" i="2" s="1"/>
  <c r="O8" i="2" s="1"/>
  <c r="L6" i="2" a="1"/>
  <c r="L6" i="2" s="1"/>
  <c r="O6" i="2" s="1"/>
  <c r="L7" i="2" a="1"/>
  <c r="L7" i="2" s="1"/>
  <c r="V3" i="6" a="1"/>
  <c r="V3" i="6" s="1"/>
  <c r="V4" i="6" a="1"/>
  <c r="V4" i="6" s="1"/>
  <c r="V6" i="6" a="1"/>
  <c r="V6" i="6" s="1"/>
  <c r="V7" i="6" a="1"/>
  <c r="V7" i="6" s="1"/>
  <c r="V8" i="6" a="1"/>
  <c r="V8" i="6" s="1"/>
  <c r="V10" i="6" a="1"/>
  <c r="V10" i="6" s="1"/>
  <c r="V14" i="6" a="1"/>
  <c r="V14" i="6" s="1"/>
  <c r="V15" i="6" a="1"/>
  <c r="V15" i="6" s="1"/>
  <c r="V18" i="6" a="1"/>
  <c r="V18" i="6" s="1"/>
  <c r="V19" i="6" a="1"/>
  <c r="V19" i="6" s="1"/>
  <c r="V20" i="6" a="1"/>
  <c r="V20" i="6" s="1"/>
  <c r="V23" i="6" a="1"/>
  <c r="V23" i="6" s="1"/>
  <c r="V24" i="6" a="1"/>
  <c r="V24" i="6" s="1"/>
  <c r="V25" i="6" a="1"/>
  <c r="V25" i="6" s="1"/>
  <c r="V26" i="6" a="1"/>
  <c r="V26" i="6" s="1"/>
  <c r="V27" i="6" a="1"/>
  <c r="V27" i="6" s="1"/>
  <c r="V28" i="6" a="1"/>
  <c r="V28" i="6" s="1"/>
  <c r="V29" i="6" a="1"/>
  <c r="V29" i="6" s="1"/>
  <c r="V30" i="6" a="1"/>
  <c r="V30" i="6" s="1"/>
  <c r="V31" i="6" a="1"/>
  <c r="V31" i="6" s="1"/>
  <c r="V32" i="6" a="1"/>
  <c r="V32" i="6" s="1"/>
  <c r="V33" i="6" a="1"/>
  <c r="V33" i="6" s="1"/>
  <c r="V34" i="6" a="1"/>
  <c r="V34" i="6" s="1"/>
  <c r="V35" i="6" a="1"/>
  <c r="V35" i="6" s="1"/>
  <c r="V36" i="6" a="1"/>
  <c r="V36" i="6" s="1"/>
  <c r="V37" i="6" a="1"/>
  <c r="V37" i="6" s="1"/>
  <c r="V38" i="6" a="1"/>
  <c r="V38" i="6" s="1"/>
  <c r="V39" i="6" a="1"/>
  <c r="V39" i="6" s="1"/>
  <c r="V45" i="6" a="1"/>
  <c r="V45" i="6" s="1"/>
  <c r="V80" i="6" a="1"/>
  <c r="V80" i="6" s="1"/>
  <c r="V96" i="6" a="1"/>
  <c r="V96" i="6" s="1"/>
  <c r="V98" i="6" a="1"/>
  <c r="V98" i="6" s="1"/>
  <c r="V100" i="6" a="1"/>
  <c r="V100" i="6" s="1"/>
  <c r="V101" i="6" a="1"/>
  <c r="V101" i="6" s="1"/>
  <c r="V102" i="6" a="1"/>
  <c r="V102" i="6" s="1"/>
  <c r="V103" i="6" a="1"/>
  <c r="V103" i="6" s="1"/>
  <c r="V104" i="6" a="1"/>
  <c r="V104" i="6" s="1"/>
  <c r="V105" i="6" a="1"/>
  <c r="V105" i="6" s="1"/>
  <c r="V106" i="6" a="1"/>
  <c r="V106" i="6" s="1"/>
  <c r="V2" i="6" a="1"/>
  <c r="V2" i="6" s="1"/>
  <c r="V3" i="5" a="1"/>
  <c r="V3" i="5" s="1"/>
  <c r="V4" i="5" a="1"/>
  <c r="V4" i="5" s="1"/>
  <c r="V6" i="5" a="1"/>
  <c r="V6" i="5" s="1"/>
  <c r="V7" i="5" a="1"/>
  <c r="V7" i="5" s="1"/>
  <c r="V8" i="5" a="1"/>
  <c r="V8" i="5" s="1"/>
  <c r="V10" i="5" a="1"/>
  <c r="V10" i="5" s="1"/>
  <c r="V13" i="5" a="1"/>
  <c r="V13" i="5" s="1"/>
  <c r="V14" i="5" a="1"/>
  <c r="V14" i="5" s="1"/>
  <c r="V15" i="5" a="1"/>
  <c r="V15" i="5" s="1"/>
  <c r="V17" i="5" a="1"/>
  <c r="V17" i="5" s="1"/>
  <c r="V18" i="5" a="1"/>
  <c r="V18" i="5" s="1"/>
  <c r="V20" i="5" a="1"/>
  <c r="V20" i="5" s="1"/>
  <c r="V21" i="5" a="1"/>
  <c r="V21" i="5" s="1"/>
  <c r="V24" i="5" a="1"/>
  <c r="V24" i="5" s="1"/>
  <c r="V25" i="5" a="1"/>
  <c r="V25" i="5" s="1"/>
  <c r="V26" i="5" a="1"/>
  <c r="V26" i="5" s="1"/>
  <c r="V27" i="5" a="1"/>
  <c r="V27" i="5" s="1"/>
  <c r="V28" i="5" a="1"/>
  <c r="V28" i="5" s="1"/>
  <c r="V30" i="5" a="1"/>
  <c r="V30" i="5" s="1"/>
  <c r="V32" i="5" a="1"/>
  <c r="V32" i="5" s="1"/>
  <c r="V33" i="5" a="1"/>
  <c r="V33" i="5" s="1"/>
  <c r="V34" i="5" a="1"/>
  <c r="V34" i="5" s="1"/>
  <c r="V35" i="5" a="1"/>
  <c r="V35" i="5" s="1"/>
  <c r="V36" i="5" a="1"/>
  <c r="V36" i="5" s="1"/>
  <c r="V37" i="5" a="1"/>
  <c r="V37" i="5" s="1"/>
  <c r="V38" i="5" a="1"/>
  <c r="V38" i="5" s="1"/>
  <c r="V39" i="5" a="1"/>
  <c r="V39" i="5" s="1"/>
  <c r="V40" i="5" a="1"/>
  <c r="V40" i="5" s="1"/>
  <c r="V41" i="5" a="1"/>
  <c r="V41" i="5" s="1"/>
  <c r="V42" i="5" a="1"/>
  <c r="V42" i="5" s="1"/>
  <c r="V43" i="5" a="1"/>
  <c r="V43" i="5" s="1"/>
  <c r="V45" i="5" a="1"/>
  <c r="V45" i="5" s="1"/>
  <c r="V49" i="5" a="1"/>
  <c r="V49" i="5" s="1"/>
  <c r="V50" i="5" a="1"/>
  <c r="V50" i="5" s="1"/>
  <c r="V52" i="5" a="1"/>
  <c r="V52" i="5" s="1"/>
  <c r="V53" i="5" a="1"/>
  <c r="V53" i="5" s="1"/>
  <c r="V54" i="5" a="1"/>
  <c r="V54" i="5" s="1"/>
  <c r="V55" i="5" a="1"/>
  <c r="V55" i="5" s="1"/>
  <c r="V56" i="5" a="1"/>
  <c r="V56" i="5" s="1"/>
  <c r="V57" i="5" a="1"/>
  <c r="V57" i="5" s="1"/>
  <c r="V60" i="5" a="1"/>
  <c r="V60" i="5" s="1"/>
  <c r="V63" i="5" a="1"/>
  <c r="V63" i="5" s="1"/>
  <c r="V65" i="5" a="1"/>
  <c r="V65" i="5" s="1"/>
  <c r="V66" i="5" a="1"/>
  <c r="V66" i="5" s="1"/>
  <c r="V69" i="5" a="1"/>
  <c r="V69" i="5" s="1"/>
  <c r="V71" i="5" a="1"/>
  <c r="V71" i="5" s="1"/>
  <c r="V72" i="5" a="1"/>
  <c r="V72" i="5" s="1"/>
  <c r="V75" i="5" a="1"/>
  <c r="V75" i="5" s="1"/>
  <c r="V76" i="5" a="1"/>
  <c r="V76" i="5" s="1"/>
  <c r="V77" i="5" a="1"/>
  <c r="V77" i="5" s="1"/>
  <c r="V79" i="5" a="1"/>
  <c r="V79" i="5" s="1"/>
  <c r="V80" i="5" a="1"/>
  <c r="V80" i="5" s="1"/>
  <c r="V81" i="5" a="1"/>
  <c r="V81" i="5" s="1"/>
  <c r="V84" i="5" a="1"/>
  <c r="V84" i="5" s="1"/>
  <c r="V86" i="5" a="1"/>
  <c r="V86" i="5" s="1"/>
  <c r="V87" i="5" a="1"/>
  <c r="V87" i="5" s="1"/>
  <c r="V88" i="5" a="1"/>
  <c r="V88" i="5" s="1"/>
  <c r="V89" i="5" a="1"/>
  <c r="V89" i="5" s="1"/>
  <c r="V90" i="5" a="1"/>
  <c r="V90" i="5" s="1"/>
  <c r="V93" i="5" a="1"/>
  <c r="V93" i="5" s="1"/>
  <c r="V94" i="5" a="1"/>
  <c r="V94" i="5" s="1"/>
  <c r="V95" i="5" a="1"/>
  <c r="V95" i="5" s="1"/>
  <c r="V96" i="5" a="1"/>
  <c r="V96" i="5" s="1"/>
  <c r="V97" i="5" a="1"/>
  <c r="V97" i="5" s="1"/>
  <c r="V98" i="5" a="1"/>
  <c r="V98" i="5" s="1"/>
  <c r="V99" i="5" a="1"/>
  <c r="V99" i="5" s="1"/>
  <c r="V100" i="5" a="1"/>
  <c r="V100" i="5" s="1"/>
  <c r="V101" i="5" a="1"/>
  <c r="V101" i="5" s="1"/>
  <c r="V102" i="5" a="1"/>
  <c r="V102" i="5" s="1"/>
  <c r="V103" i="5" a="1"/>
  <c r="V103" i="5" s="1"/>
  <c r="V104" i="5" a="1"/>
  <c r="V104" i="5" s="1"/>
  <c r="V105" i="5" a="1"/>
  <c r="V105" i="5" s="1"/>
  <c r="V106" i="5" a="1"/>
  <c r="V106" i="5" s="1"/>
  <c r="V2" i="5" a="1"/>
  <c r="V2" i="5" s="1"/>
  <c r="CJ3" i="8"/>
  <c r="CJ4" i="8"/>
  <c r="CJ5" i="8"/>
  <c r="CJ6" i="8"/>
  <c r="CJ7" i="8"/>
  <c r="CJ8" i="8"/>
  <c r="CJ9" i="8"/>
  <c r="CJ10" i="8"/>
  <c r="CJ11" i="8"/>
  <c r="CJ12" i="8"/>
  <c r="CJ13" i="8"/>
  <c r="CJ14" i="8"/>
  <c r="CJ15" i="8"/>
  <c r="CJ16" i="8"/>
  <c r="CJ2" i="8"/>
  <c r="V3" i="4"/>
  <c r="V4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2" i="4"/>
  <c r="V43" i="4"/>
  <c r="V44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9" i="4"/>
  <c r="V70" i="4"/>
  <c r="V71" i="4"/>
  <c r="V72" i="4"/>
  <c r="V75" i="4"/>
  <c r="V76" i="4"/>
  <c r="V77" i="4"/>
  <c r="V79" i="4"/>
  <c r="V80" i="4"/>
  <c r="V81" i="4"/>
  <c r="V82" i="4"/>
  <c r="V83" i="4"/>
  <c r="V84" i="4"/>
  <c r="V85" i="4"/>
  <c r="V86" i="4"/>
  <c r="V87" i="4"/>
  <c r="V88" i="4"/>
  <c r="V89" i="4"/>
  <c r="V90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2" i="4"/>
  <c r="V3" i="7"/>
  <c r="V4" i="7"/>
  <c r="V5" i="7"/>
  <c r="V6" i="7"/>
  <c r="V7" i="7"/>
  <c r="V8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9" i="7"/>
  <c r="V50" i="7"/>
  <c r="V51" i="7"/>
  <c r="V52" i="7"/>
  <c r="V53" i="7"/>
  <c r="V54" i="7"/>
  <c r="V55" i="7"/>
  <c r="V56" i="7"/>
  <c r="V58" i="7"/>
  <c r="V60" i="7"/>
  <c r="V61" i="7"/>
  <c r="V64" i="7"/>
  <c r="V65" i="7"/>
  <c r="V66" i="7"/>
  <c r="V68" i="7"/>
  <c r="V69" i="7"/>
  <c r="V70" i="7"/>
  <c r="V71" i="7"/>
  <c r="V72" i="7"/>
  <c r="V74" i="7"/>
  <c r="V75" i="7"/>
  <c r="V76" i="7"/>
  <c r="V77" i="7"/>
  <c r="V78" i="7"/>
  <c r="V79" i="7"/>
  <c r="V80" i="7"/>
  <c r="V81" i="7"/>
  <c r="V82" i="7"/>
  <c r="V83" i="7"/>
  <c r="V84" i="7"/>
  <c r="V85" i="7"/>
  <c r="V86" i="7"/>
  <c r="V88" i="7"/>
  <c r="V89" i="7"/>
  <c r="V90" i="7"/>
  <c r="V91" i="7"/>
  <c r="V92" i="7"/>
  <c r="V93" i="7"/>
  <c r="V95" i="7"/>
  <c r="V96" i="7"/>
  <c r="V97" i="7"/>
  <c r="V98" i="7"/>
  <c r="V99" i="7"/>
  <c r="V100" i="7"/>
  <c r="V101" i="7"/>
  <c r="V102" i="7"/>
  <c r="V103" i="7"/>
  <c r="V104" i="7"/>
  <c r="V105" i="7"/>
  <c r="V106" i="7"/>
  <c r="V2" i="7"/>
  <c r="H3" i="7" a="1"/>
  <c r="H3" i="7" s="1"/>
  <c r="H4" i="7" a="1"/>
  <c r="H4" i="7" s="1"/>
  <c r="H5" i="7" a="1"/>
  <c r="H5" i="7"/>
  <c r="H6" i="7" a="1"/>
  <c r="H6" i="7"/>
  <c r="H7" i="7" a="1"/>
  <c r="H7" i="7"/>
  <c r="H8" i="7" a="1"/>
  <c r="H8" i="7" s="1"/>
  <c r="H9" i="7" a="1"/>
  <c r="H9" i="7" s="1"/>
  <c r="H10" i="7" a="1"/>
  <c r="H10" i="7" s="1"/>
  <c r="H11" i="7" a="1"/>
  <c r="H11" i="7" s="1"/>
  <c r="H12" i="7" a="1"/>
  <c r="H12" i="7" s="1"/>
  <c r="H13" i="7" a="1"/>
  <c r="H13" i="7"/>
  <c r="H14" i="7" a="1"/>
  <c r="H14" i="7"/>
  <c r="H15" i="7" a="1"/>
  <c r="H15" i="7"/>
  <c r="H16" i="7" a="1"/>
  <c r="H16" i="7" s="1"/>
  <c r="H17" i="7" a="1"/>
  <c r="H17" i="7" s="1"/>
  <c r="H18" i="7" a="1"/>
  <c r="H18" i="7" s="1"/>
  <c r="H19" i="7" a="1"/>
  <c r="H19" i="7" s="1"/>
  <c r="H20" i="7" a="1"/>
  <c r="H20" i="7" s="1"/>
  <c r="H21" i="7" a="1"/>
  <c r="H21" i="7"/>
  <c r="H22" i="7" a="1"/>
  <c r="H22" i="7"/>
  <c r="H23" i="7" a="1"/>
  <c r="H23" i="7"/>
  <c r="H24" i="7" a="1"/>
  <c r="H24" i="7" s="1"/>
  <c r="H25" i="7" a="1"/>
  <c r="H25" i="7" s="1"/>
  <c r="H26" i="7" a="1"/>
  <c r="H26" i="7" s="1"/>
  <c r="H27" i="7" a="1"/>
  <c r="H27" i="7" s="1"/>
  <c r="H28" i="7" a="1"/>
  <c r="H28" i="7" s="1"/>
  <c r="H29" i="7" a="1"/>
  <c r="H29" i="7"/>
  <c r="H30" i="7" a="1"/>
  <c r="H30" i="7"/>
  <c r="H31" i="7" a="1"/>
  <c r="H31" i="7"/>
  <c r="H32" i="7" a="1"/>
  <c r="H32" i="7" s="1"/>
  <c r="H33" i="7" a="1"/>
  <c r="H33" i="7" s="1"/>
  <c r="H34" i="7" a="1"/>
  <c r="H34" i="7" s="1"/>
  <c r="H35" i="7" a="1"/>
  <c r="H35" i="7" s="1"/>
  <c r="H36" i="7" a="1"/>
  <c r="H36" i="7" s="1"/>
  <c r="H37" i="7" a="1"/>
  <c r="H37" i="7"/>
  <c r="H38" i="7" a="1"/>
  <c r="H38" i="7"/>
  <c r="H39" i="7" a="1"/>
  <c r="H39" i="7"/>
  <c r="H40" i="7" a="1"/>
  <c r="H40" i="7" s="1"/>
  <c r="H41" i="7" a="1"/>
  <c r="H41" i="7" s="1"/>
  <c r="H42" i="7" a="1"/>
  <c r="H42" i="7" s="1"/>
  <c r="H43" i="7" a="1"/>
  <c r="H43" i="7" s="1"/>
  <c r="H44" i="7" a="1"/>
  <c r="H44" i="7" s="1"/>
  <c r="H45" i="7" a="1"/>
  <c r="H45" i="7"/>
  <c r="H46" i="7" a="1"/>
  <c r="H46" i="7"/>
  <c r="H47" i="7" a="1"/>
  <c r="H47" i="7"/>
  <c r="H48" i="7" a="1"/>
  <c r="H48" i="7" s="1"/>
  <c r="H49" i="7" a="1"/>
  <c r="H49" i="7" s="1"/>
  <c r="H50" i="7" a="1"/>
  <c r="H50" i="7" s="1"/>
  <c r="H51" i="7" a="1"/>
  <c r="H51" i="7" s="1"/>
  <c r="H52" i="7" a="1"/>
  <c r="H52" i="7" s="1"/>
  <c r="H53" i="7" a="1"/>
  <c r="H53" i="7"/>
  <c r="H54" i="7" a="1"/>
  <c r="H54" i="7"/>
  <c r="H55" i="7" a="1"/>
  <c r="H55" i="7"/>
  <c r="H56" i="7" a="1"/>
  <c r="H56" i="7" s="1"/>
  <c r="H57" i="7" a="1"/>
  <c r="H57" i="7" s="1"/>
  <c r="H58" i="7" a="1"/>
  <c r="H58" i="7" s="1"/>
  <c r="H59" i="7" a="1"/>
  <c r="H59" i="7" s="1"/>
  <c r="H60" i="7" a="1"/>
  <c r="H60" i="7" s="1"/>
  <c r="H61" i="7" a="1"/>
  <c r="H61" i="7"/>
  <c r="H62" i="7" a="1"/>
  <c r="H62" i="7"/>
  <c r="H63" i="7" a="1"/>
  <c r="H63" i="7"/>
  <c r="H64" i="7" a="1"/>
  <c r="H64" i="7" s="1"/>
  <c r="H65" i="7" a="1"/>
  <c r="H65" i="7" s="1"/>
  <c r="H66" i="7" a="1"/>
  <c r="H66" i="7" s="1"/>
  <c r="H67" i="7" a="1"/>
  <c r="H67" i="7" s="1"/>
  <c r="H68" i="7" a="1"/>
  <c r="H68" i="7" s="1"/>
  <c r="H69" i="7" a="1"/>
  <c r="H69" i="7"/>
  <c r="H70" i="7" a="1"/>
  <c r="H70" i="7"/>
  <c r="H71" i="7" a="1"/>
  <c r="H71" i="7"/>
  <c r="H72" i="7" a="1"/>
  <c r="H72" i="7" s="1"/>
  <c r="H73" i="7" a="1"/>
  <c r="H73" i="7" s="1"/>
  <c r="H74" i="7" a="1"/>
  <c r="H74" i="7" s="1"/>
  <c r="H75" i="7" a="1"/>
  <c r="H75" i="7" s="1"/>
  <c r="H76" i="7" a="1"/>
  <c r="H76" i="7" s="1"/>
  <c r="H77" i="7" a="1"/>
  <c r="H77" i="7"/>
  <c r="H78" i="7" a="1"/>
  <c r="H78" i="7"/>
  <c r="H79" i="7" a="1"/>
  <c r="H79" i="7"/>
  <c r="H80" i="7" a="1"/>
  <c r="H80" i="7" s="1"/>
  <c r="H81" i="7" a="1"/>
  <c r="H81" i="7" s="1"/>
  <c r="H82" i="7" a="1"/>
  <c r="H82" i="7" s="1"/>
  <c r="H83" i="7" a="1"/>
  <c r="H83" i="7" s="1"/>
  <c r="H84" i="7" a="1"/>
  <c r="H84" i="7" s="1"/>
  <c r="H85" i="7" a="1"/>
  <c r="H85" i="7"/>
  <c r="H86" i="7" a="1"/>
  <c r="H86" i="7"/>
  <c r="H87" i="7" a="1"/>
  <c r="H87" i="7"/>
  <c r="H88" i="7" a="1"/>
  <c r="H88" i="7" s="1"/>
  <c r="H89" i="7" a="1"/>
  <c r="H89" i="7" s="1"/>
  <c r="H90" i="7" a="1"/>
  <c r="H90" i="7" s="1"/>
  <c r="H91" i="7" a="1"/>
  <c r="H91" i="7" s="1"/>
  <c r="H92" i="7" a="1"/>
  <c r="H92" i="7" s="1"/>
  <c r="H93" i="7" a="1"/>
  <c r="H93" i="7"/>
  <c r="H94" i="7" a="1"/>
  <c r="H94" i="7"/>
  <c r="H95" i="7" a="1"/>
  <c r="H95" i="7"/>
  <c r="H96" i="7" a="1"/>
  <c r="H96" i="7" s="1"/>
  <c r="H97" i="7" a="1"/>
  <c r="H97" i="7" s="1"/>
  <c r="H98" i="7" a="1"/>
  <c r="H98" i="7" s="1"/>
  <c r="H99" i="7" a="1"/>
  <c r="H99" i="7" s="1"/>
  <c r="H100" i="7" a="1"/>
  <c r="H100" i="7" s="1"/>
  <c r="H101" i="7" a="1"/>
  <c r="H101" i="7"/>
  <c r="H102" i="7" a="1"/>
  <c r="H102" i="7"/>
  <c r="H103" i="7" a="1"/>
  <c r="H103" i="7"/>
  <c r="H104" i="7" a="1"/>
  <c r="H104" i="7" s="1"/>
  <c r="H105" i="7" a="1"/>
  <c r="H105" i="7" s="1"/>
  <c r="H106" i="7" a="1"/>
  <c r="H106" i="7" s="1"/>
  <c r="H2" i="7" a="1"/>
  <c r="H2" i="7" s="1"/>
  <c r="G117" i="7"/>
  <c r="F117" i="7"/>
  <c r="E117" i="7"/>
  <c r="D117" i="7"/>
  <c r="C117" i="7"/>
  <c r="D109" i="7" a="1"/>
  <c r="D109" i="7"/>
  <c r="E109" i="7" a="1"/>
  <c r="E109" i="7"/>
  <c r="E111" i="7" s="1"/>
  <c r="F109" i="7" a="1"/>
  <c r="F109" i="7"/>
  <c r="F111" i="7" s="1"/>
  <c r="G109" i="7" a="1"/>
  <c r="G109" i="7" s="1"/>
  <c r="G111" i="7" s="1"/>
  <c r="C109" i="7" a="1"/>
  <c r="C109" i="7" s="1"/>
  <c r="G107" i="7" a="1"/>
  <c r="G107" i="7" s="1"/>
  <c r="F107" i="7" a="1"/>
  <c r="F107" i="7" s="1"/>
  <c r="E107" i="7" a="1"/>
  <c r="E107" i="7" s="1"/>
  <c r="D107" i="7" a="1"/>
  <c r="D107" i="7" s="1"/>
  <c r="C107" i="7" a="1"/>
  <c r="C107" i="7"/>
  <c r="M106" i="7" a="1"/>
  <c r="M106" i="7"/>
  <c r="L106" i="7" a="1"/>
  <c r="L106" i="7"/>
  <c r="M105" i="7" a="1"/>
  <c r="M105" i="7" s="1"/>
  <c r="L105" i="7" a="1"/>
  <c r="L105" i="7" s="1"/>
  <c r="M104" i="7" a="1"/>
  <c r="M104" i="7" s="1"/>
  <c r="L104" i="7" a="1"/>
  <c r="L104" i="7" s="1"/>
  <c r="M103" i="7" a="1"/>
  <c r="M103" i="7" s="1"/>
  <c r="L103" i="7" a="1"/>
  <c r="L103" i="7"/>
  <c r="M102" i="7" a="1"/>
  <c r="M102" i="7"/>
  <c r="L102" i="7" a="1"/>
  <c r="L102" i="7"/>
  <c r="M101" i="7" a="1"/>
  <c r="M101" i="7" s="1"/>
  <c r="L101" i="7" a="1"/>
  <c r="L101" i="7" s="1"/>
  <c r="M100" i="7" a="1"/>
  <c r="M100" i="7" s="1"/>
  <c r="L100" i="7" a="1"/>
  <c r="L100" i="7" s="1"/>
  <c r="M99" i="7" a="1"/>
  <c r="M99" i="7" s="1"/>
  <c r="L99" i="7" a="1"/>
  <c r="L99" i="7"/>
  <c r="M98" i="7" a="1"/>
  <c r="M98" i="7"/>
  <c r="L98" i="7" a="1"/>
  <c r="L98" i="7"/>
  <c r="M97" i="7" a="1"/>
  <c r="M97" i="7" s="1"/>
  <c r="L97" i="7" a="1"/>
  <c r="L97" i="7" s="1"/>
  <c r="M96" i="7" a="1"/>
  <c r="M96" i="7" s="1"/>
  <c r="L96" i="7" a="1"/>
  <c r="L96" i="7" s="1"/>
  <c r="M95" i="7" a="1"/>
  <c r="M95" i="7" s="1"/>
  <c r="L95" i="7" a="1"/>
  <c r="L95" i="7"/>
  <c r="M94" i="7" a="1"/>
  <c r="M94" i="7"/>
  <c r="L94" i="7" a="1"/>
  <c r="L94" i="7"/>
  <c r="M93" i="7" a="1"/>
  <c r="M93" i="7" s="1"/>
  <c r="L93" i="7" a="1"/>
  <c r="L93" i="7" s="1"/>
  <c r="M92" i="7" a="1"/>
  <c r="M92" i="7" s="1"/>
  <c r="L92" i="7" a="1"/>
  <c r="L92" i="7" s="1"/>
  <c r="M91" i="7" a="1"/>
  <c r="M91" i="7" s="1"/>
  <c r="L91" i="7" a="1"/>
  <c r="L91" i="7"/>
  <c r="M90" i="7" a="1"/>
  <c r="M90" i="7"/>
  <c r="L90" i="7" a="1"/>
  <c r="L90" i="7"/>
  <c r="M89" i="7" a="1"/>
  <c r="M89" i="7" s="1"/>
  <c r="L89" i="7" a="1"/>
  <c r="L89" i="7" s="1"/>
  <c r="M88" i="7" a="1"/>
  <c r="M88" i="7" s="1"/>
  <c r="L88" i="7" a="1"/>
  <c r="L88" i="7" s="1"/>
  <c r="M87" i="7" a="1"/>
  <c r="M87" i="7" s="1"/>
  <c r="L87" i="7" a="1"/>
  <c r="L87" i="7"/>
  <c r="M86" i="7" a="1"/>
  <c r="M86" i="7"/>
  <c r="L86" i="7" a="1"/>
  <c r="L86" i="7"/>
  <c r="M85" i="7" a="1"/>
  <c r="M85" i="7" s="1"/>
  <c r="L85" i="7" a="1"/>
  <c r="L85" i="7" s="1"/>
  <c r="M84" i="7" a="1"/>
  <c r="M84" i="7" s="1"/>
  <c r="L84" i="7" a="1"/>
  <c r="L84" i="7" s="1"/>
  <c r="M83" i="7" a="1"/>
  <c r="M83" i="7" s="1"/>
  <c r="L83" i="7" a="1"/>
  <c r="L83" i="7"/>
  <c r="M82" i="7" a="1"/>
  <c r="M82" i="7"/>
  <c r="L82" i="7" a="1"/>
  <c r="L82" i="7"/>
  <c r="M81" i="7" a="1"/>
  <c r="M81" i="7" s="1"/>
  <c r="L81" i="7" a="1"/>
  <c r="L81" i="7" s="1"/>
  <c r="M80" i="7" a="1"/>
  <c r="M80" i="7" s="1"/>
  <c r="L80" i="7" a="1"/>
  <c r="L80" i="7" s="1"/>
  <c r="M79" i="7" a="1"/>
  <c r="M79" i="7" s="1"/>
  <c r="L79" i="7" a="1"/>
  <c r="L79" i="7"/>
  <c r="M78" i="7" a="1"/>
  <c r="M78" i="7"/>
  <c r="L78" i="7" a="1"/>
  <c r="L78" i="7"/>
  <c r="M77" i="7" a="1"/>
  <c r="M77" i="7" s="1"/>
  <c r="L77" i="7" a="1"/>
  <c r="L77" i="7" s="1"/>
  <c r="M76" i="7" a="1"/>
  <c r="M76" i="7" s="1"/>
  <c r="L76" i="7" a="1"/>
  <c r="L76" i="7" s="1"/>
  <c r="M75" i="7" a="1"/>
  <c r="M75" i="7" s="1"/>
  <c r="L75" i="7" a="1"/>
  <c r="L75" i="7"/>
  <c r="M74" i="7" a="1"/>
  <c r="M74" i="7"/>
  <c r="L74" i="7" a="1"/>
  <c r="L74" i="7"/>
  <c r="M73" i="7" a="1"/>
  <c r="M73" i="7" s="1"/>
  <c r="L73" i="7" a="1"/>
  <c r="L73" i="7" s="1"/>
  <c r="M72" i="7" a="1"/>
  <c r="M72" i="7" s="1"/>
  <c r="L72" i="7" a="1"/>
  <c r="L72" i="7" s="1"/>
  <c r="M71" i="7" a="1"/>
  <c r="M71" i="7" s="1"/>
  <c r="L71" i="7" a="1"/>
  <c r="L71" i="7"/>
  <c r="M70" i="7" a="1"/>
  <c r="M70" i="7"/>
  <c r="L70" i="7" a="1"/>
  <c r="L70" i="7"/>
  <c r="M69" i="7" a="1"/>
  <c r="M69" i="7" s="1"/>
  <c r="L69" i="7" a="1"/>
  <c r="L69" i="7" s="1"/>
  <c r="M68" i="7" a="1"/>
  <c r="M68" i="7" s="1"/>
  <c r="L68" i="7" a="1"/>
  <c r="L68" i="7" s="1"/>
  <c r="M67" i="7" a="1"/>
  <c r="M67" i="7" s="1"/>
  <c r="L67" i="7" a="1"/>
  <c r="L67" i="7"/>
  <c r="M66" i="7" a="1"/>
  <c r="M66" i="7"/>
  <c r="L66" i="7" a="1"/>
  <c r="L66" i="7"/>
  <c r="M65" i="7" a="1"/>
  <c r="M65" i="7" s="1"/>
  <c r="L65" i="7" a="1"/>
  <c r="L65" i="7" s="1"/>
  <c r="M64" i="7" a="1"/>
  <c r="M64" i="7" s="1"/>
  <c r="L64" i="7" a="1"/>
  <c r="L64" i="7" s="1"/>
  <c r="M63" i="7" a="1"/>
  <c r="M63" i="7" s="1"/>
  <c r="L63" i="7" a="1"/>
  <c r="L63" i="7"/>
  <c r="M62" i="7" a="1"/>
  <c r="M62" i="7"/>
  <c r="L62" i="7" a="1"/>
  <c r="L62" i="7"/>
  <c r="M61" i="7" a="1"/>
  <c r="M61" i="7" s="1"/>
  <c r="L61" i="7" a="1"/>
  <c r="L61" i="7" s="1"/>
  <c r="M60" i="7" a="1"/>
  <c r="M60" i="7" s="1"/>
  <c r="L60" i="7" a="1"/>
  <c r="L60" i="7" s="1"/>
  <c r="M59" i="7" a="1"/>
  <c r="M59" i="7" s="1"/>
  <c r="L59" i="7" a="1"/>
  <c r="L59" i="7"/>
  <c r="M58" i="7" a="1"/>
  <c r="M58" i="7"/>
  <c r="L58" i="7" a="1"/>
  <c r="L58" i="7"/>
  <c r="M57" i="7" a="1"/>
  <c r="M57" i="7" s="1"/>
  <c r="L57" i="7" a="1"/>
  <c r="L57" i="7" s="1"/>
  <c r="M56" i="7" a="1"/>
  <c r="M56" i="7" s="1"/>
  <c r="L56" i="7" a="1"/>
  <c r="L56" i="7" s="1"/>
  <c r="M55" i="7" a="1"/>
  <c r="M55" i="7" s="1"/>
  <c r="L55" i="7" a="1"/>
  <c r="L55" i="7"/>
  <c r="M54" i="7" a="1"/>
  <c r="M54" i="7"/>
  <c r="L54" i="7" a="1"/>
  <c r="L54" i="7"/>
  <c r="M53" i="7" a="1"/>
  <c r="M53" i="7" s="1"/>
  <c r="L53" i="7" a="1"/>
  <c r="L53" i="7" s="1"/>
  <c r="M52" i="7" a="1"/>
  <c r="M52" i="7" s="1"/>
  <c r="L52" i="7" a="1"/>
  <c r="L52" i="7" s="1"/>
  <c r="M51" i="7" a="1"/>
  <c r="M51" i="7" s="1"/>
  <c r="L51" i="7" a="1"/>
  <c r="L51" i="7"/>
  <c r="M50" i="7" a="1"/>
  <c r="M50" i="7"/>
  <c r="L50" i="7" a="1"/>
  <c r="L50" i="7"/>
  <c r="M49" i="7" a="1"/>
  <c r="M49" i="7" s="1"/>
  <c r="L49" i="7" a="1"/>
  <c r="L49" i="7" s="1"/>
  <c r="M48" i="7" a="1"/>
  <c r="M48" i="7" s="1"/>
  <c r="L48" i="7" a="1"/>
  <c r="L48" i="7" s="1"/>
  <c r="M47" i="7" a="1"/>
  <c r="M47" i="7" s="1"/>
  <c r="L47" i="7" a="1"/>
  <c r="L47" i="7"/>
  <c r="M46" i="7" a="1"/>
  <c r="M46" i="7"/>
  <c r="L46" i="7" a="1"/>
  <c r="L46" i="7"/>
  <c r="M45" i="7" a="1"/>
  <c r="M45" i="7" s="1"/>
  <c r="L45" i="7" a="1"/>
  <c r="L45" i="7" s="1"/>
  <c r="M44" i="7" a="1"/>
  <c r="M44" i="7" s="1"/>
  <c r="L44" i="7" a="1"/>
  <c r="L44" i="7" s="1"/>
  <c r="M43" i="7" a="1"/>
  <c r="M43" i="7" s="1"/>
  <c r="L43" i="7" a="1"/>
  <c r="L43" i="7"/>
  <c r="M42" i="7" a="1"/>
  <c r="M42" i="7"/>
  <c r="L42" i="7" a="1"/>
  <c r="L42" i="7"/>
  <c r="M41" i="7" a="1"/>
  <c r="M41" i="7" s="1"/>
  <c r="L41" i="7" a="1"/>
  <c r="L41" i="7" s="1"/>
  <c r="M40" i="7" a="1"/>
  <c r="M40" i="7" s="1"/>
  <c r="L40" i="7" a="1"/>
  <c r="L40" i="7" s="1"/>
  <c r="M39" i="7" a="1"/>
  <c r="M39" i="7" s="1"/>
  <c r="L39" i="7" a="1"/>
  <c r="L39" i="7"/>
  <c r="M38" i="7" a="1"/>
  <c r="M38" i="7"/>
  <c r="L38" i="7" a="1"/>
  <c r="L38" i="7"/>
  <c r="M37" i="7" a="1"/>
  <c r="M37" i="7" s="1"/>
  <c r="L37" i="7" a="1"/>
  <c r="L37" i="7" s="1"/>
  <c r="M36" i="7" a="1"/>
  <c r="M36" i="7" s="1"/>
  <c r="L36" i="7" a="1"/>
  <c r="L36" i="7" s="1"/>
  <c r="M35" i="7" a="1"/>
  <c r="M35" i="7" s="1"/>
  <c r="L35" i="7" a="1"/>
  <c r="L35" i="7"/>
  <c r="M34" i="7" a="1"/>
  <c r="M34" i="7"/>
  <c r="L34" i="7" a="1"/>
  <c r="L34" i="7"/>
  <c r="M33" i="7" a="1"/>
  <c r="M33" i="7" s="1"/>
  <c r="L33" i="7" a="1"/>
  <c r="L33" i="7" s="1"/>
  <c r="M32" i="7" a="1"/>
  <c r="M32" i="7" s="1"/>
  <c r="L32" i="7" a="1"/>
  <c r="L32" i="7" s="1"/>
  <c r="M31" i="7" a="1"/>
  <c r="M31" i="7" s="1"/>
  <c r="L31" i="7" a="1"/>
  <c r="L31" i="7"/>
  <c r="M30" i="7" a="1"/>
  <c r="M30" i="7"/>
  <c r="L30" i="7" a="1"/>
  <c r="L30" i="7"/>
  <c r="M29" i="7" a="1"/>
  <c r="M29" i="7" s="1"/>
  <c r="L29" i="7" a="1"/>
  <c r="L29" i="7" s="1"/>
  <c r="M28" i="7" a="1"/>
  <c r="M28" i="7" s="1"/>
  <c r="L28" i="7" a="1"/>
  <c r="L28" i="7" s="1"/>
  <c r="M27" i="7" a="1"/>
  <c r="M27" i="7" s="1"/>
  <c r="L27" i="7" a="1"/>
  <c r="L27" i="7"/>
  <c r="M26" i="7" a="1"/>
  <c r="M26" i="7"/>
  <c r="L26" i="7" a="1"/>
  <c r="L26" i="7"/>
  <c r="M25" i="7" a="1"/>
  <c r="M25" i="7"/>
  <c r="L25" i="7" a="1"/>
  <c r="L25" i="7"/>
  <c r="M24" i="7" a="1"/>
  <c r="M24" i="7"/>
  <c r="L24" i="7" a="1"/>
  <c r="L24" i="7"/>
  <c r="M23" i="7" a="1"/>
  <c r="M23" i="7"/>
  <c r="L23" i="7" a="1"/>
  <c r="L23" i="7"/>
  <c r="M22" i="7" a="1"/>
  <c r="M22" i="7"/>
  <c r="L22" i="7" a="1"/>
  <c r="L22" i="7"/>
  <c r="M21" i="7" a="1"/>
  <c r="M21" i="7"/>
  <c r="L21" i="7" a="1"/>
  <c r="L21" i="7"/>
  <c r="M20" i="7" a="1"/>
  <c r="M20" i="7"/>
  <c r="L20" i="7" a="1"/>
  <c r="L20" i="7"/>
  <c r="M19" i="7" a="1"/>
  <c r="M19" i="7"/>
  <c r="L19" i="7" a="1"/>
  <c r="L19" i="7"/>
  <c r="M18" i="7" a="1"/>
  <c r="M18" i="7"/>
  <c r="L18" i="7" a="1"/>
  <c r="L18" i="7"/>
  <c r="M17" i="7" a="1"/>
  <c r="M17" i="7"/>
  <c r="L17" i="7" a="1"/>
  <c r="L17" i="7"/>
  <c r="M16" i="7" a="1"/>
  <c r="M16" i="7"/>
  <c r="L16" i="7" a="1"/>
  <c r="L16" i="7"/>
  <c r="M15" i="7" a="1"/>
  <c r="M15" i="7"/>
  <c r="L15" i="7" a="1"/>
  <c r="L15" i="7"/>
  <c r="M14" i="7" a="1"/>
  <c r="M14" i="7"/>
  <c r="L14" i="7" a="1"/>
  <c r="L14" i="7"/>
  <c r="M13" i="7" a="1"/>
  <c r="M13" i="7"/>
  <c r="L13" i="7" a="1"/>
  <c r="L13" i="7"/>
  <c r="M12" i="7" a="1"/>
  <c r="M12" i="7"/>
  <c r="L12" i="7" a="1"/>
  <c r="L12" i="7"/>
  <c r="M11" i="7" a="1"/>
  <c r="M11" i="7"/>
  <c r="L11" i="7" a="1"/>
  <c r="L11" i="7"/>
  <c r="M10" i="7" a="1"/>
  <c r="M10" i="7"/>
  <c r="L10" i="7" a="1"/>
  <c r="L10" i="7"/>
  <c r="M9" i="7" a="1"/>
  <c r="M9" i="7"/>
  <c r="L9" i="7" a="1"/>
  <c r="L9" i="7"/>
  <c r="M8" i="7" a="1"/>
  <c r="M8" i="7"/>
  <c r="L8" i="7" a="1"/>
  <c r="L8" i="7"/>
  <c r="M7" i="7" a="1"/>
  <c r="M7" i="7"/>
  <c r="L7" i="7" a="1"/>
  <c r="L7" i="7"/>
  <c r="M6" i="7" a="1"/>
  <c r="M6" i="7"/>
  <c r="L6" i="7" a="1"/>
  <c r="L6" i="7"/>
  <c r="M5" i="7" a="1"/>
  <c r="M5" i="7"/>
  <c r="L5" i="7" a="1"/>
  <c r="L5" i="7"/>
  <c r="M4" i="7" a="1"/>
  <c r="M4" i="7"/>
  <c r="L4" i="7" a="1"/>
  <c r="L4" i="7"/>
  <c r="M3" i="7" a="1"/>
  <c r="M3" i="7"/>
  <c r="L3" i="7" a="1"/>
  <c r="L3" i="7"/>
  <c r="M2" i="7" a="1"/>
  <c r="M2" i="7"/>
  <c r="L2" i="7" a="1"/>
  <c r="L2" i="7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2" i="4"/>
  <c r="C111" i="6"/>
  <c r="G109" i="6" a="1"/>
  <c r="G109" i="6"/>
  <c r="G111" i="6" s="1"/>
  <c r="F109" i="6" a="1"/>
  <c r="F109" i="6"/>
  <c r="F111" i="6" s="1"/>
  <c r="E109" i="6" a="1"/>
  <c r="E109" i="6"/>
  <c r="E111" i="6" s="1"/>
  <c r="D109" i="6" a="1"/>
  <c r="D109" i="6"/>
  <c r="D111" i="6" s="1"/>
  <c r="C109" i="6" a="1"/>
  <c r="C109" i="6"/>
  <c r="G107" i="6" a="1"/>
  <c r="G107" i="6"/>
  <c r="F107" i="6" a="1"/>
  <c r="F107" i="6"/>
  <c r="E107" i="6" a="1"/>
  <c r="E107" i="6"/>
  <c r="D107" i="6" a="1"/>
  <c r="D107" i="6" s="1"/>
  <c r="C107" i="6" a="1"/>
  <c r="C107" i="6"/>
  <c r="M106" i="6" a="1"/>
  <c r="M106" i="6"/>
  <c r="L106" i="6" a="1"/>
  <c r="L106" i="6"/>
  <c r="H106" i="6" a="1"/>
  <c r="H106" i="6"/>
  <c r="M105" i="6" a="1"/>
  <c r="M105" i="6"/>
  <c r="L105" i="6" a="1"/>
  <c r="L105" i="6"/>
  <c r="H105" i="6" a="1"/>
  <c r="H105" i="6"/>
  <c r="M104" i="6" a="1"/>
  <c r="M104" i="6"/>
  <c r="L104" i="6" a="1"/>
  <c r="L104" i="6"/>
  <c r="H104" i="6" a="1"/>
  <c r="H104" i="6"/>
  <c r="M103" i="6" a="1"/>
  <c r="M103" i="6"/>
  <c r="L103" i="6" a="1"/>
  <c r="L103" i="6"/>
  <c r="H103" i="6" a="1"/>
  <c r="H103" i="6"/>
  <c r="M102" i="6" a="1"/>
  <c r="M102" i="6"/>
  <c r="L102" i="6" a="1"/>
  <c r="L102" i="6"/>
  <c r="H102" i="6" a="1"/>
  <c r="H102" i="6"/>
  <c r="M101" i="6" a="1"/>
  <c r="M101" i="6"/>
  <c r="L101" i="6" a="1"/>
  <c r="L101" i="6"/>
  <c r="H101" i="6" a="1"/>
  <c r="H101" i="6"/>
  <c r="M100" i="6" a="1"/>
  <c r="M100" i="6"/>
  <c r="L100" i="6" a="1"/>
  <c r="L100" i="6"/>
  <c r="H100" i="6" a="1"/>
  <c r="H100" i="6"/>
  <c r="M99" i="6" a="1"/>
  <c r="M99" i="6"/>
  <c r="L99" i="6" a="1"/>
  <c r="L99" i="6"/>
  <c r="H99" i="6" a="1"/>
  <c r="H99" i="6"/>
  <c r="M98" i="6" a="1"/>
  <c r="M98" i="6"/>
  <c r="L98" i="6" a="1"/>
  <c r="L98" i="6"/>
  <c r="H98" i="6" a="1"/>
  <c r="H98" i="6"/>
  <c r="M97" i="6" a="1"/>
  <c r="M97" i="6"/>
  <c r="L97" i="6" a="1"/>
  <c r="L97" i="6"/>
  <c r="H97" i="6" a="1"/>
  <c r="H97" i="6"/>
  <c r="M96" i="6" a="1"/>
  <c r="M96" i="6"/>
  <c r="L96" i="6" a="1"/>
  <c r="L96" i="6"/>
  <c r="H96" i="6" a="1"/>
  <c r="H96" i="6"/>
  <c r="M95" i="6" a="1"/>
  <c r="M95" i="6"/>
  <c r="L95" i="6" a="1"/>
  <c r="L95" i="6"/>
  <c r="H95" i="6" a="1"/>
  <c r="H95" i="6"/>
  <c r="M94" i="6" a="1"/>
  <c r="M94" i="6"/>
  <c r="L94" i="6" a="1"/>
  <c r="L94" i="6"/>
  <c r="H94" i="6" a="1"/>
  <c r="H94" i="6"/>
  <c r="M93" i="6" a="1"/>
  <c r="M93" i="6"/>
  <c r="L93" i="6" a="1"/>
  <c r="L93" i="6"/>
  <c r="H93" i="6" a="1"/>
  <c r="H93" i="6"/>
  <c r="M92" i="6" a="1"/>
  <c r="M92" i="6"/>
  <c r="L92" i="6" a="1"/>
  <c r="L92" i="6"/>
  <c r="H92" i="6" a="1"/>
  <c r="H92" i="6"/>
  <c r="M91" i="6" a="1"/>
  <c r="M91" i="6"/>
  <c r="L91" i="6" a="1"/>
  <c r="L91" i="6"/>
  <c r="H91" i="6" a="1"/>
  <c r="H91" i="6"/>
  <c r="M90" i="6" a="1"/>
  <c r="M90" i="6"/>
  <c r="L90" i="6" a="1"/>
  <c r="L90" i="6"/>
  <c r="H90" i="6" a="1"/>
  <c r="H90" i="6"/>
  <c r="M89" i="6" a="1"/>
  <c r="M89" i="6"/>
  <c r="L89" i="6" a="1"/>
  <c r="L89" i="6"/>
  <c r="H89" i="6" a="1"/>
  <c r="H89" i="6"/>
  <c r="M88" i="6" a="1"/>
  <c r="M88" i="6"/>
  <c r="L88" i="6" a="1"/>
  <c r="L88" i="6"/>
  <c r="H88" i="6" a="1"/>
  <c r="H88" i="6"/>
  <c r="M87" i="6" a="1"/>
  <c r="M87" i="6"/>
  <c r="L87" i="6" a="1"/>
  <c r="L87" i="6" s="1"/>
  <c r="H87" i="6" a="1"/>
  <c r="H87" i="6"/>
  <c r="M86" i="6" a="1"/>
  <c r="M86" i="6"/>
  <c r="L86" i="6" a="1"/>
  <c r="L86" i="6"/>
  <c r="H86" i="6" a="1"/>
  <c r="H86" i="6"/>
  <c r="M85" i="6" a="1"/>
  <c r="M85" i="6"/>
  <c r="L85" i="6" a="1"/>
  <c r="L85" i="6"/>
  <c r="H85" i="6" a="1"/>
  <c r="H85" i="6"/>
  <c r="M84" i="6" a="1"/>
  <c r="M84" i="6"/>
  <c r="L84" i="6" a="1"/>
  <c r="L84" i="6"/>
  <c r="H84" i="6" a="1"/>
  <c r="H84" i="6"/>
  <c r="M83" i="6" a="1"/>
  <c r="M83" i="6"/>
  <c r="L83" i="6" a="1"/>
  <c r="L83" i="6"/>
  <c r="H83" i="6" a="1"/>
  <c r="H83" i="6"/>
  <c r="M82" i="6" a="1"/>
  <c r="M82" i="6"/>
  <c r="L82" i="6" a="1"/>
  <c r="L82" i="6"/>
  <c r="H82" i="6" a="1"/>
  <c r="H82" i="6"/>
  <c r="M81" i="6" a="1"/>
  <c r="M81" i="6"/>
  <c r="L81" i="6" a="1"/>
  <c r="L81" i="6"/>
  <c r="H81" i="6" a="1"/>
  <c r="H81" i="6"/>
  <c r="M80" i="6" a="1"/>
  <c r="M80" i="6"/>
  <c r="L80" i="6" a="1"/>
  <c r="L80" i="6"/>
  <c r="H80" i="6" a="1"/>
  <c r="H80" i="6"/>
  <c r="M79" i="6" a="1"/>
  <c r="M79" i="6"/>
  <c r="L79" i="6" a="1"/>
  <c r="L79" i="6"/>
  <c r="H79" i="6" a="1"/>
  <c r="H79" i="6"/>
  <c r="M78" i="6" a="1"/>
  <c r="M78" i="6"/>
  <c r="L78" i="6" a="1"/>
  <c r="L78" i="6"/>
  <c r="H78" i="6" a="1"/>
  <c r="H78" i="6"/>
  <c r="M77" i="6" a="1"/>
  <c r="M77" i="6"/>
  <c r="L77" i="6" a="1"/>
  <c r="L77" i="6"/>
  <c r="H77" i="6" a="1"/>
  <c r="H77" i="6"/>
  <c r="M76" i="6" a="1"/>
  <c r="M76" i="6"/>
  <c r="L76" i="6" a="1"/>
  <c r="L76" i="6"/>
  <c r="H76" i="6" a="1"/>
  <c r="H76" i="6"/>
  <c r="M75" i="6" a="1"/>
  <c r="M75" i="6"/>
  <c r="L75" i="6" a="1"/>
  <c r="L75" i="6"/>
  <c r="H75" i="6" a="1"/>
  <c r="H75" i="6"/>
  <c r="M74" i="6" a="1"/>
  <c r="M74" i="6"/>
  <c r="L74" i="6" a="1"/>
  <c r="L74" i="6"/>
  <c r="H74" i="6" a="1"/>
  <c r="H74" i="6"/>
  <c r="M73" i="6" a="1"/>
  <c r="M73" i="6"/>
  <c r="L73" i="6" a="1"/>
  <c r="L73" i="6"/>
  <c r="H73" i="6" a="1"/>
  <c r="H73" i="6"/>
  <c r="M72" i="6" a="1"/>
  <c r="M72" i="6"/>
  <c r="L72" i="6" a="1"/>
  <c r="L72" i="6"/>
  <c r="H72" i="6" a="1"/>
  <c r="H72" i="6"/>
  <c r="M71" i="6" a="1"/>
  <c r="M71" i="6"/>
  <c r="L71" i="6" a="1"/>
  <c r="L71" i="6"/>
  <c r="H71" i="6" a="1"/>
  <c r="H71" i="6"/>
  <c r="M70" i="6" a="1"/>
  <c r="M70" i="6"/>
  <c r="L70" i="6" a="1"/>
  <c r="L70" i="6"/>
  <c r="H70" i="6" a="1"/>
  <c r="H70" i="6"/>
  <c r="M69" i="6" a="1"/>
  <c r="M69" i="6"/>
  <c r="L69" i="6" a="1"/>
  <c r="L69" i="6"/>
  <c r="H69" i="6" a="1"/>
  <c r="H69" i="6"/>
  <c r="M68" i="6" a="1"/>
  <c r="M68" i="6"/>
  <c r="L68" i="6" a="1"/>
  <c r="L68" i="6"/>
  <c r="H68" i="6" a="1"/>
  <c r="H68" i="6"/>
  <c r="M67" i="6" a="1"/>
  <c r="M67" i="6"/>
  <c r="L67" i="6" a="1"/>
  <c r="L67" i="6"/>
  <c r="H67" i="6" a="1"/>
  <c r="H67" i="6"/>
  <c r="M66" i="6" a="1"/>
  <c r="M66" i="6"/>
  <c r="L66" i="6" a="1"/>
  <c r="L66" i="6"/>
  <c r="H66" i="6" a="1"/>
  <c r="H66" i="6"/>
  <c r="M65" i="6" a="1"/>
  <c r="M65" i="6"/>
  <c r="L65" i="6" a="1"/>
  <c r="L65" i="6"/>
  <c r="H65" i="6" a="1"/>
  <c r="H65" i="6"/>
  <c r="M64" i="6" a="1"/>
  <c r="M64" i="6"/>
  <c r="L64" i="6" a="1"/>
  <c r="L64" i="6"/>
  <c r="H64" i="6" a="1"/>
  <c r="H64" i="6"/>
  <c r="M63" i="6" a="1"/>
  <c r="M63" i="6"/>
  <c r="L63" i="6" a="1"/>
  <c r="L63" i="6"/>
  <c r="H63" i="6" a="1"/>
  <c r="H63" i="6"/>
  <c r="M62" i="6" a="1"/>
  <c r="M62" i="6"/>
  <c r="L62" i="6" a="1"/>
  <c r="L62" i="6"/>
  <c r="H62" i="6" a="1"/>
  <c r="H62" i="6"/>
  <c r="M61" i="6" a="1"/>
  <c r="M61" i="6"/>
  <c r="L61" i="6" a="1"/>
  <c r="L61" i="6"/>
  <c r="H61" i="6" a="1"/>
  <c r="H61" i="6"/>
  <c r="M60" i="6" a="1"/>
  <c r="M60" i="6"/>
  <c r="L60" i="6" a="1"/>
  <c r="L60" i="6"/>
  <c r="H60" i="6" a="1"/>
  <c r="H60" i="6"/>
  <c r="M59" i="6" a="1"/>
  <c r="M59" i="6"/>
  <c r="L59" i="6" a="1"/>
  <c r="L59" i="6"/>
  <c r="H59" i="6" a="1"/>
  <c r="H59" i="6"/>
  <c r="M58" i="6" a="1"/>
  <c r="M58" i="6"/>
  <c r="L58" i="6" a="1"/>
  <c r="L58" i="6"/>
  <c r="H58" i="6" a="1"/>
  <c r="H58" i="6"/>
  <c r="M57" i="6" a="1"/>
  <c r="M57" i="6"/>
  <c r="L57" i="6" a="1"/>
  <c r="L57" i="6"/>
  <c r="H57" i="6" a="1"/>
  <c r="H57" i="6"/>
  <c r="M56" i="6" a="1"/>
  <c r="M56" i="6"/>
  <c r="L56" i="6" a="1"/>
  <c r="L56" i="6"/>
  <c r="H56" i="6" a="1"/>
  <c r="H56" i="6"/>
  <c r="M55" i="6" a="1"/>
  <c r="M55" i="6"/>
  <c r="L55" i="6" a="1"/>
  <c r="L55" i="6"/>
  <c r="H55" i="6" a="1"/>
  <c r="H55" i="6"/>
  <c r="M54" i="6" a="1"/>
  <c r="M54" i="6"/>
  <c r="L54" i="6" a="1"/>
  <c r="L54" i="6"/>
  <c r="H54" i="6" a="1"/>
  <c r="H54" i="6"/>
  <c r="M53" i="6" a="1"/>
  <c r="M53" i="6"/>
  <c r="L53" i="6" a="1"/>
  <c r="L53" i="6"/>
  <c r="H53" i="6" a="1"/>
  <c r="H53" i="6"/>
  <c r="M52" i="6" a="1"/>
  <c r="M52" i="6"/>
  <c r="L52" i="6" a="1"/>
  <c r="L52" i="6"/>
  <c r="H52" i="6" a="1"/>
  <c r="H52" i="6"/>
  <c r="M51" i="6" a="1"/>
  <c r="M51" i="6"/>
  <c r="L51" i="6" a="1"/>
  <c r="L51" i="6"/>
  <c r="H51" i="6" a="1"/>
  <c r="H51" i="6"/>
  <c r="M50" i="6" a="1"/>
  <c r="M50" i="6"/>
  <c r="L50" i="6" a="1"/>
  <c r="L50" i="6"/>
  <c r="H50" i="6" a="1"/>
  <c r="H50" i="6"/>
  <c r="M49" i="6" a="1"/>
  <c r="M49" i="6"/>
  <c r="L49" i="6" a="1"/>
  <c r="L49" i="6"/>
  <c r="H49" i="6" a="1"/>
  <c r="H49" i="6"/>
  <c r="M48" i="6" a="1"/>
  <c r="M48" i="6"/>
  <c r="L48" i="6" a="1"/>
  <c r="L48" i="6"/>
  <c r="H48" i="6" a="1"/>
  <c r="H48" i="6"/>
  <c r="M47" i="6" a="1"/>
  <c r="M47" i="6"/>
  <c r="L47" i="6" a="1"/>
  <c r="L47" i="6"/>
  <c r="H47" i="6" a="1"/>
  <c r="H47" i="6"/>
  <c r="M46" i="6" a="1"/>
  <c r="M46" i="6"/>
  <c r="L46" i="6" a="1"/>
  <c r="L46" i="6"/>
  <c r="H46" i="6" a="1"/>
  <c r="H46" i="6"/>
  <c r="M45" i="6" a="1"/>
  <c r="M45" i="6"/>
  <c r="L45" i="6" a="1"/>
  <c r="L45" i="6"/>
  <c r="H45" i="6" a="1"/>
  <c r="H45" i="6"/>
  <c r="M44" i="6" a="1"/>
  <c r="M44" i="6"/>
  <c r="L44" i="6" a="1"/>
  <c r="L44" i="6"/>
  <c r="H44" i="6" a="1"/>
  <c r="H44" i="6"/>
  <c r="M43" i="6" a="1"/>
  <c r="M43" i="6"/>
  <c r="L43" i="6" a="1"/>
  <c r="L43" i="6"/>
  <c r="H43" i="6" a="1"/>
  <c r="H43" i="6"/>
  <c r="M42" i="6" a="1"/>
  <c r="M42" i="6"/>
  <c r="L42" i="6" a="1"/>
  <c r="L42" i="6"/>
  <c r="H42" i="6" a="1"/>
  <c r="H42" i="6"/>
  <c r="M41" i="6" a="1"/>
  <c r="M41" i="6"/>
  <c r="L41" i="6" a="1"/>
  <c r="L41" i="6"/>
  <c r="H41" i="6" a="1"/>
  <c r="H41" i="6"/>
  <c r="M40" i="6" a="1"/>
  <c r="M40" i="6"/>
  <c r="L40" i="6" a="1"/>
  <c r="L40" i="6"/>
  <c r="H40" i="6" a="1"/>
  <c r="H40" i="6"/>
  <c r="M39" i="6" a="1"/>
  <c r="M39" i="6"/>
  <c r="L39" i="6" a="1"/>
  <c r="L39" i="6"/>
  <c r="H39" i="6" a="1"/>
  <c r="H39" i="6"/>
  <c r="M38" i="6" a="1"/>
  <c r="M38" i="6"/>
  <c r="L38" i="6" a="1"/>
  <c r="L38" i="6"/>
  <c r="H38" i="6" a="1"/>
  <c r="H38" i="6"/>
  <c r="M37" i="6" a="1"/>
  <c r="M37" i="6"/>
  <c r="L37" i="6" a="1"/>
  <c r="L37" i="6"/>
  <c r="H37" i="6" a="1"/>
  <c r="H37" i="6"/>
  <c r="M36" i="6" a="1"/>
  <c r="M36" i="6"/>
  <c r="L36" i="6" a="1"/>
  <c r="L36" i="6"/>
  <c r="H36" i="6" a="1"/>
  <c r="H36" i="6"/>
  <c r="M35" i="6" a="1"/>
  <c r="M35" i="6"/>
  <c r="L35" i="6" a="1"/>
  <c r="L35" i="6"/>
  <c r="H35" i="6" a="1"/>
  <c r="H35" i="6"/>
  <c r="M34" i="6" a="1"/>
  <c r="M34" i="6"/>
  <c r="L34" i="6" a="1"/>
  <c r="L34" i="6"/>
  <c r="H34" i="6" a="1"/>
  <c r="H34" i="6"/>
  <c r="M33" i="6" a="1"/>
  <c r="M33" i="6"/>
  <c r="L33" i="6" a="1"/>
  <c r="L33" i="6"/>
  <c r="H33" i="6" a="1"/>
  <c r="H33" i="6"/>
  <c r="M32" i="6" a="1"/>
  <c r="M32" i="6"/>
  <c r="L32" i="6" a="1"/>
  <c r="L32" i="6"/>
  <c r="H32" i="6" a="1"/>
  <c r="H32" i="6"/>
  <c r="M31" i="6" a="1"/>
  <c r="M31" i="6"/>
  <c r="L31" i="6" a="1"/>
  <c r="L31" i="6"/>
  <c r="H31" i="6" a="1"/>
  <c r="H31" i="6"/>
  <c r="M30" i="6" a="1"/>
  <c r="M30" i="6"/>
  <c r="L30" i="6" a="1"/>
  <c r="L30" i="6"/>
  <c r="H30" i="6" a="1"/>
  <c r="H30" i="6"/>
  <c r="M29" i="6" a="1"/>
  <c r="M29" i="6"/>
  <c r="L29" i="6" a="1"/>
  <c r="L29" i="6"/>
  <c r="H29" i="6" a="1"/>
  <c r="H29" i="6"/>
  <c r="M28" i="6" a="1"/>
  <c r="M28" i="6"/>
  <c r="L28" i="6" a="1"/>
  <c r="L28" i="6"/>
  <c r="H28" i="6" a="1"/>
  <c r="H28" i="6"/>
  <c r="M27" i="6" a="1"/>
  <c r="M27" i="6"/>
  <c r="L27" i="6" a="1"/>
  <c r="L27" i="6"/>
  <c r="H27" i="6" a="1"/>
  <c r="H27" i="6"/>
  <c r="M26" i="6" a="1"/>
  <c r="M26" i="6"/>
  <c r="L26" i="6" a="1"/>
  <c r="L26" i="6"/>
  <c r="H26" i="6" a="1"/>
  <c r="H26" i="6"/>
  <c r="M25" i="6" a="1"/>
  <c r="M25" i="6"/>
  <c r="L25" i="6" a="1"/>
  <c r="L25" i="6"/>
  <c r="H25" i="6" a="1"/>
  <c r="H25" i="6"/>
  <c r="M24" i="6" a="1"/>
  <c r="M24" i="6"/>
  <c r="L24" i="6" a="1"/>
  <c r="L24" i="6"/>
  <c r="H24" i="6" a="1"/>
  <c r="H24" i="6"/>
  <c r="M23" i="6" a="1"/>
  <c r="M23" i="6"/>
  <c r="L23" i="6" a="1"/>
  <c r="L23" i="6"/>
  <c r="H23" i="6" a="1"/>
  <c r="H23" i="6"/>
  <c r="M22" i="6" a="1"/>
  <c r="M22" i="6"/>
  <c r="L22" i="6" a="1"/>
  <c r="L22" i="6"/>
  <c r="H22" i="6" a="1"/>
  <c r="H22" i="6"/>
  <c r="M21" i="6" a="1"/>
  <c r="M21" i="6"/>
  <c r="L21" i="6" a="1"/>
  <c r="L21" i="6"/>
  <c r="H21" i="6" a="1"/>
  <c r="H21" i="6"/>
  <c r="M20" i="6" a="1"/>
  <c r="M20" i="6"/>
  <c r="L20" i="6" a="1"/>
  <c r="L20" i="6"/>
  <c r="H20" i="6" a="1"/>
  <c r="H20" i="6"/>
  <c r="M19" i="6" a="1"/>
  <c r="M19" i="6"/>
  <c r="L19" i="6" a="1"/>
  <c r="L19" i="6"/>
  <c r="H19" i="6" a="1"/>
  <c r="H19" i="6"/>
  <c r="M18" i="6" a="1"/>
  <c r="M18" i="6"/>
  <c r="L18" i="6" a="1"/>
  <c r="L18" i="6"/>
  <c r="H18" i="6" a="1"/>
  <c r="H18" i="6"/>
  <c r="M17" i="6" a="1"/>
  <c r="M17" i="6"/>
  <c r="L17" i="6" a="1"/>
  <c r="L17" i="6"/>
  <c r="H17" i="6" a="1"/>
  <c r="H17" i="6"/>
  <c r="M16" i="6" a="1"/>
  <c r="M16" i="6"/>
  <c r="L16" i="6" a="1"/>
  <c r="L16" i="6"/>
  <c r="H16" i="6" a="1"/>
  <c r="H16" i="6"/>
  <c r="M15" i="6" a="1"/>
  <c r="M15" i="6"/>
  <c r="L15" i="6" a="1"/>
  <c r="L15" i="6"/>
  <c r="H15" i="6" a="1"/>
  <c r="H15" i="6"/>
  <c r="M14" i="6" a="1"/>
  <c r="M14" i="6"/>
  <c r="L14" i="6" a="1"/>
  <c r="L14" i="6"/>
  <c r="H14" i="6" a="1"/>
  <c r="H14" i="6"/>
  <c r="M13" i="6" a="1"/>
  <c r="M13" i="6"/>
  <c r="L13" i="6" a="1"/>
  <c r="L13" i="6"/>
  <c r="H13" i="6" a="1"/>
  <c r="H13" i="6"/>
  <c r="M12" i="6" a="1"/>
  <c r="M12" i="6"/>
  <c r="L12" i="6" a="1"/>
  <c r="L12" i="6"/>
  <c r="H12" i="6" a="1"/>
  <c r="H12" i="6"/>
  <c r="M11" i="6" a="1"/>
  <c r="M11" i="6"/>
  <c r="L11" i="6" a="1"/>
  <c r="L11" i="6"/>
  <c r="H11" i="6" a="1"/>
  <c r="H11" i="6"/>
  <c r="M10" i="6" a="1"/>
  <c r="M10" i="6"/>
  <c r="L10" i="6" a="1"/>
  <c r="L10" i="6"/>
  <c r="H10" i="6" a="1"/>
  <c r="H10" i="6"/>
  <c r="M9" i="6" a="1"/>
  <c r="M9" i="6"/>
  <c r="L9" i="6" a="1"/>
  <c r="L9" i="6"/>
  <c r="H9" i="6" a="1"/>
  <c r="H9" i="6"/>
  <c r="M8" i="6" a="1"/>
  <c r="M8" i="6"/>
  <c r="L8" i="6" a="1"/>
  <c r="L8" i="6"/>
  <c r="H8" i="6" a="1"/>
  <c r="H8" i="6"/>
  <c r="M7" i="6" a="1"/>
  <c r="M7" i="6"/>
  <c r="L7" i="6" a="1"/>
  <c r="L7" i="6"/>
  <c r="H7" i="6" a="1"/>
  <c r="H7" i="6"/>
  <c r="M6" i="6" a="1"/>
  <c r="M6" i="6"/>
  <c r="L6" i="6" a="1"/>
  <c r="L6" i="6"/>
  <c r="H6" i="6" a="1"/>
  <c r="H6" i="6"/>
  <c r="M5" i="6" a="1"/>
  <c r="M5" i="6"/>
  <c r="L5" i="6" a="1"/>
  <c r="L5" i="6"/>
  <c r="H5" i="6" a="1"/>
  <c r="H5" i="6"/>
  <c r="M4" i="6" a="1"/>
  <c r="M4" i="6"/>
  <c r="L4" i="6" a="1"/>
  <c r="L4" i="6"/>
  <c r="H4" i="6" a="1"/>
  <c r="H4" i="6"/>
  <c r="M3" i="6" a="1"/>
  <c r="M3" i="6"/>
  <c r="L3" i="6" a="1"/>
  <c r="L3" i="6"/>
  <c r="H3" i="6" a="1"/>
  <c r="H3" i="6"/>
  <c r="M2" i="6" a="1"/>
  <c r="M2" i="6"/>
  <c r="L2" i="6" a="1"/>
  <c r="L2" i="6"/>
  <c r="P2" i="6" s="1" a="1"/>
  <c r="P2" i="6" s="1"/>
  <c r="H2" i="6" a="1"/>
  <c r="H2" i="6"/>
  <c r="G107" i="5" a="1"/>
  <c r="G107" i="5"/>
  <c r="F107" i="5" a="1"/>
  <c r="F107" i="5"/>
  <c r="E107" i="5" a="1"/>
  <c r="E107" i="5"/>
  <c r="D107" i="5" a="1"/>
  <c r="D107" i="5"/>
  <c r="C107" i="5" a="1"/>
  <c r="C107" i="5"/>
  <c r="M106" i="5" a="1"/>
  <c r="M106" i="5"/>
  <c r="L106" i="5" a="1"/>
  <c r="L106" i="5"/>
  <c r="H106" i="5" a="1"/>
  <c r="H106" i="5"/>
  <c r="M105" i="5" a="1"/>
  <c r="M105" i="5"/>
  <c r="L105" i="5" a="1"/>
  <c r="L105" i="5"/>
  <c r="H105" i="5" a="1"/>
  <c r="H105" i="5"/>
  <c r="M104" i="5" a="1"/>
  <c r="M104" i="5"/>
  <c r="L104" i="5" a="1"/>
  <c r="L104" i="5"/>
  <c r="H104" i="5" a="1"/>
  <c r="H104" i="5"/>
  <c r="M103" i="5" a="1"/>
  <c r="M103" i="5"/>
  <c r="L103" i="5" a="1"/>
  <c r="L103" i="5"/>
  <c r="H103" i="5" a="1"/>
  <c r="H103" i="5"/>
  <c r="M102" i="5" a="1"/>
  <c r="M102" i="5"/>
  <c r="L102" i="5" a="1"/>
  <c r="L102" i="5"/>
  <c r="H102" i="5" a="1"/>
  <c r="H102" i="5"/>
  <c r="M101" i="5" a="1"/>
  <c r="M101" i="5"/>
  <c r="L101" i="5" a="1"/>
  <c r="L101" i="5" s="1"/>
  <c r="O2" i="5" s="1" a="1"/>
  <c r="O2" i="5" s="1"/>
  <c r="H101" i="5" a="1"/>
  <c r="H101" i="5"/>
  <c r="M100" i="5" a="1"/>
  <c r="M100" i="5"/>
  <c r="L100" i="5" a="1"/>
  <c r="L100" i="5"/>
  <c r="H100" i="5" a="1"/>
  <c r="H100" i="5"/>
  <c r="M99" i="5" a="1"/>
  <c r="M99" i="5"/>
  <c r="L99" i="5" a="1"/>
  <c r="L99" i="5"/>
  <c r="H99" i="5" a="1"/>
  <c r="H99" i="5"/>
  <c r="M98" i="5" a="1"/>
  <c r="M98" i="5"/>
  <c r="L98" i="5" a="1"/>
  <c r="L98" i="5"/>
  <c r="H98" i="5" a="1"/>
  <c r="H98" i="5"/>
  <c r="M97" i="5" a="1"/>
  <c r="M97" i="5"/>
  <c r="L97" i="5" a="1"/>
  <c r="L97" i="5"/>
  <c r="H97" i="5" a="1"/>
  <c r="H97" i="5"/>
  <c r="M96" i="5" a="1"/>
  <c r="M96" i="5"/>
  <c r="L96" i="5" a="1"/>
  <c r="L96" i="5"/>
  <c r="H96" i="5" a="1"/>
  <c r="H96" i="5"/>
  <c r="M95" i="5" a="1"/>
  <c r="M95" i="5"/>
  <c r="L95" i="5" a="1"/>
  <c r="L95" i="5"/>
  <c r="H95" i="5" a="1"/>
  <c r="H95" i="5"/>
  <c r="M94" i="5" a="1"/>
  <c r="M94" i="5"/>
  <c r="L94" i="5" a="1"/>
  <c r="L94" i="5"/>
  <c r="H94" i="5" a="1"/>
  <c r="H94" i="5"/>
  <c r="M93" i="5" a="1"/>
  <c r="M93" i="5"/>
  <c r="L93" i="5" a="1"/>
  <c r="L93" i="5"/>
  <c r="H93" i="5" a="1"/>
  <c r="H93" i="5"/>
  <c r="M92" i="5" a="1"/>
  <c r="M92" i="5"/>
  <c r="L92" i="5" a="1"/>
  <c r="L92" i="5"/>
  <c r="H92" i="5" a="1"/>
  <c r="H92" i="5"/>
  <c r="M91" i="5" a="1"/>
  <c r="M91" i="5"/>
  <c r="L91" i="5" a="1"/>
  <c r="L91" i="5"/>
  <c r="H91" i="5" a="1"/>
  <c r="H91" i="5"/>
  <c r="M90" i="5" a="1"/>
  <c r="M90" i="5"/>
  <c r="L90" i="5" a="1"/>
  <c r="L90" i="5"/>
  <c r="H90" i="5" a="1"/>
  <c r="H90" i="5"/>
  <c r="M89" i="5" a="1"/>
  <c r="M89" i="5"/>
  <c r="L89" i="5" a="1"/>
  <c r="L89" i="5"/>
  <c r="H89" i="5" a="1"/>
  <c r="H89" i="5"/>
  <c r="M88" i="5" a="1"/>
  <c r="M88" i="5"/>
  <c r="L88" i="5" a="1"/>
  <c r="L88" i="5"/>
  <c r="H88" i="5" a="1"/>
  <c r="H88" i="5"/>
  <c r="M87" i="5" a="1"/>
  <c r="M87" i="5"/>
  <c r="L87" i="5" a="1"/>
  <c r="L87" i="5"/>
  <c r="H87" i="5" a="1"/>
  <c r="H87" i="5"/>
  <c r="M86" i="5" a="1"/>
  <c r="M86" i="5"/>
  <c r="L86" i="5" a="1"/>
  <c r="L86" i="5"/>
  <c r="H86" i="5" a="1"/>
  <c r="H86" i="5"/>
  <c r="M85" i="5" a="1"/>
  <c r="M85" i="5"/>
  <c r="L85" i="5" a="1"/>
  <c r="L85" i="5"/>
  <c r="H85" i="5" a="1"/>
  <c r="H85" i="5"/>
  <c r="M84" i="5" a="1"/>
  <c r="M84" i="5"/>
  <c r="L84" i="5" a="1"/>
  <c r="L84" i="5"/>
  <c r="H84" i="5" a="1"/>
  <c r="H84" i="5"/>
  <c r="M83" i="5" a="1"/>
  <c r="M83" i="5"/>
  <c r="L83" i="5" a="1"/>
  <c r="L83" i="5"/>
  <c r="H83" i="5" a="1"/>
  <c r="H83" i="5"/>
  <c r="M82" i="5" a="1"/>
  <c r="M82" i="5"/>
  <c r="L82" i="5" a="1"/>
  <c r="L82" i="5"/>
  <c r="H82" i="5" a="1"/>
  <c r="H82" i="5"/>
  <c r="M81" i="5" a="1"/>
  <c r="M81" i="5"/>
  <c r="L81" i="5" a="1"/>
  <c r="L81" i="5"/>
  <c r="H81" i="5" a="1"/>
  <c r="H81" i="5"/>
  <c r="M80" i="5" a="1"/>
  <c r="M80" i="5"/>
  <c r="L80" i="5" a="1"/>
  <c r="L80" i="5"/>
  <c r="H80" i="5" a="1"/>
  <c r="H80" i="5"/>
  <c r="M79" i="5" a="1"/>
  <c r="M79" i="5"/>
  <c r="L79" i="5" a="1"/>
  <c r="L79" i="5"/>
  <c r="H79" i="5" a="1"/>
  <c r="H79" i="5"/>
  <c r="M78" i="5" a="1"/>
  <c r="M78" i="5"/>
  <c r="L78" i="5" a="1"/>
  <c r="L78" i="5"/>
  <c r="H78" i="5" a="1"/>
  <c r="H78" i="5"/>
  <c r="M77" i="5" a="1"/>
  <c r="M77" i="5"/>
  <c r="L77" i="5" a="1"/>
  <c r="L77" i="5"/>
  <c r="H77" i="5" a="1"/>
  <c r="H77" i="5"/>
  <c r="M76" i="5" a="1"/>
  <c r="M76" i="5"/>
  <c r="L76" i="5" a="1"/>
  <c r="L76" i="5"/>
  <c r="H76" i="5" a="1"/>
  <c r="H76" i="5"/>
  <c r="M75" i="5" a="1"/>
  <c r="M75" i="5"/>
  <c r="L75" i="5" a="1"/>
  <c r="L75" i="5"/>
  <c r="H75" i="5" a="1"/>
  <c r="H75" i="5"/>
  <c r="M74" i="5" a="1"/>
  <c r="M74" i="5" s="1"/>
  <c r="L74" i="5" a="1"/>
  <c r="L74" i="5"/>
  <c r="H74" i="5" a="1"/>
  <c r="H74" i="5"/>
  <c r="M73" i="5" a="1"/>
  <c r="M73" i="5"/>
  <c r="L73" i="5" a="1"/>
  <c r="L73" i="5"/>
  <c r="H73" i="5" a="1"/>
  <c r="H73" i="5"/>
  <c r="M72" i="5" a="1"/>
  <c r="M72" i="5"/>
  <c r="L72" i="5" a="1"/>
  <c r="L72" i="5"/>
  <c r="H72" i="5" a="1"/>
  <c r="H72" i="5"/>
  <c r="M71" i="5" a="1"/>
  <c r="M71" i="5"/>
  <c r="L71" i="5" a="1"/>
  <c r="L71" i="5"/>
  <c r="H71" i="5" a="1"/>
  <c r="H71" i="5"/>
  <c r="M70" i="5" a="1"/>
  <c r="M70" i="5"/>
  <c r="L70" i="5" a="1"/>
  <c r="L70" i="5"/>
  <c r="H70" i="5" a="1"/>
  <c r="H70" i="5"/>
  <c r="M69" i="5" a="1"/>
  <c r="M69" i="5"/>
  <c r="L69" i="5" a="1"/>
  <c r="L69" i="5"/>
  <c r="H69" i="5" a="1"/>
  <c r="H69" i="5"/>
  <c r="M68" i="5" a="1"/>
  <c r="M68" i="5"/>
  <c r="L68" i="5" a="1"/>
  <c r="L68" i="5"/>
  <c r="H68" i="5" a="1"/>
  <c r="H68" i="5"/>
  <c r="M67" i="5" a="1"/>
  <c r="M67" i="5"/>
  <c r="L67" i="5" a="1"/>
  <c r="L67" i="5"/>
  <c r="H67" i="5" a="1"/>
  <c r="H67" i="5"/>
  <c r="M66" i="5" a="1"/>
  <c r="M66" i="5"/>
  <c r="L66" i="5" a="1"/>
  <c r="L66" i="5"/>
  <c r="H66" i="5" a="1"/>
  <c r="H66" i="5"/>
  <c r="M65" i="5" a="1"/>
  <c r="M65" i="5"/>
  <c r="L65" i="5" a="1"/>
  <c r="L65" i="5"/>
  <c r="H65" i="5" a="1"/>
  <c r="H65" i="5"/>
  <c r="M64" i="5" a="1"/>
  <c r="M64" i="5"/>
  <c r="L64" i="5" a="1"/>
  <c r="L64" i="5"/>
  <c r="H64" i="5" a="1"/>
  <c r="H64" i="5"/>
  <c r="M63" i="5" a="1"/>
  <c r="M63" i="5"/>
  <c r="L63" i="5" a="1"/>
  <c r="L63" i="5"/>
  <c r="H63" i="5" a="1"/>
  <c r="H63" i="5"/>
  <c r="M62" i="5" a="1"/>
  <c r="M62" i="5"/>
  <c r="L62" i="5" a="1"/>
  <c r="L62" i="5"/>
  <c r="H62" i="5" a="1"/>
  <c r="H62" i="5"/>
  <c r="M61" i="5" a="1"/>
  <c r="M61" i="5"/>
  <c r="L61" i="5" a="1"/>
  <c r="L61" i="5"/>
  <c r="H61" i="5" a="1"/>
  <c r="H61" i="5"/>
  <c r="M60" i="5" a="1"/>
  <c r="M60" i="5"/>
  <c r="L60" i="5" a="1"/>
  <c r="L60" i="5"/>
  <c r="H60" i="5" a="1"/>
  <c r="H60" i="5"/>
  <c r="M59" i="5" a="1"/>
  <c r="M59" i="5"/>
  <c r="L59" i="5" a="1"/>
  <c r="L59" i="5"/>
  <c r="H59" i="5" a="1"/>
  <c r="H59" i="5"/>
  <c r="M58" i="5" a="1"/>
  <c r="M58" i="5"/>
  <c r="L58" i="5" a="1"/>
  <c r="L58" i="5"/>
  <c r="H58" i="5" a="1"/>
  <c r="H58" i="5"/>
  <c r="M57" i="5" a="1"/>
  <c r="M57" i="5"/>
  <c r="L57" i="5" a="1"/>
  <c r="L57" i="5"/>
  <c r="H57" i="5" a="1"/>
  <c r="H57" i="5"/>
  <c r="M56" i="5" a="1"/>
  <c r="M56" i="5"/>
  <c r="L56" i="5" a="1"/>
  <c r="L56" i="5"/>
  <c r="H56" i="5" a="1"/>
  <c r="H56" i="5"/>
  <c r="M55" i="5" a="1"/>
  <c r="M55" i="5"/>
  <c r="L55" i="5" a="1"/>
  <c r="L55" i="5"/>
  <c r="H55" i="5" a="1"/>
  <c r="H55" i="5"/>
  <c r="M54" i="5" a="1"/>
  <c r="M54" i="5"/>
  <c r="L54" i="5" a="1"/>
  <c r="L54" i="5"/>
  <c r="H54" i="5" a="1"/>
  <c r="H54" i="5"/>
  <c r="M53" i="5" a="1"/>
  <c r="M53" i="5"/>
  <c r="L53" i="5" a="1"/>
  <c r="L53" i="5"/>
  <c r="H53" i="5" a="1"/>
  <c r="H53" i="5"/>
  <c r="M52" i="5" a="1"/>
  <c r="M52" i="5"/>
  <c r="L52" i="5" a="1"/>
  <c r="L52" i="5"/>
  <c r="H52" i="5" a="1"/>
  <c r="H52" i="5"/>
  <c r="M51" i="5" a="1"/>
  <c r="M51" i="5"/>
  <c r="L51" i="5" a="1"/>
  <c r="L51" i="5"/>
  <c r="H51" i="5" a="1"/>
  <c r="H51" i="5"/>
  <c r="M50" i="5" a="1"/>
  <c r="M50" i="5"/>
  <c r="L50" i="5" a="1"/>
  <c r="L50" i="5"/>
  <c r="H50" i="5" a="1"/>
  <c r="H50" i="5"/>
  <c r="M49" i="5" a="1"/>
  <c r="M49" i="5"/>
  <c r="L49" i="5" a="1"/>
  <c r="L49" i="5"/>
  <c r="H49" i="5" a="1"/>
  <c r="H49" i="5"/>
  <c r="M48" i="5" a="1"/>
  <c r="M48" i="5"/>
  <c r="L48" i="5" a="1"/>
  <c r="L48" i="5"/>
  <c r="H48" i="5" a="1"/>
  <c r="H48" i="5"/>
  <c r="M47" i="5" a="1"/>
  <c r="M47" i="5"/>
  <c r="L47" i="5" a="1"/>
  <c r="L47" i="5"/>
  <c r="H47" i="5" a="1"/>
  <c r="H47" i="5"/>
  <c r="M46" i="5" a="1"/>
  <c r="M46" i="5"/>
  <c r="L46" i="5" a="1"/>
  <c r="L46" i="5"/>
  <c r="H46" i="5" a="1"/>
  <c r="H46" i="5"/>
  <c r="M45" i="5" a="1"/>
  <c r="M45" i="5"/>
  <c r="L45" i="5" a="1"/>
  <c r="L45" i="5"/>
  <c r="H45" i="5" a="1"/>
  <c r="H45" i="5"/>
  <c r="M44" i="5" a="1"/>
  <c r="M44" i="5"/>
  <c r="L44" i="5" a="1"/>
  <c r="L44" i="5"/>
  <c r="H44" i="5" a="1"/>
  <c r="H44" i="5"/>
  <c r="M43" i="5" a="1"/>
  <c r="M43" i="5"/>
  <c r="L43" i="5" a="1"/>
  <c r="L43" i="5"/>
  <c r="H43" i="5" a="1"/>
  <c r="H43" i="5"/>
  <c r="M42" i="5" a="1"/>
  <c r="M42" i="5"/>
  <c r="L42" i="5" a="1"/>
  <c r="L42" i="5"/>
  <c r="H42" i="5" a="1"/>
  <c r="H42" i="5"/>
  <c r="M41" i="5" a="1"/>
  <c r="M41" i="5"/>
  <c r="L41" i="5" a="1"/>
  <c r="L41" i="5"/>
  <c r="H41" i="5" a="1"/>
  <c r="H41" i="5"/>
  <c r="M40" i="5" a="1"/>
  <c r="M40" i="5"/>
  <c r="L40" i="5" a="1"/>
  <c r="L40" i="5"/>
  <c r="H40" i="5" a="1"/>
  <c r="H40" i="5"/>
  <c r="M39" i="5" a="1"/>
  <c r="M39" i="5"/>
  <c r="L39" i="5" a="1"/>
  <c r="L39" i="5"/>
  <c r="H39" i="5" a="1"/>
  <c r="H39" i="5"/>
  <c r="M38" i="5" a="1"/>
  <c r="M38" i="5"/>
  <c r="L38" i="5" a="1"/>
  <c r="L38" i="5"/>
  <c r="H38" i="5" a="1"/>
  <c r="H38" i="5"/>
  <c r="M37" i="5" a="1"/>
  <c r="M37" i="5"/>
  <c r="L37" i="5" a="1"/>
  <c r="L37" i="5"/>
  <c r="H37" i="5" a="1"/>
  <c r="H37" i="5"/>
  <c r="M36" i="5" a="1"/>
  <c r="M36" i="5"/>
  <c r="L36" i="5" a="1"/>
  <c r="L36" i="5"/>
  <c r="H36" i="5" a="1"/>
  <c r="H36" i="5"/>
  <c r="M35" i="5" a="1"/>
  <c r="M35" i="5"/>
  <c r="L35" i="5" a="1"/>
  <c r="L35" i="5"/>
  <c r="H35" i="5" a="1"/>
  <c r="H35" i="5"/>
  <c r="M34" i="5" a="1"/>
  <c r="M34" i="5"/>
  <c r="L34" i="5" a="1"/>
  <c r="L34" i="5"/>
  <c r="H34" i="5" a="1"/>
  <c r="H34" i="5"/>
  <c r="M33" i="5" a="1"/>
  <c r="M33" i="5"/>
  <c r="L33" i="5" a="1"/>
  <c r="L33" i="5"/>
  <c r="H33" i="5" a="1"/>
  <c r="H33" i="5"/>
  <c r="M32" i="5" a="1"/>
  <c r="M32" i="5"/>
  <c r="L32" i="5" a="1"/>
  <c r="L32" i="5"/>
  <c r="H32" i="5" a="1"/>
  <c r="H32" i="5"/>
  <c r="M31" i="5" a="1"/>
  <c r="M31" i="5"/>
  <c r="L31" i="5" a="1"/>
  <c r="L31" i="5"/>
  <c r="H31" i="5" a="1"/>
  <c r="H31" i="5"/>
  <c r="M30" i="5" a="1"/>
  <c r="M30" i="5"/>
  <c r="L30" i="5" a="1"/>
  <c r="L30" i="5"/>
  <c r="H30" i="5" a="1"/>
  <c r="H30" i="5"/>
  <c r="M29" i="5" a="1"/>
  <c r="M29" i="5"/>
  <c r="L29" i="5" a="1"/>
  <c r="L29" i="5"/>
  <c r="H29" i="5" a="1"/>
  <c r="H29" i="5"/>
  <c r="M28" i="5" a="1"/>
  <c r="M28" i="5"/>
  <c r="L28" i="5" a="1"/>
  <c r="L28" i="5"/>
  <c r="H28" i="5" a="1"/>
  <c r="H28" i="5"/>
  <c r="M27" i="5" a="1"/>
  <c r="M27" i="5"/>
  <c r="L27" i="5" a="1"/>
  <c r="L27" i="5"/>
  <c r="H27" i="5" a="1"/>
  <c r="H27" i="5"/>
  <c r="M26" i="5" a="1"/>
  <c r="M26" i="5"/>
  <c r="L26" i="5" a="1"/>
  <c r="L26" i="5"/>
  <c r="H26" i="5" a="1"/>
  <c r="H26" i="5"/>
  <c r="M25" i="5" a="1"/>
  <c r="M25" i="5"/>
  <c r="L25" i="5" a="1"/>
  <c r="L25" i="5"/>
  <c r="H25" i="5" a="1"/>
  <c r="H25" i="5"/>
  <c r="M24" i="5" a="1"/>
  <c r="M24" i="5"/>
  <c r="L24" i="5" a="1"/>
  <c r="L24" i="5"/>
  <c r="H24" i="5" a="1"/>
  <c r="H24" i="5"/>
  <c r="M23" i="5" a="1"/>
  <c r="M23" i="5"/>
  <c r="L23" i="5" a="1"/>
  <c r="L23" i="5"/>
  <c r="H23" i="5" a="1"/>
  <c r="H23" i="5"/>
  <c r="M22" i="5" a="1"/>
  <c r="M22" i="5"/>
  <c r="L22" i="5" a="1"/>
  <c r="L22" i="5"/>
  <c r="H22" i="5" a="1"/>
  <c r="H22" i="5"/>
  <c r="M21" i="5" a="1"/>
  <c r="M21" i="5"/>
  <c r="L21" i="5" a="1"/>
  <c r="L21" i="5"/>
  <c r="H21" i="5" a="1"/>
  <c r="H21" i="5"/>
  <c r="M20" i="5" a="1"/>
  <c r="M20" i="5"/>
  <c r="L20" i="5" a="1"/>
  <c r="L20" i="5"/>
  <c r="H20" i="5" a="1"/>
  <c r="H20" i="5"/>
  <c r="M19" i="5" a="1"/>
  <c r="M19" i="5"/>
  <c r="L19" i="5" a="1"/>
  <c r="L19" i="5"/>
  <c r="H19" i="5" a="1"/>
  <c r="H19" i="5"/>
  <c r="M18" i="5" a="1"/>
  <c r="M18" i="5"/>
  <c r="L18" i="5" a="1"/>
  <c r="L18" i="5"/>
  <c r="H18" i="5" a="1"/>
  <c r="H18" i="5" s="1"/>
  <c r="M17" i="5" a="1"/>
  <c r="M17" i="5"/>
  <c r="L17" i="5" a="1"/>
  <c r="L17" i="5"/>
  <c r="H17" i="5" a="1"/>
  <c r="H17" i="5"/>
  <c r="M16" i="5" a="1"/>
  <c r="M16" i="5"/>
  <c r="L16" i="5" a="1"/>
  <c r="L16" i="5"/>
  <c r="H16" i="5" a="1"/>
  <c r="H16" i="5"/>
  <c r="M15" i="5" a="1"/>
  <c r="M15" i="5"/>
  <c r="L15" i="5" a="1"/>
  <c r="L15" i="5"/>
  <c r="H15" i="5" a="1"/>
  <c r="H15" i="5"/>
  <c r="M14" i="5" a="1"/>
  <c r="M14" i="5"/>
  <c r="L14" i="5" a="1"/>
  <c r="L14" i="5"/>
  <c r="H14" i="5" a="1"/>
  <c r="H14" i="5"/>
  <c r="M13" i="5" a="1"/>
  <c r="M13" i="5"/>
  <c r="L13" i="5" a="1"/>
  <c r="L13" i="5"/>
  <c r="H13" i="5" a="1"/>
  <c r="H13" i="5"/>
  <c r="M12" i="5" a="1"/>
  <c r="M12" i="5"/>
  <c r="L12" i="5" a="1"/>
  <c r="L12" i="5"/>
  <c r="H12" i="5" a="1"/>
  <c r="H12" i="5"/>
  <c r="M11" i="5" a="1"/>
  <c r="M11" i="5"/>
  <c r="L11" i="5" a="1"/>
  <c r="L11" i="5"/>
  <c r="H11" i="5" a="1"/>
  <c r="H11" i="5"/>
  <c r="M10" i="5" a="1"/>
  <c r="M10" i="5"/>
  <c r="L10" i="5" a="1"/>
  <c r="L10" i="5"/>
  <c r="H10" i="5" a="1"/>
  <c r="H10" i="5"/>
  <c r="M9" i="5" a="1"/>
  <c r="M9" i="5"/>
  <c r="L9" i="5" a="1"/>
  <c r="L9" i="5"/>
  <c r="H9" i="5" a="1"/>
  <c r="H9" i="5"/>
  <c r="M8" i="5" a="1"/>
  <c r="M8" i="5"/>
  <c r="L8" i="5" a="1"/>
  <c r="L8" i="5"/>
  <c r="H8" i="5" a="1"/>
  <c r="H8" i="5"/>
  <c r="M7" i="5" a="1"/>
  <c r="M7" i="5"/>
  <c r="L7" i="5" a="1"/>
  <c r="L7" i="5"/>
  <c r="H7" i="5" a="1"/>
  <c r="H7" i="5"/>
  <c r="M6" i="5" a="1"/>
  <c r="M6" i="5"/>
  <c r="L6" i="5" a="1"/>
  <c r="L6" i="5"/>
  <c r="H6" i="5" a="1"/>
  <c r="H6" i="5"/>
  <c r="M5" i="5" a="1"/>
  <c r="M5" i="5"/>
  <c r="L5" i="5" a="1"/>
  <c r="L5" i="5"/>
  <c r="H5" i="5" a="1"/>
  <c r="H5" i="5"/>
  <c r="M4" i="5" a="1"/>
  <c r="M4" i="5" s="1"/>
  <c r="L4" i="5" a="1"/>
  <c r="L4" i="5"/>
  <c r="H4" i="5" a="1"/>
  <c r="H4" i="5"/>
  <c r="M3" i="5" a="1"/>
  <c r="M3" i="5"/>
  <c r="L3" i="5" a="1"/>
  <c r="L3" i="5"/>
  <c r="H3" i="5" a="1"/>
  <c r="H3" i="5"/>
  <c r="M2" i="5" a="1"/>
  <c r="M2" i="5"/>
  <c r="L2" i="5" a="1"/>
  <c r="L2" i="5"/>
  <c r="P2" i="5" s="1" a="1"/>
  <c r="P2" i="5" s="1"/>
  <c r="H2" i="5" a="1"/>
  <c r="H2" i="5"/>
  <c r="G109" i="4" a="1"/>
  <c r="G109" i="4"/>
  <c r="G111" i="4" s="1"/>
  <c r="F109" i="4" a="1"/>
  <c r="F109" i="4" s="1"/>
  <c r="E109" i="4" a="1"/>
  <c r="E109" i="4"/>
  <c r="E117" i="4" s="1"/>
  <c r="D109" i="4" a="1"/>
  <c r="D109" i="4" s="1"/>
  <c r="C109" i="4" a="1"/>
  <c r="C109" i="4"/>
  <c r="C111" i="4" s="1"/>
  <c r="G107" i="4" a="1"/>
  <c r="G107" i="4" s="1"/>
  <c r="F107" i="4" a="1"/>
  <c r="F107" i="4" s="1"/>
  <c r="E107" i="4" a="1"/>
  <c r="E107" i="4" s="1"/>
  <c r="D107" i="4" a="1"/>
  <c r="D107" i="4" s="1"/>
  <c r="C107" i="4" a="1"/>
  <c r="C107" i="4" s="1"/>
  <c r="L106" i="4" a="1"/>
  <c r="L106" i="4" s="1"/>
  <c r="H106" i="4" a="1"/>
  <c r="H106" i="4" s="1"/>
  <c r="L105" i="4" a="1"/>
  <c r="L105" i="4" s="1"/>
  <c r="H105" i="4" a="1"/>
  <c r="H105" i="4" s="1"/>
  <c r="L104" i="4" a="1"/>
  <c r="L104" i="4" s="1"/>
  <c r="H104" i="4" a="1"/>
  <c r="H104" i="4" s="1"/>
  <c r="L103" i="4" a="1"/>
  <c r="L103" i="4" s="1"/>
  <c r="H103" i="4" a="1"/>
  <c r="H103" i="4" s="1"/>
  <c r="L102" i="4" a="1"/>
  <c r="L102" i="4" s="1"/>
  <c r="H102" i="4" a="1"/>
  <c r="H102" i="4" s="1"/>
  <c r="L101" i="4" a="1"/>
  <c r="L101" i="4" s="1"/>
  <c r="H101" i="4" a="1"/>
  <c r="H101" i="4" s="1"/>
  <c r="D109" i="2" a="1"/>
  <c r="D109" i="2" s="1"/>
  <c r="D111" i="2" s="1"/>
  <c r="E109" i="2" a="1"/>
  <c r="E109" i="2" s="1"/>
  <c r="E111" i="2" s="1"/>
  <c r="F109" i="2" a="1"/>
  <c r="F109" i="2" s="1"/>
  <c r="F111" i="2" s="1"/>
  <c r="C109" i="2" a="1"/>
  <c r="C109" i="2" s="1"/>
  <c r="C111" i="2" s="1"/>
  <c r="D107" i="2" a="1"/>
  <c r="D107" i="2" s="1"/>
  <c r="E107" i="2" a="1"/>
  <c r="E107" i="2"/>
  <c r="F107" i="2" a="1"/>
  <c r="F107" i="2" s="1"/>
  <c r="C107" i="2" a="1"/>
  <c r="C107" i="2" s="1"/>
  <c r="V21" i="6" a="1"/>
  <c r="V21" i="6" s="1"/>
  <c r="B1" i="1"/>
  <c r="V82" i="5" a="1"/>
  <c r="V82" i="5" s="1"/>
  <c r="V58" i="5" a="1"/>
  <c r="V58" i="5" s="1"/>
  <c r="V81" i="6" a="1"/>
  <c r="V81" i="6" s="1"/>
  <c r="V57" i="6" a="1"/>
  <c r="V57" i="6" s="1"/>
  <c r="V17" i="6" a="1"/>
  <c r="V17" i="6" s="1"/>
  <c r="V56" i="6" a="1"/>
  <c r="V56" i="6" s="1"/>
  <c r="V16" i="6" a="1"/>
  <c r="V16" i="6" s="1"/>
  <c r="V16" i="5" a="1"/>
  <c r="V16" i="5" s="1"/>
  <c r="V99" i="6" a="1"/>
  <c r="V99" i="6" s="1"/>
  <c r="V79" i="6" a="1"/>
  <c r="V79" i="6" s="1"/>
  <c r="V55" i="6" a="1"/>
  <c r="V55" i="6" s="1"/>
  <c r="V78" i="6" a="1"/>
  <c r="V78" i="6" s="1"/>
  <c r="V54" i="6" a="1"/>
  <c r="V54" i="6" s="1"/>
  <c r="V97" i="6" a="1"/>
  <c r="V97" i="6" s="1"/>
  <c r="V77" i="6" a="1"/>
  <c r="V77" i="6" s="1"/>
  <c r="V53" i="6" a="1"/>
  <c r="V53" i="6" s="1"/>
  <c r="V13" i="6" a="1"/>
  <c r="V13" i="6" s="1"/>
  <c r="V75" i="6" a="1"/>
  <c r="V75" i="6" s="1"/>
  <c r="V52" i="6" a="1"/>
  <c r="V52" i="6" s="1"/>
  <c r="V12" i="6" a="1"/>
  <c r="V12" i="6" s="1"/>
  <c r="V12" i="5" a="1"/>
  <c r="V12" i="5" s="1"/>
  <c r="V95" i="6" a="1"/>
  <c r="V95" i="6" s="1"/>
  <c r="V74" i="6" a="1"/>
  <c r="V74" i="6" s="1"/>
  <c r="V51" i="6" a="1"/>
  <c r="V51" i="6" s="1"/>
  <c r="V11" i="6" a="1"/>
  <c r="V11" i="6" s="1"/>
  <c r="V51" i="5" a="1"/>
  <c r="V51" i="5" s="1"/>
  <c r="V31" i="5" a="1"/>
  <c r="V31" i="5" s="1"/>
  <c r="V11" i="5" a="1"/>
  <c r="V11" i="5" s="1"/>
  <c r="V94" i="6" a="1"/>
  <c r="V94" i="6" s="1"/>
  <c r="V73" i="6" a="1"/>
  <c r="V73" i="6" s="1"/>
  <c r="V50" i="6" a="1"/>
  <c r="V50" i="6" s="1"/>
  <c r="V93" i="6" a="1"/>
  <c r="V93" i="6" s="1"/>
  <c r="V70" i="6" a="1"/>
  <c r="V70" i="6" s="1"/>
  <c r="V49" i="6" a="1"/>
  <c r="V49" i="6" s="1"/>
  <c r="V29" i="5" a="1"/>
  <c r="V29" i="5" s="1"/>
  <c r="V92" i="6" a="1"/>
  <c r="V92" i="6" s="1"/>
  <c r="V69" i="6" a="1"/>
  <c r="V69" i="6" s="1"/>
  <c r="V48" i="6" a="1"/>
  <c r="V48" i="6" s="1"/>
  <c r="V92" i="5" a="1"/>
  <c r="V92" i="5" s="1"/>
  <c r="V68" i="5" a="1"/>
  <c r="V68" i="5" s="1"/>
  <c r="V48" i="5" a="1"/>
  <c r="V48" i="5" s="1"/>
  <c r="V91" i="6" a="1"/>
  <c r="V91" i="6" s="1"/>
  <c r="V68" i="6" a="1"/>
  <c r="V68" i="6" s="1"/>
  <c r="V47" i="6" a="1"/>
  <c r="V47" i="6" s="1"/>
  <c r="V91" i="5" a="1"/>
  <c r="V91" i="5" s="1"/>
  <c r="V67" i="5" a="1"/>
  <c r="V67" i="5" s="1"/>
  <c r="V47" i="5" a="1"/>
  <c r="V47" i="5" s="1"/>
  <c r="V90" i="6" a="1"/>
  <c r="V90" i="6" s="1"/>
  <c r="V66" i="6" a="1"/>
  <c r="V66" i="6" s="1"/>
  <c r="V46" i="6" a="1"/>
  <c r="V46" i="6" s="1"/>
  <c r="V46" i="5" a="1"/>
  <c r="V46" i="5" s="1"/>
  <c r="V89" i="6" a="1"/>
  <c r="V89" i="6" s="1"/>
  <c r="V65" i="6" a="1"/>
  <c r="V65" i="6" s="1"/>
  <c r="V88" i="6" a="1"/>
  <c r="V88" i="6" s="1"/>
  <c r="V64" i="6" a="1"/>
  <c r="V64" i="6" s="1"/>
  <c r="V44" i="6" a="1"/>
  <c r="V44" i="6" s="1"/>
  <c r="V64" i="5" a="1"/>
  <c r="V64" i="5" s="1"/>
  <c r="V44" i="5" a="1"/>
  <c r="V44" i="5" s="1"/>
  <c r="V87" i="6" a="1"/>
  <c r="V87" i="6" s="1"/>
  <c r="V63" i="6" a="1"/>
  <c r="V63" i="6" s="1"/>
  <c r="V43" i="6" a="1"/>
  <c r="V43" i="6" s="1"/>
  <c r="V23" i="5" a="1"/>
  <c r="V23" i="5" s="1"/>
  <c r="V86" i="6" a="1"/>
  <c r="V86" i="6" s="1"/>
  <c r="V62" i="6" a="1"/>
  <c r="V62" i="6" s="1"/>
  <c r="V42" i="6" a="1"/>
  <c r="V42" i="6" s="1"/>
  <c r="V22" i="6" a="1"/>
  <c r="V22" i="6" s="1"/>
  <c r="V62" i="5" a="1"/>
  <c r="V62" i="5" s="1"/>
  <c r="V22" i="5" a="1"/>
  <c r="V22" i="5" s="1"/>
  <c r="V85" i="6" a="1"/>
  <c r="V85" i="6" s="1"/>
  <c r="V61" i="6" a="1"/>
  <c r="V61" i="6" s="1"/>
  <c r="V41" i="6" a="1"/>
  <c r="V41" i="6" s="1"/>
  <c r="B5" i="15" a="1"/>
  <c r="B5" i="15" s="1"/>
  <c r="B25" i="15" a="1"/>
  <c r="B25" i="15" s="1"/>
  <c r="B45" i="15" a="1"/>
  <c r="B45" i="15" s="1"/>
  <c r="B65" i="15" a="1"/>
  <c r="B65" i="15" s="1"/>
  <c r="B85" i="15" a="1"/>
  <c r="B85" i="15" s="1"/>
  <c r="B105" i="15" a="1"/>
  <c r="B105" i="15" s="1"/>
  <c r="B125" i="15" a="1"/>
  <c r="B125" i="15" s="1"/>
  <c r="B145" i="15" a="1"/>
  <c r="B145" i="15" s="1"/>
  <c r="B165" i="15" a="1"/>
  <c r="B165" i="15" s="1"/>
  <c r="B185" i="15" a="1"/>
  <c r="B185" i="15" s="1"/>
  <c r="B205" i="15" a="1"/>
  <c r="B205" i="15" s="1"/>
  <c r="A18" i="15" a="1"/>
  <c r="A18" i="15" s="1"/>
  <c r="A38" i="15" a="1"/>
  <c r="A38" i="15" s="1"/>
  <c r="A58" i="15" a="1"/>
  <c r="A58" i="15" s="1"/>
  <c r="A78" i="15" a="1"/>
  <c r="A78" i="15" s="1"/>
  <c r="A98" i="15" a="1"/>
  <c r="A98" i="15" s="1"/>
  <c r="A118" i="15" a="1"/>
  <c r="A118" i="15" s="1"/>
  <c r="A138" i="15" a="1"/>
  <c r="A138" i="15" s="1"/>
  <c r="A158" i="15" a="1"/>
  <c r="A158" i="15" s="1"/>
  <c r="A178" i="15" a="1"/>
  <c r="A178" i="15" s="1"/>
  <c r="A198" i="15" a="1"/>
  <c r="A198" i="15" s="1"/>
  <c r="B26" i="15" a="1"/>
  <c r="B26" i="15" s="1"/>
  <c r="B46" i="15" a="1"/>
  <c r="B46" i="15" s="1"/>
  <c r="B66" i="15" a="1"/>
  <c r="B66" i="15" s="1"/>
  <c r="B86" i="15" a="1"/>
  <c r="B86" i="15" s="1"/>
  <c r="B106" i="15" a="1"/>
  <c r="B106" i="15" s="1"/>
  <c r="B126" i="15" a="1"/>
  <c r="B126" i="15" s="1"/>
  <c r="B146" i="15" a="1"/>
  <c r="B146" i="15" s="1"/>
  <c r="B166" i="15" a="1"/>
  <c r="B166" i="15" s="1"/>
  <c r="B186" i="15" a="1"/>
  <c r="B186" i="15" s="1"/>
  <c r="B206" i="15" a="1"/>
  <c r="B206" i="15" s="1"/>
  <c r="A19" i="15" a="1"/>
  <c r="A19" i="15" s="1"/>
  <c r="A39" i="15" a="1"/>
  <c r="A39" i="15" s="1"/>
  <c r="A59" i="15" a="1"/>
  <c r="A59" i="15" s="1"/>
  <c r="A79" i="15" a="1"/>
  <c r="A79" i="15" s="1"/>
  <c r="A99" i="15" a="1"/>
  <c r="A99" i="15" s="1"/>
  <c r="A119" i="15" a="1"/>
  <c r="A119" i="15" s="1"/>
  <c r="A139" i="15" a="1"/>
  <c r="A139" i="15" s="1"/>
  <c r="A159" i="15" a="1"/>
  <c r="A159" i="15" s="1"/>
  <c r="A179" i="15" a="1"/>
  <c r="A179" i="15" s="1"/>
  <c r="A199" i="15" a="1"/>
  <c r="A199" i="15" s="1"/>
  <c r="B44" i="15" a="1"/>
  <c r="B44" i="15" s="1"/>
  <c r="A37" i="15" a="1"/>
  <c r="A37" i="15" s="1"/>
  <c r="B6" i="15" a="1"/>
  <c r="B6" i="15" s="1"/>
  <c r="B7" i="15" a="1"/>
  <c r="B7" i="15" s="1"/>
  <c r="B27" i="15" a="1"/>
  <c r="B27" i="15" s="1"/>
  <c r="B47" i="15" a="1"/>
  <c r="B47" i="15" s="1"/>
  <c r="B67" i="15" a="1"/>
  <c r="B67" i="15" s="1"/>
  <c r="B87" i="15" a="1"/>
  <c r="B87" i="15" s="1"/>
  <c r="B107" i="15" a="1"/>
  <c r="B107" i="15" s="1"/>
  <c r="B127" i="15" a="1"/>
  <c r="B127" i="15" s="1"/>
  <c r="B147" i="15" a="1"/>
  <c r="B147" i="15" s="1"/>
  <c r="B167" i="15" a="1"/>
  <c r="B167" i="15" s="1"/>
  <c r="B187" i="15" a="1"/>
  <c r="B187" i="15" s="1"/>
  <c r="B207" i="15" a="1"/>
  <c r="B207" i="15" s="1"/>
  <c r="A20" i="15" a="1"/>
  <c r="A20" i="15" s="1"/>
  <c r="A40" i="15" a="1"/>
  <c r="A40" i="15" s="1"/>
  <c r="A60" i="15" a="1"/>
  <c r="A60" i="15" s="1"/>
  <c r="A80" i="15" a="1"/>
  <c r="A80" i="15" s="1"/>
  <c r="A100" i="15" a="1"/>
  <c r="A100" i="15" s="1"/>
  <c r="A120" i="15" a="1"/>
  <c r="A120" i="15" s="1"/>
  <c r="A140" i="15" a="1"/>
  <c r="A140" i="15" s="1"/>
  <c r="A160" i="15" a="1"/>
  <c r="A160" i="15" s="1"/>
  <c r="A180" i="15" a="1"/>
  <c r="A180" i="15" s="1"/>
  <c r="A200" i="15" a="1"/>
  <c r="A200" i="15" s="1"/>
  <c r="A170" i="15" a="1"/>
  <c r="A170" i="15" s="1"/>
  <c r="A113" i="15" a="1"/>
  <c r="A113" i="15" s="1"/>
  <c r="B123" i="15" a="1"/>
  <c r="B123" i="15" s="1"/>
  <c r="A17" i="15" a="1"/>
  <c r="A17" i="15" s="1"/>
  <c r="B8" i="15" a="1"/>
  <c r="B8" i="15" s="1"/>
  <c r="B28" i="15" a="1"/>
  <c r="B28" i="15" s="1"/>
  <c r="B48" i="15" a="1"/>
  <c r="B48" i="15" s="1"/>
  <c r="B68" i="15" a="1"/>
  <c r="B68" i="15" s="1"/>
  <c r="B88" i="15" a="1"/>
  <c r="B88" i="15" s="1"/>
  <c r="B108" i="15" a="1"/>
  <c r="B108" i="15" s="1"/>
  <c r="B128" i="15" a="1"/>
  <c r="B128" i="15" s="1"/>
  <c r="B148" i="15" a="1"/>
  <c r="B148" i="15" s="1"/>
  <c r="B168" i="15" a="1"/>
  <c r="B168" i="15" s="1"/>
  <c r="B188" i="15" a="1"/>
  <c r="B188" i="15" s="1"/>
  <c r="B208" i="15" a="1"/>
  <c r="B208" i="15" s="1"/>
  <c r="A21" i="15" a="1"/>
  <c r="A21" i="15" s="1"/>
  <c r="A41" i="15" a="1"/>
  <c r="A41" i="15" s="1"/>
  <c r="A61" i="15" a="1"/>
  <c r="A61" i="15" s="1"/>
  <c r="A81" i="15" a="1"/>
  <c r="A81" i="15" s="1"/>
  <c r="A101" i="15" a="1"/>
  <c r="A101" i="15" s="1"/>
  <c r="A121" i="15" a="1"/>
  <c r="A121" i="15" s="1"/>
  <c r="A141" i="15" a="1"/>
  <c r="A141" i="15" s="1"/>
  <c r="A161" i="15" a="1"/>
  <c r="A161" i="15" s="1"/>
  <c r="A181" i="15" a="1"/>
  <c r="A181" i="15" s="1"/>
  <c r="A201" i="15" a="1"/>
  <c r="A201" i="15" s="1"/>
  <c r="A25" i="15" a="1"/>
  <c r="A25" i="15" s="1"/>
  <c r="A125" i="15" a="1"/>
  <c r="A125" i="15" s="1"/>
  <c r="A146" i="15" a="1"/>
  <c r="A146" i="15" s="1"/>
  <c r="A129" i="15" a="1"/>
  <c r="A129" i="15" s="1"/>
  <c r="A13" i="15" a="1"/>
  <c r="A13" i="15" s="1"/>
  <c r="A74" i="15" a="1"/>
  <c r="A74" i="15" s="1"/>
  <c r="A36" i="15" a="1"/>
  <c r="A36" i="15" s="1"/>
  <c r="B64" i="15" a="1"/>
  <c r="B64" i="15" s="1"/>
  <c r="A57" i="15" a="1"/>
  <c r="A57" i="15" s="1"/>
  <c r="B9" i="15" a="1"/>
  <c r="B9" i="15" s="1"/>
  <c r="B29" i="15" a="1"/>
  <c r="B29" i="15" s="1"/>
  <c r="B49" i="15" a="1"/>
  <c r="B49" i="15" s="1"/>
  <c r="B69" i="15" a="1"/>
  <c r="B69" i="15" s="1"/>
  <c r="B89" i="15" a="1"/>
  <c r="B89" i="15" s="1"/>
  <c r="B109" i="15" a="1"/>
  <c r="B109" i="15" s="1"/>
  <c r="B129" i="15" a="1"/>
  <c r="B129" i="15" s="1"/>
  <c r="B149" i="15" a="1"/>
  <c r="B149" i="15" s="1"/>
  <c r="B169" i="15" a="1"/>
  <c r="B169" i="15" s="1"/>
  <c r="B189" i="15" a="1"/>
  <c r="B189" i="15" s="1"/>
  <c r="B2" i="15" a="1"/>
  <c r="B2" i="15" s="1"/>
  <c r="A22" i="15" a="1"/>
  <c r="A22" i="15" s="1"/>
  <c r="A42" i="15" a="1"/>
  <c r="A42" i="15" s="1"/>
  <c r="A62" i="15" a="1"/>
  <c r="A62" i="15" s="1"/>
  <c r="A82" i="15" a="1"/>
  <c r="A82" i="15" s="1"/>
  <c r="A102" i="15" a="1"/>
  <c r="A102" i="15" s="1"/>
  <c r="A122" i="15" a="1"/>
  <c r="A122" i="15" s="1"/>
  <c r="A142" i="15" a="1"/>
  <c r="A142" i="15" s="1"/>
  <c r="A162" i="15" a="1"/>
  <c r="A162" i="15" s="1"/>
  <c r="A182" i="15" a="1"/>
  <c r="A182" i="15" s="1"/>
  <c r="A202" i="15" a="1"/>
  <c r="A202" i="15" s="1"/>
  <c r="A45" i="15" a="1"/>
  <c r="A45" i="15" s="1"/>
  <c r="A165" i="15" a="1"/>
  <c r="A165" i="15" s="1"/>
  <c r="A106" i="15" a="1"/>
  <c r="A106" i="15" s="1"/>
  <c r="A169" i="15" a="1"/>
  <c r="A169" i="15" s="1"/>
  <c r="B180" i="15" a="1"/>
  <c r="B180" i="15" s="1"/>
  <c r="A173" i="15" a="1"/>
  <c r="A173" i="15" s="1"/>
  <c r="A194" i="15" a="1"/>
  <c r="A194" i="15" s="1"/>
  <c r="A156" i="15" a="1"/>
  <c r="A156" i="15" s="1"/>
  <c r="B104" i="15" a="1"/>
  <c r="B104" i="15" s="1"/>
  <c r="A177" i="15" a="1"/>
  <c r="A177" i="15" s="1"/>
  <c r="B10" i="15" a="1"/>
  <c r="B10" i="15" s="1"/>
  <c r="B30" i="15" a="1"/>
  <c r="B30" i="15" s="1"/>
  <c r="B50" i="15" a="1"/>
  <c r="B50" i="15" s="1"/>
  <c r="B70" i="15" a="1"/>
  <c r="B70" i="15" s="1"/>
  <c r="B90" i="15" a="1"/>
  <c r="B90" i="15" s="1"/>
  <c r="B110" i="15" a="1"/>
  <c r="B110" i="15" s="1"/>
  <c r="B130" i="15" a="1"/>
  <c r="B130" i="15" s="1"/>
  <c r="B150" i="15" a="1"/>
  <c r="B150" i="15" s="1"/>
  <c r="B170" i="15" a="1"/>
  <c r="B170" i="15" s="1"/>
  <c r="B190" i="15" a="1"/>
  <c r="B190" i="15" s="1"/>
  <c r="A3" i="15" a="1"/>
  <c r="A3" i="15" s="1"/>
  <c r="A23" i="15" a="1"/>
  <c r="A23" i="15" s="1"/>
  <c r="A43" i="15" a="1"/>
  <c r="A43" i="15" s="1"/>
  <c r="A63" i="15" a="1"/>
  <c r="A63" i="15" s="1"/>
  <c r="A83" i="15" a="1"/>
  <c r="A83" i="15" s="1"/>
  <c r="A103" i="15" a="1"/>
  <c r="A103" i="15" s="1"/>
  <c r="A123" i="15" a="1"/>
  <c r="A123" i="15" s="1"/>
  <c r="A143" i="15" a="1"/>
  <c r="A143" i="15" s="1"/>
  <c r="A163" i="15" a="1"/>
  <c r="A163" i="15" s="1"/>
  <c r="A183" i="15" a="1"/>
  <c r="A183" i="15" s="1"/>
  <c r="A203" i="15" a="1"/>
  <c r="A203" i="15" s="1"/>
  <c r="A5" i="15" a="1"/>
  <c r="A5" i="15" s="1"/>
  <c r="A85" i="15" a="1"/>
  <c r="A85" i="15" s="1"/>
  <c r="A185" i="15" a="1"/>
  <c r="A185" i="15" s="1"/>
  <c r="A166" i="15" a="1"/>
  <c r="A166" i="15" s="1"/>
  <c r="A130" i="15" a="1"/>
  <c r="A130" i="15" s="1"/>
  <c r="B120" i="15" a="1"/>
  <c r="B120" i="15" s="1"/>
  <c r="A153" i="15" a="1"/>
  <c r="A153" i="15" s="1"/>
  <c r="A134" i="15" a="1"/>
  <c r="A134" i="15" s="1"/>
  <c r="A96" i="15" a="1"/>
  <c r="A96" i="15" s="1"/>
  <c r="B4" i="15" a="1"/>
  <c r="B4" i="15" s="1"/>
  <c r="B184" i="15" a="1"/>
  <c r="B184" i="15" s="1"/>
  <c r="B11" i="15" a="1"/>
  <c r="B11" i="15" s="1"/>
  <c r="B31" i="15" a="1"/>
  <c r="B31" i="15" s="1"/>
  <c r="B51" i="15" a="1"/>
  <c r="B51" i="15" s="1"/>
  <c r="B71" i="15" a="1"/>
  <c r="B71" i="15" s="1"/>
  <c r="B91" i="15" a="1"/>
  <c r="B91" i="15" s="1"/>
  <c r="B111" i="15" a="1"/>
  <c r="B111" i="15" s="1"/>
  <c r="B131" i="15" a="1"/>
  <c r="B131" i="15" s="1"/>
  <c r="B151" i="15" a="1"/>
  <c r="B151" i="15" s="1"/>
  <c r="B171" i="15" a="1"/>
  <c r="B171" i="15" s="1"/>
  <c r="B191" i="15" a="1"/>
  <c r="B191" i="15" s="1"/>
  <c r="A4" i="15" a="1"/>
  <c r="A4" i="15" s="1"/>
  <c r="A24" i="15" a="1"/>
  <c r="A24" i="15" s="1"/>
  <c r="A44" i="15" a="1"/>
  <c r="A44" i="15" s="1"/>
  <c r="A64" i="15" a="1"/>
  <c r="A64" i="15" s="1"/>
  <c r="A84" i="15" a="1"/>
  <c r="A84" i="15" s="1"/>
  <c r="A104" i="15" a="1"/>
  <c r="A104" i="15" s="1"/>
  <c r="A124" i="15" a="1"/>
  <c r="A124" i="15" s="1"/>
  <c r="A144" i="15" a="1"/>
  <c r="A144" i="15" s="1"/>
  <c r="A164" i="15" a="1"/>
  <c r="A164" i="15" s="1"/>
  <c r="A184" i="15" a="1"/>
  <c r="A184" i="15" s="1"/>
  <c r="A204" i="15" a="1"/>
  <c r="A204" i="15" s="1"/>
  <c r="B192" i="15" a="1"/>
  <c r="B192" i="15" s="1"/>
  <c r="A105" i="15" a="1"/>
  <c r="A105" i="15" s="1"/>
  <c r="A205" i="15" a="1"/>
  <c r="A205" i="15" s="1"/>
  <c r="A186" i="15" a="1"/>
  <c r="A186" i="15" s="1"/>
  <c r="A110" i="15" a="1"/>
  <c r="A110" i="15" s="1"/>
  <c r="B140" i="15" a="1"/>
  <c r="B140" i="15" s="1"/>
  <c r="A133" i="15" a="1"/>
  <c r="A133" i="15" s="1"/>
  <c r="A154" i="15" a="1"/>
  <c r="A154" i="15" s="1"/>
  <c r="A76" i="15" a="1"/>
  <c r="A76" i="15" s="1"/>
  <c r="B124" i="15" a="1"/>
  <c r="B124" i="15" s="1"/>
  <c r="B12" i="15" a="1"/>
  <c r="B12" i="15" s="1"/>
  <c r="B32" i="15" a="1"/>
  <c r="B32" i="15" s="1"/>
  <c r="B52" i="15" a="1"/>
  <c r="B52" i="15" s="1"/>
  <c r="B72" i="15" a="1"/>
  <c r="B72" i="15" s="1"/>
  <c r="B92" i="15" a="1"/>
  <c r="B92" i="15" s="1"/>
  <c r="B112" i="15" a="1"/>
  <c r="B112" i="15" s="1"/>
  <c r="B132" i="15" a="1"/>
  <c r="B132" i="15" s="1"/>
  <c r="B152" i="15" a="1"/>
  <c r="B152" i="15" s="1"/>
  <c r="B172" i="15" a="1"/>
  <c r="B172" i="15" s="1"/>
  <c r="A65" i="15" a="1"/>
  <c r="A65" i="15" s="1"/>
  <c r="A145" i="15" a="1"/>
  <c r="A145" i="15" s="1"/>
  <c r="A206" i="15" a="1"/>
  <c r="A206" i="15" s="1"/>
  <c r="A210" i="15" a="1"/>
  <c r="A210" i="15" s="1"/>
  <c r="A93" i="15" a="1"/>
  <c r="A93" i="15" s="1"/>
  <c r="B183" i="15" a="1"/>
  <c r="B183" i="15" s="1"/>
  <c r="B204" i="15" a="1"/>
  <c r="B204" i="15" s="1"/>
  <c r="B13" i="15" a="1"/>
  <c r="B13" i="15" s="1"/>
  <c r="B33" i="15" a="1"/>
  <c r="B33" i="15" s="1"/>
  <c r="B53" i="15" a="1"/>
  <c r="B53" i="15" s="1"/>
  <c r="B73" i="15" a="1"/>
  <c r="B73" i="15" s="1"/>
  <c r="B93" i="15" a="1"/>
  <c r="B93" i="15" s="1"/>
  <c r="B113" i="15" a="1"/>
  <c r="B113" i="15" s="1"/>
  <c r="B133" i="15" a="1"/>
  <c r="B133" i="15" s="1"/>
  <c r="B153" i="15" a="1"/>
  <c r="B153" i="15" s="1"/>
  <c r="B173" i="15" a="1"/>
  <c r="B173" i="15" s="1"/>
  <c r="B193" i="15" a="1"/>
  <c r="B193" i="15" s="1"/>
  <c r="A6" i="15" a="1"/>
  <c r="A6" i="15" s="1"/>
  <c r="A26" i="15" a="1"/>
  <c r="A26" i="15" s="1"/>
  <c r="A46" i="15" a="1"/>
  <c r="A46" i="15" s="1"/>
  <c r="A66" i="15" a="1"/>
  <c r="A66" i="15" s="1"/>
  <c r="A86" i="15" a="1"/>
  <c r="A86" i="15" s="1"/>
  <c r="A126" i="15" a="1"/>
  <c r="A126" i="15" s="1"/>
  <c r="A189" i="15" a="1"/>
  <c r="A189" i="15" s="1"/>
  <c r="B160" i="15" a="1"/>
  <c r="B160" i="15" s="1"/>
  <c r="B143" i="15" a="1"/>
  <c r="B143" i="15" s="1"/>
  <c r="B164" i="15" a="1"/>
  <c r="B164" i="15" s="1"/>
  <c r="B14" i="15" a="1"/>
  <c r="B14" i="15" s="1"/>
  <c r="B34" i="15" a="1"/>
  <c r="B34" i="15" s="1"/>
  <c r="B54" i="15" a="1"/>
  <c r="B54" i="15" s="1"/>
  <c r="B74" i="15" a="1"/>
  <c r="B74" i="15" s="1"/>
  <c r="B94" i="15" a="1"/>
  <c r="B94" i="15" s="1"/>
  <c r="B114" i="15" a="1"/>
  <c r="B114" i="15" s="1"/>
  <c r="B134" i="15" a="1"/>
  <c r="B134" i="15" s="1"/>
  <c r="B154" i="15" a="1"/>
  <c r="B154" i="15" s="1"/>
  <c r="B174" i="15" a="1"/>
  <c r="B174" i="15" s="1"/>
  <c r="B194" i="15" a="1"/>
  <c r="B194" i="15" s="1"/>
  <c r="A7" i="15" a="1"/>
  <c r="A7" i="15" s="1"/>
  <c r="A27" i="15" a="1"/>
  <c r="A27" i="15" s="1"/>
  <c r="A47" i="15" a="1"/>
  <c r="A47" i="15" s="1"/>
  <c r="A67" i="15" a="1"/>
  <c r="A67" i="15" s="1"/>
  <c r="A87" i="15" a="1"/>
  <c r="A87" i="15" s="1"/>
  <c r="A107" i="15" a="1"/>
  <c r="A107" i="15" s="1"/>
  <c r="A127" i="15" a="1"/>
  <c r="A127" i="15" s="1"/>
  <c r="A147" i="15" a="1"/>
  <c r="A147" i="15" s="1"/>
  <c r="A167" i="15" a="1"/>
  <c r="A167" i="15" s="1"/>
  <c r="A187" i="15" a="1"/>
  <c r="A187" i="15" s="1"/>
  <c r="A207" i="15" a="1"/>
  <c r="A207" i="15" s="1"/>
  <c r="A168" i="15" a="1"/>
  <c r="A168" i="15" s="1"/>
  <c r="A89" i="15" a="1"/>
  <c r="A89" i="15" s="1"/>
  <c r="A190" i="15" a="1"/>
  <c r="A190" i="15" s="1"/>
  <c r="A33" i="15" a="1"/>
  <c r="A33" i="15" s="1"/>
  <c r="A193" i="15" a="1"/>
  <c r="A193" i="15" s="1"/>
  <c r="A114" i="15" a="1"/>
  <c r="A114" i="15" s="1"/>
  <c r="A136" i="15" a="1"/>
  <c r="A136" i="15" s="1"/>
  <c r="B15" i="15" a="1"/>
  <c r="B15" i="15" s="1"/>
  <c r="B35" i="15" a="1"/>
  <c r="B35" i="15" s="1"/>
  <c r="B55" i="15" a="1"/>
  <c r="B55" i="15" s="1"/>
  <c r="B75" i="15" a="1"/>
  <c r="B75" i="15" s="1"/>
  <c r="B95" i="15" a="1"/>
  <c r="B95" i="15" s="1"/>
  <c r="B115" i="15" a="1"/>
  <c r="B115" i="15" s="1"/>
  <c r="B135" i="15" a="1"/>
  <c r="B135" i="15" s="1"/>
  <c r="B155" i="15" a="1"/>
  <c r="B155" i="15" s="1"/>
  <c r="B175" i="15" a="1"/>
  <c r="B175" i="15" s="1"/>
  <c r="B195" i="15" a="1"/>
  <c r="B195" i="15" s="1"/>
  <c r="A8" i="15" a="1"/>
  <c r="A8" i="15" s="1"/>
  <c r="A28" i="15" a="1"/>
  <c r="A28" i="15" s="1"/>
  <c r="A48" i="15" a="1"/>
  <c r="A48" i="15" s="1"/>
  <c r="A68" i="15" a="1"/>
  <c r="A68" i="15" s="1"/>
  <c r="A88" i="15" a="1"/>
  <c r="A88" i="15" s="1"/>
  <c r="A108" i="15" a="1"/>
  <c r="A108" i="15" s="1"/>
  <c r="A128" i="15" a="1"/>
  <c r="A128" i="15" s="1"/>
  <c r="A148" i="15" a="1"/>
  <c r="A148" i="15" s="1"/>
  <c r="A188" i="15" a="1"/>
  <c r="A188" i="15" s="1"/>
  <c r="A208" i="15" a="1"/>
  <c r="A208" i="15" s="1"/>
  <c r="A149" i="15" a="1"/>
  <c r="A149" i="15" s="1"/>
  <c r="B200" i="15" a="1"/>
  <c r="B200" i="15" s="1"/>
  <c r="A94" i="15" a="1"/>
  <c r="A94" i="15" s="1"/>
  <c r="A116" i="15" a="1"/>
  <c r="A116" i="15" s="1"/>
  <c r="B24" i="15" a="1"/>
  <c r="B24" i="15" s="1"/>
  <c r="A197" i="15" a="1"/>
  <c r="A197" i="15" s="1"/>
  <c r="B16" i="15" a="1"/>
  <c r="B16" i="15" s="1"/>
  <c r="B36" i="15" a="1"/>
  <c r="B36" i="15" s="1"/>
  <c r="B56" i="15" a="1"/>
  <c r="B56" i="15" s="1"/>
  <c r="B76" i="15" a="1"/>
  <c r="B76" i="15" s="1"/>
  <c r="B96" i="15" a="1"/>
  <c r="B96" i="15" s="1"/>
  <c r="B116" i="15" a="1"/>
  <c r="B116" i="15" s="1"/>
  <c r="B136" i="15" a="1"/>
  <c r="B136" i="15" s="1"/>
  <c r="B156" i="15" a="1"/>
  <c r="B156" i="15" s="1"/>
  <c r="B176" i="15" a="1"/>
  <c r="B176" i="15" s="1"/>
  <c r="B196" i="15" a="1"/>
  <c r="B196" i="15" s="1"/>
  <c r="A9" i="15" a="1"/>
  <c r="A9" i="15" s="1"/>
  <c r="A29" i="15" a="1"/>
  <c r="A29" i="15" s="1"/>
  <c r="A49" i="15" a="1"/>
  <c r="A49" i="15" s="1"/>
  <c r="A69" i="15" a="1"/>
  <c r="A69" i="15" s="1"/>
  <c r="A109" i="15" a="1"/>
  <c r="A109" i="15" s="1"/>
  <c r="A209" i="15" a="1"/>
  <c r="A209" i="15" s="1"/>
  <c r="B80" i="15" a="1"/>
  <c r="B80" i="15" s="1"/>
  <c r="B203" i="15" a="1"/>
  <c r="B203" i="15" s="1"/>
  <c r="A97" i="15" a="1"/>
  <c r="A97" i="15" s="1"/>
  <c r="B17" i="15" a="1"/>
  <c r="B17" i="15" s="1"/>
  <c r="B37" i="15" a="1"/>
  <c r="B37" i="15" s="1"/>
  <c r="B57" i="15" a="1"/>
  <c r="B57" i="15" s="1"/>
  <c r="B77" i="15" a="1"/>
  <c r="B77" i="15" s="1"/>
  <c r="B97" i="15" a="1"/>
  <c r="B97" i="15" s="1"/>
  <c r="B117" i="15" a="1"/>
  <c r="B117" i="15" s="1"/>
  <c r="B137" i="15" a="1"/>
  <c r="B137" i="15" s="1"/>
  <c r="B157" i="15" a="1"/>
  <c r="B157" i="15" s="1"/>
  <c r="B177" i="15" a="1"/>
  <c r="B177" i="15" s="1"/>
  <c r="B197" i="15" a="1"/>
  <c r="B197" i="15" s="1"/>
  <c r="A10" i="15" a="1"/>
  <c r="A10" i="15" s="1"/>
  <c r="A30" i="15" a="1"/>
  <c r="A30" i="15" s="1"/>
  <c r="A50" i="15" a="1"/>
  <c r="A50" i="15" s="1"/>
  <c r="A70" i="15" a="1"/>
  <c r="A70" i="15" s="1"/>
  <c r="A90" i="15" a="1"/>
  <c r="A90" i="15" s="1"/>
  <c r="A150" i="15" a="1"/>
  <c r="A150" i="15" s="1"/>
  <c r="A53" i="15" a="1"/>
  <c r="A53" i="15" s="1"/>
  <c r="B163" i="15" a="1"/>
  <c r="B163" i="15" s="1"/>
  <c r="B144" i="15" a="1"/>
  <c r="B144" i="15" s="1"/>
  <c r="B18" i="15" a="1"/>
  <c r="B18" i="15" s="1"/>
  <c r="B38" i="15" a="1"/>
  <c r="B38" i="15" s="1"/>
  <c r="B58" i="15" a="1"/>
  <c r="B58" i="15" s="1"/>
  <c r="B78" i="15" a="1"/>
  <c r="B78" i="15" s="1"/>
  <c r="B98" i="15" a="1"/>
  <c r="B98" i="15" s="1"/>
  <c r="B118" i="15" a="1"/>
  <c r="B118" i="15" s="1"/>
  <c r="B138" i="15" a="1"/>
  <c r="B138" i="15" s="1"/>
  <c r="B158" i="15" a="1"/>
  <c r="B158" i="15" s="1"/>
  <c r="B178" i="15" a="1"/>
  <c r="B178" i="15" s="1"/>
  <c r="B198" i="15" a="1"/>
  <c r="B198" i="15" s="1"/>
  <c r="A11" i="15" a="1"/>
  <c r="A11" i="15" s="1"/>
  <c r="A31" i="15" a="1"/>
  <c r="A31" i="15" s="1"/>
  <c r="A51" i="15" a="1"/>
  <c r="A51" i="15" s="1"/>
  <c r="A71" i="15" a="1"/>
  <c r="A71" i="15" s="1"/>
  <c r="A91" i="15" a="1"/>
  <c r="A91" i="15" s="1"/>
  <c r="A111" i="15" a="1"/>
  <c r="A111" i="15" s="1"/>
  <c r="A131" i="15" a="1"/>
  <c r="A131" i="15" s="1"/>
  <c r="A151" i="15" a="1"/>
  <c r="A151" i="15" s="1"/>
  <c r="A171" i="15" a="1"/>
  <c r="A171" i="15" s="1"/>
  <c r="A191" i="15" a="1"/>
  <c r="A191" i="15" s="1"/>
  <c r="A2" i="15" a="1"/>
  <c r="A2" i="15" s="1"/>
  <c r="A152" i="15" a="1"/>
  <c r="A152" i="15" s="1"/>
  <c r="B40" i="15" a="1"/>
  <c r="B40" i="15" s="1"/>
  <c r="B100" i="15" a="1"/>
  <c r="B100" i="15" s="1"/>
  <c r="A73" i="15" a="1"/>
  <c r="A73" i="15" s="1"/>
  <c r="A54" i="15" a="1"/>
  <c r="A54" i="15" s="1"/>
  <c r="A56" i="15" a="1"/>
  <c r="A56" i="15" s="1"/>
  <c r="A77" i="15" a="1"/>
  <c r="A77" i="15" s="1"/>
  <c r="B19" i="15" a="1"/>
  <c r="B19" i="15" s="1"/>
  <c r="B39" i="15" a="1"/>
  <c r="B39" i="15" s="1"/>
  <c r="B59" i="15" a="1"/>
  <c r="B59" i="15" s="1"/>
  <c r="B79" i="15" a="1"/>
  <c r="B79" i="15" s="1"/>
  <c r="B99" i="15" a="1"/>
  <c r="B99" i="15" s="1"/>
  <c r="B119" i="15" a="1"/>
  <c r="B119" i="15" s="1"/>
  <c r="B139" i="15" a="1"/>
  <c r="B139" i="15" s="1"/>
  <c r="B159" i="15" a="1"/>
  <c r="B159" i="15" s="1"/>
  <c r="B179" i="15" a="1"/>
  <c r="B179" i="15" s="1"/>
  <c r="B199" i="15" a="1"/>
  <c r="B199" i="15" s="1"/>
  <c r="A12" i="15" a="1"/>
  <c r="A12" i="15" s="1"/>
  <c r="A32" i="15" a="1"/>
  <c r="A32" i="15" s="1"/>
  <c r="A52" i="15" a="1"/>
  <c r="A52" i="15" s="1"/>
  <c r="A72" i="15" a="1"/>
  <c r="A72" i="15" s="1"/>
  <c r="A92" i="15" a="1"/>
  <c r="A92" i="15" s="1"/>
  <c r="A112" i="15" a="1"/>
  <c r="A112" i="15" s="1"/>
  <c r="A132" i="15" a="1"/>
  <c r="A132" i="15" s="1"/>
  <c r="A172" i="15" a="1"/>
  <c r="A172" i="15" s="1"/>
  <c r="A192" i="15" a="1"/>
  <c r="A192" i="15" s="1"/>
  <c r="B60" i="15" a="1"/>
  <c r="B60" i="15" s="1"/>
  <c r="A16" i="15" a="1"/>
  <c r="A16" i="15" s="1"/>
  <c r="A117" i="15" a="1"/>
  <c r="A117" i="15" s="1"/>
  <c r="B20" i="15" a="1"/>
  <c r="B20" i="15" s="1"/>
  <c r="B21" i="15" a="1"/>
  <c r="B21" i="15" s="1"/>
  <c r="B41" i="15" a="1"/>
  <c r="B41" i="15" s="1"/>
  <c r="B61" i="15" a="1"/>
  <c r="B61" i="15" s="1"/>
  <c r="B81" i="15" a="1"/>
  <c r="B81" i="15" s="1"/>
  <c r="B101" i="15" a="1"/>
  <c r="B101" i="15" s="1"/>
  <c r="B121" i="15" a="1"/>
  <c r="B121" i="15" s="1"/>
  <c r="B141" i="15" a="1"/>
  <c r="B141" i="15" s="1"/>
  <c r="B161" i="15" a="1"/>
  <c r="B161" i="15" s="1"/>
  <c r="B181" i="15" a="1"/>
  <c r="B181" i="15" s="1"/>
  <c r="B201" i="15" a="1"/>
  <c r="B201" i="15" s="1"/>
  <c r="A14" i="15" a="1"/>
  <c r="A14" i="15" s="1"/>
  <c r="A34" i="15" a="1"/>
  <c r="A34" i="15" s="1"/>
  <c r="A174" i="15" a="1"/>
  <c r="A174" i="15" s="1"/>
  <c r="A196" i="15" a="1"/>
  <c r="A196" i="15" s="1"/>
  <c r="A137" i="15" a="1"/>
  <c r="A137" i="15" s="1"/>
  <c r="B22" i="15" a="1"/>
  <c r="B22" i="15" s="1"/>
  <c r="B42" i="15" a="1"/>
  <c r="B42" i="15" s="1"/>
  <c r="B62" i="15" a="1"/>
  <c r="B62" i="15" s="1"/>
  <c r="B82" i="15" a="1"/>
  <c r="B82" i="15" s="1"/>
  <c r="B102" i="15" a="1"/>
  <c r="B102" i="15" s="1"/>
  <c r="B122" i="15" a="1"/>
  <c r="B122" i="15" s="1"/>
  <c r="B142" i="15" a="1"/>
  <c r="B142" i="15" s="1"/>
  <c r="B162" i="15" a="1"/>
  <c r="B162" i="15" s="1"/>
  <c r="B182" i="15" a="1"/>
  <c r="B182" i="15" s="1"/>
  <c r="B202" i="15" a="1"/>
  <c r="B202" i="15" s="1"/>
  <c r="A15" i="15" a="1"/>
  <c r="A15" i="15" s="1"/>
  <c r="A35" i="15" a="1"/>
  <c r="A35" i="15" s="1"/>
  <c r="A55" i="15" a="1"/>
  <c r="A55" i="15" s="1"/>
  <c r="A75" i="15" a="1"/>
  <c r="A75" i="15" s="1"/>
  <c r="A95" i="15" a="1"/>
  <c r="A95" i="15" s="1"/>
  <c r="A115" i="15" a="1"/>
  <c r="A115" i="15" s="1"/>
  <c r="A135" i="15" a="1"/>
  <c r="A135" i="15" s="1"/>
  <c r="A155" i="15" a="1"/>
  <c r="A155" i="15" s="1"/>
  <c r="A175" i="15" a="1"/>
  <c r="A175" i="15" s="1"/>
  <c r="A195" i="15" a="1"/>
  <c r="A195" i="15" s="1"/>
  <c r="B3" i="15" a="1"/>
  <c r="B3" i="15" s="1"/>
  <c r="B23" i="15" a="1"/>
  <c r="B23" i="15" s="1"/>
  <c r="B43" i="15" a="1"/>
  <c r="B43" i="15" s="1"/>
  <c r="B63" i="15" a="1"/>
  <c r="B63" i="15" s="1"/>
  <c r="B83" i="15" a="1"/>
  <c r="B83" i="15" s="1"/>
  <c r="B103" i="15" a="1"/>
  <c r="B103" i="15" s="1"/>
  <c r="A176" i="15" a="1"/>
  <c r="A176" i="15" s="1"/>
  <c r="B84" i="15" a="1"/>
  <c r="B84" i="15" s="1"/>
  <c r="A157" i="15" a="1"/>
  <c r="A157" i="15" s="1"/>
  <c r="V94" i="7"/>
  <c r="V73" i="7"/>
  <c r="V48" i="7"/>
  <c r="V91" i="4"/>
  <c r="V67" i="4"/>
  <c r="V46" i="4"/>
  <c r="V85" i="5" a="1"/>
  <c r="V85" i="5" s="1"/>
  <c r="V61" i="5" a="1"/>
  <c r="V61" i="5" s="1"/>
  <c r="V84" i="6" a="1"/>
  <c r="V84" i="6" s="1"/>
  <c r="V60" i="6" a="1"/>
  <c r="V60" i="6" s="1"/>
  <c r="V40" i="6" a="1"/>
  <c r="V40" i="6" s="1"/>
  <c r="V83" i="6" a="1"/>
  <c r="V83" i="6" s="1"/>
  <c r="V59" i="6" a="1"/>
  <c r="V59" i="6" s="1"/>
  <c r="V22" i="4"/>
  <c r="V83" i="5" a="1"/>
  <c r="V83" i="5" s="1"/>
  <c r="V59" i="5" a="1"/>
  <c r="V59" i="5" s="1"/>
  <c r="V19" i="5" a="1"/>
  <c r="V19" i="5" s="1"/>
  <c r="V82" i="6" a="1"/>
  <c r="V82" i="6" s="1"/>
  <c r="V58" i="6" a="1"/>
  <c r="V58" i="6" s="1"/>
  <c r="H6" i="2" a="1"/>
  <c r="H6" i="2" s="1"/>
  <c r="M6" i="2" a="1"/>
  <c r="M6" i="2" s="1"/>
  <c r="H38" i="2" a="1"/>
  <c r="H38" i="2" s="1"/>
  <c r="M38" i="2" a="1"/>
  <c r="M38" i="2" s="1"/>
  <c r="H70" i="2" a="1"/>
  <c r="H70" i="2" s="1"/>
  <c r="M70" i="2" a="1"/>
  <c r="M70" i="2" s="1"/>
  <c r="H102" i="2" a="1"/>
  <c r="H102" i="2" s="1"/>
  <c r="M102" i="2" a="1"/>
  <c r="M102" i="2" s="1"/>
  <c r="H27" i="2" a="1"/>
  <c r="H27" i="2" s="1"/>
  <c r="M27" i="2" a="1"/>
  <c r="M27" i="2" s="1"/>
  <c r="H59" i="2" a="1"/>
  <c r="H59" i="2" s="1"/>
  <c r="M59" i="2" a="1"/>
  <c r="M59" i="2" s="1"/>
  <c r="M91" i="2" a="1"/>
  <c r="M91" i="2" s="1"/>
  <c r="H91" i="2" a="1"/>
  <c r="H91" i="2" s="1"/>
  <c r="H20" i="2" a="1"/>
  <c r="H20" i="2" s="1"/>
  <c r="M20" i="2" a="1"/>
  <c r="M20" i="2" s="1"/>
  <c r="H52" i="2" a="1"/>
  <c r="H52" i="2" s="1"/>
  <c r="M52" i="2" a="1"/>
  <c r="M52" i="2" s="1"/>
  <c r="H84" i="2" a="1"/>
  <c r="H84" i="2" s="1"/>
  <c r="M84" i="2" a="1"/>
  <c r="M84" i="2" s="1"/>
  <c r="H13" i="2" a="1"/>
  <c r="H13" i="2" s="1"/>
  <c r="M13" i="2" a="1"/>
  <c r="M13" i="2" s="1"/>
  <c r="H77" i="2" a="1"/>
  <c r="H77" i="2" s="1"/>
  <c r="M77" i="2" a="1"/>
  <c r="M77" i="2" s="1"/>
  <c r="H10" i="2" a="1"/>
  <c r="H10" i="2" s="1"/>
  <c r="M10" i="2" a="1"/>
  <c r="M10" i="2" s="1"/>
  <c r="H42" i="2" a="1"/>
  <c r="H42" i="2" s="1"/>
  <c r="M42" i="2" a="1"/>
  <c r="M42" i="2" s="1"/>
  <c r="H74" i="2" a="1"/>
  <c r="H74" i="2" s="1"/>
  <c r="M74" i="2" a="1"/>
  <c r="M74" i="2" s="1"/>
  <c r="H106" i="2" a="1"/>
  <c r="H106" i="2" s="1"/>
  <c r="M106" i="2" a="1"/>
  <c r="M106" i="2" s="1"/>
  <c r="H31" i="2" a="1"/>
  <c r="H31" i="2" s="1"/>
  <c r="M31" i="2" a="1"/>
  <c r="M31" i="2" s="1"/>
  <c r="M63" i="2" a="1"/>
  <c r="M63" i="2" s="1"/>
  <c r="H63" i="2" a="1"/>
  <c r="H63" i="2" s="1"/>
  <c r="M95" i="2" a="1"/>
  <c r="M95" i="2" s="1"/>
  <c r="H95" i="2" a="1"/>
  <c r="H95" i="2" s="1"/>
  <c r="M56" i="2" a="1"/>
  <c r="M56" i="2" s="1"/>
  <c r="H56" i="2" a="1"/>
  <c r="H56" i="2" s="1"/>
  <c r="H17" i="2" a="1"/>
  <c r="H17" i="2" s="1"/>
  <c r="M17" i="2" a="1"/>
  <c r="M17" i="2" s="1"/>
  <c r="H49" i="2" a="1"/>
  <c r="H49" i="2" s="1"/>
  <c r="M49" i="2" a="1"/>
  <c r="M49" i="2" s="1"/>
  <c r="H81" i="2" a="1"/>
  <c r="H81" i="2" s="1"/>
  <c r="M81" i="2" a="1"/>
  <c r="M81" i="2" s="1"/>
  <c r="H14" i="2" a="1"/>
  <c r="H14" i="2" s="1"/>
  <c r="M14" i="2" a="1"/>
  <c r="M14" i="2" s="1"/>
  <c r="H46" i="2" a="1"/>
  <c r="H46" i="2" s="1"/>
  <c r="M46" i="2" a="1"/>
  <c r="M46" i="2" s="1"/>
  <c r="H78" i="2" a="1"/>
  <c r="H78" i="2" s="1"/>
  <c r="M78" i="2" a="1"/>
  <c r="M78" i="2" s="1"/>
  <c r="H35" i="2" a="1"/>
  <c r="H35" i="2" s="1"/>
  <c r="M35" i="2" a="1"/>
  <c r="M35" i="2" s="1"/>
  <c r="H99" i="2" a="1"/>
  <c r="H99" i="2" s="1"/>
  <c r="O99" i="2"/>
  <c r="M99" i="2" a="1"/>
  <c r="M99" i="2"/>
  <c r="M28" i="2" a="1"/>
  <c r="M28" i="2" s="1"/>
  <c r="H28" i="2" a="1"/>
  <c r="H28" i="2" s="1"/>
  <c r="H60" i="2" a="1"/>
  <c r="H60" i="2" s="1"/>
  <c r="M60" i="2" a="1"/>
  <c r="M60" i="2" s="1"/>
  <c r="M92" i="2" a="1"/>
  <c r="M92" i="2" s="1"/>
  <c r="H92" i="2" a="1"/>
  <c r="H92" i="2" s="1"/>
  <c r="H21" i="2" a="1"/>
  <c r="H21" i="2" s="1"/>
  <c r="M21" i="2" a="1"/>
  <c r="M21" i="2" s="1"/>
  <c r="H53" i="2" a="1"/>
  <c r="H53" i="2" s="1"/>
  <c r="M53" i="2" a="1"/>
  <c r="M53" i="2" s="1"/>
  <c r="M85" i="2" a="1"/>
  <c r="M85" i="2" s="1"/>
  <c r="H85" i="2" a="1"/>
  <c r="H85" i="2" s="1"/>
  <c r="H18" i="2" a="1"/>
  <c r="H18" i="2" s="1"/>
  <c r="M18" i="2" a="1"/>
  <c r="M18" i="2" s="1"/>
  <c r="H50" i="2" a="1"/>
  <c r="H50" i="2" s="1"/>
  <c r="M50" i="2" a="1"/>
  <c r="M50" i="2" s="1"/>
  <c r="H82" i="2" a="1"/>
  <c r="H82" i="2" s="1"/>
  <c r="M82" i="2" a="1"/>
  <c r="M82" i="2" s="1"/>
  <c r="H7" i="2" a="1"/>
  <c r="H7" i="2" s="1"/>
  <c r="M7" i="2" a="1"/>
  <c r="M7" i="2" s="1"/>
  <c r="M39" i="2" a="1"/>
  <c r="M39" i="2" s="1"/>
  <c r="H39" i="2" a="1"/>
  <c r="H39" i="2" s="1"/>
  <c r="M71" i="2" a="1"/>
  <c r="M71" i="2" s="1"/>
  <c r="H71" i="2" a="1"/>
  <c r="H71" i="2" s="1"/>
  <c r="H103" i="2" a="1"/>
  <c r="H103" i="2" s="1"/>
  <c r="M103" i="2" a="1"/>
  <c r="M103" i="2" s="1"/>
  <c r="M32" i="2" a="1"/>
  <c r="M32" i="2" s="1"/>
  <c r="H32" i="2" a="1"/>
  <c r="H32" i="2" s="1"/>
  <c r="H96" i="2" a="1"/>
  <c r="H96" i="2" s="1"/>
  <c r="M96" i="2" a="1"/>
  <c r="M96" i="2" s="1"/>
  <c r="H57" i="2" a="1"/>
  <c r="H57" i="2" s="1"/>
  <c r="M57" i="2" a="1"/>
  <c r="M57" i="2" s="1"/>
  <c r="H89" i="2" a="1"/>
  <c r="H89" i="2" s="1"/>
  <c r="M89" i="2" a="1"/>
  <c r="M89" i="2" s="1"/>
  <c r="H22" i="2" a="1"/>
  <c r="H22" i="2" s="1"/>
  <c r="M22" i="2" a="1"/>
  <c r="M22" i="2" s="1"/>
  <c r="H54" i="2" a="1"/>
  <c r="H54" i="2" s="1"/>
  <c r="M54" i="2" a="1"/>
  <c r="M54" i="2" s="1"/>
  <c r="H11" i="2" a="1"/>
  <c r="H11" i="2" s="1"/>
  <c r="M11" i="2" a="1"/>
  <c r="M11" i="2" s="1"/>
  <c r="H75" i="2" a="1"/>
  <c r="H75" i="2" s="1"/>
  <c r="M75" i="2" a="1"/>
  <c r="M75" i="2" s="1"/>
  <c r="M4" i="2" a="1"/>
  <c r="M4" i="2" s="1"/>
  <c r="H36" i="2" a="1"/>
  <c r="H36" i="2" s="1"/>
  <c r="M36" i="2" a="1"/>
  <c r="M36" i="2" s="1"/>
  <c r="H29" i="2" a="1"/>
  <c r="H29" i="2" s="1"/>
  <c r="M29" i="2" a="1"/>
  <c r="M29" i="2" s="1"/>
  <c r="H61" i="2" a="1"/>
  <c r="H61" i="2" s="1"/>
  <c r="M61" i="2" a="1"/>
  <c r="M61" i="2" s="1"/>
  <c r="H93" i="2" a="1"/>
  <c r="H93" i="2" s="1"/>
  <c r="M93" i="2" a="1"/>
  <c r="M93" i="2" s="1"/>
  <c r="H26" i="2" a="1"/>
  <c r="H26" i="2" s="1"/>
  <c r="M26" i="2" a="1"/>
  <c r="M26" i="2" s="1"/>
  <c r="H58" i="2" a="1"/>
  <c r="H58" i="2" s="1"/>
  <c r="M58" i="2" a="1"/>
  <c r="M58" i="2" s="1"/>
  <c r="H90" i="2" a="1"/>
  <c r="H90" i="2" s="1"/>
  <c r="M90" i="2" a="1"/>
  <c r="M90" i="2" s="1"/>
  <c r="H15" i="2" a="1"/>
  <c r="H15" i="2" s="1"/>
  <c r="M15" i="2" a="1"/>
  <c r="M15" i="2" s="1"/>
  <c r="M47" i="2" a="1"/>
  <c r="M47" i="2" s="1"/>
  <c r="H47" i="2" a="1"/>
  <c r="H47" i="2" s="1"/>
  <c r="M79" i="2" a="1"/>
  <c r="M79" i="2" s="1"/>
  <c r="H79" i="2" a="1"/>
  <c r="H79" i="2" s="1"/>
  <c r="M8" i="2" a="1"/>
  <c r="M8" i="2" s="1"/>
  <c r="H8" i="2" a="1"/>
  <c r="H8" i="2" s="1"/>
  <c r="M40" i="2" a="1"/>
  <c r="M40" i="2" s="1"/>
  <c r="H40" i="2" a="1"/>
  <c r="H40" i="2" s="1"/>
  <c r="M72" i="2" a="1"/>
  <c r="M72" i="2" s="1"/>
  <c r="H72" i="2" a="1"/>
  <c r="H72" i="2" s="1"/>
  <c r="M104" i="2" a="1"/>
  <c r="M104" i="2"/>
  <c r="H104" i="2" a="1"/>
  <c r="H104" i="2"/>
  <c r="H33" i="2" a="1"/>
  <c r="H33" i="2" s="1"/>
  <c r="M33" i="2" a="1"/>
  <c r="M33" i="2" s="1"/>
  <c r="H65" i="2" a="1"/>
  <c r="H65" i="2" s="1"/>
  <c r="M65" i="2" a="1"/>
  <c r="M65" i="2" s="1"/>
  <c r="H30" i="2" a="1"/>
  <c r="H30" i="2" s="1"/>
  <c r="M30" i="2" a="1"/>
  <c r="M30" i="2" s="1"/>
  <c r="H62" i="2" a="1"/>
  <c r="H62" i="2" s="1"/>
  <c r="M62" i="2" a="1"/>
  <c r="M62" i="2" s="1"/>
  <c r="H94" i="2" a="1"/>
  <c r="H94" i="2" s="1"/>
  <c r="M94" i="2" a="1"/>
  <c r="M94" i="2" s="1"/>
  <c r="H19" i="2" a="1"/>
  <c r="H19" i="2" s="1"/>
  <c r="M19" i="2" a="1"/>
  <c r="M19" i="2" s="1"/>
  <c r="H51" i="2" a="1"/>
  <c r="H51" i="2" s="1"/>
  <c r="M51" i="2" a="1"/>
  <c r="M51" i="2" s="1"/>
  <c r="H83" i="2" a="1"/>
  <c r="H83" i="2" s="1"/>
  <c r="M83" i="2" a="1"/>
  <c r="M83" i="2" s="1"/>
  <c r="H12" i="2" a="1"/>
  <c r="H12" i="2" s="1"/>
  <c r="M12" i="2" a="1"/>
  <c r="M12" i="2" s="1"/>
  <c r="H76" i="2" a="1"/>
  <c r="H76" i="2" s="1"/>
  <c r="M76" i="2" a="1"/>
  <c r="M76" i="2" s="1"/>
  <c r="M37" i="2" a="1"/>
  <c r="M37" i="2" s="1"/>
  <c r="H37" i="2" a="1"/>
  <c r="H37" i="2" s="1"/>
  <c r="H69" i="2" a="1"/>
  <c r="H69" i="2" s="1"/>
  <c r="M69" i="2" a="1"/>
  <c r="M69" i="2" s="1"/>
  <c r="H2" i="2" a="1"/>
  <c r="H2" i="2" s="1"/>
  <c r="M2" i="2" a="1"/>
  <c r="M2" i="2" s="1"/>
  <c r="H34" i="2" a="1"/>
  <c r="H34" i="2" s="1"/>
  <c r="M34" i="2" a="1"/>
  <c r="M34" i="2" s="1"/>
  <c r="H66" i="2" a="1"/>
  <c r="H66" i="2"/>
  <c r="M66" i="2" a="1"/>
  <c r="M66" i="2" s="1"/>
  <c r="H98" i="2" a="1"/>
  <c r="H98" i="2" s="1"/>
  <c r="M98" i="2" a="1"/>
  <c r="M98" i="2"/>
  <c r="M55" i="2" a="1"/>
  <c r="M55" i="2" s="1"/>
  <c r="H55" i="2" a="1"/>
  <c r="H55" i="2" s="1"/>
  <c r="M16" i="2" a="1"/>
  <c r="M16" i="2" s="1"/>
  <c r="H16" i="2" a="1"/>
  <c r="H16" i="2" s="1"/>
  <c r="M48" i="2" a="1"/>
  <c r="M48" i="2" s="1"/>
  <c r="H48" i="2" a="1"/>
  <c r="H48" i="2" s="1"/>
  <c r="M80" i="2" a="1"/>
  <c r="M80" i="2" s="1"/>
  <c r="H80" i="2" a="1"/>
  <c r="H80" i="2" s="1"/>
  <c r="H9" i="2" a="1"/>
  <c r="H9" i="2" s="1"/>
  <c r="M9" i="2" a="1"/>
  <c r="M9" i="2" s="1"/>
  <c r="H41" i="2" a="1"/>
  <c r="H41" i="2" s="1"/>
  <c r="M41" i="2" a="1"/>
  <c r="M41" i="2" s="1"/>
  <c r="H73" i="2" a="1"/>
  <c r="H73" i="2" s="1"/>
  <c r="M73" i="2" a="1"/>
  <c r="M73" i="2" s="1"/>
  <c r="M105" i="2" a="1"/>
  <c r="M105" i="2" s="1"/>
  <c r="O105" i="2"/>
  <c r="H105" i="2" a="1"/>
  <c r="H105" i="2" s="1"/>
  <c r="O87" i="32" l="1"/>
  <c r="O55" i="32"/>
  <c r="O25" i="32"/>
  <c r="O24" i="32"/>
  <c r="O100" i="32"/>
  <c r="O20" i="32"/>
  <c r="O21" i="32"/>
  <c r="O95" i="32"/>
  <c r="O63" i="32"/>
  <c r="O23" i="32"/>
  <c r="O91" i="32"/>
  <c r="O59" i="32"/>
  <c r="M43" i="14" a="1"/>
  <c r="M43" i="14" s="1"/>
  <c r="L52" i="14" a="1"/>
  <c r="L52" i="14" s="1"/>
  <c r="N52" i="14" s="1"/>
  <c r="L47" i="14" a="1"/>
  <c r="L47" i="14" s="1"/>
  <c r="L43" i="14" a="1"/>
  <c r="L43" i="14" s="1"/>
  <c r="M35" i="14" a="1"/>
  <c r="M35" i="14" s="1"/>
  <c r="H56" i="14" a="1"/>
  <c r="H56" i="14" s="1"/>
  <c r="M44" i="14" a="1"/>
  <c r="M44" i="14" s="1"/>
  <c r="H36" i="14" a="1"/>
  <c r="H36" i="14" s="1"/>
  <c r="H50" i="14" a="1"/>
  <c r="H50" i="14" s="1"/>
  <c r="L34" i="14" a="1"/>
  <c r="L34" i="14" s="1"/>
  <c r="N34" i="14" s="1"/>
  <c r="L27" i="14" a="1"/>
  <c r="L27" i="14" s="1"/>
  <c r="O27" i="14" s="1"/>
  <c r="L40" i="14" a="1"/>
  <c r="L40" i="14" s="1"/>
  <c r="N40" i="14" s="1"/>
  <c r="H59" i="14" a="1"/>
  <c r="H59" i="14" s="1"/>
  <c r="H51" i="14" a="1"/>
  <c r="H51" i="14" s="1"/>
  <c r="M51" i="14" a="1"/>
  <c r="M51" i="14" s="1"/>
  <c r="H44" i="14" a="1"/>
  <c r="H44" i="14" s="1"/>
  <c r="M59" i="14" a="1"/>
  <c r="M59" i="14" s="1"/>
  <c r="O83" i="32"/>
  <c r="O79" i="32"/>
  <c r="O75" i="32"/>
  <c r="O71" i="32"/>
  <c r="O67" i="32"/>
  <c r="O31" i="32"/>
  <c r="O26" i="32"/>
  <c r="O77" i="32"/>
  <c r="O90" i="32"/>
  <c r="O58" i="32"/>
  <c r="O9" i="32"/>
  <c r="O35" i="32"/>
  <c r="O50" i="32"/>
  <c r="O28" i="32"/>
  <c r="O14" i="32"/>
  <c r="O19" i="32"/>
  <c r="O3" i="32"/>
  <c r="O49" i="32"/>
  <c r="O4" i="32"/>
  <c r="O84" i="32"/>
  <c r="O68" i="32"/>
  <c r="O52" i="32"/>
  <c r="O97" i="32"/>
  <c r="O65" i="32"/>
  <c r="O78" i="32"/>
  <c r="O44" i="32"/>
  <c r="O29" i="32"/>
  <c r="O5" i="32"/>
  <c r="O38" i="32"/>
  <c r="O2" i="32"/>
  <c r="P2" i="32" a="1"/>
  <c r="P2" i="32" s="1"/>
  <c r="O37" i="32"/>
  <c r="O85" i="32"/>
  <c r="O53" i="32"/>
  <c r="O98" i="32"/>
  <c r="O66" i="32"/>
  <c r="O32" i="32"/>
  <c r="O43" i="32"/>
  <c r="O10" i="32"/>
  <c r="O15" i="32"/>
  <c r="O16" i="32"/>
  <c r="O96" i="32"/>
  <c r="O80" i="32"/>
  <c r="O64" i="32"/>
  <c r="O102" i="32"/>
  <c r="O73" i="32"/>
  <c r="O86" i="32"/>
  <c r="O54" i="32"/>
  <c r="O27" i="32"/>
  <c r="O46" i="32"/>
  <c r="O22" i="32"/>
  <c r="O45" i="32"/>
  <c r="O93" i="32"/>
  <c r="O61" i="32"/>
  <c r="O105" i="32"/>
  <c r="O74" i="32"/>
  <c r="O40" i="32"/>
  <c r="O51" i="32"/>
  <c r="O34" i="32"/>
  <c r="O6" i="32"/>
  <c r="O11" i="32"/>
  <c r="O33" i="32"/>
  <c r="O12" i="32"/>
  <c r="O92" i="32"/>
  <c r="O76" i="32"/>
  <c r="O60" i="32"/>
  <c r="O81" i="32"/>
  <c r="O94" i="32"/>
  <c r="O62" i="32"/>
  <c r="O39" i="32"/>
  <c r="O69" i="32"/>
  <c r="O82" i="32"/>
  <c r="O48" i="32"/>
  <c r="O17" i="32"/>
  <c r="O42" i="32"/>
  <c r="O18" i="32"/>
  <c r="O7" i="32"/>
  <c r="O41" i="32"/>
  <c r="O30" i="32"/>
  <c r="O8" i="32"/>
  <c r="O101" i="32"/>
  <c r="O88" i="32"/>
  <c r="O72" i="32"/>
  <c r="O56" i="32"/>
  <c r="O89" i="32"/>
  <c r="O57" i="32"/>
  <c r="O99" i="32"/>
  <c r="O70" i="32"/>
  <c r="O36" i="32"/>
  <c r="O13" i="32"/>
  <c r="O47" i="32"/>
  <c r="H37" i="14" a="1"/>
  <c r="H37" i="14" s="1"/>
  <c r="L57" i="14" a="1"/>
  <c r="L57" i="14" s="1"/>
  <c r="O57" i="14" s="1"/>
  <c r="M45" i="14" a="1"/>
  <c r="M45" i="14" s="1"/>
  <c r="L49" i="14" a="1"/>
  <c r="L49" i="14" s="1"/>
  <c r="N49" i="14" s="1"/>
  <c r="H45" i="14" a="1"/>
  <c r="H45" i="14" s="1"/>
  <c r="M41" i="14" a="1"/>
  <c r="M41" i="14" s="1"/>
  <c r="M55" i="14" a="1"/>
  <c r="M55" i="14" s="1"/>
  <c r="H49" i="14" a="1"/>
  <c r="H49" i="14" s="1"/>
  <c r="L53" i="14" a="1"/>
  <c r="L53" i="14" s="1"/>
  <c r="N53" i="14" s="1"/>
  <c r="L45" i="14" a="1"/>
  <c r="L45" i="14" s="1"/>
  <c r="O45" i="14" s="1"/>
  <c r="L48" i="14" a="1"/>
  <c r="L48" i="14" s="1"/>
  <c r="N48" i="14" s="1"/>
  <c r="L56" i="14" a="1"/>
  <c r="L56" i="14" s="1"/>
  <c r="N56" i="14" s="1"/>
  <c r="M52" i="14" a="1"/>
  <c r="M52" i="14" s="1"/>
  <c r="M40" i="14" a="1"/>
  <c r="M40" i="14" s="1"/>
  <c r="L32" i="14" a="1"/>
  <c r="L32" i="14" s="1"/>
  <c r="N32" i="14" s="1"/>
  <c r="H28" i="14" a="1"/>
  <c r="H28" i="14" s="1"/>
  <c r="H43" i="14" a="1"/>
  <c r="H43" i="14" s="1"/>
  <c r="M39" i="14" a="1"/>
  <c r="M39" i="14" s="1"/>
  <c r="L31" i="14" a="1"/>
  <c r="L31" i="14" s="1"/>
  <c r="N31" i="14" s="1"/>
  <c r="L55" i="14" a="1"/>
  <c r="L55" i="14" s="1"/>
  <c r="N55" i="14" s="1"/>
  <c r="M47" i="14" a="1"/>
  <c r="M47" i="14" s="1"/>
  <c r="M38" i="14" a="1"/>
  <c r="M38" i="14" s="1"/>
  <c r="H34" i="14" a="1"/>
  <c r="H34" i="14" s="1"/>
  <c r="L50" i="14" a="1"/>
  <c r="L50" i="14" s="1"/>
  <c r="N50" i="14" s="1"/>
  <c r="H42" i="14" a="1"/>
  <c r="H42" i="14" s="1"/>
  <c r="H31" i="14" a="1"/>
  <c r="H31" i="14" s="1"/>
  <c r="H47" i="14" a="1"/>
  <c r="H47" i="14" s="1"/>
  <c r="H55" i="14" a="1"/>
  <c r="H55" i="14" s="1"/>
  <c r="M48" i="14" a="1"/>
  <c r="M48" i="14" s="1"/>
  <c r="H48" i="14" a="1"/>
  <c r="H48" i="14" s="1"/>
  <c r="M49" i="14" a="1"/>
  <c r="M49" i="14" s="1"/>
  <c r="L59" i="14" a="1"/>
  <c r="L59" i="14" s="1"/>
  <c r="N59" i="14" s="1"/>
  <c r="O2" i="4" a="1"/>
  <c r="O2" i="4" s="1"/>
  <c r="P2" i="4" a="1"/>
  <c r="P2" i="4" s="1"/>
  <c r="N2" i="18"/>
  <c r="O2" i="18"/>
  <c r="N85" i="18"/>
  <c r="O85" i="18"/>
  <c r="D111" i="4"/>
  <c r="D117" i="4"/>
  <c r="F111" i="4"/>
  <c r="F117" i="4"/>
  <c r="P2" i="7" a="1"/>
  <c r="P2" i="7" s="1"/>
  <c r="O2" i="7" a="1"/>
  <c r="O2" i="7" s="1"/>
  <c r="A120" i="7"/>
  <c r="C117" i="4"/>
  <c r="O52" i="18"/>
  <c r="N52" i="18"/>
  <c r="E111" i="4"/>
  <c r="G117" i="4"/>
  <c r="O2" i="6" a="1"/>
  <c r="O2" i="6" s="1"/>
  <c r="A120" i="2"/>
  <c r="M60" i="14" a="1"/>
  <c r="M60" i="14" s="1"/>
  <c r="H60" i="14" a="1"/>
  <c r="H60" i="14" s="1"/>
  <c r="H63" i="14" a="1"/>
  <c r="H63" i="14" s="1"/>
  <c r="M57" i="14" a="1"/>
  <c r="M57" i="14" s="1"/>
  <c r="M63" i="14" a="1"/>
  <c r="M63" i="14" s="1"/>
  <c r="M58" i="14" a="1"/>
  <c r="M58" i="14" s="1"/>
  <c r="H64" i="14" a="1"/>
  <c r="H64" i="14" s="1"/>
  <c r="M68" i="14" a="1"/>
  <c r="M68" i="14" s="1"/>
  <c r="M67" i="14" a="1"/>
  <c r="M67" i="14" s="1"/>
  <c r="L58" i="14" a="1"/>
  <c r="L58" i="14" s="1"/>
  <c r="N58" i="14" s="1"/>
  <c r="L63" i="14" a="1"/>
  <c r="L63" i="14" s="1"/>
  <c r="N63" i="14" s="1"/>
  <c r="L20" i="27" a="1"/>
  <c r="L20" i="27" s="1"/>
  <c r="N20" i="27" s="1"/>
  <c r="L85" i="27" a="1"/>
  <c r="L85" i="27" s="1"/>
  <c r="N85" i="27" s="1"/>
  <c r="M62" i="14" a="1"/>
  <c r="M62" i="14" s="1"/>
  <c r="L67" i="14" a="1"/>
  <c r="L67" i="14" s="1"/>
  <c r="N67" i="14" s="1"/>
  <c r="L73" i="14" a="1"/>
  <c r="L73" i="14" s="1"/>
  <c r="N73" i="14" s="1"/>
  <c r="M69" i="14" a="1"/>
  <c r="M69" i="14" s="1"/>
  <c r="H65" i="14" a="1"/>
  <c r="H65" i="14" s="1"/>
  <c r="M61" i="14" a="1"/>
  <c r="M61" i="14" s="1"/>
  <c r="H57" i="14" a="1"/>
  <c r="H57" i="14" s="1"/>
  <c r="H53" i="14" a="1"/>
  <c r="H53" i="14" s="1"/>
  <c r="H58" i="14" a="1"/>
  <c r="H58" i="14" s="1"/>
  <c r="M50" i="14" a="1"/>
  <c r="M50" i="14" s="1"/>
  <c r="F110" i="27" a="1"/>
  <c r="F110" i="27" s="1"/>
  <c r="F112" i="27" s="1"/>
  <c r="M64" i="14" a="1"/>
  <c r="M64" i="14" s="1"/>
  <c r="L60" i="14" a="1"/>
  <c r="L60" i="14" s="1"/>
  <c r="N60" i="14" s="1"/>
  <c r="M56" i="14" a="1"/>
  <c r="M56" i="14" s="1"/>
  <c r="D110" i="27" a="1"/>
  <c r="D110" i="27" s="1"/>
  <c r="E110" i="27" a="1"/>
  <c r="E110" i="27" s="1"/>
  <c r="G110" i="27" a="1"/>
  <c r="G110" i="27" s="1"/>
  <c r="G117" i="27" s="1"/>
  <c r="C110" i="27" a="1"/>
  <c r="C110" i="27" s="1"/>
  <c r="C117" i="27" s="1"/>
  <c r="L61" i="14" a="1"/>
  <c r="L61" i="14" s="1"/>
  <c r="N61" i="14" s="1"/>
  <c r="L65" i="14" a="1"/>
  <c r="L65" i="14" s="1"/>
  <c r="N65" i="14" s="1"/>
  <c r="H71" i="14" a="1"/>
  <c r="H71" i="14" s="1"/>
  <c r="H67" i="14" a="1"/>
  <c r="H67" i="14" s="1"/>
  <c r="M65" i="14" a="1"/>
  <c r="M65" i="14" s="1"/>
  <c r="L69" i="14" a="1"/>
  <c r="L69" i="14" s="1"/>
  <c r="O69" i="14" s="1"/>
  <c r="M73" i="14" a="1"/>
  <c r="M73" i="14" s="1"/>
  <c r="H61" i="14" a="1"/>
  <c r="H61" i="14" s="1"/>
  <c r="L71" i="14" a="1"/>
  <c r="L71" i="14" s="1"/>
  <c r="N71" i="14" s="1"/>
  <c r="L64" i="14" a="1"/>
  <c r="L64" i="14" s="1"/>
  <c r="N64" i="14" s="1"/>
  <c r="M53" i="14" a="1"/>
  <c r="M53" i="14" s="1"/>
  <c r="L93" i="18" a="1"/>
  <c r="L93" i="18" s="1"/>
  <c r="O93" i="18" s="1"/>
  <c r="O72" i="18"/>
  <c r="N72" i="18"/>
  <c r="O69" i="18"/>
  <c r="N69" i="18"/>
  <c r="N67" i="18"/>
  <c r="O67" i="18"/>
  <c r="N88" i="18"/>
  <c r="O88" i="18"/>
  <c r="N84" i="18"/>
  <c r="O84" i="18"/>
  <c r="N56" i="18"/>
  <c r="O65" i="18"/>
  <c r="M102" i="18" a="1"/>
  <c r="M102" i="18" s="1"/>
  <c r="N66" i="18"/>
  <c r="O66" i="18"/>
  <c r="H103" i="18" a="1"/>
  <c r="H103" i="18" s="1"/>
  <c r="O86" i="18"/>
  <c r="N47" i="18"/>
  <c r="N43" i="18"/>
  <c r="N25" i="18"/>
  <c r="M93" i="18" a="1"/>
  <c r="M93" i="18" s="1"/>
  <c r="O41" i="18"/>
  <c r="H93" i="18" a="1"/>
  <c r="H93" i="18" s="1"/>
  <c r="N11" i="18"/>
  <c r="L101" i="18" a="1"/>
  <c r="L101" i="18" s="1"/>
  <c r="O101" i="18" s="1"/>
  <c r="L94" i="18" a="1"/>
  <c r="L94" i="18" s="1"/>
  <c r="O94" i="18" s="1"/>
  <c r="O4" i="18"/>
  <c r="N4" i="18"/>
  <c r="O57" i="18"/>
  <c r="N57" i="18"/>
  <c r="O91" i="18"/>
  <c r="N91" i="18"/>
  <c r="N53" i="18"/>
  <c r="O53" i="18"/>
  <c r="N59" i="18"/>
  <c r="O59" i="18"/>
  <c r="O34" i="18"/>
  <c r="N34" i="18"/>
  <c r="O14" i="18"/>
  <c r="N14" i="18"/>
  <c r="N90" i="18"/>
  <c r="O90" i="18"/>
  <c r="O40" i="18"/>
  <c r="N40" i="18"/>
  <c r="N35" i="18"/>
  <c r="O35" i="18"/>
  <c r="O58" i="18"/>
  <c r="N58" i="18"/>
  <c r="N16" i="18"/>
  <c r="O16" i="18"/>
  <c r="O89" i="18"/>
  <c r="N89" i="18"/>
  <c r="O92" i="18"/>
  <c r="N92" i="18"/>
  <c r="F109" i="18" a="1"/>
  <c r="F109" i="18" s="1"/>
  <c r="F111" i="18" s="1"/>
  <c r="N12" i="18"/>
  <c r="M106" i="18" a="1"/>
  <c r="M106" i="18" s="1"/>
  <c r="M101" i="18" a="1"/>
  <c r="M101" i="18" s="1"/>
  <c r="G109" i="18" a="1"/>
  <c r="G109" i="18" s="1"/>
  <c r="G111" i="18" s="1"/>
  <c r="D107" i="18" a="1"/>
  <c r="D107" i="18" s="1"/>
  <c r="L105" i="18" a="1"/>
  <c r="L105" i="18" s="1"/>
  <c r="O105" i="18" s="1"/>
  <c r="C107" i="18" a="1"/>
  <c r="C107" i="18" s="1"/>
  <c r="C109" i="18" a="1"/>
  <c r="C109" i="18" s="1"/>
  <c r="C111" i="18" s="1"/>
  <c r="N77" i="18"/>
  <c r="N76" i="18"/>
  <c r="N73" i="18"/>
  <c r="L97" i="18" a="1"/>
  <c r="L97" i="18" s="1"/>
  <c r="O97" i="18" s="1"/>
  <c r="L103" i="18" a="1"/>
  <c r="L103" i="18" s="1"/>
  <c r="O103" i="18" s="1"/>
  <c r="O7" i="18"/>
  <c r="N80" i="18"/>
  <c r="O20" i="18"/>
  <c r="N15" i="18"/>
  <c r="N24" i="18"/>
  <c r="O45" i="18"/>
  <c r="L102" i="18" a="1"/>
  <c r="L102" i="18" s="1"/>
  <c r="O102" i="18" s="1"/>
  <c r="N78" i="18"/>
  <c r="N75" i="18"/>
  <c r="O27" i="18"/>
  <c r="N60" i="18"/>
  <c r="N18" i="18"/>
  <c r="O18" i="18"/>
  <c r="O39" i="18"/>
  <c r="N39" i="18"/>
  <c r="O87" i="18"/>
  <c r="N87" i="18"/>
  <c r="O61" i="18"/>
  <c r="N61" i="18"/>
  <c r="O83" i="18"/>
  <c r="N83" i="18"/>
  <c r="O31" i="18"/>
  <c r="N31" i="18"/>
  <c r="O3" i="18"/>
  <c r="N3" i="18"/>
  <c r="O13" i="18"/>
  <c r="N13" i="18"/>
  <c r="O55" i="18"/>
  <c r="N55" i="18"/>
  <c r="O9" i="18"/>
  <c r="N9" i="18"/>
  <c r="O10" i="18"/>
  <c r="N10" i="18"/>
  <c r="O26" i="18"/>
  <c r="N26" i="18"/>
  <c r="O51" i="18"/>
  <c r="N51" i="18"/>
  <c r="O8" i="18"/>
  <c r="N8" i="18"/>
  <c r="N21" i="18"/>
  <c r="H94" i="18" a="1"/>
  <c r="H94" i="18" s="1"/>
  <c r="E109" i="18" a="1"/>
  <c r="E109" i="18" s="1"/>
  <c r="E111" i="18" s="1"/>
  <c r="O42" i="18"/>
  <c r="M98" i="18" a="1"/>
  <c r="M98" i="18" s="1"/>
  <c r="E107" i="18" a="1"/>
  <c r="E107" i="18" s="1"/>
  <c r="L106" i="18" a="1"/>
  <c r="L106" i="18" s="1"/>
  <c r="O106" i="18" s="1"/>
  <c r="H105" i="18" a="1"/>
  <c r="H105" i="18" s="1"/>
  <c r="H106" i="18" a="1"/>
  <c r="H106" i="18" s="1"/>
  <c r="F107" i="18" a="1"/>
  <c r="F107" i="18" s="1"/>
  <c r="D109" i="18" a="1"/>
  <c r="D109" i="18" s="1"/>
  <c r="D111" i="18" s="1"/>
  <c r="M103" i="18" a="1"/>
  <c r="M103" i="18" s="1"/>
  <c r="O81" i="18"/>
  <c r="N44" i="18"/>
  <c r="M94" i="18" a="1"/>
  <c r="M94" i="18" s="1"/>
  <c r="N70" i="18"/>
  <c r="N17" i="18"/>
  <c r="N5" i="18"/>
  <c r="N79" i="18"/>
  <c r="N46" i="18"/>
  <c r="H102" i="18" a="1"/>
  <c r="H102" i="18" s="1"/>
  <c r="L98" i="18" a="1"/>
  <c r="L98" i="18" s="1"/>
  <c r="O98" i="18" s="1"/>
  <c r="N23" i="18"/>
  <c r="N48" i="18"/>
  <c r="N68" i="18"/>
  <c r="N37" i="18"/>
  <c r="N63" i="18"/>
  <c r="N19" i="18"/>
  <c r="N82" i="18"/>
  <c r="H101" i="18" a="1"/>
  <c r="H101" i="18" s="1"/>
  <c r="N54" i="18"/>
  <c r="N32" i="18"/>
  <c r="N50" i="18"/>
  <c r="N36" i="18"/>
  <c r="N49" i="18"/>
  <c r="N22" i="18"/>
  <c r="H98" i="18" a="1"/>
  <c r="H98" i="18" s="1"/>
  <c r="G107" i="18" a="1"/>
  <c r="G107" i="18" s="1"/>
  <c r="N71" i="18"/>
  <c r="N30" i="18"/>
  <c r="N74" i="18"/>
  <c r="N29" i="18"/>
  <c r="N33" i="18"/>
  <c r="N64" i="18"/>
  <c r="M105" i="18" a="1"/>
  <c r="M105" i="18" s="1"/>
  <c r="N62" i="18"/>
  <c r="N28" i="18"/>
  <c r="N6" i="18"/>
  <c r="N38" i="18"/>
  <c r="G107" i="2" a="1"/>
  <c r="G107" i="2" s="1"/>
  <c r="L24" i="2" a="1"/>
  <c r="L24" i="2" s="1"/>
  <c r="O24" i="2" s="1"/>
  <c r="H25" i="2" a="1"/>
  <c r="H25" i="2" s="1"/>
  <c r="H64" i="2" a="1"/>
  <c r="H64" i="2" s="1"/>
  <c r="H87" i="2" a="1"/>
  <c r="H87" i="2" s="1"/>
  <c r="M43" i="2" a="1"/>
  <c r="M43" i="2" s="1"/>
  <c r="M64" i="2" a="1"/>
  <c r="M64" i="2" s="1"/>
  <c r="L25" i="2" a="1"/>
  <c r="L25" i="2" s="1"/>
  <c r="O25" i="2" s="1"/>
  <c r="L67" i="2" a="1"/>
  <c r="L67" i="2" s="1"/>
  <c r="O67" i="2" s="1"/>
  <c r="M88" i="2" a="1"/>
  <c r="M88" i="2" s="1"/>
  <c r="M67" i="2" a="1"/>
  <c r="M67" i="2" s="1"/>
  <c r="H88" i="2" a="1"/>
  <c r="H88" i="2" s="1"/>
  <c r="L44" i="2" a="1"/>
  <c r="L44" i="2" s="1"/>
  <c r="O44" i="2" s="1"/>
  <c r="G109" i="2" a="1"/>
  <c r="G109" i="2" s="1"/>
  <c r="G111" i="2" s="1"/>
  <c r="M87" i="2" a="1"/>
  <c r="M87" i="2" s="1"/>
  <c r="M86" i="2" a="1"/>
  <c r="M86" i="2" s="1"/>
  <c r="M23" i="2" a="1"/>
  <c r="M23" i="2" s="1"/>
  <c r="H86" i="2" a="1"/>
  <c r="H86" i="2" s="1"/>
  <c r="H23" i="2" a="1"/>
  <c r="H23" i="2" s="1"/>
  <c r="H24" i="2" a="1"/>
  <c r="H24" i="2" s="1"/>
  <c r="H4" i="2" a="1"/>
  <c r="H4" i="2" s="1"/>
  <c r="M5" i="2" a="1"/>
  <c r="M5" i="2" s="1"/>
  <c r="M3" i="2" a="1"/>
  <c r="M3" i="2" s="1"/>
  <c r="L45" i="2" a="1"/>
  <c r="L45" i="2" s="1"/>
  <c r="O45" i="2" s="1"/>
  <c r="L68" i="2" a="1"/>
  <c r="L68" i="2" s="1"/>
  <c r="O68" i="2" s="1"/>
  <c r="H5" i="2" a="1"/>
  <c r="H5" i="2" s="1"/>
  <c r="M45" i="2" a="1"/>
  <c r="M45" i="2" s="1"/>
  <c r="L3" i="2" a="1"/>
  <c r="L3" i="2" s="1"/>
  <c r="O3" i="2" s="1"/>
  <c r="M44" i="2" a="1"/>
  <c r="M44" i="2" s="1"/>
  <c r="M68" i="2" a="1"/>
  <c r="M68" i="2" s="1"/>
  <c r="M81" i="14" a="1"/>
  <c r="M81" i="14" s="1"/>
  <c r="M74" i="14" a="1"/>
  <c r="M74" i="14" s="1"/>
  <c r="M66" i="14" a="1"/>
  <c r="M66" i="14" s="1"/>
  <c r="H62" i="14" a="1"/>
  <c r="H62" i="14" s="1"/>
  <c r="M54" i="14" a="1"/>
  <c r="M54" i="14" s="1"/>
  <c r="H46" i="14" a="1"/>
  <c r="H46" i="14" s="1"/>
  <c r="M42" i="14" a="1"/>
  <c r="M42" i="14" s="1"/>
  <c r="M34" i="14" a="1"/>
  <c r="M34" i="14" s="1"/>
  <c r="O4" i="14"/>
  <c r="H69" i="14" a="1"/>
  <c r="H69" i="14" s="1"/>
  <c r="M46" i="14" a="1"/>
  <c r="M46" i="14" s="1"/>
  <c r="H54" i="14" a="1"/>
  <c r="H54" i="14" s="1"/>
  <c r="H76" i="14" a="1"/>
  <c r="H76" i="14" s="1"/>
  <c r="M72" i="14" a="1"/>
  <c r="M72" i="14" s="1"/>
  <c r="L46" i="14" a="1"/>
  <c r="L46" i="14" s="1"/>
  <c r="N46" i="14" s="1"/>
  <c r="M76" i="14" a="1"/>
  <c r="M76" i="14" s="1"/>
  <c r="L54" i="14" a="1"/>
  <c r="L54" i="14" s="1"/>
  <c r="O54" i="14" s="1"/>
  <c r="M71" i="14" a="1"/>
  <c r="M71" i="14" s="1"/>
  <c r="L62" i="14" a="1"/>
  <c r="L62" i="14" s="1"/>
  <c r="N62" i="14" s="1"/>
  <c r="M70" i="14" a="1"/>
  <c r="M70" i="14" s="1"/>
  <c r="L66" i="14" a="1"/>
  <c r="L66" i="14" s="1"/>
  <c r="N66" i="14" s="1"/>
  <c r="H85" i="14" a="1"/>
  <c r="H85" i="14" s="1"/>
  <c r="L81" i="14" a="1"/>
  <c r="L81" i="14" s="1"/>
  <c r="O81" i="14" s="1"/>
  <c r="L85" i="14" a="1"/>
  <c r="L85" i="14" s="1"/>
  <c r="N85" i="14" s="1"/>
  <c r="H73" i="14" a="1"/>
  <c r="H73" i="14" s="1"/>
  <c r="O9" i="14"/>
  <c r="M96" i="14" a="1"/>
  <c r="M96" i="14" s="1"/>
  <c r="H92" i="14" a="1"/>
  <c r="H92" i="14" s="1"/>
  <c r="L84" i="14" a="1"/>
  <c r="L84" i="14" s="1"/>
  <c r="N84" i="14" s="1"/>
  <c r="M80" i="14" a="1"/>
  <c r="M80" i="14" s="1"/>
  <c r="O6" i="14"/>
  <c r="O29" i="14"/>
  <c r="H99" i="14" a="1"/>
  <c r="H99" i="14" s="1"/>
  <c r="H95" i="14" a="1"/>
  <c r="H95" i="14" s="1"/>
  <c r="L91" i="14" a="1"/>
  <c r="L91" i="14" s="1"/>
  <c r="N91" i="14" s="1"/>
  <c r="H87" i="14" a="1"/>
  <c r="H87" i="14" s="1"/>
  <c r="L83" i="14" a="1"/>
  <c r="L83" i="14" s="1"/>
  <c r="N83" i="14" s="1"/>
  <c r="L79" i="14" a="1"/>
  <c r="L79" i="14" s="1"/>
  <c r="O79" i="14" s="1"/>
  <c r="M75" i="14" a="1"/>
  <c r="M75" i="14" s="1"/>
  <c r="M77" i="14" a="1"/>
  <c r="M77" i="14" s="1"/>
  <c r="H66" i="14" a="1"/>
  <c r="H66" i="14" s="1"/>
  <c r="O25" i="14"/>
  <c r="H84" i="14" a="1"/>
  <c r="H84" i="14" s="1"/>
  <c r="M104" i="14" a="1"/>
  <c r="M104" i="14" s="1"/>
  <c r="L77" i="14" a="1"/>
  <c r="L77" i="14" s="1"/>
  <c r="N77" i="14" s="1"/>
  <c r="O99" i="27"/>
  <c r="L80" i="14" a="1"/>
  <c r="L80" i="14" s="1"/>
  <c r="N80" i="14" s="1"/>
  <c r="L76" i="14" a="1"/>
  <c r="L76" i="14" s="1"/>
  <c r="N76" i="14" s="1"/>
  <c r="H72" i="14" a="1"/>
  <c r="H72" i="14" s="1"/>
  <c r="H68" i="14" a="1"/>
  <c r="H68" i="14" s="1"/>
  <c r="M88" i="14" a="1"/>
  <c r="M88" i="14" s="1"/>
  <c r="O8" i="14"/>
  <c r="L92" i="14" a="1"/>
  <c r="L92" i="14" s="1"/>
  <c r="N92" i="14" s="1"/>
  <c r="L88" i="14" a="1"/>
  <c r="L88" i="14" s="1"/>
  <c r="N88" i="14" s="1"/>
  <c r="L87" i="14" a="1"/>
  <c r="L87" i="14" s="1"/>
  <c r="N87" i="14" s="1"/>
  <c r="H79" i="14" a="1"/>
  <c r="H79" i="14" s="1"/>
  <c r="H75" i="14" a="1"/>
  <c r="H75" i="14" s="1"/>
  <c r="M100" i="14" a="1"/>
  <c r="M100" i="14" s="1"/>
  <c r="M95" i="14" a="1"/>
  <c r="M95" i="14" s="1"/>
  <c r="H83" i="14" a="1"/>
  <c r="H83" i="14" s="1"/>
  <c r="M79" i="14" a="1"/>
  <c r="M79" i="14" s="1"/>
  <c r="H91" i="14" a="1"/>
  <c r="H91" i="14" s="1"/>
  <c r="L99" i="14" a="1"/>
  <c r="L99" i="14" s="1"/>
  <c r="N99" i="14" s="1"/>
  <c r="H77" i="14" a="1"/>
  <c r="H77" i="14" s="1"/>
  <c r="M87" i="14" a="1"/>
  <c r="M87" i="14" s="1"/>
  <c r="L95" i="14" a="1"/>
  <c r="L95" i="14" s="1"/>
  <c r="O95" i="14" s="1"/>
  <c r="L98" i="14" a="1"/>
  <c r="L98" i="14" s="1"/>
  <c r="N98" i="14" s="1"/>
  <c r="L94" i="14" a="1"/>
  <c r="L94" i="14" s="1"/>
  <c r="O94" i="14" s="1"/>
  <c r="H90" i="14" a="1"/>
  <c r="H90" i="14" s="1"/>
  <c r="M86" i="14" a="1"/>
  <c r="M86" i="14" s="1"/>
  <c r="L82" i="14" a="1"/>
  <c r="L82" i="14" s="1"/>
  <c r="N82" i="14" s="1"/>
  <c r="L78" i="14" a="1"/>
  <c r="L78" i="14" s="1"/>
  <c r="O78" i="14" s="1"/>
  <c r="L74" i="14" a="1"/>
  <c r="L74" i="14" s="1"/>
  <c r="O74" i="14" s="1"/>
  <c r="L70" i="14" a="1"/>
  <c r="L70" i="14" s="1"/>
  <c r="N70" i="14" s="1"/>
  <c r="M91" i="14" a="1"/>
  <c r="M91" i="14" s="1"/>
  <c r="L96" i="14" a="1"/>
  <c r="L96" i="14" s="1"/>
  <c r="N96" i="14" s="1"/>
  <c r="O18" i="14"/>
  <c r="H101" i="14" a="1"/>
  <c r="H101" i="14" s="1"/>
  <c r="H97" i="14" a="1"/>
  <c r="H97" i="14" s="1"/>
  <c r="H93" i="14" a="1"/>
  <c r="H93" i="14" s="1"/>
  <c r="L89" i="14" a="1"/>
  <c r="L89" i="14" s="1"/>
  <c r="N89" i="14" s="1"/>
  <c r="M85" i="14" a="1"/>
  <c r="M85" i="14" s="1"/>
  <c r="H81" i="14" a="1"/>
  <c r="H81" i="14" s="1"/>
  <c r="N33" i="14"/>
  <c r="O33" i="14"/>
  <c r="N17" i="14"/>
  <c r="O17" i="14"/>
  <c r="N16" i="14"/>
  <c r="O16" i="14"/>
  <c r="O26" i="14"/>
  <c r="M90" i="14" a="1"/>
  <c r="M90" i="14" s="1"/>
  <c r="H74" i="14" a="1"/>
  <c r="H74" i="14" s="1"/>
  <c r="O22" i="14"/>
  <c r="O41" i="14"/>
  <c r="L104" i="14" a="1"/>
  <c r="L104" i="14" s="1"/>
  <c r="O104" i="14" s="1"/>
  <c r="M89" i="14" a="1"/>
  <c r="M89" i="14" s="1"/>
  <c r="H100" i="14" a="1"/>
  <c r="H100" i="14" s="1"/>
  <c r="M97" i="14" a="1"/>
  <c r="M97" i="14" s="1"/>
  <c r="M93" i="14" a="1"/>
  <c r="M93" i="14" s="1"/>
  <c r="H104" i="14" a="1"/>
  <c r="H104" i="14" s="1"/>
  <c r="H80" i="14" a="1"/>
  <c r="H80" i="14" s="1"/>
  <c r="L101" i="14" a="1"/>
  <c r="L101" i="14" s="1"/>
  <c r="N101" i="14" s="1"/>
  <c r="M78" i="14" a="1"/>
  <c r="M78" i="14" s="1"/>
  <c r="H94" i="14" a="1"/>
  <c r="H94" i="14" s="1"/>
  <c r="H70" i="14" a="1"/>
  <c r="H70" i="14" s="1"/>
  <c r="O28" i="14"/>
  <c r="M99" i="14" a="1"/>
  <c r="M99" i="14" s="1"/>
  <c r="M94" i="14" a="1"/>
  <c r="M94" i="14" s="1"/>
  <c r="L68" i="14" a="1"/>
  <c r="L68" i="14" s="1"/>
  <c r="N68" i="14" s="1"/>
  <c r="H78" i="14" a="1"/>
  <c r="H78" i="14" s="1"/>
  <c r="O15" i="14"/>
  <c r="H88" i="14" a="1"/>
  <c r="H88" i="14" s="1"/>
  <c r="L72" i="14" a="1"/>
  <c r="L72" i="14" s="1"/>
  <c r="N72" i="14" s="1"/>
  <c r="H82" i="14" a="1"/>
  <c r="H82" i="14" s="1"/>
  <c r="G109" i="14" a="1"/>
  <c r="G109" i="14" s="1"/>
  <c r="G111" i="14" s="1"/>
  <c r="H98" i="14" a="1"/>
  <c r="H98" i="14" s="1"/>
  <c r="H106" i="14" a="1"/>
  <c r="H106" i="14" s="1"/>
  <c r="M98" i="14" a="1"/>
  <c r="M98" i="14" s="1"/>
  <c r="M101" i="14" a="1"/>
  <c r="M101" i="14" s="1"/>
  <c r="O42" i="14"/>
  <c r="L93" i="14" a="1"/>
  <c r="L93" i="14" s="1"/>
  <c r="O93" i="14" s="1"/>
  <c r="M92" i="14" a="1"/>
  <c r="M92" i="14" s="1"/>
  <c r="H89" i="14" a="1"/>
  <c r="H89" i="14" s="1"/>
  <c r="L97" i="14" a="1"/>
  <c r="L97" i="14" s="1"/>
  <c r="M82" i="14" a="1"/>
  <c r="M82" i="14" s="1"/>
  <c r="H96" i="14" a="1"/>
  <c r="H96" i="14" s="1"/>
  <c r="M83" i="14" a="1"/>
  <c r="M83" i="14" s="1"/>
  <c r="H86" i="14" a="1"/>
  <c r="H86" i="14" s="1"/>
  <c r="M84" i="14" a="1"/>
  <c r="M84" i="14" s="1"/>
  <c r="O106" i="27"/>
  <c r="L86" i="14" a="1"/>
  <c r="L86" i="14" s="1"/>
  <c r="N86" i="14" s="1"/>
  <c r="L90" i="14" a="1"/>
  <c r="L90" i="14" s="1"/>
  <c r="N90" i="14" s="1"/>
  <c r="L75" i="14" a="1"/>
  <c r="L75" i="14" s="1"/>
  <c r="N75" i="14" s="1"/>
  <c r="O44" i="14"/>
  <c r="E107" i="14" a="1"/>
  <c r="E107" i="14" s="1"/>
  <c r="D107" i="14" a="1"/>
  <c r="D107" i="14" s="1"/>
  <c r="L79" i="27" a="1"/>
  <c r="L79" i="27" s="1"/>
  <c r="N79" i="27" s="1"/>
  <c r="L46" i="27" a="1"/>
  <c r="L46" i="27" s="1"/>
  <c r="H54" i="27" a="1"/>
  <c r="H54" i="27" s="1"/>
  <c r="H78" i="27" a="1"/>
  <c r="H78" i="27" s="1"/>
  <c r="H87" i="27" a="1"/>
  <c r="H87" i="27" s="1"/>
  <c r="H19" i="27" a="1"/>
  <c r="H19" i="27" s="1"/>
  <c r="H62" i="27" a="1"/>
  <c r="H62" i="27" s="1"/>
  <c r="L95" i="27" a="1"/>
  <c r="L95" i="27" s="1"/>
  <c r="N95" i="27" s="1"/>
  <c r="M95" i="27" a="1"/>
  <c r="M95" i="27" s="1"/>
  <c r="H95" i="27" a="1"/>
  <c r="H95" i="27" s="1"/>
  <c r="M76" i="27" a="1"/>
  <c r="M76" i="27" s="1"/>
  <c r="L71" i="27" a="1"/>
  <c r="L71" i="27" s="1"/>
  <c r="N71" i="27" s="1"/>
  <c r="M70" i="27" a="1"/>
  <c r="M70" i="27" s="1"/>
  <c r="H68" i="27" a="1"/>
  <c r="H68" i="27" s="1"/>
  <c r="L63" i="27" a="1"/>
  <c r="L63" i="27" s="1"/>
  <c r="M60" i="27" a="1"/>
  <c r="M60" i="27" s="1"/>
  <c r="M55" i="27" a="1"/>
  <c r="M55" i="27" s="1"/>
  <c r="L52" i="27" a="1"/>
  <c r="L52" i="27" s="1"/>
  <c r="N52" i="27" s="1"/>
  <c r="M47" i="27" a="1"/>
  <c r="M47" i="27" s="1"/>
  <c r="M39" i="27" a="1"/>
  <c r="M39" i="27" s="1"/>
  <c r="M38" i="27" a="1"/>
  <c r="M38" i="27" s="1"/>
  <c r="L36" i="27" a="1"/>
  <c r="L36" i="27" s="1"/>
  <c r="N36" i="27" s="1"/>
  <c r="M31" i="27" a="1"/>
  <c r="M31" i="27" s="1"/>
  <c r="L28" i="27" a="1"/>
  <c r="L28" i="27" s="1"/>
  <c r="H22" i="27" a="1"/>
  <c r="H22" i="27" s="1"/>
  <c r="H14" i="27" a="1"/>
  <c r="H14" i="27" s="1"/>
  <c r="H13" i="27" a="1"/>
  <c r="H13" i="27" s="1"/>
  <c r="L11" i="27" a="1"/>
  <c r="L11" i="27" s="1"/>
  <c r="N11" i="27" s="1"/>
  <c r="O98" i="27"/>
  <c r="M10" i="27" a="1"/>
  <c r="M10" i="27" s="1"/>
  <c r="H18" i="27" a="1"/>
  <c r="H18" i="27" s="1"/>
  <c r="H27" i="27" a="1"/>
  <c r="H27" i="27" s="1"/>
  <c r="H35" i="27" a="1"/>
  <c r="H35" i="27" s="1"/>
  <c r="H43" i="27" a="1"/>
  <c r="H43" i="27" s="1"/>
  <c r="H51" i="27" a="1"/>
  <c r="H51" i="27" s="1"/>
  <c r="L59" i="27" a="1"/>
  <c r="L59" i="27" s="1"/>
  <c r="N59" i="27" s="1"/>
  <c r="L67" i="27" a="1"/>
  <c r="L67" i="27" s="1"/>
  <c r="H75" i="27" a="1"/>
  <c r="H75" i="27" s="1"/>
  <c r="L83" i="27" a="1"/>
  <c r="L83" i="27" s="1"/>
  <c r="N83" i="27" s="1"/>
  <c r="M92" i="27" a="1"/>
  <c r="M92" i="27" s="1"/>
  <c r="O104" i="27"/>
  <c r="H7" i="27" a="1"/>
  <c r="H7" i="27" s="1"/>
  <c r="M15" i="27" a="1"/>
  <c r="M15" i="27" s="1"/>
  <c r="M23" i="27" a="1"/>
  <c r="M23" i="27" s="1"/>
  <c r="M32" i="27" a="1"/>
  <c r="M32" i="27" s="1"/>
  <c r="M56" i="27" a="1"/>
  <c r="M56" i="27" s="1"/>
  <c r="H64" i="27" a="1"/>
  <c r="H64" i="27" s="1"/>
  <c r="L72" i="27" a="1"/>
  <c r="L72" i="27" s="1"/>
  <c r="N72" i="27" s="1"/>
  <c r="L80" i="27" a="1"/>
  <c r="L80" i="27" s="1"/>
  <c r="H89" i="27" a="1"/>
  <c r="H89" i="27" s="1"/>
  <c r="L5" i="27" a="1"/>
  <c r="L5" i="27" s="1"/>
  <c r="N5" i="27" s="1"/>
  <c r="M12" i="27" a="1"/>
  <c r="M12" i="27" s="1"/>
  <c r="H29" i="27" a="1"/>
  <c r="H29" i="27" s="1"/>
  <c r="M37" i="27" a="1"/>
  <c r="M37" i="27" s="1"/>
  <c r="M45" i="27" a="1"/>
  <c r="M45" i="27" s="1"/>
  <c r="H53" i="27" a="1"/>
  <c r="H53" i="27" s="1"/>
  <c r="M61" i="27" a="1"/>
  <c r="M61" i="27" s="1"/>
  <c r="M69" i="27" a="1"/>
  <c r="M69" i="27" s="1"/>
  <c r="H77" i="27" a="1"/>
  <c r="H77" i="27" s="1"/>
  <c r="H86" i="27" a="1"/>
  <c r="H86" i="27" s="1"/>
  <c r="L4" i="27" a="1"/>
  <c r="L4" i="27" s="1"/>
  <c r="N4" i="27" s="1"/>
  <c r="H9" i="27" a="1"/>
  <c r="H9" i="27" s="1"/>
  <c r="H17" i="27" a="1"/>
  <c r="H17" i="27" s="1"/>
  <c r="M26" i="27" a="1"/>
  <c r="M26" i="27" s="1"/>
  <c r="H42" i="27" a="1"/>
  <c r="H42" i="27" s="1"/>
  <c r="M50" i="27" a="1"/>
  <c r="M50" i="27" s="1"/>
  <c r="L58" i="27" a="1"/>
  <c r="L58" i="27" s="1"/>
  <c r="N58" i="27" s="1"/>
  <c r="M66" i="27" a="1"/>
  <c r="M66" i="27" s="1"/>
  <c r="L74" i="27" a="1"/>
  <c r="L74" i="27" s="1"/>
  <c r="N74" i="27" s="1"/>
  <c r="L82" i="27" a="1"/>
  <c r="L82" i="27" s="1"/>
  <c r="N82" i="27" s="1"/>
  <c r="H91" i="27" a="1"/>
  <c r="H91" i="27" s="1"/>
  <c r="L88" i="27" a="1"/>
  <c r="L88" i="27" s="1"/>
  <c r="L44" i="27" a="1"/>
  <c r="L44" i="27" s="1"/>
  <c r="N44" i="27" s="1"/>
  <c r="M85" i="27" a="1"/>
  <c r="M85" i="27" s="1"/>
  <c r="M93" i="27" a="1"/>
  <c r="M93" i="27" s="1"/>
  <c r="L8" i="27" a="1"/>
  <c r="L8" i="27" s="1"/>
  <c r="M16" i="27" a="1"/>
  <c r="M16" i="27" s="1"/>
  <c r="L24" i="27" a="1"/>
  <c r="L24" i="27" s="1"/>
  <c r="N24" i="27" s="1"/>
  <c r="M33" i="27" a="1"/>
  <c r="M33" i="27" s="1"/>
  <c r="L41" i="27" a="1"/>
  <c r="L41" i="27" s="1"/>
  <c r="N41" i="27" s="1"/>
  <c r="H49" i="27" a="1"/>
  <c r="H49" i="27" s="1"/>
  <c r="L57" i="27" a="1"/>
  <c r="L57" i="27" s="1"/>
  <c r="N57" i="27" s="1"/>
  <c r="H65" i="27" a="1"/>
  <c r="H65" i="27" s="1"/>
  <c r="M73" i="27" a="1"/>
  <c r="M73" i="27" s="1"/>
  <c r="M81" i="27" a="1"/>
  <c r="M81" i="27" s="1"/>
  <c r="H90" i="27" a="1"/>
  <c r="H90" i="27" s="1"/>
  <c r="H94" i="27" a="1"/>
  <c r="H94" i="27" s="1"/>
  <c r="M94" i="27" a="1"/>
  <c r="M94" i="27" s="1"/>
  <c r="L94" i="27" a="1"/>
  <c r="L94" i="27" s="1"/>
  <c r="L93" i="27" a="1"/>
  <c r="L93" i="27" s="1"/>
  <c r="H93" i="27" a="1"/>
  <c r="H93" i="27" s="1"/>
  <c r="L92" i="27" a="1"/>
  <c r="L92" i="27" s="1"/>
  <c r="N92" i="27" s="1"/>
  <c r="H92" i="27" a="1"/>
  <c r="H92" i="27" s="1"/>
  <c r="M91" i="27" a="1"/>
  <c r="M91" i="27" s="1"/>
  <c r="L91" i="27" a="1"/>
  <c r="L91" i="27" s="1"/>
  <c r="N91" i="27" s="1"/>
  <c r="L90" i="27" a="1"/>
  <c r="L90" i="27" s="1"/>
  <c r="M90" i="27" a="1"/>
  <c r="M90" i="27" s="1"/>
  <c r="L89" i="27" a="1"/>
  <c r="L89" i="27" s="1"/>
  <c r="N89" i="27" s="1"/>
  <c r="M89" i="27" a="1"/>
  <c r="M89" i="27" s="1"/>
  <c r="M88" i="27" a="1"/>
  <c r="M88" i="27" s="1"/>
  <c r="H88" i="27" a="1"/>
  <c r="H88" i="27" s="1"/>
  <c r="M87" i="27" a="1"/>
  <c r="M87" i="27" s="1"/>
  <c r="L87" i="27" a="1"/>
  <c r="L87" i="27" s="1"/>
  <c r="L86" i="27" a="1"/>
  <c r="L86" i="27" s="1"/>
  <c r="M86" i="27" a="1"/>
  <c r="M86" i="27" s="1"/>
  <c r="H85" i="27" a="1"/>
  <c r="H85" i="27" s="1"/>
  <c r="O85" i="27"/>
  <c r="M83" i="27" a="1"/>
  <c r="M83" i="27" s="1"/>
  <c r="H83" i="27" a="1"/>
  <c r="H83" i="27" s="1"/>
  <c r="H82" i="27" a="1"/>
  <c r="H82" i="27" s="1"/>
  <c r="M82" i="27" a="1"/>
  <c r="M82" i="27" s="1"/>
  <c r="H81" i="27" a="1"/>
  <c r="H81" i="27" s="1"/>
  <c r="L81" i="27" a="1"/>
  <c r="L81" i="27" s="1"/>
  <c r="N81" i="27" s="1"/>
  <c r="M80" i="27" a="1"/>
  <c r="M80" i="27" s="1"/>
  <c r="H80" i="27" a="1"/>
  <c r="H80" i="27" s="1"/>
  <c r="H79" i="27" a="1"/>
  <c r="H79" i="27" s="1"/>
  <c r="M79" i="27" a="1"/>
  <c r="M79" i="27" s="1"/>
  <c r="M78" i="27" a="1"/>
  <c r="M78" i="27" s="1"/>
  <c r="L78" i="27" a="1"/>
  <c r="L78" i="27" s="1"/>
  <c r="N78" i="27" s="1"/>
  <c r="L77" i="27" a="1"/>
  <c r="L77" i="27" s="1"/>
  <c r="N77" i="27" s="1"/>
  <c r="M77" i="27" a="1"/>
  <c r="M77" i="27" s="1"/>
  <c r="H76" i="27" a="1"/>
  <c r="H76" i="27" s="1"/>
  <c r="L76" i="27" a="1"/>
  <c r="L76" i="27" s="1"/>
  <c r="N76" i="27" s="1"/>
  <c r="L75" i="27" a="1"/>
  <c r="L75" i="27" s="1"/>
  <c r="N75" i="27" s="1"/>
  <c r="M75" i="27" a="1"/>
  <c r="M75" i="27" s="1"/>
  <c r="H74" i="27" a="1"/>
  <c r="H74" i="27" s="1"/>
  <c r="M74" i="27" a="1"/>
  <c r="M74" i="27" s="1"/>
  <c r="H73" i="27" a="1"/>
  <c r="H73" i="27" s="1"/>
  <c r="L73" i="27" a="1"/>
  <c r="L73" i="27" s="1"/>
  <c r="N73" i="27" s="1"/>
  <c r="M72" i="27" a="1"/>
  <c r="M72" i="27" s="1"/>
  <c r="H72" i="27" a="1"/>
  <c r="H72" i="27" s="1"/>
  <c r="M71" i="27" a="1"/>
  <c r="M71" i="27" s="1"/>
  <c r="H71" i="27" a="1"/>
  <c r="H71" i="27" s="1"/>
  <c r="L70" i="27" a="1"/>
  <c r="L70" i="27" s="1"/>
  <c r="N70" i="27" s="1"/>
  <c r="H70" i="27" a="1"/>
  <c r="H70" i="27" s="1"/>
  <c r="L69" i="27" a="1"/>
  <c r="L69" i="27" s="1"/>
  <c r="N69" i="27" s="1"/>
  <c r="H69" i="27" a="1"/>
  <c r="H69" i="27" s="1"/>
  <c r="M68" i="27" a="1"/>
  <c r="M68" i="27" s="1"/>
  <c r="L68" i="27" a="1"/>
  <c r="L68" i="27" s="1"/>
  <c r="N68" i="27" s="1"/>
  <c r="H67" i="27" a="1"/>
  <c r="H67" i="27" s="1"/>
  <c r="M67" i="27" a="1"/>
  <c r="M67" i="27" s="1"/>
  <c r="H66" i="27" a="1"/>
  <c r="H66" i="27" s="1"/>
  <c r="L66" i="27" a="1"/>
  <c r="L66" i="27" s="1"/>
  <c r="M65" i="27" a="1"/>
  <c r="M65" i="27" s="1"/>
  <c r="L65" i="27" a="1"/>
  <c r="L65" i="27" s="1"/>
  <c r="L64" i="27" a="1"/>
  <c r="L64" i="27" s="1"/>
  <c r="M64" i="27" a="1"/>
  <c r="M64" i="27" s="1"/>
  <c r="H63" i="27" a="1"/>
  <c r="H63" i="27" s="1"/>
  <c r="M63" i="27" a="1"/>
  <c r="M63" i="27" s="1"/>
  <c r="L62" i="27" a="1"/>
  <c r="L62" i="27" s="1"/>
  <c r="N62" i="27" s="1"/>
  <c r="M62" i="27" a="1"/>
  <c r="M62" i="27" s="1"/>
  <c r="H61" i="27" a="1"/>
  <c r="H61" i="27" s="1"/>
  <c r="L61" i="27" a="1"/>
  <c r="L61" i="27" s="1"/>
  <c r="N61" i="27" s="1"/>
  <c r="H60" i="27" a="1"/>
  <c r="H60" i="27" s="1"/>
  <c r="L60" i="27" a="1"/>
  <c r="L60" i="27" s="1"/>
  <c r="N60" i="27" s="1"/>
  <c r="M59" i="27" a="1"/>
  <c r="M59" i="27" s="1"/>
  <c r="H59" i="27" a="1"/>
  <c r="H59" i="27" s="1"/>
  <c r="M58" i="27" a="1"/>
  <c r="M58" i="27" s="1"/>
  <c r="H58" i="27" a="1"/>
  <c r="H58" i="27" s="1"/>
  <c r="M57" i="27" a="1"/>
  <c r="M57" i="27" s="1"/>
  <c r="H57" i="27" a="1"/>
  <c r="H57" i="27" s="1"/>
  <c r="L56" i="27" a="1"/>
  <c r="L56" i="27" s="1"/>
  <c r="N56" i="27" s="1"/>
  <c r="H56" i="27" a="1"/>
  <c r="H56" i="27" s="1"/>
  <c r="L55" i="27" a="1"/>
  <c r="L55" i="27" s="1"/>
  <c r="N55" i="27" s="1"/>
  <c r="H55" i="27" a="1"/>
  <c r="H55" i="27" s="1"/>
  <c r="L54" i="27" a="1"/>
  <c r="L54" i="27" s="1"/>
  <c r="M54" i="27" a="1"/>
  <c r="M54" i="27" s="1"/>
  <c r="L53" i="27" a="1"/>
  <c r="L53" i="27" s="1"/>
  <c r="M53" i="27" a="1"/>
  <c r="M53" i="27" s="1"/>
  <c r="H52" i="27" a="1"/>
  <c r="H52" i="27" s="1"/>
  <c r="M52" i="27" a="1"/>
  <c r="M52" i="27" s="1"/>
  <c r="L51" i="27" a="1"/>
  <c r="L51" i="27" s="1"/>
  <c r="N51" i="27" s="1"/>
  <c r="M51" i="27" a="1"/>
  <c r="M51" i="27" s="1"/>
  <c r="H50" i="27" a="1"/>
  <c r="H50" i="27" s="1"/>
  <c r="L50" i="27" a="1"/>
  <c r="L50" i="27" s="1"/>
  <c r="L49" i="27" a="1"/>
  <c r="L49" i="27" s="1"/>
  <c r="M49" i="27" a="1"/>
  <c r="M49" i="27" s="1"/>
  <c r="M48" i="27" a="1"/>
  <c r="M48" i="27" s="1"/>
  <c r="H48" i="27" a="1"/>
  <c r="H48" i="27" s="1"/>
  <c r="L48" i="27" a="1"/>
  <c r="L48" i="27" s="1"/>
  <c r="N48" i="27" s="1"/>
  <c r="L47" i="27" a="1"/>
  <c r="L47" i="27" s="1"/>
  <c r="N47" i="27" s="1"/>
  <c r="H47" i="27" a="1"/>
  <c r="H47" i="27" s="1"/>
  <c r="H46" i="27" a="1"/>
  <c r="H46" i="27" s="1"/>
  <c r="M46" i="27" a="1"/>
  <c r="M46" i="27" s="1"/>
  <c r="H45" i="27" a="1"/>
  <c r="H45" i="27" s="1"/>
  <c r="L45" i="27" a="1"/>
  <c r="L45" i="27" s="1"/>
  <c r="N45" i="27" s="1"/>
  <c r="M44" i="27" a="1"/>
  <c r="M44" i="27" s="1"/>
  <c r="H44" i="27" a="1"/>
  <c r="H44" i="27" s="1"/>
  <c r="M43" i="27" a="1"/>
  <c r="M43" i="27" s="1"/>
  <c r="L43" i="27" a="1"/>
  <c r="L43" i="27" s="1"/>
  <c r="N43" i="27" s="1"/>
  <c r="M42" i="27" a="1"/>
  <c r="M42" i="27" s="1"/>
  <c r="L42" i="27" a="1"/>
  <c r="L42" i="27" s="1"/>
  <c r="N42" i="27" s="1"/>
  <c r="M41" i="27" a="1"/>
  <c r="M41" i="27" s="1"/>
  <c r="H41" i="27" a="1"/>
  <c r="H41" i="27" s="1"/>
  <c r="H40" i="27" a="1"/>
  <c r="H40" i="27" s="1"/>
  <c r="L40" i="27" a="1"/>
  <c r="L40" i="27" s="1"/>
  <c r="N40" i="27" s="1"/>
  <c r="M40" i="27" a="1"/>
  <c r="M40" i="27" s="1"/>
  <c r="H39" i="27" a="1"/>
  <c r="H39" i="27" s="1"/>
  <c r="L39" i="27" a="1"/>
  <c r="L39" i="27" s="1"/>
  <c r="N39" i="27" s="1"/>
  <c r="H38" i="27" a="1"/>
  <c r="H38" i="27" s="1"/>
  <c r="L38" i="27" a="1"/>
  <c r="L38" i="27" s="1"/>
  <c r="N38" i="27" s="1"/>
  <c r="H37" i="27" a="1"/>
  <c r="H37" i="27" s="1"/>
  <c r="L37" i="27" a="1"/>
  <c r="L37" i="27" s="1"/>
  <c r="N37" i="27" s="1"/>
  <c r="M36" i="27" a="1"/>
  <c r="M36" i="27" s="1"/>
  <c r="H36" i="27" a="1"/>
  <c r="H36" i="27" s="1"/>
  <c r="L35" i="27" a="1"/>
  <c r="L35" i="27" s="1"/>
  <c r="N35" i="27" s="1"/>
  <c r="M35" i="27" a="1"/>
  <c r="M35" i="27" s="1"/>
  <c r="L34" i="27" a="1"/>
  <c r="L34" i="27" s="1"/>
  <c r="N34" i="27" s="1"/>
  <c r="M34" i="27" a="1"/>
  <c r="M34" i="27" s="1"/>
  <c r="H34" i="27" a="1"/>
  <c r="H34" i="27" s="1"/>
  <c r="H33" i="27" a="1"/>
  <c r="H33" i="27" s="1"/>
  <c r="L33" i="27" a="1"/>
  <c r="L33" i="27" s="1"/>
  <c r="N33" i="27" s="1"/>
  <c r="H32" i="27" a="1"/>
  <c r="H32" i="27" s="1"/>
  <c r="L32" i="27" a="1"/>
  <c r="L32" i="27" s="1"/>
  <c r="N32" i="27" s="1"/>
  <c r="L31" i="27" a="1"/>
  <c r="L31" i="27" s="1"/>
  <c r="H31" i="27" a="1"/>
  <c r="H31" i="27" s="1"/>
  <c r="H30" i="27" a="1"/>
  <c r="H30" i="27" s="1"/>
  <c r="L30" i="27" a="1"/>
  <c r="L30" i="27" s="1"/>
  <c r="N30" i="27" s="1"/>
  <c r="M30" i="27" a="1"/>
  <c r="M30" i="27" s="1"/>
  <c r="M29" i="27" a="1"/>
  <c r="M29" i="27" s="1"/>
  <c r="L29" i="27" a="1"/>
  <c r="L29" i="27" s="1"/>
  <c r="N29" i="27" s="1"/>
  <c r="M28" i="27" a="1"/>
  <c r="M28" i="27" s="1"/>
  <c r="H28" i="27" a="1"/>
  <c r="H28" i="27" s="1"/>
  <c r="L27" i="27" a="1"/>
  <c r="L27" i="27" s="1"/>
  <c r="M27" i="27" a="1"/>
  <c r="M27" i="27" s="1"/>
  <c r="L26" i="27" a="1"/>
  <c r="L26" i="27" s="1"/>
  <c r="N26" i="27" s="1"/>
  <c r="H26" i="27" a="1"/>
  <c r="H26" i="27" s="1"/>
  <c r="H24" i="27" a="1"/>
  <c r="H24" i="27" s="1"/>
  <c r="M24" i="27" a="1"/>
  <c r="M24" i="27" s="1"/>
  <c r="H23" i="27" a="1"/>
  <c r="H23" i="27" s="1"/>
  <c r="L23" i="27" a="1"/>
  <c r="L23" i="27" s="1"/>
  <c r="N23" i="27" s="1"/>
  <c r="L22" i="27" a="1"/>
  <c r="L22" i="27" s="1"/>
  <c r="N22" i="27" s="1"/>
  <c r="M22" i="27" a="1"/>
  <c r="M22" i="27" s="1"/>
  <c r="H21" i="27" a="1"/>
  <c r="H21" i="27" s="1"/>
  <c r="L21" i="27" a="1"/>
  <c r="L21" i="27" s="1"/>
  <c r="N21" i="27" s="1"/>
  <c r="M21" i="27" a="1"/>
  <c r="M21" i="27" s="1"/>
  <c r="H20" i="27" a="1"/>
  <c r="H20" i="27" s="1"/>
  <c r="M20" i="27" a="1"/>
  <c r="M20" i="27" s="1"/>
  <c r="L19" i="27" a="1"/>
  <c r="L19" i="27" s="1"/>
  <c r="N19" i="27" s="1"/>
  <c r="M19" i="27" a="1"/>
  <c r="M19" i="27" s="1"/>
  <c r="M18" i="27" a="1"/>
  <c r="M18" i="27" s="1"/>
  <c r="L18" i="27" a="1"/>
  <c r="L18" i="27" s="1"/>
  <c r="L17" i="27" a="1"/>
  <c r="L17" i="27" s="1"/>
  <c r="N17" i="27" s="1"/>
  <c r="M17" i="27" a="1"/>
  <c r="M17" i="27" s="1"/>
  <c r="L16" i="27" a="1"/>
  <c r="L16" i="27" s="1"/>
  <c r="N16" i="27" s="1"/>
  <c r="H16" i="27" a="1"/>
  <c r="H16" i="27" s="1"/>
  <c r="H15" i="27" a="1"/>
  <c r="H15" i="27" s="1"/>
  <c r="L15" i="27" a="1"/>
  <c r="L15" i="27" s="1"/>
  <c r="N15" i="27" s="1"/>
  <c r="M14" i="27" a="1"/>
  <c r="M14" i="27" s="1"/>
  <c r="L14" i="27" a="1"/>
  <c r="L14" i="27" s="1"/>
  <c r="N14" i="27" s="1"/>
  <c r="L13" i="27" a="1"/>
  <c r="L13" i="27" s="1"/>
  <c r="N13" i="27" s="1"/>
  <c r="M13" i="27" a="1"/>
  <c r="M13" i="27" s="1"/>
  <c r="H12" i="27" a="1"/>
  <c r="H12" i="27" s="1"/>
  <c r="L12" i="27" a="1"/>
  <c r="L12" i="27" s="1"/>
  <c r="N12" i="27" s="1"/>
  <c r="M11" i="27" a="1"/>
  <c r="M11" i="27" s="1"/>
  <c r="H11" i="27" a="1"/>
  <c r="H11" i="27" s="1"/>
  <c r="L10" i="27" a="1"/>
  <c r="L10" i="27" s="1"/>
  <c r="N10" i="27" s="1"/>
  <c r="H10" i="27" a="1"/>
  <c r="H10" i="27" s="1"/>
  <c r="L9" i="27" a="1"/>
  <c r="L9" i="27" s="1"/>
  <c r="M8" i="27" a="1"/>
  <c r="M8" i="27" s="1"/>
  <c r="H8" i="27" a="1"/>
  <c r="H8" i="27" s="1"/>
  <c r="L7" i="27" a="1"/>
  <c r="L7" i="27" s="1"/>
  <c r="N7" i="27" s="1"/>
  <c r="L6" i="27" a="1"/>
  <c r="L6" i="27" s="1"/>
  <c r="N6" i="27" s="1"/>
  <c r="M6" i="27" a="1"/>
  <c r="M6" i="27" s="1"/>
  <c r="D107" i="27" a="1"/>
  <c r="D107" i="27" s="1"/>
  <c r="O101" i="27"/>
  <c r="M5" i="27" a="1"/>
  <c r="M5" i="27" s="1"/>
  <c r="F107" i="27" a="1"/>
  <c r="F107" i="27" s="1"/>
  <c r="M7" i="27" a="1"/>
  <c r="M7" i="27" s="1"/>
  <c r="H3" i="27" a="1"/>
  <c r="H3" i="27" s="1"/>
  <c r="H6" i="27" a="1"/>
  <c r="H6" i="27" s="1"/>
  <c r="M9" i="27" a="1"/>
  <c r="M9" i="27" s="1"/>
  <c r="M4" i="27" a="1"/>
  <c r="M4" i="27" s="1"/>
  <c r="V88" i="2"/>
  <c r="V53" i="2"/>
  <c r="V59" i="2"/>
  <c r="V90" i="2"/>
  <c r="V63" i="2"/>
  <c r="V6" i="2"/>
  <c r="V86" i="2"/>
  <c r="V91" i="2"/>
  <c r="V56" i="2"/>
  <c r="V79" i="2"/>
  <c r="V87" i="2"/>
  <c r="V64" i="2"/>
  <c r="M3" i="27" a="1"/>
  <c r="M3" i="27" s="1"/>
  <c r="L3" i="27" a="1"/>
  <c r="L3" i="27" s="1"/>
  <c r="N3" i="27" s="1"/>
  <c r="L2" i="27" a="1"/>
  <c r="L2" i="27" s="1"/>
  <c r="N2" i="27" s="1"/>
  <c r="H4" i="27" a="1"/>
  <c r="H4" i="27" s="1"/>
  <c r="C107" i="27" a="1"/>
  <c r="C107" i="27" s="1"/>
  <c r="H2" i="27" a="1"/>
  <c r="H2" i="27" s="1"/>
  <c r="E107" i="27" a="1"/>
  <c r="E107" i="27" s="1"/>
  <c r="H5" i="27" a="1"/>
  <c r="H5" i="27" s="1"/>
  <c r="M2" i="27" a="1"/>
  <c r="M2" i="27" s="1"/>
  <c r="G107" i="27" a="1"/>
  <c r="G107" i="27" s="1"/>
  <c r="N39" i="14"/>
  <c r="O39" i="14"/>
  <c r="O7" i="2"/>
  <c r="N11" i="14"/>
  <c r="O11" i="14"/>
  <c r="N13" i="14"/>
  <c r="O13" i="14"/>
  <c r="L102" i="14" a="1"/>
  <c r="L102" i="14" s="1"/>
  <c r="C109" i="14" a="1"/>
  <c r="C109" i="14" s="1"/>
  <c r="C111" i="14" s="1"/>
  <c r="E109" i="14" a="1"/>
  <c r="E109" i="14" s="1"/>
  <c r="E111" i="14" s="1"/>
  <c r="L105" i="14" a="1"/>
  <c r="L105" i="14" s="1"/>
  <c r="F109" i="14" a="1"/>
  <c r="F109" i="14" s="1"/>
  <c r="F111" i="14" s="1"/>
  <c r="L103" i="14" a="1"/>
  <c r="L103" i="14" s="1"/>
  <c r="N36" i="14"/>
  <c r="O36" i="14"/>
  <c r="O56" i="14"/>
  <c r="M102" i="14" a="1"/>
  <c r="M102" i="14" s="1"/>
  <c r="M103" i="14" a="1"/>
  <c r="M103" i="14" s="1"/>
  <c r="F107" i="14" a="1"/>
  <c r="F107" i="14" s="1"/>
  <c r="O10" i="14"/>
  <c r="N35" i="14"/>
  <c r="O35" i="14"/>
  <c r="N47" i="14"/>
  <c r="O47" i="14"/>
  <c r="N21" i="14"/>
  <c r="O21" i="14"/>
  <c r="H102" i="14" a="1"/>
  <c r="H102" i="14" s="1"/>
  <c r="O102" i="27"/>
  <c r="H105" i="14" a="1"/>
  <c r="H105" i="14" s="1"/>
  <c r="N38" i="14"/>
  <c r="O38" i="14"/>
  <c r="C107" i="14" a="1"/>
  <c r="C107" i="14" s="1"/>
  <c r="G107" i="14" a="1"/>
  <c r="G107" i="14" s="1"/>
  <c r="L106" i="14" a="1"/>
  <c r="L106" i="14" s="1"/>
  <c r="N23" i="14"/>
  <c r="O23" i="14"/>
  <c r="O51" i="14"/>
  <c r="O3" i="14"/>
  <c r="N7" i="14"/>
  <c r="O7" i="14"/>
  <c r="N24" i="14"/>
  <c r="O24" i="14"/>
  <c r="O100" i="27"/>
  <c r="M105" i="14" a="1"/>
  <c r="M105" i="14" s="1"/>
  <c r="N14" i="14"/>
  <c r="O14" i="14"/>
  <c r="N37" i="14"/>
  <c r="O37" i="14"/>
  <c r="M106" i="14" a="1"/>
  <c r="M106" i="14" s="1"/>
  <c r="D109" i="14" a="1"/>
  <c r="D109" i="14" s="1"/>
  <c r="D111" i="14" s="1"/>
  <c r="O97" i="27"/>
  <c r="H103" i="14" a="1"/>
  <c r="H103" i="14" s="1"/>
  <c r="N2" i="14"/>
  <c r="N30" i="14"/>
  <c r="O30" i="14"/>
  <c r="N12" i="14"/>
  <c r="O12" i="14"/>
  <c r="N43" i="14"/>
  <c r="O43" i="14"/>
  <c r="L100" i="14" a="1"/>
  <c r="L100" i="14" s="1"/>
  <c r="N20" i="14"/>
  <c r="O20" i="14"/>
  <c r="O19" i="14"/>
  <c r="O5" i="14"/>
  <c r="O105" i="27"/>
  <c r="O40" i="14" l="1"/>
  <c r="O49" i="14"/>
  <c r="N57" i="14"/>
  <c r="O58" i="14"/>
  <c r="N27" i="14"/>
  <c r="O55" i="14"/>
  <c r="O34" i="14"/>
  <c r="O53" i="14"/>
  <c r="N45" i="14"/>
  <c r="O52" i="14"/>
  <c r="O48" i="14"/>
  <c r="O63" i="14"/>
  <c r="O32" i="14"/>
  <c r="O59" i="14"/>
  <c r="O50" i="14"/>
  <c r="O31" i="14"/>
  <c r="A120" i="4"/>
  <c r="O65" i="14"/>
  <c r="O60" i="14"/>
  <c r="O67" i="14"/>
  <c r="N69" i="14"/>
  <c r="O77" i="14"/>
  <c r="N74" i="14"/>
  <c r="O61" i="14"/>
  <c r="O96" i="14"/>
  <c r="N104" i="14"/>
  <c r="N79" i="14"/>
  <c r="O82" i="14"/>
  <c r="O70" i="14"/>
  <c r="N81" i="14"/>
  <c r="O73" i="14"/>
  <c r="O68" i="14"/>
  <c r="N94" i="14"/>
  <c r="O71" i="14"/>
  <c r="O88" i="14"/>
  <c r="O20" i="27"/>
  <c r="O46" i="14"/>
  <c r="N78" i="14"/>
  <c r="G112" i="27"/>
  <c r="O63" i="27"/>
  <c r="N63" i="27"/>
  <c r="O93" i="27"/>
  <c r="N93" i="27"/>
  <c r="E112" i="27"/>
  <c r="O94" i="27"/>
  <c r="N94" i="27"/>
  <c r="O53" i="27"/>
  <c r="N53" i="27"/>
  <c r="O80" i="27"/>
  <c r="N80" i="27"/>
  <c r="O54" i="27"/>
  <c r="O27" i="27"/>
  <c r="N27" i="27"/>
  <c r="O86" i="27"/>
  <c r="O87" i="27"/>
  <c r="N87" i="27"/>
  <c r="O18" i="27"/>
  <c r="N18" i="27"/>
  <c r="O46" i="27"/>
  <c r="N46" i="27"/>
  <c r="O28" i="27"/>
  <c r="N28" i="27"/>
  <c r="O9" i="27"/>
  <c r="N9" i="27"/>
  <c r="O49" i="27"/>
  <c r="N49" i="27"/>
  <c r="O90" i="27"/>
  <c r="N90" i="27"/>
  <c r="O8" i="27"/>
  <c r="N8" i="27"/>
  <c r="O67" i="27"/>
  <c r="N67" i="27"/>
  <c r="O31" i="27"/>
  <c r="N31" i="27"/>
  <c r="O50" i="27"/>
  <c r="N50" i="27"/>
  <c r="O72" i="14"/>
  <c r="O90" i="14"/>
  <c r="O64" i="14"/>
  <c r="O62" i="14"/>
  <c r="D112" i="27"/>
  <c r="O87" i="14"/>
  <c r="C112" i="27"/>
  <c r="O43" i="27"/>
  <c r="O75" i="27"/>
  <c r="O64" i="27"/>
  <c r="O61" i="27"/>
  <c r="O52" i="27"/>
  <c r="O36" i="27"/>
  <c r="O35" i="27"/>
  <c r="O17" i="27"/>
  <c r="O11" i="27"/>
  <c r="O5" i="27"/>
  <c r="O4" i="27"/>
  <c r="O98" i="14"/>
  <c r="O99" i="14"/>
  <c r="O71" i="27"/>
  <c r="O89" i="27"/>
  <c r="O41" i="27"/>
  <c r="O86" i="14"/>
  <c r="N93" i="14"/>
  <c r="O33" i="27"/>
  <c r="O22" i="27"/>
  <c r="O68" i="27"/>
  <c r="O76" i="14"/>
  <c r="O78" i="27"/>
  <c r="O91" i="14"/>
  <c r="O83" i="14"/>
  <c r="O80" i="14"/>
  <c r="P2" i="2" a="1"/>
  <c r="P2" i="2" s="1"/>
  <c r="N95" i="14"/>
  <c r="O51" i="27"/>
  <c r="O81" i="27"/>
  <c r="O57" i="27"/>
  <c r="P2" i="18" a="1"/>
  <c r="P2" i="18" s="1"/>
  <c r="N107" i="18"/>
  <c r="O19" i="27"/>
  <c r="O32" i="27"/>
  <c r="O83" i="27"/>
  <c r="O75" i="14"/>
  <c r="N54" i="14"/>
  <c r="O73" i="27"/>
  <c r="O72" i="27"/>
  <c r="O95" i="27"/>
  <c r="O89" i="14"/>
  <c r="O92" i="14"/>
  <c r="O66" i="14"/>
  <c r="O65" i="27"/>
  <c r="O85" i="14"/>
  <c r="O84" i="14"/>
  <c r="O58" i="27"/>
  <c r="O77" i="27"/>
  <c r="O23" i="27"/>
  <c r="O15" i="27"/>
  <c r="P2" i="14" a="1"/>
  <c r="P2" i="14" s="1"/>
  <c r="O69" i="27"/>
  <c r="N97" i="14"/>
  <c r="O97" i="14"/>
  <c r="O79" i="27"/>
  <c r="O101" i="14"/>
  <c r="O91" i="27"/>
  <c r="O39" i="27"/>
  <c r="O24" i="27"/>
  <c r="O44" i="27"/>
  <c r="O47" i="27"/>
  <c r="O16" i="27"/>
  <c r="O88" i="27"/>
  <c r="P2" i="27" a="1"/>
  <c r="P2" i="27" s="1"/>
  <c r="O82" i="27"/>
  <c r="O76" i="27"/>
  <c r="O74" i="27"/>
  <c r="O70" i="27"/>
  <c r="O60" i="27"/>
  <c r="O59" i="27"/>
  <c r="O29" i="27"/>
  <c r="O7" i="27"/>
  <c r="O92" i="27"/>
  <c r="O66" i="27"/>
  <c r="O62" i="27"/>
  <c r="O56" i="27"/>
  <c r="O55" i="27"/>
  <c r="O48" i="27"/>
  <c r="O45" i="27"/>
  <c r="O42" i="27"/>
  <c r="O40" i="27"/>
  <c r="O38" i="27"/>
  <c r="O37" i="27"/>
  <c r="O34" i="27"/>
  <c r="O30" i="27"/>
  <c r="O26" i="27"/>
  <c r="O21" i="27"/>
  <c r="O14" i="27"/>
  <c r="O13" i="27"/>
  <c r="O12" i="27"/>
  <c r="O10" i="27"/>
  <c r="O6" i="27"/>
  <c r="O2" i="27"/>
  <c r="O3" i="27"/>
  <c r="N102" i="14"/>
  <c r="O102" i="14"/>
  <c r="N103" i="14"/>
  <c r="O103" i="14"/>
  <c r="N106" i="14"/>
  <c r="O106" i="14"/>
  <c r="N105" i="14"/>
  <c r="O105" i="14"/>
  <c r="N100" i="14"/>
  <c r="O100" i="14"/>
  <c r="A120" i="2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<sst xmlns="http://schemas.openxmlformats.org/spreadsheetml/2006/main" count="4668" uniqueCount="640">
  <si>
    <t>ID</t>
  </si>
  <si>
    <t>Player Name</t>
  </si>
  <si>
    <t>Level</t>
  </si>
  <si>
    <t>AKA</t>
  </si>
  <si>
    <t>Adi500</t>
  </si>
  <si>
    <t>Carson29</t>
  </si>
  <si>
    <t>DestinedOne</t>
  </si>
  <si>
    <t>AreKayPee</t>
  </si>
  <si>
    <t>Addisssss</t>
  </si>
  <si>
    <t>Twin09</t>
  </si>
  <si>
    <t>GaurangM</t>
  </si>
  <si>
    <t>banditos</t>
  </si>
  <si>
    <t>Ashmit Odisha</t>
  </si>
  <si>
    <t>Big Meech</t>
  </si>
  <si>
    <t>Balkan</t>
  </si>
  <si>
    <t>MexCol</t>
  </si>
  <si>
    <t>BravoTeam25</t>
  </si>
  <si>
    <t>beterano</t>
  </si>
  <si>
    <t>EFGH</t>
  </si>
  <si>
    <t>SurvivorBias</t>
  </si>
  <si>
    <t>biiee</t>
  </si>
  <si>
    <t>IJKL</t>
  </si>
  <si>
    <t>Brommex</t>
  </si>
  <si>
    <t>Valbru</t>
  </si>
  <si>
    <t>COP ASHOK R3</t>
  </si>
  <si>
    <t>CarlosMLG</t>
  </si>
  <si>
    <t>MatthewKehling</t>
  </si>
  <si>
    <t>Cgable</t>
  </si>
  <si>
    <t>Deadwake</t>
  </si>
  <si>
    <t>Chuck Woolery</t>
  </si>
  <si>
    <t>KIRINfarm</t>
  </si>
  <si>
    <t>Daani</t>
  </si>
  <si>
    <t>FernaLS</t>
  </si>
  <si>
    <t xml:space="preserve">Dangon1 </t>
  </si>
  <si>
    <t>Fabnio</t>
  </si>
  <si>
    <t>Hnakai</t>
  </si>
  <si>
    <t>Columnbina</t>
  </si>
  <si>
    <t>Jbzscrews</t>
  </si>
  <si>
    <t>Jigsaws</t>
  </si>
  <si>
    <t>Kakaroto San</t>
  </si>
  <si>
    <t>HURSTBRO</t>
  </si>
  <si>
    <t>Kimpossible7544</t>
  </si>
  <si>
    <t>LeleXX85</t>
  </si>
  <si>
    <t>Josh 007</t>
  </si>
  <si>
    <t>Lisa</t>
  </si>
  <si>
    <t>lion cute</t>
  </si>
  <si>
    <t>M-D</t>
  </si>
  <si>
    <t>LittleOmig</t>
  </si>
  <si>
    <t>Mekk9</t>
  </si>
  <si>
    <t>LoverGuy</t>
  </si>
  <si>
    <t>Meowwe</t>
  </si>
  <si>
    <t>Matys</t>
  </si>
  <si>
    <t>Mervyn</t>
  </si>
  <si>
    <t>MyHitMyWay</t>
  </si>
  <si>
    <t>RyanD</t>
  </si>
  <si>
    <t>NoOneIsThere</t>
  </si>
  <si>
    <t>Sweetgum Matt</t>
  </si>
  <si>
    <t>Ooppss</t>
  </si>
  <si>
    <t>T3psu</t>
  </si>
  <si>
    <t>RedDawn2110</t>
  </si>
  <si>
    <t>tij</t>
  </si>
  <si>
    <t>Rushu19</t>
  </si>
  <si>
    <t>TurkeyG</t>
  </si>
  <si>
    <t>Storm-Batey</t>
  </si>
  <si>
    <t>Valentine85</t>
  </si>
  <si>
    <t>Blaque</t>
  </si>
  <si>
    <t>theKD</t>
  </si>
  <si>
    <t xml:space="preserve">Knull is Back </t>
  </si>
  <si>
    <t>Turtley22</t>
  </si>
  <si>
    <t>Pabloaob</t>
  </si>
  <si>
    <t>Vio</t>
  </si>
  <si>
    <t>XxStonexX</t>
  </si>
  <si>
    <t>Webb91</t>
  </si>
  <si>
    <t>go0ns</t>
  </si>
  <si>
    <t>misswiz</t>
  </si>
  <si>
    <t>Chotta Hellboy</t>
  </si>
  <si>
    <t>Rex Odie</t>
  </si>
  <si>
    <t>IJAG</t>
  </si>
  <si>
    <t>Monday</t>
  </si>
  <si>
    <t>Tuesday</t>
  </si>
  <si>
    <t>Wednesday</t>
  </si>
  <si>
    <t>Thursday</t>
  </si>
  <si>
    <t>Friday</t>
  </si>
  <si>
    <t>Misses</t>
  </si>
  <si>
    <t>T1</t>
  </si>
  <si>
    <t>T2</t>
  </si>
  <si>
    <t>T3</t>
  </si>
  <si>
    <t>Total</t>
  </si>
  <si>
    <t>Goal Met?</t>
  </si>
  <si>
    <t>Bottom 10</t>
  </si>
  <si>
    <t>Daily Average</t>
  </si>
  <si>
    <t>RAMS-1</t>
  </si>
  <si>
    <t>Didn't Participate</t>
  </si>
  <si>
    <t>Tyrant 1 Total:</t>
  </si>
  <si>
    <t>Tyrant 3 Total:</t>
  </si>
  <si>
    <t>Result:</t>
  </si>
  <si>
    <t>Missed Weekly Goal</t>
  </si>
  <si>
    <t>Missed Goal:</t>
  </si>
  <si>
    <t>Total:</t>
  </si>
  <si>
    <t>In Game Total:</t>
  </si>
  <si>
    <t>Discrepancy:</t>
  </si>
  <si>
    <t>Duel Opponent:</t>
  </si>
  <si>
    <t xml:space="preserve">Tyrant 2 Total: </t>
  </si>
  <si>
    <t>750 Million +</t>
  </si>
  <si>
    <t>Under 750 Million</t>
  </si>
  <si>
    <t>Overall Total</t>
  </si>
  <si>
    <t>Overall Rank</t>
  </si>
  <si>
    <t>Overall Weekly Average</t>
  </si>
  <si>
    <t>Overall Missed Daily Goals</t>
  </si>
  <si>
    <t>Overall Missed Weekly Goals</t>
  </si>
  <si>
    <t>Weekly Total (March 23 - March 28)</t>
  </si>
  <si>
    <t>Weekly Rank (March 23 - March 28)</t>
  </si>
  <si>
    <t>Weekly Total (March 30 - April 4)</t>
  </si>
  <si>
    <t>Weekly Rank (March 30 - April 4)</t>
  </si>
  <si>
    <t>Weekly Total (April 6 - April 11)</t>
  </si>
  <si>
    <t>Weekly Rank (April 6 - April 11)</t>
  </si>
  <si>
    <t>Weekly Total (April 13 - April 18)</t>
  </si>
  <si>
    <t>Weekly Rank (April 13 - April 18)</t>
  </si>
  <si>
    <t>Weekly Total (April 20 - April 25)</t>
  </si>
  <si>
    <t>Weekly Rank (April 20 - April 25)</t>
  </si>
  <si>
    <t>Perfect!</t>
  </si>
  <si>
    <t>P</t>
  </si>
  <si>
    <t>Ù</t>
  </si>
  <si>
    <t>1 Miss</t>
  </si>
  <si>
    <t>3 Misses</t>
  </si>
  <si>
    <t>O</t>
  </si>
  <si>
    <t>Brooklynny</t>
  </si>
  <si>
    <t>4 Misses</t>
  </si>
  <si>
    <t>Dark Pheonixz</t>
  </si>
  <si>
    <t>The Phemon</t>
  </si>
  <si>
    <t>5 Misses</t>
  </si>
  <si>
    <t>2 Misses</t>
  </si>
  <si>
    <t>Xin</t>
  </si>
  <si>
    <t>chou cream</t>
  </si>
  <si>
    <t>GolabJamun</t>
  </si>
  <si>
    <t>SparkNexus</t>
  </si>
  <si>
    <t>Ziyan</t>
  </si>
  <si>
    <t>feedmelumia</t>
  </si>
  <si>
    <t>misskiss</t>
  </si>
  <si>
    <t>Waxaklahan</t>
  </si>
  <si>
    <t>T</t>
  </si>
  <si>
    <t>WPX</t>
  </si>
  <si>
    <t>x</t>
  </si>
  <si>
    <t>#170 H-K</t>
  </si>
  <si>
    <t>#184 [RyLS]</t>
  </si>
  <si>
    <t>U</t>
  </si>
  <si>
    <t>#177 [ H-K]</t>
  </si>
  <si>
    <t>Mr GAMER</t>
  </si>
  <si>
    <t>#161 [DFc]</t>
  </si>
  <si>
    <t>318.5G</t>
  </si>
  <si>
    <t>Possible Aliases</t>
  </si>
  <si>
    <t>Name</t>
  </si>
  <si>
    <t>Ender174</t>
  </si>
  <si>
    <t>kealThus</t>
  </si>
  <si>
    <t>Lunacat17</t>
  </si>
  <si>
    <t>Ozzi-</t>
  </si>
  <si>
    <t>Țha-Ɗ</t>
  </si>
  <si>
    <t>Vio林</t>
  </si>
  <si>
    <t>metalhead1617</t>
  </si>
  <si>
    <t>L i s a º</t>
  </si>
  <si>
    <t>Jäckal 0$ F2P</t>
  </si>
  <si>
    <t>JIGSAWS</t>
  </si>
  <si>
    <t>Tillu Bodmosh</t>
  </si>
  <si>
    <t>Daniele89</t>
  </si>
  <si>
    <t>乃ㄥAQΜE</t>
  </si>
  <si>
    <t>NameOrAlias</t>
  </si>
  <si>
    <t>#185 KLLA</t>
  </si>
  <si>
    <t>WARRIOR PHOENIX</t>
  </si>
  <si>
    <t>OVERALL RANK</t>
  </si>
  <si>
    <t>TOTAL SCORE</t>
  </si>
  <si>
    <t>WEEKLY AVG</t>
  </si>
  <si>
    <t>WEEKS PLAYED</t>
  </si>
  <si>
    <t>MISSED DAILY</t>
  </si>
  <si>
    <t>MISSED WEEKLY</t>
  </si>
  <si>
    <t>NUMBER OF DNP</t>
  </si>
  <si>
    <t>PlayerList</t>
  </si>
  <si>
    <t>fantasmah</t>
  </si>
  <si>
    <t>★</t>
  </si>
  <si>
    <t>❌</t>
  </si>
  <si>
    <t>#170 [H-K]</t>
  </si>
  <si>
    <t>✔</t>
  </si>
  <si>
    <t>☒</t>
  </si>
  <si>
    <t>Smokie boi</t>
  </si>
  <si>
    <t>322.2G</t>
  </si>
  <si>
    <t>248.2G</t>
  </si>
  <si>
    <t>Player</t>
  </si>
  <si>
    <t>THE LEGEND</t>
  </si>
  <si>
    <t>HellBOY</t>
  </si>
  <si>
    <t>CARTON-LIN</t>
  </si>
  <si>
    <t>indiasapu</t>
  </si>
  <si>
    <t>ACoolNickName</t>
  </si>
  <si>
    <t>Jackal $0 F2P</t>
  </si>
  <si>
    <t>XPmatrix</t>
  </si>
  <si>
    <t>TLCHIN</t>
  </si>
  <si>
    <t>HulaGrafix</t>
  </si>
  <si>
    <t>Tha-Don</t>
  </si>
  <si>
    <t>Knull is back</t>
  </si>
  <si>
    <t>edimarfem</t>
  </si>
  <si>
    <t>LOVER GUY</t>
  </si>
  <si>
    <t>INMORTALES</t>
  </si>
  <si>
    <t>WALTER676</t>
  </si>
  <si>
    <t>Youknownothing</t>
  </si>
  <si>
    <t>convivial</t>
  </si>
  <si>
    <t>GKPHylnd</t>
  </si>
  <si>
    <t>Weekly Total (April 27 - May 2)</t>
  </si>
  <si>
    <t>Weekly Rank (April 27 - May 2)</t>
  </si>
  <si>
    <t>Jäckal $0 F2P.2</t>
  </si>
  <si>
    <t>KNULLISBACK</t>
  </si>
  <si>
    <t>HA</t>
  </si>
  <si>
    <t>LISA</t>
  </si>
  <si>
    <t>VIO</t>
  </si>
  <si>
    <t>AQME</t>
  </si>
  <si>
    <t>HRSBO</t>
  </si>
  <si>
    <t>REMEMBERIJAG, IJAG</t>
  </si>
  <si>
    <t>JACKAL0F2P</t>
  </si>
  <si>
    <t>IJ</t>
  </si>
  <si>
    <t>X</t>
  </si>
  <si>
    <t>a사시미스시</t>
  </si>
  <si>
    <t>#180 [AxR]</t>
  </si>
  <si>
    <t>337.4G</t>
  </si>
  <si>
    <t>SCORE HISTORY</t>
  </si>
  <si>
    <t>PLAYER</t>
  </si>
  <si>
    <t>WEEK</t>
  </si>
  <si>
    <t>MON</t>
  </si>
  <si>
    <t>+/-</t>
  </si>
  <si>
    <t>TUE</t>
  </si>
  <si>
    <t>WED</t>
  </si>
  <si>
    <t>THU</t>
  </si>
  <si>
    <t>FRI</t>
  </si>
  <si>
    <t>TOTAL</t>
  </si>
  <si>
    <t>April 20 - April 25</t>
  </si>
  <si>
    <t>April 13 - April 18</t>
  </si>
  <si>
    <t>April 6 - April 11</t>
  </si>
  <si>
    <t>March 30 - April 4</t>
  </si>
  <si>
    <t>March 23 - March 28</t>
  </si>
  <si>
    <t>● AVERAGE</t>
  </si>
  <si>
    <t>▲ BEST</t>
  </si>
  <si>
    <t>▼ WORST</t>
  </si>
  <si>
    <t>CURRENT STREAK</t>
  </si>
  <si>
    <t>PLAYER STATS</t>
  </si>
  <si>
    <t>CAREER TOTAL</t>
  </si>
  <si>
    <t>20M HIT RATE</t>
  </si>
  <si>
    <t>PERFECT WEEKS</t>
  </si>
  <si>
    <t>TREND ANALYSIS</t>
  </si>
  <si>
    <t>3-WEEK TREND</t>
  </si>
  <si>
    <t>TOTAL DAYS MISSED</t>
  </si>
  <si>
    <t>ATTENDANCE &amp; DAY ANALYSIS</t>
  </si>
  <si>
    <t>BEST DAY</t>
  </si>
  <si>
    <t>WORST DAY</t>
  </si>
  <si>
    <t>MISSED BY DAY</t>
  </si>
  <si>
    <t>smokie boi</t>
  </si>
  <si>
    <t>slap-mtl-can</t>
  </si>
  <si>
    <t>5 wk ★ 20M+</t>
  </si>
  <si>
    <t>5/5 (100%)</t>
  </si>
  <si>
    <t>Crazy On Break</t>
  </si>
  <si>
    <t>ENDER174</t>
  </si>
  <si>
    <t>OZZI</t>
  </si>
  <si>
    <t>CRAZYONBREAK</t>
  </si>
  <si>
    <t>METALHEAD1617</t>
  </si>
  <si>
    <t>SMOKIEBOI, SMOKIEBOI</t>
  </si>
  <si>
    <t>yupansu</t>
  </si>
  <si>
    <t>#9</t>
  </si>
  <si>
    <t>5 of 5</t>
  </si>
  <si>
    <t>▼ Falling -23.2%</t>
  </si>
  <si>
    <t>Thu (avg 18,397,015)</t>
  </si>
  <si>
    <t>Wed (avg 6,099,682)</t>
  </si>
  <si>
    <t>Mon:0  Tue:0  Wed:0  Thu:0  Fri:0</t>
  </si>
  <si>
    <t>Date</t>
  </si>
  <si>
    <t>174.4M</t>
  </si>
  <si>
    <t>96.0M</t>
  </si>
  <si>
    <t>142.4M</t>
  </si>
  <si>
    <t>122.6M</t>
  </si>
  <si>
    <t>232.2M</t>
  </si>
  <si>
    <t>119.2M</t>
  </si>
  <si>
    <t>133.6M</t>
  </si>
  <si>
    <t>142.2M</t>
  </si>
  <si>
    <t>76.4M</t>
  </si>
  <si>
    <t>66.4M</t>
  </si>
  <si>
    <t>129.2M</t>
  </si>
  <si>
    <t>78.1M</t>
  </si>
  <si>
    <t>93.4M</t>
  </si>
  <si>
    <t>59.1M</t>
  </si>
  <si>
    <t>77.8M</t>
  </si>
  <si>
    <t>167.6M</t>
  </si>
  <si>
    <t>106.8M</t>
  </si>
  <si>
    <t>114.3M</t>
  </si>
  <si>
    <t>69.6M</t>
  </si>
  <si>
    <t>96.8M</t>
  </si>
  <si>
    <t>75.6M</t>
  </si>
  <si>
    <t>89.0M</t>
  </si>
  <si>
    <t>121.4M</t>
  </si>
  <si>
    <t>93.5M</t>
  </si>
  <si>
    <t>136.6M</t>
  </si>
  <si>
    <t>66.2M</t>
  </si>
  <si>
    <t>76.5M</t>
  </si>
  <si>
    <t>114.0M</t>
  </si>
  <si>
    <t>141.2M</t>
  </si>
  <si>
    <t>52.5M</t>
  </si>
  <si>
    <t>104.5M</t>
  </si>
  <si>
    <t>107.0M</t>
  </si>
  <si>
    <t>132.8M</t>
  </si>
  <si>
    <t>113.1M</t>
  </si>
  <si>
    <t>96.5M</t>
  </si>
  <si>
    <t>66.1M</t>
  </si>
  <si>
    <t>56.3M</t>
  </si>
  <si>
    <t>86.4M</t>
  </si>
  <si>
    <t>129.7M</t>
  </si>
  <si>
    <t>101.3M</t>
  </si>
  <si>
    <t>69.8M</t>
  </si>
  <si>
    <t>73.4M</t>
  </si>
  <si>
    <t>78.4M</t>
  </si>
  <si>
    <t>46.9M</t>
  </si>
  <si>
    <t>145.6M</t>
  </si>
  <si>
    <t>53.3M</t>
  </si>
  <si>
    <t>47.1M</t>
  </si>
  <si>
    <t>51.7M</t>
  </si>
  <si>
    <t>56.7M</t>
  </si>
  <si>
    <t>58.5M</t>
  </si>
  <si>
    <t>52.1M</t>
  </si>
  <si>
    <t>63.1M</t>
  </si>
  <si>
    <t>57.4M</t>
  </si>
  <si>
    <t>56.8M</t>
  </si>
  <si>
    <t>35.9M</t>
  </si>
  <si>
    <t>61.8M</t>
  </si>
  <si>
    <t>59.8M</t>
  </si>
  <si>
    <t>50.4M</t>
  </si>
  <si>
    <t>49.2M</t>
  </si>
  <si>
    <t>60.8M</t>
  </si>
  <si>
    <t>44.8M</t>
  </si>
  <si>
    <t>41.0M</t>
  </si>
  <si>
    <t>42.6M</t>
  </si>
  <si>
    <t>38.4M</t>
  </si>
  <si>
    <t>47.4M</t>
  </si>
  <si>
    <t>29.3M</t>
  </si>
  <si>
    <t>44.7M</t>
  </si>
  <si>
    <t>52.4M</t>
  </si>
  <si>
    <t>Ahon6 Farm2</t>
  </si>
  <si>
    <t>Quinn T</t>
  </si>
  <si>
    <t>Sondekar</t>
  </si>
  <si>
    <t>Ahon6 Farm 2</t>
  </si>
  <si>
    <t>✘</t>
  </si>
  <si>
    <t>349.8G</t>
  </si>
  <si>
    <t>Weekly Total (May 4 - May 9)</t>
  </si>
  <si>
    <t>Weekly Rank (May 4 - May 9)</t>
  </si>
  <si>
    <t>A</t>
  </si>
  <si>
    <t>-</t>
  </si>
  <si>
    <t>73.5 M</t>
  </si>
  <si>
    <t>56.9 M</t>
  </si>
  <si>
    <t>114.1 M</t>
  </si>
  <si>
    <t>111.0 M</t>
  </si>
  <si>
    <t>130.6 M</t>
  </si>
  <si>
    <t>61.8 M</t>
  </si>
  <si>
    <t>50.5 M</t>
  </si>
  <si>
    <t>51.7 M</t>
  </si>
  <si>
    <t>41.0 M</t>
  </si>
  <si>
    <t>132.8 M</t>
  </si>
  <si>
    <t>66.9 M</t>
  </si>
  <si>
    <t>38.9 M</t>
  </si>
  <si>
    <t>107.0 M</t>
  </si>
  <si>
    <t>42.7 M</t>
  </si>
  <si>
    <t>86.4 M</t>
  </si>
  <si>
    <t>78.6 M</t>
  </si>
  <si>
    <t>114.5 M</t>
  </si>
  <si>
    <t>129.5 M</t>
  </si>
  <si>
    <t>54.9 M</t>
  </si>
  <si>
    <t>75.8 M</t>
  </si>
  <si>
    <t>119.5 M</t>
  </si>
  <si>
    <t>180.0 M</t>
  </si>
  <si>
    <t>79.0 M</t>
  </si>
  <si>
    <t>63.7 M</t>
  </si>
  <si>
    <t>76.4 M</t>
  </si>
  <si>
    <t>63.1 M</t>
  </si>
  <si>
    <t>66.4 M</t>
  </si>
  <si>
    <t>107.6 M</t>
  </si>
  <si>
    <t>136.6 M</t>
  </si>
  <si>
    <t>44.7 M</t>
  </si>
  <si>
    <t>59.8 M</t>
  </si>
  <si>
    <t>52.5 M</t>
  </si>
  <si>
    <t>142.2 M</t>
  </si>
  <si>
    <t>96.2 M</t>
  </si>
  <si>
    <t>47.1 M</t>
  </si>
  <si>
    <t>89.3 M</t>
  </si>
  <si>
    <t>62.9 M</t>
  </si>
  <si>
    <t>145.6 M</t>
  </si>
  <si>
    <t>60.8 M</t>
  </si>
  <si>
    <t>93.4 M</t>
  </si>
  <si>
    <t>96.5 M</t>
  </si>
  <si>
    <t>167.6 M</t>
  </si>
  <si>
    <t>52.4 M</t>
  </si>
  <si>
    <t>122.0 M</t>
  </si>
  <si>
    <t>78.1 M</t>
  </si>
  <si>
    <t>68.8 M</t>
  </si>
  <si>
    <t>101.3 M</t>
  </si>
  <si>
    <t>122.6 M</t>
  </si>
  <si>
    <t>97.2 M</t>
  </si>
  <si>
    <t>104.5 M</t>
  </si>
  <si>
    <t>59.2 M</t>
  </si>
  <si>
    <t>56.3 M</t>
  </si>
  <si>
    <t>113.2 M</t>
  </si>
  <si>
    <t>93.5 M</t>
  </si>
  <si>
    <t>220.0 M</t>
  </si>
  <si>
    <t>29.3 M</t>
  </si>
  <si>
    <t>52.2 M</t>
  </si>
  <si>
    <t>133.6 M</t>
  </si>
  <si>
    <t>141.5 M</t>
  </si>
  <si>
    <t>46.9 M</t>
  </si>
  <si>
    <t>57.5 M</t>
  </si>
  <si>
    <t>76.5 M</t>
  </si>
  <si>
    <t>50.3 M</t>
  </si>
  <si>
    <t>49.3 M</t>
  </si>
  <si>
    <t>54.8 M</t>
  </si>
  <si>
    <t>143.7 M</t>
  </si>
  <si>
    <t>47.4 M</t>
  </si>
  <si>
    <t>69.8 M</t>
  </si>
  <si>
    <t>44.8 M</t>
  </si>
  <si>
    <t>0 M</t>
  </si>
  <si>
    <t>Power</t>
  </si>
  <si>
    <t>P Δ</t>
  </si>
  <si>
    <t>0.1 M</t>
  </si>
  <si>
    <t>0.2 M</t>
  </si>
  <si>
    <t>0.3 M</t>
  </si>
  <si>
    <t>0.6 M</t>
  </si>
  <si>
    <t>0.4 M</t>
  </si>
  <si>
    <t>1.3 M</t>
  </si>
  <si>
    <t>Lvl</t>
  </si>
  <si>
    <t>#175 [SE2]</t>
  </si>
  <si>
    <t>GhostofAthens</t>
  </si>
  <si>
    <t>280.9G</t>
  </si>
  <si>
    <t>291.0G</t>
  </si>
  <si>
    <t>Crazy AF</t>
  </si>
  <si>
    <t>Afun6</t>
  </si>
  <si>
    <t>INDIAN COP</t>
  </si>
  <si>
    <t>AHON6FARM2</t>
  </si>
  <si>
    <t>COPASHOKR3</t>
  </si>
  <si>
    <t>1.6 M</t>
  </si>
  <si>
    <t>76.6 M</t>
  </si>
  <si>
    <t>1.2 M</t>
  </si>
  <si>
    <t>70.3 M</t>
  </si>
  <si>
    <t>89.1 M</t>
  </si>
  <si>
    <t>150.5 M</t>
  </si>
  <si>
    <t>52.1 M</t>
  </si>
  <si>
    <t>58.8 M</t>
  </si>
  <si>
    <t>44.2 M</t>
  </si>
  <si>
    <t>54.3 M</t>
  </si>
  <si>
    <t>47.7 M</t>
  </si>
  <si>
    <t>81.2 M</t>
  </si>
  <si>
    <t>W3 - L4</t>
  </si>
  <si>
    <t>145.1M</t>
  </si>
  <si>
    <t>XatEros</t>
  </si>
  <si>
    <t>xx Dr Doctor xx</t>
  </si>
  <si>
    <t>74.2M</t>
  </si>
  <si>
    <t>Bakchod Billa</t>
  </si>
  <si>
    <t>118.7M</t>
  </si>
  <si>
    <t>84.5M</t>
  </si>
  <si>
    <t>felemiah</t>
  </si>
  <si>
    <t>141.6M</t>
  </si>
  <si>
    <t>Shubh10</t>
  </si>
  <si>
    <t>136.3M</t>
  </si>
  <si>
    <t>Blaze Shadow</t>
  </si>
  <si>
    <t>Blazing Inferno</t>
  </si>
  <si>
    <t>Weekly Total (May 11 - May 16)</t>
  </si>
  <si>
    <t>Weekly Rank (May 11 - May 16)</t>
  </si>
  <si>
    <t>57.8 M</t>
  </si>
  <si>
    <t>116.8 M</t>
  </si>
  <si>
    <t>44.0 M</t>
  </si>
  <si>
    <t>135.0 M</t>
  </si>
  <si>
    <t>39.0 M</t>
  </si>
  <si>
    <t>110.1 M</t>
  </si>
  <si>
    <t>106.7 M</t>
  </si>
  <si>
    <t>46.3 M</t>
  </si>
  <si>
    <t>102.0 M</t>
  </si>
  <si>
    <t>67.4 M</t>
  </si>
  <si>
    <t>97.7 M</t>
  </si>
  <si>
    <t>171.8 M</t>
  </si>
  <si>
    <t>124.1 M</t>
  </si>
  <si>
    <t>59.5 M</t>
  </si>
  <si>
    <t>55.8 M</t>
  </si>
  <si>
    <t>137.0 M</t>
  </si>
  <si>
    <t>-0.9 M</t>
  </si>
  <si>
    <t>#161 [LeX]</t>
  </si>
  <si>
    <t>66.9M</t>
  </si>
  <si>
    <t>114.2M</t>
  </si>
  <si>
    <t>187.0M</t>
  </si>
  <si>
    <t>121.9M</t>
  </si>
  <si>
    <t>154.8M</t>
  </si>
  <si>
    <t>humzi</t>
  </si>
  <si>
    <t>Jar Jar Bawk</t>
  </si>
  <si>
    <t>117.8M</t>
  </si>
  <si>
    <t>161.4M</t>
  </si>
  <si>
    <t>KILLG-MACH</t>
  </si>
  <si>
    <t>107.9M</t>
  </si>
  <si>
    <t>169.1M</t>
  </si>
  <si>
    <t>Ozzy Fudd</t>
  </si>
  <si>
    <t>145.2M</t>
  </si>
  <si>
    <t>saichandra</t>
  </si>
  <si>
    <t>128.0M</t>
  </si>
  <si>
    <t>93.8M</t>
  </si>
  <si>
    <t>123.0M</t>
  </si>
  <si>
    <t>The Witcher</t>
  </si>
  <si>
    <t>Landcruiser</t>
  </si>
  <si>
    <t>Crazy Head</t>
  </si>
  <si>
    <t>Baby Fortuner</t>
  </si>
  <si>
    <t>KAS</t>
  </si>
  <si>
    <t>Nephi</t>
  </si>
  <si>
    <t>Amii</t>
  </si>
  <si>
    <t>76.0 M</t>
  </si>
  <si>
    <t>132.7 M</t>
  </si>
  <si>
    <t>56.2 M</t>
  </si>
  <si>
    <t>77.1 M</t>
  </si>
  <si>
    <t>80.2 M</t>
  </si>
  <si>
    <t>70.8 M</t>
  </si>
  <si>
    <t>61.6 M</t>
  </si>
  <si>
    <t>68.2 M</t>
  </si>
  <si>
    <t>139.4 M</t>
  </si>
  <si>
    <t>70.5 M</t>
  </si>
  <si>
    <t>1 M</t>
  </si>
  <si>
    <t>52.6 M</t>
  </si>
  <si>
    <t>33.3 M</t>
  </si>
  <si>
    <t>47.3 M</t>
  </si>
  <si>
    <t>89.4 M</t>
  </si>
  <si>
    <t>63.0 M</t>
  </si>
  <si>
    <t>79.8 M</t>
  </si>
  <si>
    <t>103.4 M</t>
  </si>
  <si>
    <t>99.2 M</t>
  </si>
  <si>
    <t>116.6 M</t>
  </si>
  <si>
    <t>59.6 M</t>
  </si>
  <si>
    <t>57.3 M</t>
  </si>
  <si>
    <t>116.2 M</t>
  </si>
  <si>
    <t>28.1 M</t>
  </si>
  <si>
    <t>144.1 M</t>
  </si>
  <si>
    <t>47.2 M</t>
  </si>
  <si>
    <t>50.8 M</t>
  </si>
  <si>
    <t>71.7 M</t>
  </si>
  <si>
    <t>51.4 M</t>
  </si>
  <si>
    <t>0.9 M</t>
  </si>
  <si>
    <t>3 M</t>
  </si>
  <si>
    <t>7.1 M</t>
  </si>
  <si>
    <t>2 M</t>
  </si>
  <si>
    <t>12.1 M</t>
  </si>
  <si>
    <t>2.7 M</t>
  </si>
  <si>
    <t>1.5 M</t>
  </si>
  <si>
    <t>2.5 M</t>
  </si>
  <si>
    <t>2.1 M</t>
  </si>
  <si>
    <t>5.1 M</t>
  </si>
  <si>
    <t>2.2 M</t>
  </si>
  <si>
    <t>70.1 M</t>
  </si>
  <si>
    <t>3.2 M</t>
  </si>
  <si>
    <t>3.1 M</t>
  </si>
  <si>
    <t>2.6 M</t>
  </si>
  <si>
    <t xml:space="preserve">Level up: 32 -&gt; </t>
  </si>
  <si>
    <t>180.6 M</t>
  </si>
  <si>
    <t xml:space="preserve">Level up: 31 -&gt; </t>
  </si>
  <si>
    <t>-1.5 M</t>
  </si>
  <si>
    <t>Level up: 29 -&gt; 30</t>
  </si>
  <si>
    <t>1.8 M</t>
  </si>
  <si>
    <t>2.8 M</t>
  </si>
  <si>
    <t>4.1 M</t>
  </si>
  <si>
    <t>-17.2 M</t>
  </si>
  <si>
    <t>Level up: 30 -&gt; 31</t>
  </si>
  <si>
    <t>4.9 M</t>
  </si>
  <si>
    <t>6.6 M</t>
  </si>
  <si>
    <t>Level up: 28 -&gt; 29</t>
  </si>
  <si>
    <t>4.2 M</t>
  </si>
  <si>
    <t>28.8 M</t>
  </si>
  <si>
    <t>1.7 M</t>
  </si>
  <si>
    <t>-1.2 M</t>
  </si>
  <si>
    <t>3.6 M</t>
  </si>
  <si>
    <t>4 M</t>
  </si>
  <si>
    <t>1.9 M</t>
  </si>
  <si>
    <t>12.5 M</t>
  </si>
  <si>
    <t xml:space="preserve"> 125.2 M</t>
  </si>
  <si>
    <t>143.1 M</t>
  </si>
  <si>
    <t>125.0 M</t>
  </si>
  <si>
    <t>226.4 M</t>
  </si>
  <si>
    <t>5.7 M</t>
  </si>
  <si>
    <t>5.8 M</t>
  </si>
  <si>
    <t>2.4 M</t>
  </si>
  <si>
    <t>6.4 M</t>
  </si>
  <si>
    <t>3.4 M</t>
  </si>
  <si>
    <t>Lolnaaav</t>
  </si>
  <si>
    <t>Y</t>
  </si>
  <si>
    <t>BeachyGirl98</t>
  </si>
  <si>
    <t>FFFFFFF</t>
  </si>
  <si>
    <t>Mr. Tife</t>
  </si>
  <si>
    <t>Smecherul</t>
  </si>
  <si>
    <t>Tife</t>
  </si>
  <si>
    <t>Zzzeus</t>
  </si>
  <si>
    <t>y</t>
  </si>
  <si>
    <t>N</t>
  </si>
  <si>
    <t>smecherul</t>
  </si>
  <si>
    <t>HidSid</t>
  </si>
  <si>
    <t>McJeeps</t>
  </si>
  <si>
    <t>168.1 M</t>
  </si>
  <si>
    <t>203.3 M</t>
  </si>
  <si>
    <t>123.1 M</t>
  </si>
  <si>
    <t>127.0 M</t>
  </si>
  <si>
    <t>BeachyGirl</t>
  </si>
  <si>
    <t>FFFFF</t>
  </si>
  <si>
    <t>126.2 M</t>
  </si>
  <si>
    <t>180.1 M</t>
  </si>
  <si>
    <t>103.2 M</t>
  </si>
  <si>
    <t>Oopps</t>
  </si>
  <si>
    <t>FFFFFFFFFFFFFFF</t>
  </si>
  <si>
    <t>BlazeShadow</t>
  </si>
  <si>
    <t>RexOdie</t>
  </si>
  <si>
    <t>AshmitOdisha</t>
  </si>
  <si>
    <t>CrazyHead</t>
  </si>
  <si>
    <t>BakchodBilla</t>
  </si>
  <si>
    <t>lioncute</t>
  </si>
  <si>
    <t>TilluBodmosh</t>
  </si>
  <si>
    <t>Jackal$0F2P</t>
  </si>
  <si>
    <t>BigMeech</t>
  </si>
  <si>
    <t>CrazyAF</t>
  </si>
  <si>
    <t>Josh007</t>
  </si>
  <si>
    <t>INDIANCOP</t>
  </si>
  <si>
    <t>xxDrDoctorxx</t>
  </si>
  <si>
    <t>JarJarBawk</t>
  </si>
  <si>
    <t>OzzyFudd</t>
  </si>
  <si>
    <t>THELEGEND</t>
  </si>
  <si>
    <t>Score</t>
  </si>
  <si>
    <t>BabyFortuner</t>
  </si>
  <si>
    <t>BlazingInferno</t>
  </si>
  <si>
    <t>Mr.Tife</t>
  </si>
  <si>
    <t>TheWitcher</t>
  </si>
  <si>
    <t>518.6G</t>
  </si>
  <si>
    <t>Kazim</t>
  </si>
  <si>
    <t>Gareeeeb</t>
  </si>
  <si>
    <t>Lioness</t>
  </si>
  <si>
    <t>The Knull</t>
  </si>
  <si>
    <t>GigantedoMu</t>
  </si>
  <si>
    <t>TheKnull</t>
  </si>
  <si>
    <t>Gigante de Mu</t>
  </si>
  <si>
    <t>Vicky</t>
  </si>
  <si>
    <t>LionessEvergree</t>
  </si>
  <si>
    <t>616.3G</t>
  </si>
  <si>
    <t>Week</t>
  </si>
  <si>
    <t>Pushing? (Y/N)</t>
  </si>
  <si>
    <t>May 4 - May 9</t>
  </si>
  <si>
    <t>April 27 - May 2</t>
  </si>
  <si>
    <t>May 11 - May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</si>
</sst>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164" formatCode="\+#,##0;\-#,##0;0"/>
  </numFmts>
  <fonts count="86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1"/>
      <name val="Aharoni"/>
      <charset val="177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4"/>
      <color rgb="FF9966FF"/>
      <name val="Wingdings 2"/>
      <family val="1"/>
      <charset val="2"/>
    </font>
    <font>
      <b/>
      <sz val="14"/>
      <name val="Wingdings 2"/>
      <family val="1"/>
      <charset val="2"/>
    </font>
    <font>
      <b/>
      <sz val="14"/>
      <color rgb="FFC00000"/>
      <name val="Wingdings 2"/>
      <family val="1"/>
      <charset val="2"/>
    </font>
    <font>
      <b/>
      <sz val="14"/>
      <color rgb="FFFF9966"/>
      <name val="Wingdings 2"/>
      <family val="1"/>
      <charset val="2"/>
    </font>
    <font>
      <b/>
      <sz val="14"/>
      <color rgb="FFFFC000"/>
      <name val="Wingdings 2"/>
      <family val="1"/>
      <charset val="2"/>
    </font>
    <font>
      <b/>
      <sz val="14"/>
      <color rgb="FF960000"/>
      <name val="Wingdings 2"/>
      <family val="1"/>
      <charset val="2"/>
    </font>
    <font>
      <b/>
      <sz val="14"/>
      <name val="Segoe UI Symbol"/>
      <family val="2"/>
    </font>
    <font>
      <b/>
      <sz val="14"/>
      <color rgb="FF00FFB4"/>
      <name val="Segoe UI"/>
      <family val="2"/>
    </font>
    <font>
      <sz val="11"/>
      <color rgb="FFDCDCDC"/>
      <name val="Aptos Narrow"/>
      <family val="2"/>
      <scheme val="minor"/>
    </font>
    <font>
      <b/>
      <sz val="22"/>
      <color rgb="FF00FFB4"/>
      <name val="Segoe UI"/>
      <family val="2"/>
    </font>
    <font>
      <sz val="13"/>
      <color rgb="FFDCDCDC"/>
      <name val="Segoe UI"/>
      <family val="2"/>
    </font>
    <font>
      <b/>
      <sz val="30"/>
      <color rgb="FF06FFAC"/>
      <name val="Informal Roman"/>
      <family val="4"/>
    </font>
    <font>
      <b/>
      <shadow/>
      <sz val="30"/>
      <color rgb="FF06FFAC"/>
      <name val="Informal Roman"/>
      <family val="4"/>
    </font>
    <font>
      <b/>
      <sz val="9"/>
      <color rgb="FF00FFB4"/>
      <name val="Segoe UI"/>
      <family val="2"/>
    </font>
    <font>
      <b/>
      <sz val="9"/>
      <color rgb="FF00B4FF"/>
      <name val="Segoe UI"/>
      <family val="2"/>
    </font>
    <font>
      <b/>
      <sz val="9"/>
      <color rgb="FFB464FF"/>
      <name val="Segoe UI"/>
      <family val="2"/>
    </font>
    <font>
      <b/>
      <sz val="9"/>
      <color rgb="FFFFC800"/>
      <name val="Segoe UI"/>
      <family val="2"/>
    </font>
    <font>
      <b/>
      <sz val="9"/>
      <color rgb="FFFF6432"/>
      <name val="Segoe UI"/>
      <family val="2"/>
    </font>
    <font>
      <b/>
      <sz val="9"/>
      <color rgb="FFFF3296"/>
      <name val="Segoe UI"/>
      <family val="2"/>
    </font>
    <font>
      <b/>
      <sz val="18"/>
      <color rgb="FF00FFB4"/>
      <name val="Segoe UI"/>
      <family val="2"/>
    </font>
    <font>
      <b/>
      <sz val="18"/>
      <color rgb="FF00B4FF"/>
      <name val="Segoe UI"/>
      <family val="2"/>
    </font>
    <font>
      <b/>
      <sz val="18"/>
      <color rgb="FFB464FF"/>
      <name val="Segoe UI"/>
      <family val="2"/>
    </font>
    <font>
      <b/>
      <sz val="18"/>
      <color rgb="FFFFC800"/>
      <name val="Segoe UI"/>
      <family val="2"/>
    </font>
    <font>
      <b/>
      <sz val="18"/>
      <color rgb="FFFF6432"/>
      <name val="Segoe UI"/>
      <family val="2"/>
    </font>
    <font>
      <b/>
      <sz val="18"/>
      <color rgb="FFFF3296"/>
      <name val="Segoe UI"/>
      <family val="2"/>
    </font>
    <font>
      <b/>
      <sz val="14"/>
      <color rgb="FFD4AF37"/>
      <name val="Segoe UI Symbol"/>
      <family val="2"/>
    </font>
    <font>
      <b/>
      <sz val="14"/>
      <color rgb="FFC00000"/>
      <name val="Segoe UI Symbol"/>
      <family val="2"/>
    </font>
    <font>
      <b/>
      <sz val="16"/>
      <color rgb="FFFFAA00"/>
      <name val="Segoe UI Symbol"/>
      <family val="2"/>
    </font>
    <font>
      <b/>
      <sz val="14"/>
      <color rgb="FFB48CFF"/>
      <name val="Segoe UI Symbol"/>
      <family val="2"/>
    </font>
    <font>
      <b/>
      <sz val="14"/>
      <color rgb="FFFFB266"/>
      <name val="Segoe UI Symbol"/>
      <family val="2"/>
    </font>
    <font>
      <b/>
      <sz val="11"/>
      <color rgb="FFFFFFFF"/>
      <name val="Aptos Narrow"/>
      <family val="2"/>
      <scheme val="minor"/>
    </font>
    <font>
      <b/>
      <sz val="14"/>
      <color rgb="FFB400FF"/>
      <name val="Calibri"/>
      <family val="2"/>
    </font>
    <font>
      <b/>
      <sz val="14"/>
      <color rgb="FFFF0000"/>
      <name val="Calibri"/>
      <family val="2"/>
    </font>
    <font>
      <b/>
      <sz val="14"/>
      <color rgb="FFFF8C00"/>
      <name val="Calibri"/>
      <family val="2"/>
    </font>
    <font>
      <b/>
      <sz val="14"/>
      <name val="Calibri"/>
      <family val="2"/>
    </font>
    <font>
      <b/>
      <sz val="18"/>
      <name val="Segoe UI Symbol"/>
      <family val="2"/>
    </font>
    <font>
      <b/>
      <sz val="14"/>
      <color rgb="FF7030A0"/>
      <name val="Calibri"/>
      <family val="2"/>
    </font>
    <font>
      <b/>
      <sz val="14"/>
      <color rgb="FFF4B084"/>
      <name val="Calibri"/>
      <family val="2"/>
    </font>
    <font>
      <b/>
      <sz val="18"/>
      <color rgb="FFFF0000"/>
      <name val="Wingdings 2"/>
      <family val="1"/>
      <charset val="2"/>
    </font>
    <font>
      <b/>
      <sz val="16"/>
      <name val="Segoe UI Symbol"/>
      <family val="2"/>
    </font>
    <font>
      <b/>
      <sz val="14"/>
      <color theme="1"/>
      <name val="Calibri"/>
      <family val="2"/>
    </font>
    <font>
      <sz val="11"/>
      <color theme="1"/>
      <name val="Wingdings 2"/>
      <family val="1"/>
      <charset val="2"/>
    </font>
    <font>
      <b/>
      <sz val="18"/>
      <color rgb="FFC19FFF"/>
      <name val="Wingdings 2"/>
      <family val="1"/>
      <charset val="2"/>
    </font>
    <font>
      <b/>
      <sz val="14"/>
      <color theme="1"/>
      <name val="Aptos Narrow"/>
      <family val="2"/>
      <scheme val="minor"/>
    </font>
    <font>
      <b/>
      <sz val="9"/>
      <color rgb="FF6B6B88"/>
      <name val="Segoe UI"/>
      <family val="2"/>
    </font>
    <font>
      <sz val="9"/>
      <color rgb="FFFF3264"/>
      <name val="Consolas"/>
      <family val="3"/>
    </font>
    <font>
      <b/>
      <sz val="9"/>
      <color rgb="FFFF3264"/>
      <name val="Consolas"/>
      <family val="3"/>
    </font>
    <font>
      <b/>
      <sz val="10"/>
      <color rgb="FFFF3264"/>
      <name val="Segoe UI"/>
      <family val="2"/>
    </font>
    <font>
      <b/>
      <sz val="10"/>
      <color rgb="FFFF3264"/>
      <name val="Consolas"/>
      <family val="3"/>
    </font>
    <font>
      <b/>
      <sz val="9"/>
      <color rgb="FF00D2B4"/>
      <name val="Segoe UI"/>
      <family val="2"/>
    </font>
    <font>
      <sz val="10"/>
      <color rgb="FF00D2B4"/>
      <name val="Consolas"/>
      <family val="3"/>
    </font>
    <font>
      <b/>
      <sz val="10"/>
      <color rgb="FF00D2B4"/>
      <name val="Segoe UI"/>
      <family val="2"/>
    </font>
    <font>
      <b/>
      <sz val="10"/>
      <color rgb="FF00D2B4"/>
      <name val="Consolas"/>
      <family val="3"/>
    </font>
    <font>
      <sz val="10"/>
      <color rgb="FFDCDCE8"/>
      <name val="Segoe UI"/>
      <family val="2"/>
    </font>
    <font>
      <b/>
      <sz val="13"/>
      <color rgb="FF00FFB4"/>
      <name val="Segoe UI"/>
      <family val="2"/>
    </font>
    <font>
      <b/>
      <sz val="9"/>
      <color rgb="FFDAA520"/>
      <name val="Segoe UI"/>
      <family val="2"/>
    </font>
    <font>
      <sz val="10"/>
      <color rgb="FFDCDCE8"/>
      <name val="Consolas"/>
      <family val="3"/>
    </font>
    <font>
      <b/>
      <sz val="10"/>
      <color rgb="FFDAA520"/>
      <name val="Consolas"/>
      <family val="3"/>
    </font>
    <font>
      <b/>
      <sz val="10"/>
      <color rgb="FF00FFB4"/>
      <name val="Segoe UI"/>
      <family val="2"/>
    </font>
    <font>
      <b/>
      <sz val="10"/>
      <color rgb="FF00FFB4"/>
      <name val="Consolas"/>
      <family val="3"/>
    </font>
    <font>
      <b/>
      <sz val="12"/>
      <color rgb="FF00FFB4"/>
      <name val="Consolas"/>
      <family val="3"/>
    </font>
    <font>
      <b/>
      <sz val="12"/>
      <color rgb="FFDAA520"/>
      <name val="Consolas"/>
      <family val="3"/>
    </font>
    <font>
      <b/>
      <sz val="12"/>
      <color rgb="FF00D2B4"/>
      <name val="Consolas"/>
      <family val="3"/>
    </font>
    <font>
      <b/>
      <sz val="12"/>
      <color rgb="FFFF3264"/>
      <name val="Consolas"/>
      <family val="3"/>
    </font>
    <font>
      <sz val="9"/>
      <color rgb="FF00FFB4"/>
      <name val="Consolas"/>
      <family val="3"/>
    </font>
    <font>
      <b/>
      <sz val="9"/>
      <color rgb="FF00FFB4"/>
      <name val="Consolas"/>
      <family val="3"/>
    </font>
    <font>
      <sz val="8"/>
      <name val="Aptos Narrow"/>
      <family val="2"/>
      <scheme val="minor"/>
    </font>
    <font>
      <sz val="11"/>
      <color rgb="FF000000"/>
      <name val="Wingdings 2"/>
      <family val="1"/>
      <charset val="2"/>
    </font>
    <font>
      <sz val="8"/>
      <color rgb="FF000000"/>
      <name val="Aptos Narrow"/>
      <family val="2"/>
    </font>
    <font>
      <sz val="11"/>
      <color rgb="FF000000"/>
      <name val="Aptos Narrow"/>
      <family val="2"/>
    </font>
    <font>
      <b/>
      <sz val="16"/>
      <color rgb="FFFF9966"/>
      <name val="Segoe UI Symbol"/>
      <family val="2"/>
    </font>
    <font>
      <b/>
      <sz val="16"/>
      <color rgb="FFFF0000"/>
      <name val="Segoe UI Symbol"/>
      <family val="2"/>
    </font>
    <font>
      <b/>
      <sz val="16"/>
      <color rgb="FFC1A1FF"/>
      <name val="Segoe UI Symbol"/>
      <family val="2"/>
    </font>
    <font>
      <b/>
      <sz val="18"/>
      <color rgb="FFFFC000"/>
      <name val="Segoe UI Symbol"/>
      <family val="2"/>
    </font>
    <font>
      <sz val="11"/>
      <color theme="1"/>
      <name val="Segoe UI Symbol"/>
      <family val="2"/>
    </font>
    <font>
      <b/>
      <sz val="16"/>
      <color rgb="FFFFB266"/>
      <name val="Segoe UI Symbol"/>
      <family val="2"/>
    </font>
    <font>
      <b/>
      <sz val="18"/>
      <color rgb="FFFF0000"/>
      <name val="Segoe UI Symbol"/>
      <family val="2"/>
    </font>
    <font>
      <sz val="11"/>
      <name val="Aptos Narrow"/>
      <family val="2"/>
      <scheme val="minor"/>
    </font>
    <font>
      <sz val="11"/>
      <color rgb="FF00B050"/>
      <name val="Aptos Narrow"/>
      <family val="2"/>
      <scheme val="minor"/>
    </font>
    <font>
      <sz val="11"/>
      <color rgb="FF030712"/>
      <name val="Arial"/>
      <family val="2"/>
    </font>
    <font>
      <sz val="11"/>
      <color rgb="FF374151"/>
      <name val="Arial"/>
      <family val="2"/>
    </font>
  </fonts>
  <fills count="30">
    <fill>
      <patternFill patternType="none"/>
    </fill>
    <fill>
      <patternFill patternType="gray125"/>
    </fill>
    <fill>
      <gradientFill degree="45">
        <stop position="0">
          <color theme="0"/>
        </stop>
        <stop position="1">
          <color theme="3" tint="0.49803155613879818"/>
        </stop>
      </gradient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theme="0"/>
      </patternFill>
    </fill>
    <fill>
      <patternFill patternType="darkUp">
        <fgColor theme="5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F0F19"/>
        <bgColor indexed="64"/>
      </patternFill>
    </fill>
    <fill>
      <patternFill patternType="solid">
        <fgColor rgb="FF191928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141423"/>
        <bgColor indexed="64"/>
      </patternFill>
    </fill>
    <fill>
      <patternFill patternType="solid">
        <fgColor rgb="FF0A0A14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975CCB"/>
        <bgColor indexed="64"/>
      </patternFill>
    </fill>
    <fill>
      <patternFill patternType="solid">
        <fgColor rgb="FF6373BA"/>
        <bgColor indexed="64"/>
      </patternFill>
    </fill>
    <fill>
      <patternFill patternType="solid">
        <fgColor rgb="FF111118"/>
        <bgColor indexed="64"/>
      </patternFill>
    </fill>
    <fill>
      <patternFill patternType="solid">
        <fgColor rgb="FF1A1A24"/>
        <bgColor indexed="64"/>
      </patternFill>
    </fill>
    <fill>
      <patternFill patternType="solid">
        <fgColor rgb="FFE5E7EB"/>
        <bgColor indexed="64"/>
      </patternFill>
    </fill>
    <fill>
      <patternFill patternType="solid">
        <fgColor rgb="FFF9FAFB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medium">
        <color rgb="FF00FFB4"/>
      </bottom>
      <diagonal/>
    </border>
    <border>
      <left style="medium">
        <color rgb="FF00FFB4"/>
      </left>
      <right style="medium">
        <color rgb="FF00FFB4"/>
      </right>
      <top style="medium">
        <color rgb="FF00FFB4"/>
      </top>
      <bottom style="medium">
        <color rgb="FF00FFB4"/>
      </bottom>
      <diagonal/>
    </border>
    <border>
      <left style="medium">
        <color rgb="FF00FFB4"/>
      </left>
      <right/>
      <top style="medium">
        <color rgb="FF00FFB4"/>
      </top>
      <bottom/>
      <diagonal/>
    </border>
    <border>
      <left/>
      <right/>
      <top style="medium">
        <color rgb="FF00FFB4"/>
      </top>
      <bottom/>
      <diagonal/>
    </border>
    <border>
      <left style="thin">
        <color rgb="FF28283C"/>
      </left>
      <right/>
      <top style="medium">
        <color rgb="FF00FFB4"/>
      </top>
      <bottom/>
      <diagonal/>
    </border>
    <border>
      <left style="thin">
        <color rgb="FF28283C"/>
      </left>
      <right style="thin">
        <color rgb="FF28283C"/>
      </right>
      <top style="medium">
        <color rgb="FF00FFB4"/>
      </top>
      <bottom/>
      <diagonal/>
    </border>
    <border>
      <left style="thin">
        <color rgb="FF28283C"/>
      </left>
      <right/>
      <top style="medium">
        <color rgb="FF00B4FF"/>
      </top>
      <bottom/>
      <diagonal/>
    </border>
    <border>
      <left style="thin">
        <color rgb="FF28283C"/>
      </left>
      <right/>
      <top style="medium">
        <color rgb="FFB464FF"/>
      </top>
      <bottom/>
      <diagonal/>
    </border>
    <border>
      <left style="thin">
        <color rgb="FF28283C"/>
      </left>
      <right/>
      <top style="medium">
        <color rgb="FFFFC800"/>
      </top>
      <bottom/>
      <diagonal/>
    </border>
    <border>
      <left style="thin">
        <color rgb="FF28283C"/>
      </left>
      <right/>
      <top style="medium">
        <color rgb="FFFF6432"/>
      </top>
      <bottom/>
      <diagonal/>
    </border>
    <border>
      <left style="thin">
        <color rgb="FF28283C"/>
      </left>
      <right/>
      <top style="medium">
        <color rgb="FFFF3296"/>
      </top>
      <bottom/>
      <diagonal/>
    </border>
    <border>
      <left style="thin">
        <color rgb="FF28283C"/>
      </left>
      <right/>
      <top/>
      <bottom style="medium">
        <color rgb="FF00FFB4"/>
      </bottom>
      <diagonal/>
    </border>
    <border>
      <left style="thin">
        <color rgb="FF28283C"/>
      </left>
      <right style="thin">
        <color rgb="FF28283C"/>
      </right>
      <top/>
      <bottom style="medium">
        <color rgb="FF00FFB4"/>
      </bottom>
      <diagonal/>
    </border>
    <border>
      <left style="thin">
        <color rgb="FF28283C"/>
      </left>
      <right/>
      <top/>
      <bottom style="medium">
        <color rgb="FF00B4FF"/>
      </bottom>
      <diagonal/>
    </border>
    <border>
      <left style="thin">
        <color rgb="FF28283C"/>
      </left>
      <right/>
      <top/>
      <bottom style="medium">
        <color rgb="FFB464FF"/>
      </bottom>
      <diagonal/>
    </border>
    <border>
      <left style="thin">
        <color rgb="FF28283C"/>
      </left>
      <right/>
      <top/>
      <bottom style="medium">
        <color rgb="FFFFC800"/>
      </bottom>
      <diagonal/>
    </border>
    <border>
      <left style="thin">
        <color rgb="FF28283C"/>
      </left>
      <right/>
      <top/>
      <bottom style="medium">
        <color rgb="FFFF6432"/>
      </bottom>
      <diagonal/>
    </border>
    <border>
      <left style="thin">
        <color rgb="FF28283C"/>
      </left>
      <right/>
      <top/>
      <bottom style="medium">
        <color rgb="FFFF3296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indexed="64"/>
      </bottom>
      <diagonal/>
    </border>
    <border>
      <left/>
      <right/>
      <top style="thin">
        <color rgb="FF2A2A3A"/>
      </top>
      <bottom/>
      <diagonal/>
    </border>
    <border>
      <left/>
      <right/>
      <top style="thin">
        <color rgb="FF2A2A3A"/>
      </top>
      <bottom style="medium">
        <color rgb="FF00FFB4"/>
      </bottom>
      <diagonal/>
    </border>
    <border>
      <left/>
      <right/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rgb="FFD1D5DB"/>
      </left>
      <right style="medium">
        <color rgb="FFD1D5DB"/>
      </right>
      <top style="medium">
        <color rgb="FFD1D5DB"/>
      </top>
      <bottom style="medium">
        <color rgb="FFD1D5DB"/>
      </bottom>
      <diagonal/>
    </border>
    <border>
      <left/>
      <right style="medium">
        <color rgb="FFD1D5DB"/>
      </right>
      <top/>
      <bottom style="medium">
        <color rgb="FFD1D5DB"/>
      </bottom>
      <diagonal/>
    </border>
  </borders>
  <cellStyleXfs count="1">
    <xf numFmtId="0" fontId="0" fillId="0" borderId="0"/>
  </cellStyleXfs>
  <cellXfs count="250">
    <xf numFmtId="0" fontId="0" fillId="0" borderId="0" xfId="0"/>
    <xf numFmtId="0" fontId="2" fillId="0" borderId="0" xfId="0" applyFont="1"/>
    <xf numFmtId="0" fontId="0" fillId="0" borderId="0" xfId="0" applyAlignment="1">
      <alignment textRotation="45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3" fontId="0" fillId="0" borderId="0" xfId="0" applyNumberFormat="1"/>
    <xf numFmtId="3" fontId="4" fillId="9" borderId="1" xfId="0" applyNumberFormat="1" applyFont="1" applyFill="1" applyBorder="1" applyAlignment="1">
      <alignment wrapText="1"/>
    </xf>
    <xf numFmtId="3" fontId="4" fillId="8" borderId="1" xfId="0" applyNumberFormat="1" applyFont="1" applyFill="1" applyBorder="1" applyAlignment="1">
      <alignment horizontal="right" wrapText="1"/>
    </xf>
    <xf numFmtId="41" fontId="4" fillId="8" borderId="1" xfId="0" applyNumberFormat="1" applyFont="1" applyFill="1" applyBorder="1" applyAlignment="1">
      <alignment horizontal="right" wrapText="1"/>
    </xf>
    <xf numFmtId="41" fontId="4" fillId="9" borderId="1" xfId="0" applyNumberFormat="1" applyFont="1" applyFill="1" applyBorder="1" applyAlignment="1">
      <alignment horizontal="right" wrapText="1"/>
    </xf>
    <xf numFmtId="3" fontId="4" fillId="9" borderId="1" xfId="0" applyNumberFormat="1" applyFont="1" applyFill="1" applyBorder="1" applyAlignment="1">
      <alignment horizontal="right" wrapText="1"/>
    </xf>
    <xf numFmtId="3" fontId="4" fillId="9" borderId="2" xfId="0" applyNumberFormat="1" applyFont="1" applyFill="1" applyBorder="1" applyAlignment="1">
      <alignment wrapText="1"/>
    </xf>
    <xf numFmtId="3" fontId="4" fillId="8" borderId="2" xfId="0" applyNumberFormat="1" applyFont="1" applyFill="1" applyBorder="1" applyAlignment="1">
      <alignment horizontal="right" wrapText="1"/>
    </xf>
    <xf numFmtId="41" fontId="4" fillId="8" borderId="2" xfId="0" applyNumberFormat="1" applyFont="1" applyFill="1" applyBorder="1" applyAlignment="1">
      <alignment horizontal="right" wrapText="1"/>
    </xf>
    <xf numFmtId="41" fontId="4" fillId="0" borderId="2" xfId="0" applyNumberFormat="1" applyFont="1" applyBorder="1" applyAlignment="1">
      <alignment wrapText="1"/>
    </xf>
    <xf numFmtId="3" fontId="4" fillId="0" borderId="2" xfId="0" applyNumberFormat="1" applyFont="1" applyBorder="1" applyAlignment="1">
      <alignment wrapText="1"/>
    </xf>
    <xf numFmtId="41" fontId="4" fillId="3" borderId="2" xfId="0" applyNumberFormat="1" applyFont="1" applyFill="1" applyBorder="1" applyAlignment="1">
      <alignment horizontal="right" wrapText="1"/>
    </xf>
    <xf numFmtId="3" fontId="4" fillId="9" borderId="2" xfId="0" applyNumberFormat="1" applyFont="1" applyFill="1" applyBorder="1"/>
    <xf numFmtId="3" fontId="4" fillId="3" borderId="2" xfId="0" applyNumberFormat="1" applyFont="1" applyFill="1" applyBorder="1" applyAlignment="1">
      <alignment horizontal="right" wrapText="1"/>
    </xf>
    <xf numFmtId="41" fontId="4" fillId="10" borderId="2" xfId="0" quotePrefix="1" applyNumberFormat="1" applyFont="1" applyFill="1" applyBorder="1" applyAlignment="1">
      <alignment horizontal="right" wrapText="1"/>
    </xf>
    <xf numFmtId="3" fontId="4" fillId="10" borderId="2" xfId="0" applyNumberFormat="1" applyFont="1" applyFill="1" applyBorder="1" applyAlignment="1">
      <alignment horizontal="right" wrapText="1"/>
    </xf>
    <xf numFmtId="41" fontId="4" fillId="10" borderId="2" xfId="0" applyNumberFormat="1" applyFont="1" applyFill="1" applyBorder="1" applyAlignment="1">
      <alignment horizontal="right" wrapText="1"/>
    </xf>
    <xf numFmtId="41" fontId="4" fillId="10" borderId="2" xfId="0" applyNumberFormat="1" applyFont="1" applyFill="1" applyBorder="1"/>
    <xf numFmtId="3" fontId="4" fillId="10" borderId="2" xfId="0" applyNumberFormat="1" applyFont="1" applyFill="1" applyBorder="1"/>
    <xf numFmtId="3" fontId="4" fillId="0" borderId="2" xfId="0" applyNumberFormat="1" applyFont="1" applyBorder="1"/>
    <xf numFmtId="0" fontId="4" fillId="0" borderId="2" xfId="0" applyFont="1" applyBorder="1"/>
    <xf numFmtId="41" fontId="4" fillId="0" borderId="2" xfId="0" applyNumberFormat="1" applyFont="1" applyBorder="1"/>
    <xf numFmtId="41" fontId="4" fillId="10" borderId="2" xfId="0" applyNumberFormat="1" applyFont="1" applyFill="1" applyBorder="1" applyAlignment="1">
      <alignment wrapText="1"/>
    </xf>
    <xf numFmtId="3" fontId="4" fillId="11" borderId="2" xfId="0" applyNumberFormat="1" applyFont="1" applyFill="1" applyBorder="1"/>
    <xf numFmtId="3" fontId="4" fillId="12" borderId="2" xfId="0" applyNumberFormat="1" applyFont="1" applyFill="1" applyBorder="1"/>
    <xf numFmtId="3" fontId="4" fillId="9" borderId="0" xfId="0" applyNumberFormat="1" applyFont="1" applyFill="1"/>
    <xf numFmtId="3" fontId="3" fillId="9" borderId="0" xfId="0" applyNumberFormat="1" applyFont="1" applyFill="1"/>
    <xf numFmtId="0" fontId="0" fillId="0" borderId="3" xfId="0" applyBorder="1"/>
    <xf numFmtId="0" fontId="0" fillId="2" borderId="3" xfId="0" applyFill="1" applyBorder="1"/>
    <xf numFmtId="3" fontId="4" fillId="0" borderId="0" xfId="0" applyNumberFormat="1" applyFont="1"/>
    <xf numFmtId="0" fontId="10" fillId="0" borderId="0" xfId="0" applyFont="1" applyAlignment="1">
      <alignment horizontal="center" vertical="center" wrapText="1"/>
    </xf>
    <xf numFmtId="0" fontId="5" fillId="9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9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3" borderId="3" xfId="0" applyFill="1" applyBorder="1"/>
    <xf numFmtId="0" fontId="6" fillId="0" borderId="3" xfId="0" applyFont="1" applyBorder="1" applyAlignment="1">
      <alignment horizontal="center" vertical="center"/>
    </xf>
    <xf numFmtId="0" fontId="0" fillId="4" borderId="3" xfId="0" applyFill="1" applyBorder="1"/>
    <xf numFmtId="0" fontId="1" fillId="5" borderId="3" xfId="0" applyFont="1" applyFill="1" applyBorder="1"/>
    <xf numFmtId="0" fontId="1" fillId="6" borderId="3" xfId="0" applyFont="1" applyFill="1" applyBorder="1"/>
    <xf numFmtId="0" fontId="0" fillId="0" borderId="4" xfId="0" applyBorder="1" applyAlignment="1">
      <alignment textRotation="45"/>
    </xf>
    <xf numFmtId="0" fontId="0" fillId="0" borderId="5" xfId="0" applyBorder="1" applyAlignment="1">
      <alignment textRotation="45"/>
    </xf>
    <xf numFmtId="3" fontId="0" fillId="0" borderId="3" xfId="0" applyNumberFormat="1" applyBorder="1"/>
    <xf numFmtId="0" fontId="0" fillId="13" borderId="3" xfId="0" applyFill="1" applyBorder="1"/>
    <xf numFmtId="0" fontId="9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0" fillId="0" borderId="6" xfId="0" applyBorder="1" applyAlignment="1">
      <alignment textRotation="45"/>
    </xf>
    <xf numFmtId="0" fontId="0" fillId="0" borderId="7" xfId="0" applyBorder="1" applyAlignment="1">
      <alignment textRotation="45"/>
    </xf>
    <xf numFmtId="0" fontId="0" fillId="9" borderId="8" xfId="0" applyFill="1" applyBorder="1" applyAlignment="1">
      <alignment textRotation="45"/>
    </xf>
    <xf numFmtId="0" fontId="0" fillId="9" borderId="8" xfId="0" applyFill="1" applyBorder="1"/>
    <xf numFmtId="3" fontId="0" fillId="9" borderId="8" xfId="0" applyNumberFormat="1" applyFill="1" applyBorder="1"/>
    <xf numFmtId="3" fontId="0" fillId="14" borderId="3" xfId="0" applyNumberFormat="1" applyFill="1" applyBorder="1"/>
    <xf numFmtId="0" fontId="1" fillId="17" borderId="3" xfId="0" applyFont="1" applyFill="1" applyBorder="1"/>
    <xf numFmtId="1" fontId="0" fillId="9" borderId="8" xfId="0" applyNumberFormat="1" applyFill="1" applyBorder="1" applyAlignment="1">
      <alignment textRotation="45"/>
    </xf>
    <xf numFmtId="1" fontId="0" fillId="9" borderId="8" xfId="0" applyNumberFormat="1" applyFill="1" applyBorder="1"/>
    <xf numFmtId="0" fontId="11" fillId="0" borderId="0" xfId="0" applyFont="1" applyAlignment="1">
      <alignment horizontal="center" vertical="center"/>
    </xf>
    <xf numFmtId="0" fontId="1" fillId="9" borderId="8" xfId="0" applyFont="1" applyFill="1" applyBorder="1"/>
    <xf numFmtId="0" fontId="0" fillId="0" borderId="8" xfId="0" applyBorder="1"/>
    <xf numFmtId="0" fontId="0" fillId="0" borderId="8" xfId="0" applyBorder="1" applyAlignment="1">
      <alignment textRotation="45"/>
    </xf>
    <xf numFmtId="0" fontId="0" fillId="3" borderId="8" xfId="0" applyFill="1" applyBorder="1"/>
    <xf numFmtId="3" fontId="0" fillId="0" borderId="8" xfId="0" applyNumberFormat="1" applyBorder="1" applyProtection="1">
      <protection locked="0"/>
    </xf>
    <xf numFmtId="0" fontId="0" fillId="0" borderId="8" xfId="0" applyBorder="1" applyProtection="1">
      <protection locked="0"/>
    </xf>
    <xf numFmtId="3" fontId="0" fillId="0" borderId="8" xfId="0" applyNumberFormat="1" applyBorder="1"/>
    <xf numFmtId="0" fontId="0" fillId="4" borderId="8" xfId="0" applyFill="1" applyBorder="1"/>
    <xf numFmtId="0" fontId="1" fillId="5" borderId="8" xfId="0" applyFont="1" applyFill="1" applyBorder="1"/>
    <xf numFmtId="0" fontId="1" fillId="6" borderId="8" xfId="0" applyFont="1" applyFill="1" applyBorder="1"/>
    <xf numFmtId="0" fontId="1" fillId="7" borderId="8" xfId="0" applyFont="1" applyFill="1" applyBorder="1"/>
    <xf numFmtId="3" fontId="0" fillId="2" borderId="8" xfId="0" applyNumberFormat="1" applyFill="1" applyBorder="1"/>
    <xf numFmtId="0" fontId="13" fillId="15" borderId="0" xfId="0" applyFont="1" applyFill="1"/>
    <xf numFmtId="0" fontId="15" fillId="16" borderId="10" xfId="0" applyFont="1" applyFill="1" applyBorder="1" applyAlignment="1">
      <alignment horizontal="center" vertical="center"/>
    </xf>
    <xf numFmtId="0" fontId="18" fillId="18" borderId="13" xfId="0" applyFont="1" applyFill="1" applyBorder="1" applyAlignment="1">
      <alignment horizontal="center" vertical="center"/>
    </xf>
    <xf numFmtId="0" fontId="18" fillId="18" borderId="14" xfId="0" applyFont="1" applyFill="1" applyBorder="1" applyAlignment="1">
      <alignment horizontal="center" vertical="center"/>
    </xf>
    <xf numFmtId="0" fontId="19" fillId="18" borderId="15" xfId="0" applyFont="1" applyFill="1" applyBorder="1" applyAlignment="1">
      <alignment horizontal="center" vertical="center"/>
    </xf>
    <xf numFmtId="0" fontId="20" fillId="18" borderId="16" xfId="0" applyFont="1" applyFill="1" applyBorder="1" applyAlignment="1">
      <alignment horizontal="center" vertical="center"/>
    </xf>
    <xf numFmtId="0" fontId="21" fillId="18" borderId="17" xfId="0" applyFont="1" applyFill="1" applyBorder="1" applyAlignment="1">
      <alignment horizontal="center" vertical="center"/>
    </xf>
    <xf numFmtId="0" fontId="22" fillId="18" borderId="18" xfId="0" applyFont="1" applyFill="1" applyBorder="1" applyAlignment="1">
      <alignment horizontal="center" vertical="center"/>
    </xf>
    <xf numFmtId="0" fontId="23" fillId="18" borderId="19" xfId="0" applyFont="1" applyFill="1" applyBorder="1" applyAlignment="1">
      <alignment horizontal="center" vertical="center"/>
    </xf>
    <xf numFmtId="0" fontId="24" fillId="18" borderId="20" xfId="0" applyFont="1" applyFill="1" applyBorder="1" applyAlignment="1">
      <alignment horizontal="center" vertical="center"/>
    </xf>
    <xf numFmtId="0" fontId="24" fillId="18" borderId="21" xfId="0" applyFont="1" applyFill="1" applyBorder="1" applyAlignment="1">
      <alignment horizontal="center" vertical="center"/>
    </xf>
    <xf numFmtId="0" fontId="27" fillId="18" borderId="24" xfId="0" applyFont="1" applyFill="1" applyBorder="1" applyAlignment="1">
      <alignment horizontal="center" vertical="center"/>
    </xf>
    <xf numFmtId="0" fontId="28" fillId="18" borderId="25" xfId="0" applyFont="1" applyFill="1" applyBorder="1" applyAlignment="1">
      <alignment horizontal="center" vertical="center"/>
    </xf>
    <xf numFmtId="0" fontId="29" fillId="18" borderId="26" xfId="0" applyFont="1" applyFill="1" applyBorder="1" applyAlignment="1">
      <alignment horizontal="center" vertical="center"/>
    </xf>
    <xf numFmtId="3" fontId="25" fillId="18" borderId="22" xfId="0" applyNumberFormat="1" applyFont="1" applyFill="1" applyBorder="1" applyAlignment="1">
      <alignment horizontal="center" vertical="center"/>
    </xf>
    <xf numFmtId="3" fontId="26" fillId="18" borderId="23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3" fillId="0" borderId="8" xfId="0" applyFont="1" applyBorder="1" applyAlignment="1" applyProtection="1">
      <alignment horizontal="center" vertical="center"/>
      <protection locked="0"/>
    </xf>
    <xf numFmtId="0" fontId="31" fillId="0" borderId="8" xfId="0" applyFont="1" applyBorder="1" applyAlignment="1" applyProtection="1">
      <alignment horizontal="center" vertical="center"/>
      <protection locked="0"/>
    </xf>
    <xf numFmtId="0" fontId="34" fillId="0" borderId="8" xfId="0" applyFont="1" applyBorder="1" applyAlignment="1" applyProtection="1">
      <alignment horizontal="center" vertical="center"/>
      <protection locked="0"/>
    </xf>
    <xf numFmtId="0" fontId="35" fillId="20" borderId="0" xfId="0" applyFont="1" applyFill="1"/>
    <xf numFmtId="3" fontId="35" fillId="20" borderId="0" xfId="0" applyNumberFormat="1" applyFont="1" applyFill="1"/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36" fillId="0" borderId="8" xfId="0" applyFont="1" applyBorder="1" applyAlignment="1" applyProtection="1">
      <alignment horizontal="center" vertical="center"/>
      <protection locked="0"/>
    </xf>
    <xf numFmtId="0" fontId="37" fillId="0" borderId="8" xfId="0" applyFont="1" applyBorder="1" applyAlignment="1" applyProtection="1">
      <alignment horizontal="center" vertical="center"/>
      <protection locked="0"/>
    </xf>
    <xf numFmtId="0" fontId="38" fillId="0" borderId="8" xfId="0" applyFont="1" applyBorder="1" applyAlignment="1" applyProtection="1">
      <alignment horizontal="center" vertical="center"/>
      <protection locked="0"/>
    </xf>
    <xf numFmtId="0" fontId="39" fillId="0" borderId="8" xfId="0" applyFont="1" applyBorder="1" applyAlignment="1" applyProtection="1">
      <alignment horizontal="center" vertical="center"/>
      <protection locked="0"/>
    </xf>
    <xf numFmtId="0" fontId="0" fillId="0" borderId="28" xfId="0" applyBorder="1"/>
    <xf numFmtId="0" fontId="0" fillId="0" borderId="29" xfId="0" applyBorder="1"/>
    <xf numFmtId="0" fontId="40" fillId="0" borderId="8" xfId="0" applyFont="1" applyBorder="1" applyAlignment="1">
      <alignment horizontal="center" vertical="center"/>
    </xf>
    <xf numFmtId="3" fontId="0" fillId="21" borderId="8" xfId="0" applyNumberFormat="1" applyFill="1" applyBorder="1"/>
    <xf numFmtId="0" fontId="1" fillId="17" borderId="8" xfId="0" applyFont="1" applyFill="1" applyBorder="1"/>
    <xf numFmtId="0" fontId="4" fillId="0" borderId="8" xfId="0" applyFont="1" applyBorder="1"/>
    <xf numFmtId="0" fontId="41" fillId="0" borderId="8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" fillId="0" borderId="0" xfId="0" applyFont="1" applyAlignment="1">
      <alignment textRotation="45"/>
    </xf>
    <xf numFmtId="0" fontId="0" fillId="0" borderId="0" xfId="0" applyProtection="1">
      <protection locked="0"/>
    </xf>
    <xf numFmtId="0" fontId="32" fillId="0" borderId="0" xfId="0" applyFont="1" applyAlignment="1">
      <alignment horizontal="center" vertical="center"/>
    </xf>
    <xf numFmtId="0" fontId="44" fillId="0" borderId="0" xfId="0" applyFont="1" applyAlignment="1" applyProtection="1">
      <alignment horizontal="center" vertical="center"/>
      <protection locked="0"/>
    </xf>
    <xf numFmtId="3" fontId="0" fillId="2" borderId="0" xfId="0" applyNumberFormat="1" applyFill="1"/>
    <xf numFmtId="3" fontId="0" fillId="0" borderId="0" xfId="0" applyNumberForma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8" fillId="0" borderId="8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/>
    </xf>
    <xf numFmtId="0" fontId="43" fillId="0" borderId="8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0" borderId="32" xfId="0" applyBorder="1"/>
    <xf numFmtId="3" fontId="0" fillId="2" borderId="32" xfId="0" applyNumberFormat="1" applyFill="1" applyBorder="1"/>
    <xf numFmtId="0" fontId="0" fillId="0" borderId="33" xfId="0" applyBorder="1"/>
    <xf numFmtId="0" fontId="0" fillId="0" borderId="31" xfId="0" applyBorder="1" applyProtection="1">
      <protection locked="0"/>
    </xf>
    <xf numFmtId="0" fontId="0" fillId="3" borderId="32" xfId="0" applyFill="1" applyBorder="1"/>
    <xf numFmtId="0" fontId="0" fillId="0" borderId="34" xfId="0" applyBorder="1"/>
    <xf numFmtId="0" fontId="0" fillId="0" borderId="30" xfId="0" applyBorder="1" applyProtection="1">
      <protection locked="0"/>
    </xf>
    <xf numFmtId="3" fontId="0" fillId="0" borderId="32" xfId="0" applyNumberFormat="1" applyBorder="1"/>
    <xf numFmtId="0" fontId="0" fillId="0" borderId="0" xfId="0" applyAlignment="1" applyProtection="1">
      <alignment wrapText="1"/>
      <protection locked="0"/>
    </xf>
    <xf numFmtId="0" fontId="46" fillId="0" borderId="8" xfId="0" applyFont="1" applyBorder="1" applyAlignment="1">
      <alignment horizontal="center" vertical="center"/>
    </xf>
    <xf numFmtId="0" fontId="47" fillId="22" borderId="8" xfId="0" applyFont="1" applyFill="1" applyBorder="1" applyAlignment="1">
      <alignment horizontal="center" vertical="center"/>
    </xf>
    <xf numFmtId="0" fontId="2" fillId="23" borderId="0" xfId="0" applyFont="1" applyFill="1"/>
    <xf numFmtId="0" fontId="2" fillId="24" borderId="0" xfId="0" applyFont="1" applyFill="1"/>
    <xf numFmtId="0" fontId="2" fillId="25" borderId="0" xfId="0" applyFont="1" applyFill="1"/>
    <xf numFmtId="0" fontId="2" fillId="14" borderId="0" xfId="0" applyFont="1" applyFill="1"/>
    <xf numFmtId="0" fontId="0" fillId="9" borderId="0" xfId="0" applyFill="1"/>
    <xf numFmtId="3" fontId="0" fillId="0" borderId="32" xfId="0" applyNumberFormat="1" applyBorder="1" applyProtection="1">
      <protection locked="0"/>
    </xf>
    <xf numFmtId="0" fontId="0" fillId="21" borderId="8" xfId="0" applyFill="1" applyBorder="1"/>
    <xf numFmtId="0" fontId="48" fillId="0" borderId="0" xfId="0" applyFont="1" applyAlignment="1">
      <alignment horizontal="center" vertical="center"/>
    </xf>
    <xf numFmtId="0" fontId="8" fillId="22" borderId="8" xfId="0" applyFont="1" applyFill="1" applyBorder="1" applyAlignment="1">
      <alignment horizontal="center" vertical="center"/>
    </xf>
    <xf numFmtId="0" fontId="43" fillId="22" borderId="8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5" xfId="0" applyBorder="1"/>
    <xf numFmtId="0" fontId="0" fillId="0" borderId="36" xfId="0" applyBorder="1"/>
    <xf numFmtId="3" fontId="0" fillId="0" borderId="35" xfId="0" applyNumberFormat="1" applyBorder="1"/>
    <xf numFmtId="0" fontId="0" fillId="0" borderId="37" xfId="0" applyBorder="1" applyProtection="1">
      <protection locked="0"/>
    </xf>
    <xf numFmtId="0" fontId="46" fillId="0" borderId="35" xfId="0" applyFont="1" applyBorder="1" applyAlignment="1">
      <alignment horizontal="center" vertical="center"/>
    </xf>
    <xf numFmtId="3" fontId="0" fillId="0" borderId="35" xfId="0" applyNumberFormat="1" applyBorder="1" applyProtection="1">
      <protection locked="0"/>
    </xf>
    <xf numFmtId="0" fontId="48" fillId="0" borderId="27" xfId="0" applyFont="1" applyBorder="1" applyAlignment="1">
      <alignment horizontal="center" vertical="center"/>
    </xf>
    <xf numFmtId="0" fontId="58" fillId="15" borderId="0" xfId="0" applyFont="1" applyFill="1"/>
    <xf numFmtId="0" fontId="24" fillId="15" borderId="0" xfId="0" applyFont="1" applyFill="1"/>
    <xf numFmtId="0" fontId="49" fillId="15" borderId="0" xfId="0" applyFont="1" applyFill="1"/>
    <xf numFmtId="0" fontId="58" fillId="27" borderId="0" xfId="0" applyFont="1" applyFill="1"/>
    <xf numFmtId="3" fontId="62" fillId="27" borderId="0" xfId="0" applyNumberFormat="1" applyFont="1" applyFill="1" applyAlignment="1">
      <alignment horizontal="right"/>
    </xf>
    <xf numFmtId="0" fontId="49" fillId="26" borderId="0" xfId="0" applyFont="1" applyFill="1" applyAlignment="1">
      <alignment horizontal="center"/>
    </xf>
    <xf numFmtId="0" fontId="54" fillId="26" borderId="0" xfId="0" applyFont="1" applyFill="1" applyAlignment="1">
      <alignment horizontal="center"/>
    </xf>
    <xf numFmtId="0" fontId="60" fillId="26" borderId="0" xfId="0" applyFont="1" applyFill="1" applyAlignment="1">
      <alignment horizontal="center"/>
    </xf>
    <xf numFmtId="0" fontId="58" fillId="26" borderId="0" xfId="0" applyFont="1" applyFill="1"/>
    <xf numFmtId="3" fontId="62" fillId="26" borderId="0" xfId="0" applyNumberFormat="1" applyFont="1" applyFill="1" applyAlignment="1">
      <alignment horizontal="right"/>
    </xf>
    <xf numFmtId="0" fontId="58" fillId="26" borderId="38" xfId="0" applyFont="1" applyFill="1" applyBorder="1"/>
    <xf numFmtId="3" fontId="55" fillId="26" borderId="38" xfId="0" applyNumberFormat="1" applyFont="1" applyFill="1" applyBorder="1" applyAlignment="1">
      <alignment horizontal="right"/>
    </xf>
    <xf numFmtId="3" fontId="62" fillId="26" borderId="38" xfId="0" applyNumberFormat="1" applyFont="1" applyFill="1" applyBorder="1" applyAlignment="1">
      <alignment horizontal="right"/>
    </xf>
    <xf numFmtId="0" fontId="58" fillId="27" borderId="38" xfId="0" applyFont="1" applyFill="1" applyBorder="1"/>
    <xf numFmtId="0" fontId="58" fillId="15" borderId="39" xfId="0" applyFont="1" applyFill="1" applyBorder="1"/>
    <xf numFmtId="0" fontId="56" fillId="26" borderId="0" xfId="0" applyFont="1" applyFill="1"/>
    <xf numFmtId="3" fontId="57" fillId="26" borderId="0" xfId="0" applyNumberFormat="1" applyFont="1" applyFill="1" applyAlignment="1">
      <alignment horizontal="right"/>
    </xf>
    <xf numFmtId="0" fontId="63" fillId="27" borderId="0" xfId="0" applyFont="1" applyFill="1"/>
    <xf numFmtId="3" fontId="64" fillId="27" borderId="0" xfId="0" applyNumberFormat="1" applyFont="1" applyFill="1" applyAlignment="1">
      <alignment horizontal="right"/>
    </xf>
    <xf numFmtId="0" fontId="52" fillId="26" borderId="0" xfId="0" applyFont="1" applyFill="1"/>
    <xf numFmtId="3" fontId="53" fillId="26" borderId="0" xfId="0" applyNumberFormat="1" applyFont="1" applyFill="1" applyAlignment="1">
      <alignment horizontal="right"/>
    </xf>
    <xf numFmtId="0" fontId="59" fillId="15" borderId="0" xfId="0" applyFont="1" applyFill="1"/>
    <xf numFmtId="0" fontId="49" fillId="27" borderId="0" xfId="0" applyFont="1" applyFill="1"/>
    <xf numFmtId="0" fontId="58" fillId="15" borderId="9" xfId="0" applyFont="1" applyFill="1" applyBorder="1"/>
    <xf numFmtId="0" fontId="65" fillId="27" borderId="0" xfId="0" applyFont="1" applyFill="1"/>
    <xf numFmtId="0" fontId="66" fillId="27" borderId="0" xfId="0" applyFont="1" applyFill="1"/>
    <xf numFmtId="0" fontId="49" fillId="26" borderId="0" xfId="0" applyFont="1" applyFill="1"/>
    <xf numFmtId="3" fontId="65" fillId="26" borderId="0" xfId="0" applyNumberFormat="1" applyFont="1" applyFill="1"/>
    <xf numFmtId="0" fontId="65" fillId="26" borderId="0" xfId="0" applyFont="1" applyFill="1"/>
    <xf numFmtId="0" fontId="67" fillId="26" borderId="0" xfId="0" applyFont="1" applyFill="1"/>
    <xf numFmtId="0" fontId="68" fillId="27" borderId="0" xfId="0" applyFont="1" applyFill="1"/>
    <xf numFmtId="3" fontId="55" fillId="27" borderId="38" xfId="0" applyNumberFormat="1" applyFont="1" applyFill="1" applyBorder="1" applyAlignment="1">
      <alignment horizontal="right"/>
    </xf>
    <xf numFmtId="3" fontId="62" fillId="27" borderId="38" xfId="0" applyNumberFormat="1" applyFont="1" applyFill="1" applyBorder="1" applyAlignment="1">
      <alignment horizontal="right"/>
    </xf>
    <xf numFmtId="164" fontId="69" fillId="26" borderId="38" xfId="0" applyNumberFormat="1" applyFont="1" applyFill="1" applyBorder="1" applyAlignment="1">
      <alignment horizontal="right"/>
    </xf>
    <xf numFmtId="164" fontId="70" fillId="26" borderId="38" xfId="0" applyNumberFormat="1" applyFont="1" applyFill="1" applyBorder="1" applyAlignment="1">
      <alignment horizontal="right"/>
    </xf>
    <xf numFmtId="164" fontId="50" fillId="27" borderId="38" xfId="0" applyNumberFormat="1" applyFont="1" applyFill="1" applyBorder="1" applyAlignment="1">
      <alignment horizontal="right"/>
    </xf>
    <xf numFmtId="164" fontId="51" fillId="27" borderId="38" xfId="0" applyNumberFormat="1" applyFont="1" applyFill="1" applyBorder="1" applyAlignment="1">
      <alignment horizontal="right"/>
    </xf>
    <xf numFmtId="164" fontId="50" fillId="26" borderId="38" xfId="0" applyNumberFormat="1" applyFont="1" applyFill="1" applyBorder="1" applyAlignment="1">
      <alignment horizontal="right"/>
    </xf>
    <xf numFmtId="164" fontId="51" fillId="26" borderId="38" xfId="0" applyNumberFormat="1" applyFont="1" applyFill="1" applyBorder="1" applyAlignment="1">
      <alignment horizontal="right"/>
    </xf>
    <xf numFmtId="3" fontId="55" fillId="27" borderId="0" xfId="0" applyNumberFormat="1" applyFont="1" applyFill="1" applyAlignment="1">
      <alignment horizontal="right"/>
    </xf>
    <xf numFmtId="164" fontId="50" fillId="27" borderId="0" xfId="0" applyNumberFormat="1" applyFont="1" applyFill="1" applyAlignment="1">
      <alignment horizontal="right"/>
    </xf>
    <xf numFmtId="164" fontId="69" fillId="27" borderId="0" xfId="0" applyNumberFormat="1" applyFont="1" applyFill="1" applyAlignment="1">
      <alignment horizontal="right"/>
    </xf>
    <xf numFmtId="164" fontId="70" fillId="27" borderId="0" xfId="0" applyNumberFormat="1" applyFont="1" applyFill="1" applyAlignment="1">
      <alignment horizontal="right"/>
    </xf>
    <xf numFmtId="164" fontId="69" fillId="27" borderId="38" xfId="0" applyNumberFormat="1" applyFont="1" applyFill="1" applyBorder="1" applyAlignment="1">
      <alignment horizontal="right"/>
    </xf>
    <xf numFmtId="0" fontId="0" fillId="0" borderId="40" xfId="0" applyBorder="1"/>
    <xf numFmtId="3" fontId="0" fillId="0" borderId="40" xfId="0" applyNumberFormat="1" applyBorder="1"/>
    <xf numFmtId="0" fontId="0" fillId="0" borderId="40" xfId="0" applyBorder="1" applyAlignment="1" applyProtection="1">
      <alignment wrapText="1"/>
      <protection locked="0"/>
    </xf>
    <xf numFmtId="0" fontId="6" fillId="0" borderId="40" xfId="0" applyFont="1" applyBorder="1" applyAlignment="1" applyProtection="1">
      <alignment horizontal="center" vertical="center"/>
      <protection locked="0"/>
    </xf>
    <xf numFmtId="3" fontId="0" fillId="0" borderId="40" xfId="0" applyNumberFormat="1" applyBorder="1" applyProtection="1">
      <protection locked="0"/>
    </xf>
    <xf numFmtId="14" fontId="35" fillId="20" borderId="0" xfId="0" applyNumberFormat="1" applyFont="1" applyFill="1"/>
    <xf numFmtId="0" fontId="44" fillId="0" borderId="40" xfId="0" applyFont="1" applyBorder="1" applyAlignment="1" applyProtection="1">
      <alignment horizontal="center" vertical="center"/>
      <protection locked="0"/>
    </xf>
    <xf numFmtId="0" fontId="76" fillId="0" borderId="0" xfId="0" applyFont="1" applyAlignment="1" applyProtection="1">
      <alignment horizontal="center" vertical="center"/>
      <protection locked="0"/>
    </xf>
    <xf numFmtId="0" fontId="76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9" fillId="0" borderId="0" xfId="0" applyFont="1"/>
    <xf numFmtId="0" fontId="77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77" fillId="0" borderId="0" xfId="0" applyFont="1" applyAlignment="1" applyProtection="1">
      <alignment horizontal="center" vertical="center"/>
      <protection locked="0"/>
    </xf>
    <xf numFmtId="0" fontId="80" fillId="0" borderId="0" xfId="0" applyFont="1" applyAlignment="1" applyProtection="1">
      <alignment horizontal="center" vertical="center"/>
      <protection locked="0"/>
    </xf>
    <xf numFmtId="0" fontId="1" fillId="0" borderId="8" xfId="0" applyFont="1" applyBorder="1"/>
    <xf numFmtId="14" fontId="0" fillId="0" borderId="0" xfId="0" applyNumberFormat="1"/>
    <xf numFmtId="0" fontId="81" fillId="0" borderId="0" xfId="0" applyFont="1" applyAlignment="1">
      <alignment horizontal="center" vertical="center"/>
    </xf>
    <xf numFmtId="0" fontId="0" fillId="0" borderId="41" xfId="0" applyBorder="1" applyAlignment="1">
      <alignment textRotation="45"/>
    </xf>
    <xf numFmtId="0" fontId="0" fillId="0" borderId="32" xfId="0" applyBorder="1" applyProtection="1">
      <protection locked="0"/>
    </xf>
    <xf numFmtId="3" fontId="0" fillId="0" borderId="2" xfId="0" applyNumberFormat="1" applyBorder="1" applyProtection="1">
      <protection locked="0"/>
    </xf>
    <xf numFmtId="0" fontId="0" fillId="0" borderId="2" xfId="0" applyBorder="1"/>
    <xf numFmtId="3" fontId="0" fillId="0" borderId="2" xfId="0" applyNumberFormat="1" applyBorder="1"/>
    <xf numFmtId="0" fontId="82" fillId="0" borderId="0" xfId="0" applyFont="1"/>
    <xf numFmtId="3" fontId="0" fillId="9" borderId="8" xfId="0" applyNumberFormat="1" applyFill="1" applyBorder="1" applyAlignment="1">
      <alignment textRotation="45"/>
    </xf>
    <xf numFmtId="0" fontId="83" fillId="0" borderId="0" xfId="0" applyFont="1"/>
    <xf numFmtId="0" fontId="84" fillId="0" borderId="42" xfId="0" applyFont="1" applyBorder="1" applyAlignment="1">
      <alignment vertical="center" wrapText="1"/>
    </xf>
    <xf numFmtId="0" fontId="85" fillId="28" borderId="43" xfId="0" applyFont="1" applyFill="1" applyBorder="1" applyAlignment="1">
      <alignment horizontal="center" vertical="center" wrapText="1"/>
    </xf>
    <xf numFmtId="0" fontId="84" fillId="29" borderId="42" xfId="0" applyFont="1" applyFill="1" applyBorder="1" applyAlignment="1">
      <alignment vertical="center" wrapText="1"/>
    </xf>
    <xf numFmtId="3" fontId="0" fillId="0" borderId="31" xfId="0" applyNumberFormat="1" applyBorder="1"/>
    <xf numFmtId="0" fontId="17" fillId="19" borderId="11" xfId="0" applyFont="1" applyFill="1" applyBorder="1" applyAlignment="1">
      <alignment horizontal="center" vertical="center"/>
    </xf>
    <xf numFmtId="0" fontId="16" fillId="19" borderId="12" xfId="0" applyFont="1" applyFill="1" applyBorder="1" applyAlignment="1">
      <alignment horizontal="center" vertical="center"/>
    </xf>
    <xf numFmtId="0" fontId="12" fillId="18" borderId="9" xfId="0" applyFont="1" applyFill="1" applyBorder="1" applyAlignment="1">
      <alignment horizontal="center" vertical="center"/>
    </xf>
    <xf numFmtId="0" fontId="14" fillId="18" borderId="0" xfId="0" applyFont="1" applyFill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59" fillId="26" borderId="9" xfId="0" applyFont="1" applyFill="1" applyBorder="1"/>
    <xf numFmtId="0" fontId="58" fillId="15" borderId="0" xfId="0" applyFont="1" applyFill="1"/>
    <xf numFmtId="0" fontId="61" fillId="26" borderId="0" xfId="0" applyFont="1" applyFill="1"/>
    <xf numFmtId="0" fontId="58" fillId="26" borderId="0" xfId="0" applyFont="1" applyFill="1"/>
  </cellXfs>
  <cellStyles count="1">
    <cellStyle name="Normal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Aptos Narrow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 outline="0">
        <left/>
        <right/>
        <top style="thin">
          <color theme="5"/>
        </top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 tint="-0.24994659260841701"/>
        </patternFill>
      </fill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DC2828"/>
      </font>
    </dxf>
    <dxf>
      <font>
        <b/>
        <i val="0"/>
        <color rgb="FFDAA52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DC2828"/>
      </font>
    </dxf>
    <dxf>
      <font>
        <b/>
        <i val="0"/>
        <color rgb="FFDAA52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DC2828"/>
      </font>
    </dxf>
    <dxf>
      <font>
        <b/>
        <i val="0"/>
        <color rgb="FFDAA52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numFmt numFmtId="3" formatCode="#,##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left style="hair">
          <color auto="1"/>
        </left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</dxfs>
  <tableStyles count="0" defaultTableStyle="TableStyleMedium2" defaultPivotStyle="PivotStyleLight16"/>
  <colors>
    <mruColors>
      <color rgb="FF9933FF"/>
      <color rgb="FFFFAA00"/>
      <color rgb="FFFF9966"/>
      <color rgb="FFC1A1FF"/>
      <color rgb="FFC19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00FFB4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Kimpossible7544 - Weekly Scores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Weekly Score</c:v>
          </c:tx>
          <c:spPr>
            <a:ln w="31750">
              <a:solidFill>
                <a:srgbClr val="00FFB4"/>
              </a:solidFill>
            </a:ln>
          </c:spPr>
          <c:marker>
            <c:symbol val="circle"/>
            <c:size val="7"/>
            <c:spPr>
              <a:solidFill>
                <a:srgbClr val="00FFB4"/>
              </a:solidFill>
              <a:ln w="31750">
                <a:solidFill>
                  <a:srgbClr val="00FFB4"/>
                </a:solidFill>
                <a:prstDash val="solid"/>
              </a:ln>
            </c:spPr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FFB4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May 4 - May 9</c:v>
              </c:pt>
              <c:pt idx="1">
                <c:v>April 27 - May 2</c:v>
              </c:pt>
              <c:pt idx="2">
                <c:v>April 20 - April 25</c:v>
              </c:pt>
              <c:pt idx="3">
                <c:v>April 13 - April 18</c:v>
              </c:pt>
              <c:pt idx="4">
                <c:v>April 6 - April 11</c:v>
              </c:pt>
              <c:pt idx="5">
                <c:v>March 30 - April 4</c:v>
              </c:pt>
            </c:strLit>
          </c:cat>
          <c:val>
            <c:numLit>
              <c:formatCode>General</c:formatCode>
              <c:ptCount val="6"/>
              <c:pt idx="0">
                <c:v>39835668</c:v>
              </c:pt>
              <c:pt idx="1">
                <c:v>37008809</c:v>
              </c:pt>
              <c:pt idx="2">
                <c:v>47776643</c:v>
              </c:pt>
              <c:pt idx="3">
                <c:v>44384147</c:v>
              </c:pt>
              <c:pt idx="4">
                <c:v>43128745</c:v>
              </c:pt>
              <c:pt idx="5">
                <c:v>54416001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145-4D8A-96A9-CCFEF3D7975A}"/>
            </c:ext>
          </c:extLst>
        </c:ser>
        <c:ser>
          <c:idx val="1"/>
          <c:order val="1"/>
          <c:tx>
            <c:v>Trend Line</c:v>
          </c:tx>
          <c:spPr>
            <a:ln w="25400">
              <a:solidFill>
                <a:srgbClr val="FFC800"/>
              </a:solidFill>
            </a:ln>
          </c:spPr>
          <c:marker>
            <c:symbol val="none"/>
          </c:marker>
          <c:cat>
            <c:strLit>
              <c:ptCount val="6"/>
              <c:pt idx="0">
                <c:v>May 4 - May 9</c:v>
              </c:pt>
              <c:pt idx="1">
                <c:v>April 27 - May 2</c:v>
              </c:pt>
              <c:pt idx="2">
                <c:v>April 20 - April 25</c:v>
              </c:pt>
              <c:pt idx="3">
                <c:v>April 13 - April 18</c:v>
              </c:pt>
              <c:pt idx="4">
                <c:v>April 6 - April 11</c:v>
              </c:pt>
              <c:pt idx="5">
                <c:v>March 30 - April 4</c:v>
              </c:pt>
            </c:strLit>
          </c:cat>
          <c:val>
            <c:numLit>
              <c:formatCode>General</c:formatCode>
              <c:ptCount val="6"/>
              <c:pt idx="0">
                <c:v>46930688.285714284</c:v>
              </c:pt>
              <c:pt idx="1">
                <c:v>48113191.666666664</c:v>
              </c:pt>
              <c:pt idx="2">
                <c:v>50334068.200000003</c:v>
              </c:pt>
              <c:pt idx="3">
                <c:v>50973424.5</c:v>
              </c:pt>
              <c:pt idx="4">
                <c:v>53169850.333333336</c:v>
              </c:pt>
              <c:pt idx="5">
                <c:v>58190403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145-4D8A-96A9-CCFEF3D7975A}"/>
            </c:ext>
          </c:extLst>
        </c:ser>
        <c:ser>
          <c:idx val="2"/>
          <c:order val="2"/>
          <c:tx>
            <c:v>20M Goal</c:v>
          </c:tx>
          <c:spPr>
            <a:ln w="22225">
              <a:solidFill>
                <a:srgbClr val="FF3296"/>
              </a:solidFill>
              <a:prstDash val="dash"/>
            </a:ln>
          </c:spPr>
          <c:marker>
            <c:symbol val="none"/>
          </c:marker>
          <c:cat>
            <c:strLit>
              <c:ptCount val="6"/>
              <c:pt idx="0">
                <c:v>May 4 - May 9</c:v>
              </c:pt>
              <c:pt idx="1">
                <c:v>April 27 - May 2</c:v>
              </c:pt>
              <c:pt idx="2">
                <c:v>April 20 - April 25</c:v>
              </c:pt>
              <c:pt idx="3">
                <c:v>April 13 - April 18</c:v>
              </c:pt>
              <c:pt idx="4">
                <c:v>April 6 - April 11</c:v>
              </c:pt>
              <c:pt idx="5">
                <c:v>March 30 - April 4</c:v>
              </c:pt>
            </c:strLit>
          </c:cat>
          <c:val>
            <c:numLit>
              <c:formatCode>General</c:formatCode>
              <c:ptCount val="6"/>
              <c:pt idx="0">
                <c:v>20000000</c:v>
              </c:pt>
              <c:pt idx="1">
                <c:v>20000000</c:v>
              </c:pt>
              <c:pt idx="2">
                <c:v>20000000</c:v>
              </c:pt>
              <c:pt idx="3">
                <c:v>20000000</c:v>
              </c:pt>
              <c:pt idx="4">
                <c:v>20000000</c:v>
              </c:pt>
              <c:pt idx="5">
                <c:v>20000000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B145-4D8A-96A9-CCFEF3D79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016528"/>
        <c:axId val="1633014608"/>
      </c:lineChart>
      <c:catAx>
        <c:axId val="163301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n>
                  <a:noFill/>
                </a:ln>
                <a:solidFill>
                  <a:srgbClr val="9933FF"/>
                </a:solidFill>
              </a:defRPr>
            </a:pPr>
            <a:endParaRPr lang="en-US"/>
          </a:p>
        </c:txPr>
        <c:crossAx val="1633014608"/>
        <c:crosses val="autoZero"/>
        <c:auto val="1"/>
        <c:lblAlgn val="ctr"/>
        <c:lblOffset val="100"/>
        <c:noMultiLvlLbl val="0"/>
      </c:catAx>
      <c:valAx>
        <c:axId val="1633014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3016528"/>
        <c:crosses val="autoZero"/>
        <c:crossBetween val="between"/>
      </c:valAx>
      <c:spPr>
        <a:solidFill>
          <a:srgbClr val="141423"/>
        </a:solidFill>
        <a:ln>
          <a:solidFill>
            <a:srgbClr val="28283C"/>
          </a:solidFill>
          <a:prstDash val="solid"/>
        </a:ln>
      </c:spPr>
    </c:plotArea>
    <c:legend>
      <c:legendPos val="r"/>
      <c:overlay val="0"/>
      <c:txPr>
        <a:bodyPr/>
        <a:lstStyle/>
        <a:p>
          <a:pPr>
            <a:defRPr sz="900">
              <a:solidFill>
                <a:srgbClr val="B4B4C8"/>
              </a:solidFill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F0F19"/>
    </a:solidFill>
    <a:ln>
      <a:solidFill>
        <a:srgbClr val="28283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FF3296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Kimpossible7544 - Missed Goals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Missed Daily</c:v>
          </c:tx>
          <c:spPr>
            <a:solidFill>
              <a:srgbClr val="FF643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6"/>
              <c:pt idx="0">
                <c:v>May 4 - May 9</c:v>
              </c:pt>
              <c:pt idx="1">
                <c:v>April 27 - May 2</c:v>
              </c:pt>
              <c:pt idx="2">
                <c:v>April 20 - April 25</c:v>
              </c:pt>
              <c:pt idx="3">
                <c:v>April 13 - April 18</c:v>
              </c:pt>
              <c:pt idx="4">
                <c:v>April 6 - April 11</c:v>
              </c:pt>
              <c:pt idx="5">
                <c:v>March 30 - April 4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FDBC-4E27-9AE6-18EB1327476F}"/>
            </c:ext>
          </c:extLst>
        </c:ser>
        <c:ser>
          <c:idx val="1"/>
          <c:order val="1"/>
          <c:tx>
            <c:v>Missed Weekly Goal</c:v>
          </c:tx>
          <c:spPr>
            <a:solidFill>
              <a:srgbClr val="FF329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6"/>
              <c:pt idx="0">
                <c:v>May 4 - May 9</c:v>
              </c:pt>
              <c:pt idx="1">
                <c:v>April 27 - May 2</c:v>
              </c:pt>
              <c:pt idx="2">
                <c:v>April 20 - April 25</c:v>
              </c:pt>
              <c:pt idx="3">
                <c:v>April 13 - April 18</c:v>
              </c:pt>
              <c:pt idx="4">
                <c:v>April 6 - April 11</c:v>
              </c:pt>
              <c:pt idx="5">
                <c:v>March 30 - April 4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FDBC-4E27-9AE6-18EB1327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3017488"/>
        <c:axId val="1633015088"/>
      </c:barChart>
      <c:catAx>
        <c:axId val="163301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33015088"/>
        <c:crosses val="autoZero"/>
        <c:auto val="1"/>
        <c:lblAlgn val="ctr"/>
        <c:lblOffset val="100"/>
        <c:noMultiLvlLbl val="0"/>
      </c:catAx>
      <c:valAx>
        <c:axId val="163301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3017488"/>
        <c:crosses val="autoZero"/>
        <c:crossBetween val="between"/>
      </c:valAx>
      <c:spPr>
        <a:solidFill>
          <a:srgbClr val="141423"/>
        </a:solidFill>
        <a:ln>
          <a:solidFill>
            <a:srgbClr val="28283C"/>
          </a:solidFill>
          <a:prstDash val="solid"/>
        </a:ln>
      </c:spPr>
    </c:plotArea>
    <c:legend>
      <c:legendPos val="r"/>
      <c:overlay val="0"/>
      <c:txPr>
        <a:bodyPr/>
        <a:lstStyle/>
        <a:p>
          <a:pPr>
            <a:defRPr sz="900">
              <a:solidFill>
                <a:srgbClr val="B4B4C8"/>
              </a:solidFill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F0F19"/>
    </a:solidFill>
    <a:ln>
      <a:solidFill>
        <a:srgbClr val="28283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FFC800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Kimpossible7544 - Weekly Rank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Weekly Rank</c:v>
          </c:tx>
          <c:spPr>
            <a:ln w="31750">
              <a:solidFill>
                <a:srgbClr val="FFC800"/>
              </a:solidFill>
            </a:ln>
          </c:spPr>
          <c:marker>
            <c:symbol val="diamond"/>
            <c:size val="8"/>
            <c:spPr>
              <a:solidFill>
                <a:srgbClr val="FFC800"/>
              </a:solidFill>
              <a:ln w="31750">
                <a:solidFill>
                  <a:srgbClr val="FFC800"/>
                </a:solidFill>
                <a:prstDash val="solid"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C8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7"/>
              <c:pt idx="0">
                <c:v>May 4 - May 9</c:v>
              </c:pt>
              <c:pt idx="1">
                <c:v>April 27 - May 2</c:v>
              </c:pt>
              <c:pt idx="2">
                <c:v>April 20 - April 25</c:v>
              </c:pt>
              <c:pt idx="3">
                <c:v>April 13 - April 18</c:v>
              </c:pt>
              <c:pt idx="4">
                <c:v>April 6 - April 11</c:v>
              </c:pt>
              <c:pt idx="5">
                <c:v>March 30 - April 4</c:v>
              </c:pt>
              <c:pt idx="6">
                <c:v>March 23 - March 28</c:v>
              </c:pt>
            </c:strLit>
          </c:cat>
          <c:val>
            <c:numLit>
              <c:formatCode>General</c:formatCode>
              <c:ptCount val="7"/>
              <c:pt idx="0">
                <c:v>13</c:v>
              </c:pt>
              <c:pt idx="1">
                <c:v>18</c:v>
              </c:pt>
              <c:pt idx="2">
                <c:v>4</c:v>
              </c:pt>
              <c:pt idx="3">
                <c:v>21</c:v>
              </c:pt>
              <c:pt idx="4">
                <c:v>13</c:v>
              </c:pt>
              <c:pt idx="5">
                <c:v>13</c:v>
              </c:pt>
              <c:pt idx="6">
                <c:v>11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6B9B-4531-9A87-83EEE44A8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019408"/>
        <c:axId val="1634979632"/>
      </c:lineChart>
      <c:catAx>
        <c:axId val="16330194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634979632"/>
        <c:crosses val="autoZero"/>
        <c:auto val="1"/>
        <c:lblAlgn val="ctr"/>
        <c:lblOffset val="100"/>
        <c:noMultiLvlLbl val="0"/>
      </c:catAx>
      <c:valAx>
        <c:axId val="1634979632"/>
        <c:scaling>
          <c:orientation val="maxMin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3019408"/>
        <c:crosses val="autoZero"/>
        <c:crossBetween val="between"/>
      </c:valAx>
      <c:spPr>
        <a:solidFill>
          <a:srgbClr val="141423"/>
        </a:solidFill>
        <a:ln>
          <a:solidFill>
            <a:srgbClr val="28283C"/>
          </a:solidFill>
          <a:prstDash val="solid"/>
        </a:ln>
      </c:spPr>
    </c:plotArea>
    <c:legend>
      <c:legendPos val="r"/>
      <c:overlay val="0"/>
      <c:txPr>
        <a:bodyPr/>
        <a:lstStyle/>
        <a:p>
          <a:pPr>
            <a:defRPr sz="900">
              <a:solidFill>
                <a:srgbClr val="B4B4C8"/>
              </a:solidFill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F0F19"/>
    </a:solidFill>
    <a:ln>
      <a:solidFill>
        <a:srgbClr val="28283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9525</xdr:colOff>
          <xdr:row>1</xdr:row>
          <xdr:rowOff>38100</xdr:rowOff>
        </xdr:to>
        <xdr:sp macro="" textlink="">
          <xdr:nvSpPr>
            <xdr:cNvPr id="46081" name="Button 1" descr="Update&#10;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0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355FDF-5EC1-4BC1-969C-656A5D55E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xdr:twoCellAnchor editAs="oneCell">
    <xdr:from>
      <xdr:col>15</xdr:col>
      <xdr:colOff>309561</xdr:colOff>
      <xdr:row>0</xdr:row>
      <xdr:rowOff>447674</xdr:rowOff>
    </xdr:from>
    <xdr:to>
      <xdr:col>22</xdr:col>
      <xdr:colOff>333374</xdr:colOff>
      <xdr:row>14</xdr:row>
      <xdr:rowOff>104774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196731-D391-47E9-AA6E-D12F1B8B9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8701" y="447674"/>
          <a:ext cx="5365433" cy="34594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304800</xdr:rowOff>
        </xdr:from>
        <xdr:to>
          <xdr:col>8</xdr:col>
          <xdr:colOff>276225</xdr:colOff>
          <xdr:row>0</xdr:row>
          <xdr:rowOff>552450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0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190500</xdr:rowOff>
        </xdr:from>
        <xdr:to>
          <xdr:col>1</xdr:col>
          <xdr:colOff>323850</xdr:colOff>
          <xdr:row>0</xdr:row>
          <xdr:rowOff>457200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0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200025</xdr:rowOff>
        </xdr:from>
        <xdr:to>
          <xdr:col>2</xdr:col>
          <xdr:colOff>619125</xdr:colOff>
          <xdr:row>0</xdr:row>
          <xdr:rowOff>514350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0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85725</xdr:rowOff>
        </xdr:from>
        <xdr:to>
          <xdr:col>8</xdr:col>
          <xdr:colOff>276225</xdr:colOff>
          <xdr:row>0</xdr:row>
          <xdr:rowOff>295275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0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$$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9525</xdr:colOff>
          <xdr:row>1</xdr:row>
          <xdr:rowOff>38100</xdr:rowOff>
        </xdr:to>
        <xdr:sp macro="" textlink="">
          <xdr:nvSpPr>
            <xdr:cNvPr id="91137" name="Button 1" descr="Update&#10;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01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D5EDA-7B1E-4DC8-A784-FD75ED52B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95500" cy="1078003"/>
        </a:xfrm>
        <a:prstGeom prst="rect">
          <a:avLst/>
        </a:prstGeom>
      </xdr:spPr>
    </xdr:pic>
    <xdr:clientData/>
  </xdr:twoCellAnchor>
  <xdr:twoCellAnchor editAs="oneCell">
    <xdr:from>
      <xdr:col>15</xdr:col>
      <xdr:colOff>309561</xdr:colOff>
      <xdr:row>0</xdr:row>
      <xdr:rowOff>447674</xdr:rowOff>
    </xdr:from>
    <xdr:to>
      <xdr:col>22</xdr:col>
      <xdr:colOff>333374</xdr:colOff>
      <xdr:row>14</xdr:row>
      <xdr:rowOff>104774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97F3A4-36B6-4F13-8247-FDC96454A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57402" y="447674"/>
          <a:ext cx="10730866" cy="34594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228600</xdr:rowOff>
        </xdr:from>
        <xdr:to>
          <xdr:col>8</xdr:col>
          <xdr:colOff>257175</xdr:colOff>
          <xdr:row>0</xdr:row>
          <xdr:rowOff>438150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01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0</xdr:row>
          <xdr:rowOff>76200</xdr:rowOff>
        </xdr:from>
        <xdr:to>
          <xdr:col>1</xdr:col>
          <xdr:colOff>304800</xdr:colOff>
          <xdr:row>0</xdr:row>
          <xdr:rowOff>314325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01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0</xdr:row>
          <xdr:rowOff>114300</xdr:rowOff>
        </xdr:from>
        <xdr:to>
          <xdr:col>2</xdr:col>
          <xdr:colOff>733425</xdr:colOff>
          <xdr:row>0</xdr:row>
          <xdr:rowOff>352425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01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19050</xdr:rowOff>
        </xdr:from>
        <xdr:to>
          <xdr:col>8</xdr:col>
          <xdr:colOff>247650</xdr:colOff>
          <xdr:row>0</xdr:row>
          <xdr:rowOff>228600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01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9525</xdr:colOff>
          <xdr:row>1</xdr:row>
          <xdr:rowOff>38100</xdr:rowOff>
        </xdr:to>
        <xdr:sp macro="" textlink="">
          <xdr:nvSpPr>
            <xdr:cNvPr id="59393" name="Button 1" descr="Update&#10;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80B082-14B5-48B0-B116-13CAC2BA8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228600</xdr:rowOff>
        </xdr:from>
        <xdr:to>
          <xdr:col>8</xdr:col>
          <xdr:colOff>257175</xdr:colOff>
          <xdr:row>0</xdr:row>
          <xdr:rowOff>438150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0</xdr:row>
          <xdr:rowOff>76200</xdr:rowOff>
        </xdr:from>
        <xdr:to>
          <xdr:col>1</xdr:col>
          <xdr:colOff>304800</xdr:colOff>
          <xdr:row>0</xdr:row>
          <xdr:rowOff>314325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0</xdr:row>
          <xdr:rowOff>114300</xdr:rowOff>
        </xdr:from>
        <xdr:to>
          <xdr:col>2</xdr:col>
          <xdr:colOff>733425</xdr:colOff>
          <xdr:row>0</xdr:row>
          <xdr:rowOff>352425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19050</xdr:rowOff>
        </xdr:from>
        <xdr:to>
          <xdr:col>8</xdr:col>
          <xdr:colOff>247650</xdr:colOff>
          <xdr:row>0</xdr:row>
          <xdr:rowOff>228600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0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309561</xdr:colOff>
      <xdr:row>0</xdr:row>
      <xdr:rowOff>447674</xdr:rowOff>
    </xdr:from>
    <xdr:to>
      <xdr:col>22</xdr:col>
      <xdr:colOff>333374</xdr:colOff>
      <xdr:row>14</xdr:row>
      <xdr:rowOff>104774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5A26998-75D7-4751-A29A-17D8F119F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8701" y="447674"/>
          <a:ext cx="5365433" cy="34594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9525</xdr:colOff>
          <xdr:row>1</xdr:row>
          <xdr:rowOff>38100</xdr:rowOff>
        </xdr:to>
        <xdr:sp macro="" textlink="">
          <xdr:nvSpPr>
            <xdr:cNvPr id="34817" name="Button 1" descr="Update&#10;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4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18D476-8DB2-466F-A7E9-692035A1E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xdr:twoCellAnchor editAs="oneCell">
    <xdr:from>
      <xdr:col>15</xdr:col>
      <xdr:colOff>309561</xdr:colOff>
      <xdr:row>0</xdr:row>
      <xdr:rowOff>447674</xdr:rowOff>
    </xdr:from>
    <xdr:to>
      <xdr:col>22</xdr:col>
      <xdr:colOff>333374</xdr:colOff>
      <xdr:row>14</xdr:row>
      <xdr:rowOff>104774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E590440-4526-404F-B65E-3FA7194B1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0561" y="447674"/>
          <a:ext cx="5300663" cy="3533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228600</xdr:rowOff>
        </xdr:from>
        <xdr:to>
          <xdr:col>8</xdr:col>
          <xdr:colOff>257175</xdr:colOff>
          <xdr:row>0</xdr:row>
          <xdr:rowOff>438150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4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0</xdr:row>
          <xdr:rowOff>76200</xdr:rowOff>
        </xdr:from>
        <xdr:to>
          <xdr:col>1</xdr:col>
          <xdr:colOff>304800</xdr:colOff>
          <xdr:row>0</xdr:row>
          <xdr:rowOff>314325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4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0</xdr:row>
          <xdr:rowOff>114300</xdr:rowOff>
        </xdr:from>
        <xdr:to>
          <xdr:col>2</xdr:col>
          <xdr:colOff>733425</xdr:colOff>
          <xdr:row>0</xdr:row>
          <xdr:rowOff>352425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4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19050</xdr:rowOff>
        </xdr:from>
        <xdr:to>
          <xdr:col>8</xdr:col>
          <xdr:colOff>247650</xdr:colOff>
          <xdr:row>0</xdr:row>
          <xdr:rowOff>228600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4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Ù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304800</xdr:colOff>
      <xdr:row>0</xdr:row>
      <xdr:rowOff>400050</xdr:rowOff>
    </xdr:from>
    <xdr:to>
      <xdr:col>23</xdr:col>
      <xdr:colOff>76200</xdr:colOff>
      <xdr:row>14</xdr:row>
      <xdr:rowOff>155575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AB0EE95-1F98-D7D3-8B71-7C5BF4313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0" y="400050"/>
          <a:ext cx="5448300" cy="3632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9525</xdr:colOff>
          <xdr:row>1</xdr:row>
          <xdr:rowOff>38100</xdr:rowOff>
        </xdr:to>
        <xdr:sp macro="" textlink="">
          <xdr:nvSpPr>
            <xdr:cNvPr id="7169" name="Button 1" descr="Update&#10;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26E6CA-38B4-42EC-9FC4-B328D0E55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0</xdr:rowOff>
        </xdr:from>
        <xdr:to>
          <xdr:col>16</xdr:col>
          <xdr:colOff>1057275</xdr:colOff>
          <xdr:row>1</xdr:row>
          <xdr:rowOff>209550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Symbols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9525</xdr:colOff>
          <xdr:row>1</xdr:row>
          <xdr:rowOff>38100</xdr:rowOff>
        </xdr:to>
        <xdr:sp macro="" textlink="">
          <xdr:nvSpPr>
            <xdr:cNvPr id="5121" name="Button 1" descr="Update&#10;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C8C28A7-FCC0-433C-8EB8-13409AD3C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xdr:twoCellAnchor editAs="oneCell">
    <xdr:from>
      <xdr:col>15</xdr:col>
      <xdr:colOff>419099</xdr:colOff>
      <xdr:row>10</xdr:row>
      <xdr:rowOff>0</xdr:rowOff>
    </xdr:from>
    <xdr:to>
      <xdr:col>21</xdr:col>
      <xdr:colOff>238124</xdr:colOff>
      <xdr:row>23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C34396-93CE-42DC-AF0C-9F407978B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87299" y="3000375"/>
          <a:ext cx="4486275" cy="2990850"/>
        </a:xfrm>
        <a:prstGeom prst="rect">
          <a:avLst/>
        </a:prstGeom>
      </xdr:spPr>
    </xdr:pic>
    <xdr:clientData/>
  </xdr:twoCellAnchor>
  <xdr:twoCellAnchor editAs="oneCell">
    <xdr:from>
      <xdr:col>15</xdr:col>
      <xdr:colOff>514350</xdr:colOff>
      <xdr:row>0</xdr:row>
      <xdr:rowOff>752475</xdr:rowOff>
    </xdr:from>
    <xdr:to>
      <xdr:col>21</xdr:col>
      <xdr:colOff>176211</xdr:colOff>
      <xdr:row>12</xdr:row>
      <xdr:rowOff>200024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270F473-2CE4-4141-86C9-5E855AB8B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2550" y="752475"/>
          <a:ext cx="4329111" cy="28860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0</xdr:rowOff>
        </xdr:from>
        <xdr:to>
          <xdr:col>16</xdr:col>
          <xdr:colOff>1057275</xdr:colOff>
          <xdr:row>1</xdr:row>
          <xdr:rowOff>209550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Symbols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9525</xdr:colOff>
          <xdr:row>1</xdr:row>
          <xdr:rowOff>38100</xdr:rowOff>
        </xdr:to>
        <xdr:sp macro="" textlink="">
          <xdr:nvSpPr>
            <xdr:cNvPr id="6145" name="Button 1" descr="Update&#10;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351583-D29B-4589-AF86-5AD1304C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0</xdr:rowOff>
        </xdr:from>
        <xdr:to>
          <xdr:col>16</xdr:col>
          <xdr:colOff>1057275</xdr:colOff>
          <xdr:row>1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Symbols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15</xdr:col>
      <xdr:colOff>514350</xdr:colOff>
      <xdr:row>0</xdr:row>
      <xdr:rowOff>752475</xdr:rowOff>
    </xdr:from>
    <xdr:to>
      <xdr:col>21</xdr:col>
      <xdr:colOff>176211</xdr:colOff>
      <xdr:row>12</xdr:row>
      <xdr:rowOff>200024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686860E-B46C-47D8-BBD5-56F0254123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4" r="684"/>
        <a:stretch>
          <a:fillRect/>
        </a:stretch>
      </xdr:blipFill>
      <xdr:spPr>
        <a:xfrm>
          <a:off x="12782550" y="752475"/>
          <a:ext cx="4329111" cy="2886074"/>
        </a:xfrm>
        <a:prstGeom prst="rect">
          <a:avLst/>
        </a:prstGeom>
      </xdr:spPr>
    </xdr:pic>
    <xdr:clientData/>
  </xdr:twoCellAnchor>
  <xdr:twoCellAnchor editAs="oneCell">
    <xdr:from>
      <xdr:col>15</xdr:col>
      <xdr:colOff>419099</xdr:colOff>
      <xdr:row>10</xdr:row>
      <xdr:rowOff>0</xdr:rowOff>
    </xdr:from>
    <xdr:to>
      <xdr:col>21</xdr:col>
      <xdr:colOff>238124</xdr:colOff>
      <xdr:row>23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FFE07B5-6595-489C-83A1-B6170DA08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87299" y="3000375"/>
          <a:ext cx="4486275" cy="2990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9525</xdr:colOff>
          <xdr:row>1</xdr:row>
          <xdr:rowOff>38100</xdr:rowOff>
        </xdr:to>
        <xdr:sp macro="" textlink="">
          <xdr:nvSpPr>
            <xdr:cNvPr id="4097" name="Button 1" descr="Update&#10;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59F68BC-D7D7-46D1-941C-44E33781C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xdr:twoCellAnchor editAs="oneCell">
    <xdr:from>
      <xdr:col>15</xdr:col>
      <xdr:colOff>419099</xdr:colOff>
      <xdr:row>10</xdr:row>
      <xdr:rowOff>0</xdr:rowOff>
    </xdr:from>
    <xdr:to>
      <xdr:col>21</xdr:col>
      <xdr:colOff>238124</xdr:colOff>
      <xdr:row>23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8795E21-5BDB-409B-82F1-5EC62978B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87299" y="3000375"/>
          <a:ext cx="4486275" cy="2990850"/>
        </a:xfrm>
        <a:prstGeom prst="rect">
          <a:avLst/>
        </a:prstGeom>
      </xdr:spPr>
    </xdr:pic>
    <xdr:clientData/>
  </xdr:twoCellAnchor>
  <xdr:twoCellAnchor editAs="oneCell">
    <xdr:from>
      <xdr:col>15</xdr:col>
      <xdr:colOff>514350</xdr:colOff>
      <xdr:row>0</xdr:row>
      <xdr:rowOff>752475</xdr:rowOff>
    </xdr:from>
    <xdr:to>
      <xdr:col>21</xdr:col>
      <xdr:colOff>176211</xdr:colOff>
      <xdr:row>12</xdr:row>
      <xdr:rowOff>200024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C1CF3FE-755F-4E23-9901-16D082480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2550" y="752475"/>
          <a:ext cx="4329111" cy="28860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0</xdr:rowOff>
        </xdr:from>
        <xdr:to>
          <xdr:col>16</xdr:col>
          <xdr:colOff>1057275</xdr:colOff>
          <xdr:row>1</xdr:row>
          <xdr:rowOff>209550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Symbols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9525</xdr:colOff>
          <xdr:row>1</xdr:row>
          <xdr:rowOff>38100</xdr:rowOff>
        </xdr:to>
        <xdr:sp macro="" textlink="">
          <xdr:nvSpPr>
            <xdr:cNvPr id="2073" name="Button 25" descr="Update&#10;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9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63F38EE-AEBC-45AC-9E2B-7914141C2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xdr:twoCellAnchor editAs="oneCell">
    <xdr:from>
      <xdr:col>14</xdr:col>
      <xdr:colOff>295275</xdr:colOff>
      <xdr:row>1</xdr:row>
      <xdr:rowOff>152400</xdr:rowOff>
    </xdr:from>
    <xdr:to>
      <xdr:col>20</xdr:col>
      <xdr:colOff>428624</xdr:colOff>
      <xdr:row>17</xdr:row>
      <xdr:rowOff>190499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7B5397D-94D9-B483-A74A-3D2048A45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39475" y="1181100"/>
          <a:ext cx="5314949" cy="354329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524934</xdr:colOff>
      <xdr:row>8</xdr:row>
      <xdr:rowOff>21169</xdr:rowOff>
    </xdr:from>
    <xdr:to>
      <xdr:col>33</xdr:col>
      <xdr:colOff>448733</xdr:colOff>
      <xdr:row>31</xdr:row>
      <xdr:rowOff>66888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2342E96-3CDC-D735-38CA-39610C51D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39067" y="1595969"/>
          <a:ext cx="6629399" cy="43383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2</xdr:row>
          <xdr:rowOff>114300</xdr:rowOff>
        </xdr:from>
        <xdr:to>
          <xdr:col>18</xdr:col>
          <xdr:colOff>533400</xdr:colOff>
          <xdr:row>4</xdr:row>
          <xdr:rowOff>9525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Archive Player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5</xdr:row>
          <xdr:rowOff>85725</xdr:rowOff>
        </xdr:from>
        <xdr:to>
          <xdr:col>18</xdr:col>
          <xdr:colOff>533400</xdr:colOff>
          <xdr:row>6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Player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695325</xdr:rowOff>
        </xdr:from>
        <xdr:to>
          <xdr:col>0</xdr:col>
          <xdr:colOff>1190625</xdr:colOff>
          <xdr:row>0</xdr:row>
          <xdr:rowOff>933450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C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Archive Player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171450</xdr:rowOff>
        </xdr:from>
        <xdr:to>
          <xdr:col>0</xdr:col>
          <xdr:colOff>1009650</xdr:colOff>
          <xdr:row>0</xdr:row>
          <xdr:rowOff>466725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Restore Player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7</xdr:row>
      <xdr:rowOff>15240</xdr:rowOff>
    </xdr:from>
    <xdr:to>
      <xdr:col>5</xdr:col>
      <xdr:colOff>58420</xdr:colOff>
      <xdr:row>23</xdr:row>
      <xdr:rowOff>55880</xdr:rowOff>
    </xdr:to>
    <xdr:graphicFrame macro="">
      <xdr:nvGraphicFramePr>
        <xdr:cNvPr id="2" name="ScoreChart">
          <a:extLst>
            <a:ext uri="{FF2B5EF4-FFF2-40B4-BE49-F238E27FC236}">
              <a16:creationId xmlns:a16="http://schemas.microsoft.com/office/drawing/2014/main" id="{C5F91590-F6F8-E036-73D3-FFCB9B7BA8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185420</xdr:colOff>
      <xdr:row>7</xdr:row>
      <xdr:rowOff>15240</xdr:rowOff>
    </xdr:from>
    <xdr:to>
      <xdr:col>16</xdr:col>
      <xdr:colOff>2540</xdr:colOff>
      <xdr:row>23</xdr:row>
      <xdr:rowOff>55880</xdr:rowOff>
    </xdr:to>
    <xdr:graphicFrame macro="">
      <xdr:nvGraphicFramePr>
        <xdr:cNvPr id="3" name="MissedGoalsChart">
          <a:extLst>
            <a:ext uri="{FF2B5EF4-FFF2-40B4-BE49-F238E27FC236}">
              <a16:creationId xmlns:a16="http://schemas.microsoft.com/office/drawing/2014/main" id="{25F7715B-4446-D25A-D0D5-9FFA9C273B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127000</xdr:colOff>
      <xdr:row>24</xdr:row>
      <xdr:rowOff>127000</xdr:rowOff>
    </xdr:from>
    <xdr:to>
      <xdr:col>16</xdr:col>
      <xdr:colOff>2540</xdr:colOff>
      <xdr:row>42</xdr:row>
      <xdr:rowOff>137160</xdr:rowOff>
    </xdr:to>
    <xdr:graphicFrame macro="">
      <xdr:nvGraphicFramePr>
        <xdr:cNvPr id="4" name="RankChart">
          <a:extLst>
            <a:ext uri="{FF2B5EF4-FFF2-40B4-BE49-F238E27FC236}">
              <a16:creationId xmlns:a16="http://schemas.microsoft.com/office/drawing/2014/main" id="{261CB150-5DA6-F948-3895-BADD0C328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1</xdr:row>
          <xdr:rowOff>104775</xdr:rowOff>
        </xdr:from>
        <xdr:to>
          <xdr:col>16</xdr:col>
          <xdr:colOff>133350</xdr:colOff>
          <xdr:row>3</xdr:row>
          <xdr:rowOff>95250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F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1</xdr:row>
          <xdr:rowOff>95250</xdr:rowOff>
        </xdr:from>
        <xdr:to>
          <xdr:col>3</xdr:col>
          <xdr:colOff>228600</xdr:colOff>
          <xdr:row>2</xdr:row>
          <xdr:rowOff>133350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F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57150</xdr:rowOff>
        </xdr:from>
        <xdr:to>
          <xdr:col>2</xdr:col>
          <xdr:colOff>276225</xdr:colOff>
          <xdr:row>0</xdr:row>
          <xdr:rowOff>438150</xdr:rowOff>
        </xdr:to>
        <xdr:sp macro="" textlink="">
          <xdr:nvSpPr>
            <xdr:cNvPr id="73738" name="btnUpdateScores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11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Arena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95250</xdr:rowOff>
        </xdr:from>
        <xdr:to>
          <xdr:col>6</xdr:col>
          <xdr:colOff>123825</xdr:colOff>
          <xdr:row>0</xdr:row>
          <xdr:rowOff>400050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11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8AB071-0F6E-452A-8EF1-FF30EBEC348A}" name="Table1" displayName="Table1" ref="A1:B59" totalsRowShown="0" tableBorderDxfId="124">
  <autoFilter ref="A1:B59" xr:uid="{208AB071-0F6E-452A-8EF1-FF30EBEC348A}"/>
  <tableColumns count="2">
    <tableColumn id="1" xr3:uid="{F9A33C10-C345-4A8A-8A16-C3F021EDB41A}" name="Week" dataDxfId="123"/>
    <tableColumn id="2" xr3:uid="{5D920680-4E2A-4395-A269-7CFBBA7A6F0C}" name="Pushing? (Y/N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E2F20D-6D1F-4172-9375-38007AB5828D}" name="Table2" displayName="Table2" ref="A2:AT136" headerRowCount="0" totalsRowShown="0" headerRowCellStyle="Normal" dataCellStyle="Normal">
  <tableColumns count="46">
    <tableColumn id="1" xr3:uid="{49C2AD4A-76D4-43D1-B8A5-A44C536A89A5}" name="Column1" headerRowDxfId="38" dataCellStyle="Normal"/>
    <tableColumn id="2" xr3:uid="{C3180D3D-193A-4BB3-A937-4B18DF8400FC}" name="Column2" headerRowDxfId="37" dataDxfId="36" dataCellStyle="Normal"/>
    <tableColumn id="3" xr3:uid="{18808FD1-E267-497E-BF60-04054B097FD7}" name="Column3" headerRowDxfId="35" dataCellStyle="Normal"/>
    <tableColumn id="4" xr3:uid="{CF656B11-CB30-4791-A6C4-C950CF87BE60}" name="Column4" headerRowDxfId="34" dataCellStyle="Normal"/>
    <tableColumn id="5" xr3:uid="{432F0751-6995-418D-A4DF-5C97FB6371E2}" name="Column5" headerRowDxfId="33" dataCellStyle="Normal"/>
    <tableColumn id="6" xr3:uid="{7A582F92-C671-4462-A608-C3CFDA53EADF}" name="Column6" headerRowDxfId="32" dataCellStyle="Normal"/>
    <tableColumn id="7" xr3:uid="{94FD3619-5B87-41ED-A541-BAE945CB2F24}" name="Column7" headerRowDxfId="31" dataDxfId="30" dataCellStyle="Normal"/>
    <tableColumn id="8" xr3:uid="{889916F8-DBAC-488B-B60C-29DECB8A1AA9}" name="Column8" headerRowDxfId="29" dataCellStyle="Normal"/>
    <tableColumn id="9" xr3:uid="{C55B92BC-A5DF-4662-B2AA-F73827C77049}" name="Column9" headerRowDxfId="28" dataCellStyle="Normal"/>
    <tableColumn id="10" xr3:uid="{F0FDDEE2-6F60-4BD9-94E8-D82BEF3D347D}" name="Column10" headerRowDxfId="27" dataDxfId="26" dataCellStyle="Normal"/>
    <tableColumn id="11" xr3:uid="{7469A513-14EC-4B83-B36C-095F4C6E9A1E}" name="Column11" headerRowDxfId="25" dataCellStyle="Normal"/>
    <tableColumn id="12" xr3:uid="{976D366A-B225-47E6-BD59-41E8E3F93E7D}" name="Column12" headerRowDxfId="24" dataCellStyle="Normal"/>
    <tableColumn id="13" xr3:uid="{42829EA4-859A-4E73-96CE-BE1DFD3540D2}" name="Column13" headerRowDxfId="23" dataDxfId="22" dataCellStyle="Normal"/>
    <tableColumn id="14" xr3:uid="{A16DFFE3-3527-4528-93C2-4951C79DF9D6}" name="Column14" headerRowDxfId="21" dataCellStyle="Normal"/>
    <tableColumn id="15" xr3:uid="{2A2D55B4-2278-4037-A162-8D618307130C}" name="Column15" headerRowDxfId="20" dataCellStyle="Normal"/>
    <tableColumn id="16" xr3:uid="{54E5B956-5EBC-4555-B232-707A37642949}" name="Column16" headerRowDxfId="19" dataDxfId="18" dataCellStyle="Normal"/>
    <tableColumn id="17" xr3:uid="{E580DFC6-DD4E-4FA7-9438-F3C4DC34E2F2}" name="Column17" headerRowDxfId="17" dataCellStyle="Normal"/>
    <tableColumn id="18" xr3:uid="{609E39AD-C629-47B1-9CEA-B2269DE123B9}" name="Column18" headerRowDxfId="16" dataCellStyle="Normal"/>
    <tableColumn id="19" xr3:uid="{A5D8D1BD-60C5-4018-A985-D8F436EC1C4D}" name="Column19" headerRowDxfId="15" dataDxfId="14" dataCellStyle="Normal"/>
    <tableColumn id="20" xr3:uid="{B4DD821C-BE46-4D6B-BBAB-AFADB526E813}" name="Column20" headerRowDxfId="13" dataCellStyle="Normal"/>
    <tableColumn id="21" xr3:uid="{B2E3D49D-1F28-486E-9F8B-9E2878E98D5A}" name="Column21" headerRowDxfId="12" dataCellStyle="Normal"/>
    <tableColumn id="22" xr3:uid="{870E4579-D113-4C9C-ADFC-48C4FD0FE72D}" name="Column22" headerRowDxfId="11" dataDxfId="10" dataCellStyle="Normal"/>
    <tableColumn id="23" xr3:uid="{C479AC29-52BB-4FC7-9887-A943028185CA}" name="Column23" headerRowDxfId="9" dataCellStyle="Normal"/>
    <tableColumn id="24" xr3:uid="{B357A8F8-5136-4DB5-BEC3-90815E86A496}" name="Column24" headerRowDxfId="8" dataCellStyle="Normal"/>
    <tableColumn id="25" xr3:uid="{16B5B17D-8C6F-4B0D-B2D8-D4579F9DD14C}" name="Column25" headerRowDxfId="7" dataDxfId="6" dataCellStyle="Normal"/>
    <tableColumn id="26" xr3:uid="{2843A6A3-7E16-4718-9A86-348F5277DF84}" name="Column26" headerRowDxfId="5" dataCellStyle="Normal"/>
    <tableColumn id="27" xr3:uid="{0ADD0876-A5F0-4D63-A1EF-81E47A4A4362}" name="Column27" headerRowDxfId="4" dataCellStyle="Normal"/>
    <tableColumn id="28" xr3:uid="{80E0AD52-809D-452B-B638-3249441B74D0}" name="Column28" headerRowDxfId="3" dataDxfId="2" dataCellStyle="Normal"/>
    <tableColumn id="29" xr3:uid="{EA0599B1-E920-40A9-8112-A4C1EA316F04}" name="Column29" headerRowDxfId="1" dataCellStyle="Normal"/>
    <tableColumn id="30" xr3:uid="{BB1E52B8-9015-4C73-891E-B8EADC919C73}" name="Column30" headerRowDxfId="0" dataCellStyle="Normal"/>
    <tableColumn id="31" xr3:uid="{4A2115D2-846A-4B93-8EC2-0D5B13E3C9AC}" name="Column31" dataCellStyle="Normal"/>
    <tableColumn id="32" xr3:uid="{B0CD939A-A196-4CFA-BFEB-3CC500FD5A55}" name="Column32" dataCellStyle="Normal"/>
    <tableColumn id="33" xr3:uid="{B651F03B-9F90-457F-84A1-4F4E312D3B4D}" name="Column33" dataCellStyle="Normal"/>
    <tableColumn id="34" xr3:uid="{39347DE2-34D3-4250-B9EA-E2E7A985649C}" name="Column34" dataCellStyle="Normal"/>
    <tableColumn id="35" xr3:uid="{ED2FABF2-CEC5-4C47-AE46-58107C8A5947}" name="Column35" dataCellStyle="Normal"/>
    <tableColumn id="36" xr3:uid="{37E880A4-F075-4237-AECD-048A4B4B9694}" name="Column36" dataCellStyle="Normal"/>
    <tableColumn id="37" xr3:uid="{B8482C8E-817E-48D8-927F-E68CD6EC1B8B}" name="Column37" dataCellStyle="Normal"/>
    <tableColumn id="38" xr3:uid="{DFBCDB58-E254-4138-843A-E3D83CE7044F}" name="Column38" dataCellStyle="Normal"/>
    <tableColumn id="39" xr3:uid="{3A158FA6-D87E-4D30-BBA5-5854EE0B82D8}" name="Column39" dataCellStyle="Normal"/>
    <tableColumn id="40" xr3:uid="{53BA0117-49C7-4F55-B864-9A1AD935ACCE}" name="Column40" dataCellStyle="Normal"/>
    <tableColumn id="41" xr3:uid="{9A7B1C87-9D54-4265-937D-42EF7C0C6A8E}" name="Column41" dataCellStyle="Normal"/>
    <tableColumn id="42" xr3:uid="{68D33F80-07FC-413A-AD13-8F3BD573B8A4}" name="Column42" dataCellStyle="Normal"/>
    <tableColumn id="43" xr3:uid="{6B373C21-4DD5-46C7-B740-277F654A0A23}" name="Column43" dataCellStyle="Normal"/>
    <tableColumn id="44" xr3:uid="{47D4CBF7-7E7C-4FEA-ACFE-DB78115B44E8}" name="Column44" dataCellStyle="Normal"/>
    <tableColumn id="45" xr3:uid="{001CE47C-3552-44B2-9572-E3940CAABE41}" name="Column45" dataCellStyle="Normal"/>
    <tableColumn id="46" xr3:uid="{8C0618CA-2F95-4D3F-826C-BB97672722C9}" name="Column46" dataCellStyle="Normal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4CDB6B6-6D3C-4105-B9EE-49CA82FD490A}">
  <we:reference id="wa200009404" version="1.0.0.8" store="en-US" storeType="OMEX"/>
  <we:alternateReferences>
    <we:reference id="WA200009404" version="1.0.0.8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0BD0E-61FF-4E10-9746-BD66684B0620}">
  <sheetPr codeName="Sheet14"/>
  <dimension ref="A1:V963"/>
  <sheetViews>
    <sheetView topLeftCell="A57" zoomScaleNormal="100" workbookViewId="0">
      <selection activeCell="I72" sqref="I72"/>
    </sheetView>
  </sheetViews>
  <sheetFormatPr defaultColWidth="9.140625" defaultRowHeight="81" customHeight="1" x14ac:dyDescent="0.25"/>
  <cols>
    <col min="1" max="1" width="16.28515625" style="74" customWidth="1"/>
    <col min="2" max="2" width="5.7109375" style="74" customWidth="1"/>
    <col min="3" max="7" width="14.85546875" style="74" customWidth="1"/>
    <col min="8" max="8" width="11.7109375" style="74" customWidth="1"/>
    <col min="9" max="11" width="4.85546875" style="121" customWidth="1"/>
    <col min="12" max="13" width="14.85546875" style="74" customWidth="1"/>
    <col min="14" max="14" width="7.85546875" style="74" customWidth="1"/>
    <col min="15" max="15" width="17" style="74" customWidth="1"/>
    <col min="16" max="16" width="17.140625" style="74" customWidth="1"/>
    <col min="17" max="17" width="16.28515625" style="74" customWidth="1"/>
    <col min="18" max="22" width="9.140625" style="74"/>
    <col min="23" max="23" width="6" style="74" customWidth="1"/>
    <col min="24" max="16384" width="9.140625" style="74"/>
  </cols>
  <sheetData>
    <row r="1" spans="1:22" s="2" customFormat="1" ht="81" customHeight="1" x14ac:dyDescent="0.25"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125" t="s">
        <v>84</v>
      </c>
      <c r="J1" s="125" t="s">
        <v>85</v>
      </c>
      <c r="K1" s="125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s="138" customFormat="1" ht="17.25" customHeight="1" x14ac:dyDescent="0.25">
      <c r="A2" s="142" t="s">
        <v>152</v>
      </c>
      <c r="B2" s="143">
        <v>32</v>
      </c>
      <c r="C2" s="145">
        <v>6862593</v>
      </c>
      <c r="D2" s="145">
        <v>9611876</v>
      </c>
      <c r="E2" s="145">
        <v>11381451</v>
      </c>
      <c r="F2" s="145">
        <v>6236790</v>
      </c>
      <c r="G2" s="145">
        <v>15905098</v>
      </c>
      <c r="H2" s="144" t="str" cm="1">
        <f t="array" ref="H2">_xlfn.LET(
  _xlpm.v,IFERROR(VALUE(SUBSTITUTE(C2:G2,",","")),""),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2" s="148" t="s">
        <v>121</v>
      </c>
      <c r="J2" s="148" t="s">
        <v>121</v>
      </c>
      <c r="K2" s="147"/>
      <c r="L2" s="154" cm="1">
        <f t="array" ref="L2">IF(SUMPRODUCT(--(LOWER(TRIM(C2:G2&amp;""))&lt;&gt;"x"),--(C2:G2&lt;&gt;""))=0,"",
SUMPRODUCT((LOWER(TRIM(C2:G2&amp;""))&lt;&gt;"x")*IFERROR(VALUE(SUBSTITUTE(C2:G2,",","")),0)))</f>
        <v>49997808</v>
      </c>
      <c r="M2" s="145" cm="1">
        <f t="array" ref="M2">IF(COUNTA(C2:G2)&lt;5,"",_xlfn.LET(_xlpm.v,IFERROR(VALUE(SUBSTITUTE(C2:G2,",","")),""),_xlpm.n,SUMPRODUCT(--(_xlpm.v&lt;&gt;"")),IF(_xlpm.n=0,"",SUM(_xlpm.v)/_xlpm.n)))</f>
        <v>9999561.5999999996</v>
      </c>
      <c r="N2" s="156" t="str">
        <f t="shared" ref="N2:N33" si="0">IF(L2&gt;=20000000,"★",IF(AND(C2&lt;&gt;"",D2&lt;&gt;"",E2&lt;&gt;"",F2&lt;&gt;"",G2&lt;&gt;""),"✗",""))</f>
        <v>★</v>
      </c>
      <c r="O2" s="138" t="str">
        <f t="shared" ref="O2:O33" si="1">IF(AND(COUNTA(C2:G2)=5,L2&lt;20000000),A2,"")</f>
        <v/>
      </c>
      <c r="P2" s="138" t="str" cm="1">
        <f t="array" ref="P2:P11">IFERROR(_xlfn.TAKE(_xlfn.SORTBY(_xlfn._xlws.FILTER(A2:A106,(L2:L106&gt;0)*(_xlfn.BYROW(C2:G106,_xlfn.LAMBDA(_xlpm.r,COUNTA(_xlpm.r)=5)))),_xlfn._xlws.FILTER(L2:L106,(L2:L106&gt;0)*(_xlfn.BYROW(C2:G106,_xlfn.LAMBDA(_xlpm.r,COUNTA(_xlpm.r)=5)))),1),10),"")</f>
        <v>convivial</v>
      </c>
      <c r="V2" s="138">
        <v>1001</v>
      </c>
    </row>
    <row r="3" spans="1:22" ht="17.25" customHeight="1" x14ac:dyDescent="0.25">
      <c r="A3" s="80" t="s">
        <v>6</v>
      </c>
      <c r="B3" s="140">
        <v>31</v>
      </c>
      <c r="C3" s="79">
        <v>6122261</v>
      </c>
      <c r="D3" s="79">
        <v>10419902</v>
      </c>
      <c r="E3" s="79">
        <v>5431184</v>
      </c>
      <c r="F3" s="79">
        <v>6069814</v>
      </c>
      <c r="G3" s="79">
        <v>6414035</v>
      </c>
      <c r="H3" s="141" t="str" cm="1">
        <f t="array" ref="H3">_xlfn.LET(
  _xlpm.v,IFERROR(VALUE(SUBSTITUTE(C3:G3,",","")),""),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3" s="133" t="s">
        <v>121</v>
      </c>
      <c r="J3" s="148" t="s">
        <v>121</v>
      </c>
      <c r="K3" s="147"/>
      <c r="L3" s="77" cm="1">
        <f t="array" ref="L3">IF(SUMPRODUCT(--(LOWER(TRIM(C3:G3&amp;""))&lt;&gt;"x"),--(C3:G3&lt;&gt;""))=0,"",
SUMPRODUCT((LOWER(TRIM(C3:G3&amp;""))&lt;&gt;"x")*IFERROR(VALUE(SUBSTITUTE(C3:G3,",","")),0)))</f>
        <v>34457196</v>
      </c>
      <c r="M3" s="79" cm="1">
        <f t="array" ref="M3">IF(COUNTA(C3:G3)&lt;5,"",_xlfn.LET(_xlpm.v,IFERROR(VALUE(SUBSTITUTE(C3:G3,",","")),""),_xlpm.n,SUMPRODUCT(--(_xlpm.v&lt;&gt;"")),IF(_xlpm.n=0,"",SUM(_xlpm.v)/_xlpm.n)))</f>
        <v>6891439.2000000002</v>
      </c>
      <c r="N3" s="156" t="str">
        <f t="shared" si="0"/>
        <v>★</v>
      </c>
      <c r="O3" s="74" t="str">
        <f t="shared" si="1"/>
        <v/>
      </c>
      <c r="P3" s="74" t="str">
        <v>Cgable</v>
      </c>
      <c r="V3" s="74">
        <v>1002</v>
      </c>
    </row>
    <row r="4" spans="1:22" ht="17.25" customHeight="1" x14ac:dyDescent="0.25">
      <c r="A4" s="80" t="s">
        <v>10</v>
      </c>
      <c r="B4" s="140">
        <v>31</v>
      </c>
      <c r="C4" s="79">
        <v>3397084</v>
      </c>
      <c r="D4" s="79">
        <v>6095536</v>
      </c>
      <c r="E4" s="79">
        <v>10481826</v>
      </c>
      <c r="F4" s="79">
        <v>18039590</v>
      </c>
      <c r="G4" s="79">
        <v>6570552</v>
      </c>
      <c r="H4" s="141" t="str" cm="1">
        <f t="array" ref="H4">_xlfn.LET(
  _xlpm.v,IFERROR(VALUE(SUBSTITUTE(C4:G4,",","")),""),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4" s="133" t="s">
        <v>121</v>
      </c>
      <c r="J4" s="148" t="s">
        <v>121</v>
      </c>
      <c r="K4" s="147"/>
      <c r="L4" s="77" cm="1">
        <f t="array" ref="L4">IF(SUMPRODUCT(--(LOWER(TRIM(C4:G4&amp;""))&lt;&gt;"x"),--(C4:G4&lt;&gt;""))=0,"",
SUMPRODUCT((LOWER(TRIM(C4:G4&amp;""))&lt;&gt;"x")*IFERROR(VALUE(SUBSTITUTE(C4:G4,",","")),0)))</f>
        <v>44584588</v>
      </c>
      <c r="M4" s="79" cm="1">
        <f t="array" ref="M4">IF(COUNTA(C4:G4)&lt;5,"",_xlfn.LET(_xlpm.v,IFERROR(VALUE(SUBSTITUTE(C4:G4,",","")),""),_xlpm.n,SUMPRODUCT(--(_xlpm.v&lt;&gt;"")),IF(_xlpm.n=0,"",SUM(_xlpm.v)/_xlpm.n)))</f>
        <v>8916917.5999999996</v>
      </c>
      <c r="N4" s="156" t="str">
        <f t="shared" si="0"/>
        <v>★</v>
      </c>
      <c r="O4" s="74" t="str">
        <f t="shared" si="1"/>
        <v/>
      </c>
      <c r="P4" s="74" t="str">
        <v>Chuck Woolery</v>
      </c>
      <c r="V4" s="74">
        <v>1003</v>
      </c>
    </row>
    <row r="5" spans="1:22" ht="17.25" customHeight="1" x14ac:dyDescent="0.25">
      <c r="A5" s="80" t="s">
        <v>153</v>
      </c>
      <c r="B5" s="140">
        <v>31</v>
      </c>
      <c r="C5" s="79">
        <v>7074149</v>
      </c>
      <c r="D5" s="79">
        <v>6447139</v>
      </c>
      <c r="E5" s="79">
        <v>7335113</v>
      </c>
      <c r="F5" s="79">
        <v>6060137</v>
      </c>
      <c r="G5" s="79">
        <v>6769041</v>
      </c>
      <c r="H5" s="141" t="str" cm="1">
        <f t="array" ref="H5">_xlfn.LET(
  _xlpm.v,IFERROR(VALUE(SUBSTITUTE(C5:G5,",","")),""),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5" s="133" t="s">
        <v>121</v>
      </c>
      <c r="J5" s="148" t="s">
        <v>121</v>
      </c>
      <c r="K5" s="147"/>
      <c r="L5" s="77" cm="1">
        <f t="array" ref="L5">IF(SUMPRODUCT(--(LOWER(TRIM(C5:G5&amp;""))&lt;&gt;"x"),--(C5:G5&lt;&gt;""))=0,"",
SUMPRODUCT((LOWER(TRIM(C5:G5&amp;""))&lt;&gt;"x")*IFERROR(VALUE(SUBSTITUTE(C5:G5,",","")),0)))</f>
        <v>33685579</v>
      </c>
      <c r="M5" s="79" cm="1">
        <f t="array" ref="M5">IF(COUNTA(C5:G5)&lt;5,"",_xlfn.LET(_xlpm.v,IFERROR(VALUE(SUBSTITUTE(C5:G5,",","")),""),_xlpm.n,SUMPRODUCT(--(_xlpm.v&lt;&gt;"")),IF(_xlpm.n=0,"",SUM(_xlpm.v)/_xlpm.n)))</f>
        <v>6737115.7999999998</v>
      </c>
      <c r="N5" s="156" t="str">
        <f t="shared" si="0"/>
        <v>★</v>
      </c>
      <c r="O5" s="74" t="str">
        <f t="shared" si="1"/>
        <v/>
      </c>
      <c r="P5" s="74" t="str">
        <v>Matys</v>
      </c>
      <c r="V5" s="74">
        <v>1005</v>
      </c>
    </row>
    <row r="6" spans="1:22" ht="17.25" customHeight="1" x14ac:dyDescent="0.25">
      <c r="A6" s="80" t="s">
        <v>41</v>
      </c>
      <c r="B6" s="140">
        <v>29</v>
      </c>
      <c r="C6" s="79">
        <v>7188952</v>
      </c>
      <c r="D6" s="79">
        <v>6518111</v>
      </c>
      <c r="E6" s="79">
        <v>6497224</v>
      </c>
      <c r="F6" s="79">
        <v>14951011</v>
      </c>
      <c r="G6" s="79">
        <v>13548089</v>
      </c>
      <c r="H6" s="141" t="str" cm="1">
        <f t="array" ref="H6">_xlfn.LET(
  _xlpm.v,IFERROR(VALUE(SUBSTITUTE(C6:G6,",","")),""),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6" s="133" t="s">
        <v>121</v>
      </c>
      <c r="J6" s="148" t="s">
        <v>121</v>
      </c>
      <c r="K6" s="147"/>
      <c r="L6" s="77" cm="1">
        <f t="array" ref="L6">IF(SUMPRODUCT(--(LOWER(TRIM(C6:G6&amp;""))&lt;&gt;"x"),--(C6:G6&lt;&gt;""))=0,"",
SUMPRODUCT((LOWER(TRIM(C6:G6&amp;""))&lt;&gt;"x")*IFERROR(VALUE(SUBSTITUTE(C6:G6,",","")),0)))</f>
        <v>48703387</v>
      </c>
      <c r="M6" s="79" cm="1">
        <f t="array" ref="M6">IF(COUNTA(C6:G6)&lt;5,"",_xlfn.LET(_xlpm.v,IFERROR(VALUE(SUBSTITUTE(C6:G6,",","")),""),_xlpm.n,SUMPRODUCT(--(_xlpm.v&lt;&gt;"")),IF(_xlpm.n=0,"",SUM(_xlpm.v)/_xlpm.n)))</f>
        <v>9740677.4000000004</v>
      </c>
      <c r="N6" s="156" t="str">
        <f t="shared" si="0"/>
        <v>★</v>
      </c>
      <c r="O6" s="74" t="str">
        <f t="shared" si="1"/>
        <v/>
      </c>
      <c r="P6" s="74" t="str">
        <v>Knull is back</v>
      </c>
      <c r="V6" s="74">
        <v>1033</v>
      </c>
    </row>
    <row r="7" spans="1:22" ht="17.25" customHeight="1" x14ac:dyDescent="0.25">
      <c r="A7" s="80" t="s">
        <v>155</v>
      </c>
      <c r="B7" s="140">
        <v>31</v>
      </c>
      <c r="C7" s="79">
        <v>11084386</v>
      </c>
      <c r="D7" s="79">
        <v>8524604</v>
      </c>
      <c r="E7" s="79">
        <v>7709330</v>
      </c>
      <c r="F7" s="79">
        <v>9726420</v>
      </c>
      <c r="G7" s="79">
        <v>8980168</v>
      </c>
      <c r="H7" s="141" t="str" cm="1">
        <f t="array" ref="H7">_xlfn.LET(
  _xlpm.v,IFERROR(VALUE(SUBSTITUTE(C7:G7,",","")),""),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7" s="132" t="s">
        <v>216</v>
      </c>
      <c r="J7" s="148" t="s">
        <v>121</v>
      </c>
      <c r="K7" s="147"/>
      <c r="L7" s="77" cm="1">
        <f t="array" ref="L7">IF(SUMPRODUCT(--(LOWER(TRIM(C7:G7&amp;""))&lt;&gt;"x"),--(C7:G7&lt;&gt;""))=0,"",
SUMPRODUCT((LOWER(TRIM(C7:G7&amp;""))&lt;&gt;"x")*IFERROR(VALUE(SUBSTITUTE(C7:G7,",","")),0)))</f>
        <v>46024908</v>
      </c>
      <c r="M7" s="79" cm="1">
        <f t="array" ref="M7">IF(COUNTA(C7:G7)&lt;5,"",_xlfn.LET(_xlpm.v,IFERROR(VALUE(SUBSTITUTE(C7:G7,",","")),""),_xlpm.n,SUMPRODUCT(--(_xlpm.v&lt;&gt;"")),IF(_xlpm.n=0,"",SUM(_xlpm.v)/_xlpm.n)))</f>
        <v>9204981.5999999996</v>
      </c>
      <c r="N7" s="156" t="str">
        <f t="shared" si="0"/>
        <v>★</v>
      </c>
      <c r="O7" s="74" t="str">
        <f t="shared" si="1"/>
        <v/>
      </c>
      <c r="P7" s="74" t="str">
        <v>IJKL</v>
      </c>
      <c r="V7" s="74">
        <v>1006</v>
      </c>
    </row>
    <row r="8" spans="1:22" ht="17.25" customHeight="1" x14ac:dyDescent="0.25">
      <c r="A8" s="80" t="s">
        <v>19</v>
      </c>
      <c r="B8" s="140">
        <v>32</v>
      </c>
      <c r="C8" s="79">
        <v>11590929</v>
      </c>
      <c r="D8" s="79">
        <v>8758849</v>
      </c>
      <c r="E8" s="79">
        <v>7412971</v>
      </c>
      <c r="F8" s="79">
        <v>18264996</v>
      </c>
      <c r="G8" s="79">
        <v>10348675</v>
      </c>
      <c r="H8" s="141" t="str" cm="1">
        <f t="array" ref="H8">_xlfn.LET(
  _xlpm.v,IFERROR(VALUE(SUBSTITUTE(C8:G8,",","")),""),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8" s="133" t="s">
        <v>121</v>
      </c>
      <c r="J8" s="148" t="s">
        <v>121</v>
      </c>
      <c r="K8" s="147"/>
      <c r="L8" s="77" cm="1">
        <f t="array" ref="L8">IF(SUMPRODUCT(--(LOWER(TRIM(C8:G8&amp;""))&lt;&gt;"x"),--(C8:G8&lt;&gt;""))=0,"",
SUMPRODUCT((LOWER(TRIM(C8:G8&amp;""))&lt;&gt;"x")*IFERROR(VALUE(SUBSTITUTE(C8:G8,",","")),0)))</f>
        <v>56376420</v>
      </c>
      <c r="M8" s="79" cm="1">
        <f t="array" ref="M8">IF(COUNTA(C8:G8)&lt;5,"",_xlfn.LET(_xlpm.v,IFERROR(VALUE(SUBSTITUTE(C8:G8,",","")),""),_xlpm.n,SUMPRODUCT(--(_xlpm.v&lt;&gt;"")),IF(_xlpm.n=0,"",SUM(_xlpm.v)/_xlpm.n)))</f>
        <v>11275284</v>
      </c>
      <c r="N8" s="156" t="str">
        <f t="shared" si="0"/>
        <v>★</v>
      </c>
      <c r="O8" s="74" t="str">
        <f t="shared" si="1"/>
        <v/>
      </c>
      <c r="P8" s="74" t="str">
        <v>HURSTBRO</v>
      </c>
      <c r="V8" s="74">
        <v>1007</v>
      </c>
    </row>
    <row r="9" spans="1:22" ht="17.25" customHeight="1" x14ac:dyDescent="0.25">
      <c r="A9" s="80" t="s">
        <v>195</v>
      </c>
      <c r="B9" s="140">
        <v>30</v>
      </c>
      <c r="C9" s="79">
        <v>3271852</v>
      </c>
      <c r="D9" s="79">
        <v>3868539</v>
      </c>
      <c r="E9" s="79">
        <v>1533212</v>
      </c>
      <c r="F9" s="79">
        <v>8173686</v>
      </c>
      <c r="G9" s="79">
        <v>5330197</v>
      </c>
      <c r="H9" s="141" t="str" cm="1">
        <f t="array" ref="H9">_xlfn.LET(
  _xlpm.v,IFERROR(VALUE(SUBSTITUTE(C9:G9,",","")),""),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9" s="133" t="s">
        <v>121</v>
      </c>
      <c r="J9" s="148" t="s">
        <v>121</v>
      </c>
      <c r="K9" s="147"/>
      <c r="L9" s="77" cm="1">
        <f t="array" ref="L9">IF(SUMPRODUCT(--(LOWER(TRIM(C9:G9&amp;""))&lt;&gt;"x"),--(C9:G9&lt;&gt;""))=0,"",
SUMPRODUCT((LOWER(TRIM(C9:G9&amp;""))&lt;&gt;"x")*IFERROR(VALUE(SUBSTITUTE(C9:G9,",","")),0)))</f>
        <v>22177486</v>
      </c>
      <c r="M9" s="79" cm="1">
        <f t="array" ref="M9">IF(COUNTA(C9:G9)&lt;5,"",_xlfn.LET(_xlpm.v,IFERROR(VALUE(SUBSTITUTE(C9:G9,",","")),""),_xlpm.n,SUMPRODUCT(--(_xlpm.v&lt;&gt;"")),IF(_xlpm.n=0,"",SUM(_xlpm.v)/_xlpm.n)))</f>
        <v>4435497.2</v>
      </c>
      <c r="N9" s="156" t="str">
        <f t="shared" si="0"/>
        <v>★</v>
      </c>
      <c r="O9" s="74" t="str">
        <f t="shared" si="1"/>
        <v/>
      </c>
      <c r="P9" s="74" t="str">
        <v>yupansu</v>
      </c>
      <c r="V9" s="74">
        <v>1008</v>
      </c>
    </row>
    <row r="10" spans="1:22" ht="17.25" customHeight="1" x14ac:dyDescent="0.25">
      <c r="A10" s="80" t="s">
        <v>23</v>
      </c>
      <c r="B10" s="140">
        <v>31</v>
      </c>
      <c r="C10" s="79">
        <v>6350582</v>
      </c>
      <c r="D10" s="79">
        <v>3021258</v>
      </c>
      <c r="E10" s="79">
        <v>9605470</v>
      </c>
      <c r="F10" s="79">
        <v>9737690</v>
      </c>
      <c r="G10" s="79">
        <v>20323682</v>
      </c>
      <c r="H10" s="141" t="str" cm="1">
        <f t="array" ref="H10">_xlfn.LET(
  _xlpm.v,IFERROR(VALUE(SUBSTITUTE(C10:G10,",","")),""),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10" s="134" t="s">
        <v>125</v>
      </c>
      <c r="J10" s="148" t="s">
        <v>121</v>
      </c>
      <c r="K10" s="147"/>
      <c r="L10" s="77" cm="1">
        <f t="array" ref="L10">IF(SUMPRODUCT(--(LOWER(TRIM(C10:G10&amp;""))&lt;&gt;"x"),--(C10:G10&lt;&gt;""))=0,"",
SUMPRODUCT((LOWER(TRIM(C10:G10&amp;""))&lt;&gt;"x")*IFERROR(VALUE(SUBSTITUTE(C10:G10,",","")),0)))</f>
        <v>49038682</v>
      </c>
      <c r="M10" s="79" cm="1">
        <f t="array" ref="M10">IF(COUNTA(C10:G10)&lt;5,"",_xlfn.LET(_xlpm.v,IFERROR(VALUE(SUBSTITUTE(C10:G10,",","")),""),_xlpm.n,SUMPRODUCT(--(_xlpm.v&lt;&gt;"")),IF(_xlpm.n=0,"",SUM(_xlpm.v)/_xlpm.n)))</f>
        <v>9807736.4000000004</v>
      </c>
      <c r="N10" s="156" t="str">
        <f t="shared" si="0"/>
        <v>★</v>
      </c>
      <c r="O10" s="74" t="str">
        <f t="shared" si="1"/>
        <v/>
      </c>
      <c r="P10" s="74" t="str">
        <v>Blaque</v>
      </c>
      <c r="V10" s="74">
        <v>1009</v>
      </c>
    </row>
    <row r="11" spans="1:22" ht="17.25" customHeight="1" x14ac:dyDescent="0.25">
      <c r="A11" s="81" t="s">
        <v>4</v>
      </c>
      <c r="B11" s="140">
        <v>30</v>
      </c>
      <c r="C11" s="79">
        <v>7075610</v>
      </c>
      <c r="D11" s="79">
        <v>6153467</v>
      </c>
      <c r="E11" s="79">
        <v>14165999</v>
      </c>
      <c r="F11" s="79">
        <v>11959921</v>
      </c>
      <c r="G11" s="79">
        <v>3887312</v>
      </c>
      <c r="H11" s="141" t="str" cm="1">
        <f t="array" ref="H11">_xlfn.LET(
  _xlpm.v,IFERROR(VALUE(SUBSTITUTE(C11:G11,",","")),""),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11" s="133" t="s">
        <v>121</v>
      </c>
      <c r="J11" s="148" t="s">
        <v>121</v>
      </c>
      <c r="K11" s="147"/>
      <c r="L11" s="77" cm="1">
        <f t="array" ref="L11">IF(SUMPRODUCT(--(LOWER(TRIM(C11:G11&amp;""))&lt;&gt;"x"),--(C11:G11&lt;&gt;""))=0,"",
SUMPRODUCT((LOWER(TRIM(C11:G11&amp;""))&lt;&gt;"x")*IFERROR(VALUE(SUBSTITUTE(C11:G11,",","")),0)))</f>
        <v>43242309</v>
      </c>
      <c r="M11" s="79" cm="1">
        <f t="array" ref="M11">IF(COUNTA(C11:G11)&lt;5,"",_xlfn.LET(_xlpm.v,IFERROR(VALUE(SUBSTITUTE(C11:G11,",","")),""),_xlpm.n,SUMPRODUCT(--(_xlpm.v&lt;&gt;"")),IF(_xlpm.n=0,"",SUM(_xlpm.v)/_xlpm.n)))</f>
        <v>8648461.8000000007</v>
      </c>
      <c r="N11" s="156" t="str">
        <f t="shared" si="0"/>
        <v>★</v>
      </c>
      <c r="O11" s="74" t="str">
        <f t="shared" si="1"/>
        <v/>
      </c>
      <c r="P11" s="74" t="str">
        <v>fantasmah</v>
      </c>
      <c r="V11" s="74">
        <v>1010</v>
      </c>
    </row>
    <row r="12" spans="1:22" ht="17.25" customHeight="1" x14ac:dyDescent="0.25">
      <c r="A12" s="81" t="s">
        <v>7</v>
      </c>
      <c r="B12" s="140">
        <v>30</v>
      </c>
      <c r="C12" s="79">
        <v>7562582</v>
      </c>
      <c r="D12" s="79">
        <v>6075555</v>
      </c>
      <c r="E12" s="79">
        <v>9927951</v>
      </c>
      <c r="F12" s="79">
        <v>6665794</v>
      </c>
      <c r="G12" s="79">
        <v>9098907</v>
      </c>
      <c r="H12" s="141" t="str" cm="1">
        <f t="array" ref="H12">_xlfn.LET(
  _xlpm.v,IFERROR(VALUE(SUBSTITUTE(C12:G12,",","")),""),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12" s="133" t="s">
        <v>121</v>
      </c>
      <c r="J12" s="148" t="s">
        <v>121</v>
      </c>
      <c r="K12" s="147"/>
      <c r="L12" s="77" cm="1">
        <f t="array" ref="L12">IF(SUMPRODUCT(--(LOWER(TRIM(C12:G12&amp;""))&lt;&gt;"x"),--(C12:G12&lt;&gt;""))=0,"",
SUMPRODUCT((LOWER(TRIM(C12:G12&amp;""))&lt;&gt;"x")*IFERROR(VALUE(SUBSTITUTE(C12:G12,",","")),0)))</f>
        <v>39330789</v>
      </c>
      <c r="M12" s="79" cm="1">
        <f t="array" ref="M12">IF(COUNTA(C12:G12)&lt;5,"",_xlfn.LET(_xlpm.v,IFERROR(VALUE(SUBSTITUTE(C12:G12,",","")),""),_xlpm.n,SUMPRODUCT(--(_xlpm.v&lt;&gt;"")),IF(_xlpm.n=0,"",SUM(_xlpm.v)/_xlpm.n)))</f>
        <v>7866157.7999999998</v>
      </c>
      <c r="N12" s="156" t="str">
        <f t="shared" si="0"/>
        <v>★</v>
      </c>
      <c r="O12" s="74" t="str">
        <f t="shared" si="1"/>
        <v/>
      </c>
      <c r="V12" s="74">
        <v>1011</v>
      </c>
    </row>
    <row r="13" spans="1:22" ht="17.25" customHeight="1" x14ac:dyDescent="0.25">
      <c r="A13" s="81" t="s">
        <v>13</v>
      </c>
      <c r="B13" s="140">
        <v>31</v>
      </c>
      <c r="C13" s="79">
        <v>6507259</v>
      </c>
      <c r="D13" s="79">
        <v>4835580</v>
      </c>
      <c r="E13" s="79">
        <v>3016219</v>
      </c>
      <c r="F13" s="79">
        <v>6982757</v>
      </c>
      <c r="G13" s="79">
        <v>6393122</v>
      </c>
      <c r="H13" s="141" t="str" cm="1">
        <f t="array" ref="H13">_xlfn.LET(
  _xlpm.v,IFERROR(VALUE(SUBSTITUTE(C13:G13,",","")),""),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13" s="133" t="s">
        <v>121</v>
      </c>
      <c r="J13" s="148" t="s">
        <v>121</v>
      </c>
      <c r="K13" s="147"/>
      <c r="L13" s="77" cm="1">
        <f t="array" ref="L13">IF(SUMPRODUCT(--(LOWER(TRIM(C13:G13&amp;""))&lt;&gt;"x"),--(C13:G13&lt;&gt;""))=0,"",
SUMPRODUCT((LOWER(TRIM(C13:G13&amp;""))&lt;&gt;"x")*IFERROR(VALUE(SUBSTITUTE(C13:G13,",","")),0)))</f>
        <v>27734937</v>
      </c>
      <c r="M13" s="79" cm="1">
        <f t="array" ref="M13">IF(COUNTA(C13:G13)&lt;5,"",_xlfn.LET(_xlpm.v,IFERROR(VALUE(SUBSTITUTE(C13:G13,",","")),""),_xlpm.n,SUMPRODUCT(--(_xlpm.v&lt;&gt;"")),IF(_xlpm.n=0,"",SUM(_xlpm.v)/_xlpm.n)))</f>
        <v>5546987.4000000004</v>
      </c>
      <c r="N13" s="156" t="str">
        <f t="shared" si="0"/>
        <v>★</v>
      </c>
      <c r="O13" s="74" t="str">
        <f t="shared" si="1"/>
        <v/>
      </c>
      <c r="V13" s="74">
        <v>1013</v>
      </c>
    </row>
    <row r="14" spans="1:22" ht="17.25" customHeight="1" x14ac:dyDescent="0.25">
      <c r="A14" s="81" t="s">
        <v>16</v>
      </c>
      <c r="B14" s="140">
        <v>30</v>
      </c>
      <c r="C14" s="79">
        <v>6834638</v>
      </c>
      <c r="D14" s="79">
        <v>5151887</v>
      </c>
      <c r="E14" s="79">
        <v>9505399</v>
      </c>
      <c r="F14" s="79">
        <v>9421416</v>
      </c>
      <c r="G14" s="79">
        <v>3132220</v>
      </c>
      <c r="H14" s="141" t="str" cm="1">
        <f t="array" ref="H14">_xlfn.LET(
  _xlpm.v,IFERROR(VALUE(SUBSTITUTE(C14:G14,",","")),""),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14" s="133" t="s">
        <v>121</v>
      </c>
      <c r="J14" s="148" t="s">
        <v>121</v>
      </c>
      <c r="K14" s="147"/>
      <c r="L14" s="77" cm="1">
        <f t="array" ref="L14">IF(SUMPRODUCT(--(LOWER(TRIM(C14:G14&amp;""))&lt;&gt;"x"),--(C14:G14&lt;&gt;""))=0,"",
SUMPRODUCT((LOWER(TRIM(C14:G14&amp;""))&lt;&gt;"x")*IFERROR(VALUE(SUBSTITUTE(C14:G14,",","")),0)))</f>
        <v>34045560</v>
      </c>
      <c r="M14" s="79" cm="1">
        <f t="array" ref="M14">IF(COUNTA(C14:G14)&lt;5,"",_xlfn.LET(_xlpm.v,IFERROR(VALUE(SUBSTITUTE(C14:G14,",","")),""),_xlpm.n,SUMPRODUCT(--(_xlpm.v&lt;&gt;"")),IF(_xlpm.n=0,"",SUM(_xlpm.v)/_xlpm.n)))</f>
        <v>6809112</v>
      </c>
      <c r="N14" s="156" t="str">
        <f t="shared" si="0"/>
        <v>★</v>
      </c>
      <c r="O14" s="74" t="str">
        <f t="shared" si="1"/>
        <v/>
      </c>
      <c r="V14" s="74">
        <v>1014</v>
      </c>
    </row>
    <row r="15" spans="1:22" ht="17.25" customHeight="1" x14ac:dyDescent="0.25">
      <c r="A15" s="81" t="s">
        <v>188</v>
      </c>
      <c r="B15" s="140">
        <v>29</v>
      </c>
      <c r="C15" s="79">
        <v>6000880</v>
      </c>
      <c r="D15" s="79">
        <v>3009653</v>
      </c>
      <c r="E15" s="79">
        <v>3348982</v>
      </c>
      <c r="F15" s="79">
        <v>14764780</v>
      </c>
      <c r="G15" s="79">
        <v>8440462</v>
      </c>
      <c r="H15" s="141" t="str" cm="1">
        <f t="array" ref="H15">_xlfn.LET(
  _xlpm.v,IFERROR(VALUE(SUBSTITUTE(C15:G15,",","")),""),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15" s="133" t="s">
        <v>121</v>
      </c>
      <c r="J15" s="148" t="s">
        <v>121</v>
      </c>
      <c r="K15" s="147"/>
      <c r="L15" s="77" cm="1">
        <f t="array" ref="L15">IF(SUMPRODUCT(--(LOWER(TRIM(C15:G15&amp;""))&lt;&gt;"x"),--(C15:G15&lt;&gt;""))=0,"",
SUMPRODUCT((LOWER(TRIM(C15:G15&amp;""))&lt;&gt;"x")*IFERROR(VALUE(SUBSTITUTE(C15:G15,",","")),0)))</f>
        <v>35564757</v>
      </c>
      <c r="M15" s="79" cm="1">
        <f t="array" ref="M15">IF(COUNTA(C15:G15)&lt;5,"",_xlfn.LET(_xlpm.v,IFERROR(VALUE(SUBSTITUTE(C15:G15,",","")),""),_xlpm.n,SUMPRODUCT(--(_xlpm.v&lt;&gt;"")),IF(_xlpm.n=0,"",SUM(_xlpm.v)/_xlpm.n)))</f>
        <v>7112951.4000000004</v>
      </c>
      <c r="N15" s="156" t="str">
        <f t="shared" si="0"/>
        <v>★</v>
      </c>
      <c r="O15" s="74" t="str">
        <f t="shared" si="1"/>
        <v/>
      </c>
      <c r="V15" s="74">
        <v>1017</v>
      </c>
    </row>
    <row r="16" spans="1:22" ht="17.25" customHeight="1" x14ac:dyDescent="0.25">
      <c r="A16" s="81" t="s">
        <v>202</v>
      </c>
      <c r="B16" s="140">
        <v>30</v>
      </c>
      <c r="C16" s="79">
        <v>1862989</v>
      </c>
      <c r="D16" s="79">
        <v>0</v>
      </c>
      <c r="E16" s="79">
        <v>0</v>
      </c>
      <c r="F16" s="79">
        <v>0</v>
      </c>
      <c r="G16" s="79">
        <v>0</v>
      </c>
      <c r="H16" s="141" t="str" cm="1">
        <f t="array" ref="H16">_xlfn.LET(
  _xlpm.v,IFERROR(VALUE(SUBSTITUTE(C16:G16,",","")),""),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16" s="133" t="s">
        <v>121</v>
      </c>
      <c r="J16" s="148" t="s">
        <v>121</v>
      </c>
      <c r="K16" s="147"/>
      <c r="L16" s="77" cm="1">
        <f t="array" ref="L16">IF(SUMPRODUCT(--(LOWER(TRIM(C16:G16&amp;""))&lt;&gt;"x"),--(C16:G16&lt;&gt;""))=0,"",
SUMPRODUCT((LOWER(TRIM(C16:G16&amp;""))&lt;&gt;"x")*IFERROR(VALUE(SUBSTITUTE(C16:G16,",","")),0)))</f>
        <v>1862989</v>
      </c>
      <c r="M16" s="79" cm="1">
        <f t="array" ref="M16">IF(COUNTA(C16:G16)&lt;5,"",_xlfn.LET(_xlpm.v,IFERROR(VALUE(SUBSTITUTE(C16:G16,",","")),""),_xlpm.n,SUMPRODUCT(--(_xlpm.v&lt;&gt;"")),IF(_xlpm.n=0,"",SUM(_xlpm.v)/_xlpm.n)))</f>
        <v>372597.8</v>
      </c>
      <c r="N16" s="156" t="str">
        <f t="shared" si="0"/>
        <v>✗</v>
      </c>
      <c r="O16" s="74" t="str">
        <f t="shared" si="1"/>
        <v>convivial</v>
      </c>
      <c r="V16" s="74">
        <v>1019</v>
      </c>
    </row>
    <row r="17" spans="1:22" ht="17.25" customHeight="1" x14ac:dyDescent="0.25">
      <c r="A17" s="81" t="s">
        <v>24</v>
      </c>
      <c r="B17" s="140">
        <v>32</v>
      </c>
      <c r="C17" s="79">
        <v>13039707</v>
      </c>
      <c r="D17" s="79">
        <v>6105249</v>
      </c>
      <c r="E17" s="79">
        <v>7390190</v>
      </c>
      <c r="F17" s="79">
        <v>16850691</v>
      </c>
      <c r="G17" s="79">
        <v>7190458</v>
      </c>
      <c r="H17" s="141" t="str" cm="1">
        <f t="array" ref="H17">_xlfn.LET(
  _xlpm.v,IFERROR(VALUE(SUBSTITUTE(C17:G17,",","")),""),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17" s="133" t="s">
        <v>121</v>
      </c>
      <c r="J17" s="157" t="s">
        <v>216</v>
      </c>
      <c r="K17" s="147"/>
      <c r="L17" s="77" cm="1">
        <f t="array" ref="L17">IF(SUMPRODUCT(--(LOWER(TRIM(C17:G17&amp;""))&lt;&gt;"x"),--(C17:G17&lt;&gt;""))=0,"",
SUMPRODUCT((LOWER(TRIM(C17:G17&amp;""))&lt;&gt;"x")*IFERROR(VALUE(SUBSTITUTE(C17:G17,",","")),0)))</f>
        <v>50576295</v>
      </c>
      <c r="M17" s="79" cm="1">
        <f t="array" ref="M17">IF(COUNTA(C17:G17)&lt;5,"",_xlfn.LET(_xlpm.v,IFERROR(VALUE(SUBSTITUTE(C17:G17,",","")),""),_xlpm.n,SUMPRODUCT(--(_xlpm.v&lt;&gt;"")),IF(_xlpm.n=0,"",SUM(_xlpm.v)/_xlpm.n)))</f>
        <v>10115259</v>
      </c>
      <c r="N17" s="156" t="str">
        <f t="shared" si="0"/>
        <v>★</v>
      </c>
      <c r="O17" s="74" t="str">
        <f t="shared" si="1"/>
        <v/>
      </c>
      <c r="V17" s="74">
        <v>1020</v>
      </c>
    </row>
    <row r="18" spans="1:22" ht="17.25" customHeight="1" x14ac:dyDescent="0.25">
      <c r="A18" s="81" t="s">
        <v>254</v>
      </c>
      <c r="B18" s="140">
        <v>31</v>
      </c>
      <c r="C18" s="79">
        <v>3339681</v>
      </c>
      <c r="D18" s="79">
        <v>2156241</v>
      </c>
      <c r="E18" s="79">
        <v>4779222</v>
      </c>
      <c r="F18" s="79">
        <v>3435603</v>
      </c>
      <c r="G18" s="79">
        <v>3650968</v>
      </c>
      <c r="H18" s="141" t="str" cm="1">
        <f t="array" ref="H18">_xlfn.LET(
  _xlpm.v,IFERROR(VALUE(SUBSTITUTE(C18:G18,",","")),""),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18" s="133" t="s">
        <v>121</v>
      </c>
      <c r="J18" s="148" t="s">
        <v>121</v>
      </c>
      <c r="K18" s="147"/>
      <c r="L18" s="77" cm="1">
        <f t="array" ref="L18">IF(SUMPRODUCT(--(LOWER(TRIM(C18:G18&amp;""))&lt;&gt;"x"),--(C18:G18&lt;&gt;""))=0,"",
SUMPRODUCT((LOWER(TRIM(C18:G18&amp;""))&lt;&gt;"x")*IFERROR(VALUE(SUBSTITUTE(C18:G18,",","")),0)))</f>
        <v>17361715</v>
      </c>
      <c r="M18" s="79" cm="1">
        <f t="array" ref="M18">IF(COUNTA(C18:G18)&lt;5,"",_xlfn.LET(_xlpm.v,IFERROR(VALUE(SUBSTITUTE(C18:G18,",","")),""),_xlpm.n,SUMPRODUCT(--(_xlpm.v&lt;&gt;"")),IF(_xlpm.n=0,"",SUM(_xlpm.v)/_xlpm.n)))</f>
        <v>3472343</v>
      </c>
      <c r="N18" s="156" t="str">
        <f t="shared" si="0"/>
        <v>✗</v>
      </c>
      <c r="O18" s="74" t="str">
        <f t="shared" si="1"/>
        <v>Crazy On Break</v>
      </c>
      <c r="V18" s="74">
        <v>1021</v>
      </c>
    </row>
    <row r="19" spans="1:22" ht="17.25" customHeight="1" x14ac:dyDescent="0.25">
      <c r="A19" s="81" t="s">
        <v>28</v>
      </c>
      <c r="B19" s="140">
        <v>31</v>
      </c>
      <c r="C19" s="79">
        <v>6785272</v>
      </c>
      <c r="D19" s="79">
        <v>8221681</v>
      </c>
      <c r="E19" s="79">
        <v>6029757</v>
      </c>
      <c r="F19" s="79">
        <v>11273636</v>
      </c>
      <c r="G19" s="79">
        <v>6372544</v>
      </c>
      <c r="H19" s="141" t="str" cm="1">
        <f t="array" ref="H19">_xlfn.LET(
  _xlpm.v,IFERROR(VALUE(SUBSTITUTE(C19:G19,",","")),""),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19" s="133" t="s">
        <v>121</v>
      </c>
      <c r="J19" s="148" t="s">
        <v>121</v>
      </c>
      <c r="K19" s="147"/>
      <c r="L19" s="77" cm="1">
        <f t="array" ref="L19">IF(SUMPRODUCT(--(LOWER(TRIM(C19:G19&amp;""))&lt;&gt;"x"),--(C19:G19&lt;&gt;""))=0,"",
SUMPRODUCT((LOWER(TRIM(C19:G19&amp;""))&lt;&gt;"x")*IFERROR(VALUE(SUBSTITUTE(C19:G19,",","")),0)))</f>
        <v>38682890</v>
      </c>
      <c r="M19" s="79" cm="1">
        <f t="array" ref="M19">IF(COUNTA(C19:G19)&lt;5,"",_xlfn.LET(_xlpm.v,IFERROR(VALUE(SUBSTITUTE(C19:G19,",","")),""),_xlpm.n,SUMPRODUCT(--(_xlpm.v&lt;&gt;"")),IF(_xlpm.n=0,"",SUM(_xlpm.v)/_xlpm.n)))</f>
        <v>7736578</v>
      </c>
      <c r="N19" s="156" t="str">
        <f t="shared" si="0"/>
        <v>★</v>
      </c>
      <c r="O19" s="74" t="str">
        <f t="shared" si="1"/>
        <v/>
      </c>
      <c r="V19" s="74">
        <v>1023</v>
      </c>
    </row>
    <row r="20" spans="1:22" ht="17.25" customHeight="1" x14ac:dyDescent="0.25">
      <c r="A20" s="81" t="s">
        <v>197</v>
      </c>
      <c r="B20" s="140">
        <v>30</v>
      </c>
      <c r="C20" s="79">
        <v>2453836</v>
      </c>
      <c r="D20" s="79">
        <v>1671200</v>
      </c>
      <c r="E20" s="79">
        <v>313350</v>
      </c>
      <c r="F20" s="79">
        <v>3361792</v>
      </c>
      <c r="G20" s="79">
        <v>560452</v>
      </c>
      <c r="H20" s="141" t="str" cm="1">
        <f t="array" ref="H20">_xlfn.LET(
  _xlpm.v,IFERROR(VALUE(SUBSTITUTE(C20:G20,",","")),""),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20" s="133" t="s">
        <v>121</v>
      </c>
      <c r="J20" s="148" t="s">
        <v>121</v>
      </c>
      <c r="K20" s="147"/>
      <c r="L20" s="77" cm="1">
        <f t="array" ref="L20">IF(SUMPRODUCT(--(LOWER(TRIM(C20:G20&amp;""))&lt;&gt;"x"),--(C20:G20&lt;&gt;""))=0,"",
SUMPRODUCT((LOWER(TRIM(C20:G20&amp;""))&lt;&gt;"x")*IFERROR(VALUE(SUBSTITUTE(C20:G20,",","")),0)))</f>
        <v>8360630</v>
      </c>
      <c r="M20" s="79" cm="1">
        <f t="array" ref="M20">IF(COUNTA(C20:G20)&lt;5,"",_xlfn.LET(_xlpm.v,IFERROR(VALUE(SUBSTITUTE(C20:G20,",","")),""),_xlpm.n,SUMPRODUCT(--(_xlpm.v&lt;&gt;"")),IF(_xlpm.n=0,"",SUM(_xlpm.v)/_xlpm.n)))</f>
        <v>1672126</v>
      </c>
      <c r="N20" s="156" t="str">
        <f t="shared" si="0"/>
        <v>✗</v>
      </c>
      <c r="O20" s="74" t="str">
        <f t="shared" si="1"/>
        <v>edimarfem</v>
      </c>
      <c r="V20" s="74">
        <v>1024</v>
      </c>
    </row>
    <row r="21" spans="1:22" ht="17.25" customHeight="1" x14ac:dyDescent="0.25">
      <c r="A21" s="81" t="s">
        <v>176</v>
      </c>
      <c r="B21" s="140">
        <v>30</v>
      </c>
      <c r="C21" s="79">
        <v>1180949</v>
      </c>
      <c r="D21" s="79">
        <v>1316354</v>
      </c>
      <c r="E21" s="79">
        <v>967339</v>
      </c>
      <c r="F21" s="79">
        <v>1840345</v>
      </c>
      <c r="G21" s="79">
        <v>1779098</v>
      </c>
      <c r="H21" s="141" t="str" cm="1">
        <f t="array" ref="H21">_xlfn.LET(
  _xlpm.v,IFERROR(VALUE(SUBSTITUTE(C21:G21,",","")),""),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21" s="133" t="s">
        <v>121</v>
      </c>
      <c r="J21" s="148" t="s">
        <v>121</v>
      </c>
      <c r="K21" s="147"/>
      <c r="L21" s="77" cm="1">
        <f t="array" ref="L21">IF(SUMPRODUCT(--(LOWER(TRIM(C21:G21&amp;""))&lt;&gt;"x"),--(C21:G21&lt;&gt;""))=0,"",
SUMPRODUCT((LOWER(TRIM(C21:G21&amp;""))&lt;&gt;"x")*IFERROR(VALUE(SUBSTITUTE(C21:G21,",","")),0)))</f>
        <v>7084085</v>
      </c>
      <c r="M21" s="79" cm="1">
        <f t="array" ref="M21">IF(COUNTA(C21:G21)&lt;5,"",_xlfn.LET(_xlpm.v,IFERROR(VALUE(SUBSTITUTE(C21:G21,",","")),""),_xlpm.n,SUMPRODUCT(--(_xlpm.v&lt;&gt;"")),IF(_xlpm.n=0,"",SUM(_xlpm.v)/_xlpm.n)))</f>
        <v>1416817</v>
      </c>
      <c r="N21" s="156" t="str">
        <f t="shared" si="0"/>
        <v>✗</v>
      </c>
      <c r="O21" s="74" t="str">
        <f t="shared" si="1"/>
        <v>fantasmah</v>
      </c>
      <c r="V21" s="74">
        <v>1114</v>
      </c>
    </row>
    <row r="22" spans="1:22" ht="17.25" customHeight="1" x14ac:dyDescent="0.25">
      <c r="A22" s="81" t="s">
        <v>32</v>
      </c>
      <c r="B22" s="140">
        <v>29</v>
      </c>
      <c r="C22" s="79">
        <v>3122729</v>
      </c>
      <c r="D22" s="79">
        <v>1240515</v>
      </c>
      <c r="E22" s="79">
        <v>865982</v>
      </c>
      <c r="F22" s="79">
        <v>2237020</v>
      </c>
      <c r="G22" s="79">
        <v>3150244</v>
      </c>
      <c r="H22" s="141" t="str" cm="1">
        <f t="array" ref="H22">_xlfn.LET(
  _xlpm.v,IFERROR(VALUE(SUBSTITUTE(C22:G22,",","")),""),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22" s="133" t="s">
        <v>121</v>
      </c>
      <c r="J22" s="148" t="s">
        <v>121</v>
      </c>
      <c r="K22" s="147"/>
      <c r="L22" s="77" cm="1">
        <f t="array" ref="L22">IF(SUMPRODUCT(--(LOWER(TRIM(C22:G22&amp;""))&lt;&gt;"x"),--(C22:G22&lt;&gt;""))=0,"",
SUMPRODUCT((LOWER(TRIM(C22:G22&amp;""))&lt;&gt;"x")*IFERROR(VALUE(SUBSTITUTE(C22:G22,",","")),0)))</f>
        <v>10616490</v>
      </c>
      <c r="M22" s="79" cm="1">
        <f t="array" ref="M22">IF(COUNTA(C22:G22)&lt;5,"",_xlfn.LET(_xlpm.v,IFERROR(VALUE(SUBSTITUTE(C22:G22,",","")),""),_xlpm.n,SUMPRODUCT(--(_xlpm.v&lt;&gt;"")),IF(_xlpm.n=0,"",SUM(_xlpm.v)/_xlpm.n)))</f>
        <v>2123298</v>
      </c>
      <c r="N22" s="156" t="str">
        <f t="shared" si="0"/>
        <v>✗</v>
      </c>
      <c r="O22" s="74" t="str">
        <f t="shared" si="1"/>
        <v>FernaLS</v>
      </c>
      <c r="V22" s="74">
        <v>1025</v>
      </c>
    </row>
    <row r="23" spans="1:22" ht="17.25" customHeight="1" x14ac:dyDescent="0.25">
      <c r="A23" s="81" t="s">
        <v>187</v>
      </c>
      <c r="B23" s="140">
        <v>31</v>
      </c>
      <c r="C23" s="79">
        <v>6314461</v>
      </c>
      <c r="D23" s="79">
        <v>6257553</v>
      </c>
      <c r="E23" s="79">
        <v>6447197</v>
      </c>
      <c r="F23" s="79">
        <v>7659735</v>
      </c>
      <c r="G23" s="79">
        <v>6221435</v>
      </c>
      <c r="H23" s="141" t="str" cm="1">
        <f t="array" ref="H23">_xlfn.LET(
  _xlpm.v,IFERROR(VALUE(SUBSTITUTE(C23:G23,",","")),""),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23" s="133" t="s">
        <v>121</v>
      </c>
      <c r="J23" s="148" t="s">
        <v>121</v>
      </c>
      <c r="K23" s="147"/>
      <c r="L23" s="77" cm="1">
        <f t="array" ref="L23">IF(SUMPRODUCT(--(LOWER(TRIM(C23:G23&amp;""))&lt;&gt;"x"),--(C23:G23&lt;&gt;""))=0,"",
SUMPRODUCT((LOWER(TRIM(C23:G23&amp;""))&lt;&gt;"x")*IFERROR(VALUE(SUBSTITUTE(C23:G23,",","")),0)))</f>
        <v>32900381</v>
      </c>
      <c r="M23" s="79" cm="1">
        <f t="array" ref="M23">IF(COUNTA(C23:G23)&lt;5,"",_xlfn.LET(_xlpm.v,IFERROR(VALUE(SUBSTITUTE(C23:G23,",","")),""),_xlpm.n,SUMPRODUCT(--(_xlpm.v&lt;&gt;"")),IF(_xlpm.n=0,"",SUM(_xlpm.v)/_xlpm.n)))</f>
        <v>6580076.2000000002</v>
      </c>
      <c r="N23" s="156" t="str">
        <f t="shared" si="0"/>
        <v>★</v>
      </c>
      <c r="O23" s="74" t="str">
        <f t="shared" si="1"/>
        <v/>
      </c>
      <c r="V23" s="74">
        <v>1026</v>
      </c>
    </row>
    <row r="24" spans="1:22" ht="17.25" customHeight="1" x14ac:dyDescent="0.25">
      <c r="A24" s="81" t="s">
        <v>35</v>
      </c>
      <c r="B24" s="140">
        <v>31</v>
      </c>
      <c r="C24" s="79">
        <v>14059227</v>
      </c>
      <c r="D24" s="79">
        <v>1983306</v>
      </c>
      <c r="E24" s="79">
        <v>7131830</v>
      </c>
      <c r="F24" s="79">
        <v>20861964</v>
      </c>
      <c r="G24" s="79">
        <v>3935595</v>
      </c>
      <c r="H24" s="141" t="str" cm="1">
        <f t="array" ref="H24">_xlfn.LET(
  _xlpm.v,IFERROR(VALUE(SUBSTITUTE(C24:G24,",","")),""),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24" s="133" t="s">
        <v>121</v>
      </c>
      <c r="J24" s="148" t="s">
        <v>121</v>
      </c>
      <c r="K24" s="147"/>
      <c r="L24" s="77" cm="1">
        <f t="array" ref="L24">IF(SUMPRODUCT(--(LOWER(TRIM(C24:G24&amp;""))&lt;&gt;"x"),--(C24:G24&lt;&gt;""))=0,"",
SUMPRODUCT((LOWER(TRIM(C24:G24&amp;""))&lt;&gt;"x")*IFERROR(VALUE(SUBSTITUTE(C24:G24,",","")),0)))</f>
        <v>47971922</v>
      </c>
      <c r="M24" s="79" cm="1">
        <f t="array" ref="M24">IF(COUNTA(C24:G24)&lt;5,"",_xlfn.LET(_xlpm.v,IFERROR(VALUE(SUBSTITUTE(C24:G24,",","")),""),_xlpm.n,SUMPRODUCT(--(_xlpm.v&lt;&gt;"")),IF(_xlpm.n=0,"",SUM(_xlpm.v)/_xlpm.n)))</f>
        <v>9594384.4000000004</v>
      </c>
      <c r="N24" s="156" t="str">
        <f t="shared" si="0"/>
        <v>★</v>
      </c>
      <c r="O24" s="74" t="str">
        <f t="shared" si="1"/>
        <v/>
      </c>
      <c r="V24" s="74">
        <v>1027</v>
      </c>
    </row>
    <row r="25" spans="1:22" ht="17.25" customHeight="1" x14ac:dyDescent="0.25">
      <c r="A25" s="81" t="s">
        <v>189</v>
      </c>
      <c r="B25" s="140">
        <v>30</v>
      </c>
      <c r="C25" s="79">
        <v>6321177</v>
      </c>
      <c r="D25" s="79">
        <v>6172095</v>
      </c>
      <c r="E25" s="79">
        <v>3478024</v>
      </c>
      <c r="F25" s="79">
        <v>8931283</v>
      </c>
      <c r="G25" s="79">
        <v>4400403</v>
      </c>
      <c r="H25" s="141" t="str" cm="1">
        <f t="array" ref="H25">_xlfn.LET(
  _xlpm.v,IFERROR(VALUE(SUBSTITUTE(C25:G25,",","")),""),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25" s="133" t="s">
        <v>121</v>
      </c>
      <c r="J25" s="148" t="s">
        <v>121</v>
      </c>
      <c r="K25" s="147"/>
      <c r="L25" s="77" cm="1">
        <f t="array" ref="L25">IF(SUMPRODUCT(--(LOWER(TRIM(C25:G25&amp;""))&lt;&gt;"x"),--(C25:G25&lt;&gt;""))=0,"",
SUMPRODUCT((LOWER(TRIM(C25:G25&amp;""))&lt;&gt;"x")*IFERROR(VALUE(SUBSTITUTE(C25:G25,",","")),0)))</f>
        <v>29302982</v>
      </c>
      <c r="M25" s="79" cm="1">
        <f t="array" ref="M25">IF(COUNTA(C25:G25)&lt;5,"",_xlfn.LET(_xlpm.v,IFERROR(VALUE(SUBSTITUTE(C25:G25,",","")),""),_xlpm.n,SUMPRODUCT(--(_xlpm.v&lt;&gt;"")),IF(_xlpm.n=0,"",SUM(_xlpm.v)/_xlpm.n)))</f>
        <v>5860596.4000000004</v>
      </c>
      <c r="N25" s="156" t="str">
        <f t="shared" si="0"/>
        <v>★</v>
      </c>
      <c r="O25" s="74" t="str">
        <f t="shared" si="1"/>
        <v/>
      </c>
      <c r="V25" s="74">
        <v>1028</v>
      </c>
    </row>
    <row r="26" spans="1:22" ht="17.25" customHeight="1" x14ac:dyDescent="0.25">
      <c r="A26" s="81" t="s">
        <v>37</v>
      </c>
      <c r="B26" s="140">
        <v>31</v>
      </c>
      <c r="C26" s="79">
        <v>1959150</v>
      </c>
      <c r="D26" s="79">
        <v>3103438</v>
      </c>
      <c r="E26" s="79">
        <v>1947483</v>
      </c>
      <c r="F26" s="79">
        <v>0</v>
      </c>
      <c r="G26" s="79">
        <v>2697093</v>
      </c>
      <c r="H26" s="141" t="str" cm="1">
        <f t="array" ref="H26">_xlfn.LET(
  _xlpm.v,IFERROR(VALUE(SUBSTITUTE(C26:G26,",","")),""),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26" s="133" t="s">
        <v>121</v>
      </c>
      <c r="J26" s="148" t="s">
        <v>121</v>
      </c>
      <c r="K26" s="147"/>
      <c r="L26" s="77" cm="1">
        <f t="array" ref="L26">IF(SUMPRODUCT(--(LOWER(TRIM(C26:G26&amp;""))&lt;&gt;"x"),--(C26:G26&lt;&gt;""))=0,"",
SUMPRODUCT((LOWER(TRIM(C26:G26&amp;""))&lt;&gt;"x")*IFERROR(VALUE(SUBSTITUTE(C26:G26,",","")),0)))</f>
        <v>9707164</v>
      </c>
      <c r="M26" s="79" cm="1">
        <f t="array" ref="M26">IF(COUNTA(C26:G26)&lt;5,"",_xlfn.LET(_xlpm.v,IFERROR(VALUE(SUBSTITUTE(C26:G26,",","")),""),_xlpm.n,SUMPRODUCT(--(_xlpm.v&lt;&gt;"")),IF(_xlpm.n=0,"",SUM(_xlpm.v)/_xlpm.n)))</f>
        <v>1941432.8</v>
      </c>
      <c r="N26" s="156" t="str">
        <f t="shared" si="0"/>
        <v>✗</v>
      </c>
      <c r="O26" s="74" t="str">
        <f t="shared" si="1"/>
        <v>Jbzscrews</v>
      </c>
      <c r="V26" s="74">
        <v>1029</v>
      </c>
    </row>
    <row r="27" spans="1:22" ht="17.25" customHeight="1" x14ac:dyDescent="0.25">
      <c r="A27" s="81" t="s">
        <v>154</v>
      </c>
      <c r="B27" s="140">
        <v>32</v>
      </c>
      <c r="C27" s="79">
        <v>6102020</v>
      </c>
      <c r="D27" s="79">
        <v>7876346</v>
      </c>
      <c r="E27" s="79">
        <v>10331769</v>
      </c>
      <c r="F27" s="79">
        <v>6662793</v>
      </c>
      <c r="G27" s="79">
        <v>6035881</v>
      </c>
      <c r="H27" s="141" t="str" cm="1">
        <f t="array" ref="H27">_xlfn.LET(
  _xlpm.v,IFERROR(VALUE(SUBSTITUTE(C27:G27,",","")),""),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27" s="133" t="s">
        <v>121</v>
      </c>
      <c r="J27" s="148" t="s">
        <v>121</v>
      </c>
      <c r="K27" s="147"/>
      <c r="L27" s="77" cm="1">
        <f t="array" ref="L27">IF(SUMPRODUCT(--(LOWER(TRIM(C27:G27&amp;""))&lt;&gt;"x"),--(C27:G27&lt;&gt;""))=0,"",
SUMPRODUCT((LOWER(TRIM(C27:G27&amp;""))&lt;&gt;"x")*IFERROR(VALUE(SUBSTITUTE(C27:G27,",","")),0)))</f>
        <v>37008809</v>
      </c>
      <c r="M27" s="79" cm="1">
        <f t="array" ref="M27">IF(COUNTA(C27:G27)&lt;5,"",_xlfn.LET(_xlpm.v,IFERROR(VALUE(SUBSTITUTE(C27:G27,",","")),""),_xlpm.n,SUMPRODUCT(--(_xlpm.v&lt;&gt;"")),IF(_xlpm.n=0,"",SUM(_xlpm.v)/_xlpm.n)))</f>
        <v>7401761.7999999998</v>
      </c>
      <c r="N27" s="156" t="str">
        <f t="shared" si="0"/>
        <v>★</v>
      </c>
      <c r="O27" s="74" t="str">
        <f t="shared" si="1"/>
        <v/>
      </c>
      <c r="V27" s="74">
        <v>1030</v>
      </c>
    </row>
    <row r="28" spans="1:22" ht="17.25" customHeight="1" x14ac:dyDescent="0.25">
      <c r="A28" s="81" t="s">
        <v>44</v>
      </c>
      <c r="B28" s="140">
        <v>32</v>
      </c>
      <c r="C28" s="79">
        <v>7890165</v>
      </c>
      <c r="D28" s="79">
        <v>6045301</v>
      </c>
      <c r="E28" s="79">
        <v>1541056</v>
      </c>
      <c r="F28" s="79">
        <v>11701505</v>
      </c>
      <c r="G28" s="79">
        <v>3785752</v>
      </c>
      <c r="H28" s="141" t="str" cm="1">
        <f t="array" ref="H28">_xlfn.LET(
  _xlpm.v,IFERROR(VALUE(SUBSTITUTE(C28:G28,",","")),""),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28" s="133" t="s">
        <v>121</v>
      </c>
      <c r="J28" s="148" t="s">
        <v>121</v>
      </c>
      <c r="K28" s="147"/>
      <c r="L28" s="77" cm="1">
        <f t="array" ref="L28">IF(SUMPRODUCT(--(LOWER(TRIM(C28:G28&amp;""))&lt;&gt;"x"),--(C28:G28&lt;&gt;""))=0,"",
SUMPRODUCT((LOWER(TRIM(C28:G28&amp;""))&lt;&gt;"x")*IFERROR(VALUE(SUBSTITUTE(C28:G28,",","")),0)))</f>
        <v>30963779</v>
      </c>
      <c r="M28" s="79" cm="1">
        <f t="array" ref="M28">IF(COUNTA(C28:G28)&lt;5,"",_xlfn.LET(_xlpm.v,IFERROR(VALUE(SUBSTITUTE(C28:G28,",","")),""),_xlpm.n,SUMPRODUCT(--(_xlpm.v&lt;&gt;"")),IF(_xlpm.n=0,"",SUM(_xlpm.v)/_xlpm.n)))</f>
        <v>6192755.7999999998</v>
      </c>
      <c r="N28" s="156" t="str">
        <f t="shared" si="0"/>
        <v>★</v>
      </c>
      <c r="O28" s="74" t="str">
        <f t="shared" si="1"/>
        <v/>
      </c>
      <c r="V28" s="74">
        <v>1032</v>
      </c>
    </row>
    <row r="29" spans="1:22" ht="17.25" customHeight="1" x14ac:dyDescent="0.25">
      <c r="A29" s="81" t="s">
        <v>42</v>
      </c>
      <c r="B29" s="140">
        <v>30</v>
      </c>
      <c r="C29" s="79">
        <v>8804324</v>
      </c>
      <c r="D29" s="79">
        <v>6094029</v>
      </c>
      <c r="E29" s="79">
        <v>6377805</v>
      </c>
      <c r="F29" s="79">
        <v>6453452</v>
      </c>
      <c r="G29" s="79">
        <v>6794052</v>
      </c>
      <c r="H29" s="141" t="str" cm="1">
        <f t="array" ref="H29">_xlfn.LET(
  _xlpm.v,IFERROR(VALUE(SUBSTITUTE(C29:G29,",","")),""),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29" s="133" t="s">
        <v>121</v>
      </c>
      <c r="J29" s="148" t="s">
        <v>121</v>
      </c>
      <c r="K29" s="147"/>
      <c r="L29" s="77" cm="1">
        <f t="array" ref="L29">IF(SUMPRODUCT(--(LOWER(TRIM(C29:G29&amp;""))&lt;&gt;"x"),--(C29:G29&lt;&gt;""))=0,"",
SUMPRODUCT((LOWER(TRIM(C29:G29&amp;""))&lt;&gt;"x")*IFERROR(VALUE(SUBSTITUTE(C29:G29,",","")),0)))</f>
        <v>34523662</v>
      </c>
      <c r="M29" s="79" cm="1">
        <f t="array" ref="M29">IF(COUNTA(C29:G29)&lt;5,"",_xlfn.LET(_xlpm.v,IFERROR(VALUE(SUBSTITUTE(C29:G29,",","")),""),_xlpm.n,SUMPRODUCT(--(_xlpm.v&lt;&gt;"")),IF(_xlpm.n=0,"",SUM(_xlpm.v)/_xlpm.n)))</f>
        <v>6904732.4000000004</v>
      </c>
      <c r="N29" s="156" t="str">
        <f t="shared" si="0"/>
        <v>★</v>
      </c>
      <c r="O29" s="74" t="str">
        <f t="shared" si="1"/>
        <v/>
      </c>
      <c r="V29" s="74">
        <v>1031</v>
      </c>
    </row>
    <row r="30" spans="1:22" ht="17.25" customHeight="1" x14ac:dyDescent="0.25">
      <c r="A30" s="81" t="s">
        <v>46</v>
      </c>
      <c r="B30" s="140">
        <v>29</v>
      </c>
      <c r="C30" s="79">
        <v>6230405</v>
      </c>
      <c r="D30" s="79">
        <v>1998040</v>
      </c>
      <c r="E30" s="79">
        <v>1200000</v>
      </c>
      <c r="F30" s="79">
        <v>6300000</v>
      </c>
      <c r="G30" s="79">
        <v>6328205</v>
      </c>
      <c r="H30" s="141" t="str" cm="1">
        <f t="array" ref="H30">_xlfn.LET(
  _xlpm.v,IFERROR(VALUE(SUBSTITUTE(C30:G30,",","")),""),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30" s="133" t="s">
        <v>121</v>
      </c>
      <c r="J30" s="148" t="s">
        <v>121</v>
      </c>
      <c r="K30" s="147"/>
      <c r="L30" s="77" cm="1">
        <f t="array" ref="L30">IF(SUMPRODUCT(--(LOWER(TRIM(C30:G30&amp;""))&lt;&gt;"x"),--(C30:G30&lt;&gt;""))=0,"",
SUMPRODUCT((LOWER(TRIM(C30:G30&amp;""))&lt;&gt;"x")*IFERROR(VALUE(SUBSTITUTE(C30:G30,",","")),0)))</f>
        <v>22056650</v>
      </c>
      <c r="M30" s="79" cm="1">
        <f t="array" ref="M30">IF(COUNTA(C30:G30)&lt;5,"",_xlfn.LET(_xlpm.v,IFERROR(VALUE(SUBSTITUTE(C30:G30,",","")),""),_xlpm.n,SUMPRODUCT(--(_xlpm.v&lt;&gt;"")),IF(_xlpm.n=0,"",SUM(_xlpm.v)/_xlpm.n)))</f>
        <v>4411330</v>
      </c>
      <c r="N30" s="156" t="str">
        <f t="shared" si="0"/>
        <v>★</v>
      </c>
      <c r="O30" s="74" t="str">
        <f t="shared" si="1"/>
        <v/>
      </c>
      <c r="V30" s="74">
        <v>1034</v>
      </c>
    </row>
    <row r="31" spans="1:22" ht="17.25" customHeight="1" x14ac:dyDescent="0.25">
      <c r="A31" s="81" t="s">
        <v>48</v>
      </c>
      <c r="B31" s="140">
        <v>33</v>
      </c>
      <c r="C31" s="79">
        <v>4878885</v>
      </c>
      <c r="D31" s="79">
        <v>6021725</v>
      </c>
      <c r="E31" s="79">
        <v>8651420</v>
      </c>
      <c r="F31" s="79">
        <v>6171060</v>
      </c>
      <c r="G31" s="79">
        <v>7108917</v>
      </c>
      <c r="H31" s="141" t="str" cm="1">
        <f t="array" ref="H31">_xlfn.LET(
  _xlpm.v,IFERROR(VALUE(SUBSTITUTE(C31:G31,",","")),""),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31" s="133" t="s">
        <v>121</v>
      </c>
      <c r="J31" s="148" t="s">
        <v>121</v>
      </c>
      <c r="K31" s="147"/>
      <c r="L31" s="77" cm="1">
        <f t="array" ref="L31">IF(SUMPRODUCT(--(LOWER(TRIM(C31:G31&amp;""))&lt;&gt;"x"),--(C31:G31&lt;&gt;""))=0,"",
SUMPRODUCT((LOWER(TRIM(C31:G31&amp;""))&lt;&gt;"x")*IFERROR(VALUE(SUBSTITUTE(C31:G31,",","")),0)))</f>
        <v>32832007</v>
      </c>
      <c r="M31" s="79" cm="1">
        <f t="array" ref="M31">IF(COUNTA(C31:G31)&lt;5,"",_xlfn.LET(_xlpm.v,IFERROR(VALUE(SUBSTITUTE(C31:G31,",","")),""),_xlpm.n,SUMPRODUCT(--(_xlpm.v&lt;&gt;"")),IF(_xlpm.n=0,"",SUM(_xlpm.v)/_xlpm.n)))</f>
        <v>6566401.4000000004</v>
      </c>
      <c r="N31" s="156" t="str">
        <f t="shared" si="0"/>
        <v>★</v>
      </c>
      <c r="O31" s="74" t="str">
        <f t="shared" si="1"/>
        <v/>
      </c>
      <c r="V31" s="74">
        <v>1037</v>
      </c>
    </row>
    <row r="32" spans="1:22" ht="17.25" customHeight="1" x14ac:dyDescent="0.25">
      <c r="A32" s="81" t="s">
        <v>50</v>
      </c>
      <c r="B32" s="140">
        <v>30</v>
      </c>
      <c r="C32" s="79">
        <v>0</v>
      </c>
      <c r="D32" s="79">
        <v>0</v>
      </c>
      <c r="E32" s="79">
        <v>0</v>
      </c>
      <c r="F32" s="79">
        <v>0</v>
      </c>
      <c r="G32" s="79">
        <v>0</v>
      </c>
      <c r="H32" s="141" t="str" cm="1">
        <f t="array" ref="H32">_xlfn.LET(
  _xlpm.v,IFERROR(VALUE(SUBSTITUTE(C32:G32,",","")),""),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32" s="132" t="s">
        <v>216</v>
      </c>
      <c r="J32" s="157" t="s">
        <v>216</v>
      </c>
      <c r="K32" s="147"/>
      <c r="L32" s="77" cm="1">
        <f t="array" ref="L32">IF(SUMPRODUCT(--(LOWER(TRIM(C32:G32&amp;""))&lt;&gt;"x"),--(C32:G32&lt;&gt;""))=0,"",
SUMPRODUCT((LOWER(TRIM(C32:G32&amp;""))&lt;&gt;"x")*IFERROR(VALUE(SUBSTITUTE(C32:G32,",","")),0)))</f>
        <v>0</v>
      </c>
      <c r="M32" s="79" cm="1">
        <f t="array" ref="M32">IF(COUNTA(C32:G32)&lt;5,"",_xlfn.LET(_xlpm.v,IFERROR(VALUE(SUBSTITUTE(C32:G32,",","")),""),_xlpm.n,SUMPRODUCT(--(_xlpm.v&lt;&gt;"")),IF(_xlpm.n=0,"",SUM(_xlpm.v)/_xlpm.n)))</f>
        <v>0</v>
      </c>
      <c r="N32" s="156" t="str">
        <f t="shared" si="0"/>
        <v>✗</v>
      </c>
      <c r="O32" s="74" t="str">
        <f t="shared" si="1"/>
        <v>Meowwe</v>
      </c>
      <c r="V32" s="74">
        <v>1035</v>
      </c>
    </row>
    <row r="33" spans="1:22" ht="17.25" customHeight="1" x14ac:dyDescent="0.25">
      <c r="A33" s="81" t="s">
        <v>158</v>
      </c>
      <c r="B33" s="140">
        <v>30</v>
      </c>
      <c r="C33" s="79">
        <v>6407548</v>
      </c>
      <c r="D33" s="79">
        <v>6010000</v>
      </c>
      <c r="E33" s="79">
        <v>7459609</v>
      </c>
      <c r="F33" s="79">
        <v>6959837</v>
      </c>
      <c r="G33" s="79">
        <v>8403286</v>
      </c>
      <c r="H33" s="141" t="str" cm="1">
        <f t="array" ref="H33">_xlfn.LET(
  _xlpm.v,IFERROR(VALUE(SUBSTITUTE(C33:G33,",","")),""),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33" s="133" t="s">
        <v>121</v>
      </c>
      <c r="J33" s="148" t="s">
        <v>121</v>
      </c>
      <c r="K33" s="147"/>
      <c r="L33" s="77" cm="1">
        <f t="array" ref="L33">IF(SUMPRODUCT(--(LOWER(TRIM(C33:G33&amp;""))&lt;&gt;"x"),--(C33:G33&lt;&gt;""))=0,"",
SUMPRODUCT((LOWER(TRIM(C33:G33&amp;""))&lt;&gt;"x")*IFERROR(VALUE(SUBSTITUTE(C33:G33,",","")),0)))</f>
        <v>35240280</v>
      </c>
      <c r="M33" s="79" cm="1">
        <f t="array" ref="M33">IF(COUNTA(C33:G33)&lt;5,"",_xlfn.LET(_xlpm.v,IFERROR(VALUE(SUBSTITUTE(C33:G33,",","")),""),_xlpm.n,SUMPRODUCT(--(_xlpm.v&lt;&gt;"")),IF(_xlpm.n=0,"",SUM(_xlpm.v)/_xlpm.n)))</f>
        <v>7048056</v>
      </c>
      <c r="N33" s="156" t="str">
        <f t="shared" si="0"/>
        <v>★</v>
      </c>
      <c r="O33" s="74" t="str">
        <f t="shared" si="1"/>
        <v/>
      </c>
      <c r="V33" s="74">
        <v>1036</v>
      </c>
    </row>
    <row r="34" spans="1:22" ht="17.25" customHeight="1" x14ac:dyDescent="0.25">
      <c r="A34" s="81" t="s">
        <v>53</v>
      </c>
      <c r="B34" s="140">
        <v>29</v>
      </c>
      <c r="C34" s="79">
        <v>14723301</v>
      </c>
      <c r="D34" s="79">
        <v>2696667</v>
      </c>
      <c r="E34" s="79">
        <v>3281016</v>
      </c>
      <c r="F34" s="79">
        <v>6712056</v>
      </c>
      <c r="G34" s="79">
        <v>3410188</v>
      </c>
      <c r="H34" s="141" t="str" cm="1">
        <f t="array" ref="H34">_xlfn.LET(
  _xlpm.v,IFERROR(VALUE(SUBSTITUTE(C34:G34,",","")),""),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34" s="133" t="s">
        <v>121</v>
      </c>
      <c r="J34" s="148" t="s">
        <v>121</v>
      </c>
      <c r="K34" s="147"/>
      <c r="L34" s="77" cm="1">
        <f t="array" ref="L34">IF(SUMPRODUCT(--(LOWER(TRIM(C34:G34&amp;""))&lt;&gt;"x"),--(C34:G34&lt;&gt;""))=0,"",
SUMPRODUCT((LOWER(TRIM(C34:G34&amp;""))&lt;&gt;"x")*IFERROR(VALUE(SUBSTITUTE(C34:G34,",","")),0)))</f>
        <v>30823228</v>
      </c>
      <c r="M34" s="79" cm="1">
        <f t="array" ref="M34">IF(COUNTA(C34:G34)&lt;5,"",_xlfn.LET(_xlpm.v,IFERROR(VALUE(SUBSTITUTE(C34:G34,",","")),""),_xlpm.n,SUMPRODUCT(--(_xlpm.v&lt;&gt;"")),IF(_xlpm.n=0,"",SUM(_xlpm.v)/_xlpm.n)))</f>
        <v>6164645.5999999996</v>
      </c>
      <c r="N34" s="156" t="str">
        <f t="shared" ref="N34:N65" si="2">IF(L34&gt;=20000000,"★",IF(AND(C34&lt;&gt;"",D34&lt;&gt;"",E34&lt;&gt;"",F34&lt;&gt;"",G34&lt;&gt;""),"✗",""))</f>
        <v>★</v>
      </c>
      <c r="O34" s="74" t="str">
        <f t="shared" ref="O34:O63" si="3">IF(AND(COUNTA(C34:G34)=5,L34&lt;20000000),A34,"")</f>
        <v/>
      </c>
      <c r="V34" s="74">
        <v>1038</v>
      </c>
    </row>
    <row r="35" spans="1:22" ht="17.25" customHeight="1" x14ac:dyDescent="0.25">
      <c r="A35" s="81" t="s">
        <v>57</v>
      </c>
      <c r="B35" s="140">
        <v>31</v>
      </c>
      <c r="C35" s="79">
        <v>4087923</v>
      </c>
      <c r="D35" s="79">
        <v>2227416</v>
      </c>
      <c r="E35" s="79">
        <v>3693109</v>
      </c>
      <c r="F35" s="79">
        <v>7673070</v>
      </c>
      <c r="G35" s="79">
        <v>7071293</v>
      </c>
      <c r="H35" s="141" t="str" cm="1">
        <f t="array" ref="H35">_xlfn.LET(
  _xlpm.v,IFERROR(VALUE(SUBSTITUTE(C35:G35,",","")),""),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35" s="133" t="s">
        <v>121</v>
      </c>
      <c r="J35" s="148" t="s">
        <v>121</v>
      </c>
      <c r="K35" s="147"/>
      <c r="L35" s="77" cm="1">
        <f t="array" ref="L35">IF(SUMPRODUCT(--(LOWER(TRIM(C35:G35&amp;""))&lt;&gt;"x"),--(C35:G35&lt;&gt;""))=0,"",
SUMPRODUCT((LOWER(TRIM(C35:G35&amp;""))&lt;&gt;"x")*IFERROR(VALUE(SUBSTITUTE(C35:G35,",","")),0)))</f>
        <v>24752811</v>
      </c>
      <c r="M35" s="79" cm="1">
        <f t="array" ref="M35">IF(COUNTA(C35:G35)&lt;5,"",_xlfn.LET(_xlpm.v,IFERROR(VALUE(SUBSTITUTE(C35:G35,",","")),""),_xlpm.n,SUMPRODUCT(--(_xlpm.v&lt;&gt;"")),IF(_xlpm.n=0,"",SUM(_xlpm.v)/_xlpm.n)))</f>
        <v>4950562.2</v>
      </c>
      <c r="N35" s="156" t="str">
        <f t="shared" si="2"/>
        <v>★</v>
      </c>
      <c r="O35" s="74" t="str">
        <f t="shared" si="3"/>
        <v/>
      </c>
      <c r="V35" s="74">
        <v>1039</v>
      </c>
    </row>
    <row r="36" spans="1:22" ht="17.25" customHeight="1" x14ac:dyDescent="0.25">
      <c r="A36" s="81" t="s">
        <v>59</v>
      </c>
      <c r="B36" s="140">
        <v>28</v>
      </c>
      <c r="C36" s="79">
        <v>3182186</v>
      </c>
      <c r="D36" s="79">
        <v>3907283</v>
      </c>
      <c r="E36" s="79">
        <v>3672270</v>
      </c>
      <c r="F36" s="79">
        <v>6784800</v>
      </c>
      <c r="G36" s="79">
        <v>1593167</v>
      </c>
      <c r="H36" s="141" t="str" cm="1">
        <f t="array" ref="H36">_xlfn.LET(
  _xlpm.v,IFERROR(VALUE(SUBSTITUTE(C36:G36,",","")),""),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36" s="133" t="s">
        <v>121</v>
      </c>
      <c r="J36" s="148" t="s">
        <v>121</v>
      </c>
      <c r="K36" s="147"/>
      <c r="L36" s="77" cm="1">
        <f t="array" ref="L36">IF(SUMPRODUCT(--(LOWER(TRIM(C36:G36&amp;""))&lt;&gt;"x"),--(C36:G36&lt;&gt;""))=0,"",
SUMPRODUCT((LOWER(TRIM(C36:G36&amp;""))&lt;&gt;"x")*IFERROR(VALUE(SUBSTITUTE(C36:G36,",","")),0)))</f>
        <v>19139706</v>
      </c>
      <c r="M36" s="79" cm="1">
        <f t="array" ref="M36">IF(COUNTA(C36:G36)&lt;5,"",_xlfn.LET(_xlpm.v,IFERROR(VALUE(SUBSTITUTE(C36:G36,",","")),""),_xlpm.n,SUMPRODUCT(--(_xlpm.v&lt;&gt;"")),IF(_xlpm.n=0,"",SUM(_xlpm.v)/_xlpm.n)))</f>
        <v>3827941.2</v>
      </c>
      <c r="N36" s="156" t="str">
        <f t="shared" si="2"/>
        <v>✗</v>
      </c>
      <c r="O36" s="74" t="str">
        <f t="shared" si="3"/>
        <v>RedDawn2110</v>
      </c>
      <c r="V36" s="74">
        <v>1041</v>
      </c>
    </row>
    <row r="37" spans="1:22" ht="17.25" customHeight="1" x14ac:dyDescent="0.25">
      <c r="A37" s="81" t="s">
        <v>61</v>
      </c>
      <c r="B37" s="140">
        <v>31</v>
      </c>
      <c r="C37" s="79">
        <v>6981825</v>
      </c>
      <c r="D37" s="79">
        <v>2523663</v>
      </c>
      <c r="E37" s="79">
        <v>1223404</v>
      </c>
      <c r="F37" s="79">
        <v>6687779</v>
      </c>
      <c r="G37" s="79">
        <v>6719095</v>
      </c>
      <c r="H37" s="141" t="str" cm="1">
        <f t="array" ref="H37">_xlfn.LET(
  _xlpm.v,IFERROR(VALUE(SUBSTITUTE(C37:G37,",","")),""),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37" s="133" t="s">
        <v>121</v>
      </c>
      <c r="J37" s="148" t="s">
        <v>121</v>
      </c>
      <c r="K37" s="147"/>
      <c r="L37" s="77" cm="1">
        <f t="array" ref="L37">IF(SUMPRODUCT(--(LOWER(TRIM(C37:G37&amp;""))&lt;&gt;"x"),--(C37:G37&lt;&gt;""))=0,"",
SUMPRODUCT((LOWER(TRIM(C37:G37&amp;""))&lt;&gt;"x")*IFERROR(VALUE(SUBSTITUTE(C37:G37,",","")),0)))</f>
        <v>24135766</v>
      </c>
      <c r="M37" s="79" cm="1">
        <f t="array" ref="M37">IF(COUNTA(C37:G37)&lt;5,"",_xlfn.LET(_xlpm.v,IFERROR(VALUE(SUBSTITUTE(C37:G37,",","")),""),_xlpm.n,SUMPRODUCT(--(_xlpm.v&lt;&gt;"")),IF(_xlpm.n=0,"",SUM(_xlpm.v)/_xlpm.n)))</f>
        <v>4827153.2</v>
      </c>
      <c r="N37" s="156" t="str">
        <f t="shared" si="2"/>
        <v>★</v>
      </c>
      <c r="O37" s="74" t="str">
        <f t="shared" si="3"/>
        <v/>
      </c>
      <c r="V37" s="74">
        <v>1044</v>
      </c>
    </row>
    <row r="38" spans="1:22" ht="17.25" customHeight="1" x14ac:dyDescent="0.25">
      <c r="A38" s="81" t="s">
        <v>251</v>
      </c>
      <c r="B38" s="140">
        <v>30</v>
      </c>
      <c r="C38" s="79">
        <v>3446532</v>
      </c>
      <c r="D38" s="79">
        <v>4650854</v>
      </c>
      <c r="E38" s="79">
        <v>3484177</v>
      </c>
      <c r="F38" s="79">
        <v>7164654</v>
      </c>
      <c r="G38" s="79">
        <v>2324669</v>
      </c>
      <c r="H38" s="141" t="str" cm="1">
        <f t="array" ref="H38">_xlfn.LET(
  _xlpm.v,IFERROR(VALUE(SUBSTITUTE(C38:G38,",","")),""),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38" s="133" t="s">
        <v>121</v>
      </c>
      <c r="J38" s="148" t="s">
        <v>121</v>
      </c>
      <c r="K38" s="147"/>
      <c r="L38" s="77" cm="1">
        <f t="array" ref="L38">IF(SUMPRODUCT(--(LOWER(TRIM(C38:G38&amp;""))&lt;&gt;"x"),--(C38:G38&lt;&gt;""))=0,"",
SUMPRODUCT((LOWER(TRIM(C38:G38&amp;""))&lt;&gt;"x")*IFERROR(VALUE(SUBSTITUTE(C38:G38,",","")),0)))</f>
        <v>21070886</v>
      </c>
      <c r="M38" s="79" cm="1">
        <f t="array" ref="M38">IF(COUNTA(C38:G38)&lt;5,"",_xlfn.LET(_xlpm.v,IFERROR(VALUE(SUBSTITUTE(C38:G38,",","")),""),_xlpm.n,SUMPRODUCT(--(_xlpm.v&lt;&gt;"")),IF(_xlpm.n=0,"",SUM(_xlpm.v)/_xlpm.n)))</f>
        <v>4214177.2</v>
      </c>
      <c r="N38" s="156" t="str">
        <f t="shared" si="2"/>
        <v>★</v>
      </c>
      <c r="O38" s="74" t="str">
        <f t="shared" si="3"/>
        <v/>
      </c>
      <c r="V38" s="74">
        <v>1045</v>
      </c>
    </row>
    <row r="39" spans="1:22" ht="17.25" customHeight="1" x14ac:dyDescent="0.25">
      <c r="A39" s="81" t="s">
        <v>182</v>
      </c>
      <c r="B39" s="140">
        <v>30</v>
      </c>
      <c r="C39" s="79">
        <v>6282559</v>
      </c>
      <c r="D39" s="79">
        <v>8822242</v>
      </c>
      <c r="E39" s="79">
        <v>4770935</v>
      </c>
      <c r="F39" s="79">
        <v>9262854</v>
      </c>
      <c r="G39" s="79">
        <v>4277504</v>
      </c>
      <c r="H39" s="141" t="str" cm="1">
        <f t="array" ref="H39">_xlfn.LET(
  _xlpm.v,IFERROR(VALUE(SUBSTITUTE(C39:G39,",","")),""),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39" s="133" t="s">
        <v>121</v>
      </c>
      <c r="J39" s="148" t="s">
        <v>121</v>
      </c>
      <c r="K39" s="147"/>
      <c r="L39" s="77" cm="1">
        <f t="array" ref="L39">IF(SUMPRODUCT(--(LOWER(TRIM(C39:G39&amp;""))&lt;&gt;"x"),--(C39:G39&lt;&gt;""))=0,"",
SUMPRODUCT((LOWER(TRIM(C39:G39&amp;""))&lt;&gt;"x")*IFERROR(VALUE(SUBSTITUTE(C39:G39,",","")),0)))</f>
        <v>33416094</v>
      </c>
      <c r="M39" s="79" cm="1">
        <f t="array" ref="M39">IF(COUNTA(C39:G39)&lt;5,"",_xlfn.LET(_xlpm.v,IFERROR(VALUE(SUBSTITUTE(C39:G39,",","")),""),_xlpm.n,SUMPRODUCT(--(_xlpm.v&lt;&gt;"")),IF(_xlpm.n=0,"",SUM(_xlpm.v)/_xlpm.n)))</f>
        <v>6683218.7999999998</v>
      </c>
      <c r="N39" s="156" t="str">
        <f t="shared" si="2"/>
        <v>★</v>
      </c>
      <c r="O39" s="74" t="str">
        <f t="shared" si="3"/>
        <v/>
      </c>
      <c r="V39" s="74">
        <v>1004</v>
      </c>
    </row>
    <row r="40" spans="1:22" ht="17.25" customHeight="1" x14ac:dyDescent="0.25">
      <c r="A40" s="81" t="s">
        <v>63</v>
      </c>
      <c r="B40" s="140">
        <v>30</v>
      </c>
      <c r="C40" s="79">
        <v>6097902</v>
      </c>
      <c r="D40" s="79">
        <v>3612200</v>
      </c>
      <c r="E40" s="79">
        <v>1480753</v>
      </c>
      <c r="F40" s="79">
        <v>10050047</v>
      </c>
      <c r="G40" s="79">
        <v>9869959</v>
      </c>
      <c r="H40" s="141" t="str" cm="1">
        <f t="array" ref="H40">_xlfn.LET(
  _xlpm.v,IFERROR(VALUE(SUBSTITUTE(C40:G40,",","")),""),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40" s="133" t="s">
        <v>121</v>
      </c>
      <c r="J40" s="148" t="s">
        <v>121</v>
      </c>
      <c r="K40" s="147"/>
      <c r="L40" s="77" cm="1">
        <f t="array" ref="L40">IF(SUMPRODUCT(--(LOWER(TRIM(C40:G40&amp;""))&lt;&gt;"x"),--(C40:G40&lt;&gt;""))=0,"",
SUMPRODUCT((LOWER(TRIM(C40:G40&amp;""))&lt;&gt;"x")*IFERROR(VALUE(SUBSTITUTE(C40:G40,",","")),0)))</f>
        <v>31110861</v>
      </c>
      <c r="M40" s="79" cm="1">
        <f t="array" ref="M40">IF(COUNTA(C40:G40)&lt;5,"",_xlfn.LET(_xlpm.v,IFERROR(VALUE(SUBSTITUTE(C40:G40,",","")),""),_xlpm.n,SUMPRODUCT(--(_xlpm.v&lt;&gt;"")),IF(_xlpm.n=0,"",SUM(_xlpm.v)/_xlpm.n)))</f>
        <v>6222172.2000000002</v>
      </c>
      <c r="N40" s="156" t="str">
        <f t="shared" si="2"/>
        <v>★</v>
      </c>
      <c r="O40" s="74" t="str">
        <f t="shared" si="3"/>
        <v/>
      </c>
      <c r="V40" s="74">
        <v>1047</v>
      </c>
    </row>
    <row r="41" spans="1:22" ht="17.25" customHeight="1" x14ac:dyDescent="0.25">
      <c r="A41" s="81" t="s">
        <v>186</v>
      </c>
      <c r="B41" s="140">
        <v>32</v>
      </c>
      <c r="C41" s="79">
        <v>1889399</v>
      </c>
      <c r="D41" s="79">
        <v>3849898</v>
      </c>
      <c r="E41" s="79">
        <v>8345429</v>
      </c>
      <c r="F41" s="79">
        <v>3000</v>
      </c>
      <c r="G41" s="79">
        <v>23622486</v>
      </c>
      <c r="H41" s="141" t="str" cm="1">
        <f t="array" ref="H41">_xlfn.LET(
  _xlpm.v,IFERROR(VALUE(SUBSTITUTE(C41:G41,",","")),""),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41" s="133" t="s">
        <v>121</v>
      </c>
      <c r="J41" s="148" t="s">
        <v>121</v>
      </c>
      <c r="K41" s="147"/>
      <c r="L41" s="77" cm="1">
        <f t="array" ref="L41">IF(SUMPRODUCT(--(LOWER(TRIM(C41:G41&amp;""))&lt;&gt;"x"),--(C41:G41&lt;&gt;""))=0,"",
SUMPRODUCT((LOWER(TRIM(C41:G41&amp;""))&lt;&gt;"x")*IFERROR(VALUE(SUBSTITUTE(C41:G41,",","")),0)))</f>
        <v>37710212</v>
      </c>
      <c r="M41" s="79" cm="1">
        <f t="array" ref="M41">IF(COUNTA(C41:G41)&lt;5,"",_xlfn.LET(_xlpm.v,IFERROR(VALUE(SUBSTITUTE(C41:G41,",","")),""),_xlpm.n,SUMPRODUCT(--(_xlpm.v&lt;&gt;"")),IF(_xlpm.n=0,"",SUM(_xlpm.v)/_xlpm.n)))</f>
        <v>7542042.4000000004</v>
      </c>
      <c r="N41" s="156" t="str">
        <f t="shared" si="2"/>
        <v>★</v>
      </c>
      <c r="O41" s="74" t="str">
        <f t="shared" si="3"/>
        <v/>
      </c>
      <c r="V41" s="74">
        <v>1048</v>
      </c>
    </row>
    <row r="42" spans="1:22" ht="17.25" customHeight="1" x14ac:dyDescent="0.25">
      <c r="A42" s="81" t="s">
        <v>66</v>
      </c>
      <c r="B42" s="140">
        <v>29</v>
      </c>
      <c r="C42" s="79">
        <v>6272013</v>
      </c>
      <c r="D42" s="79">
        <v>6800458</v>
      </c>
      <c r="E42" s="79">
        <v>8224318</v>
      </c>
      <c r="F42" s="79">
        <v>14147723</v>
      </c>
      <c r="G42" s="79">
        <v>7322540</v>
      </c>
      <c r="H42" s="141" t="str" cm="1">
        <f t="array" ref="H42">_xlfn.LET(
  _xlpm.v,IFERROR(VALUE(SUBSTITUTE(C42:G42,",","")),""),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42" s="133" t="s">
        <v>121</v>
      </c>
      <c r="J42" s="148" t="s">
        <v>121</v>
      </c>
      <c r="K42" s="147"/>
      <c r="L42" s="77" cm="1">
        <f t="array" ref="L42">IF(SUMPRODUCT(--(LOWER(TRIM(C42:G42&amp;""))&lt;&gt;"x"),--(C42:G42&lt;&gt;""))=0,"",
SUMPRODUCT((LOWER(TRIM(C42:G42&amp;""))&lt;&gt;"x")*IFERROR(VALUE(SUBSTITUTE(C42:G42,",","")),0)))</f>
        <v>42767052</v>
      </c>
      <c r="M42" s="79" cm="1">
        <f t="array" ref="M42">IF(COUNTA(C42:G42)&lt;5,"",_xlfn.LET(_xlpm.v,IFERROR(VALUE(SUBSTITUTE(C42:G42,",","")),""),_xlpm.n,SUMPRODUCT(--(_xlpm.v&lt;&gt;"")),IF(_xlpm.n=0,"",SUM(_xlpm.v)/_xlpm.n)))</f>
        <v>8553410.4000000004</v>
      </c>
      <c r="N42" s="156" t="str">
        <f t="shared" si="2"/>
        <v>★</v>
      </c>
      <c r="O42" s="74" t="str">
        <f t="shared" si="3"/>
        <v/>
      </c>
      <c r="V42" s="74">
        <v>1098</v>
      </c>
    </row>
    <row r="43" spans="1:22" ht="17.25" customHeight="1" x14ac:dyDescent="0.25">
      <c r="A43" s="81" t="s">
        <v>68</v>
      </c>
      <c r="B43" s="140">
        <v>29</v>
      </c>
      <c r="C43" s="79">
        <v>2630170</v>
      </c>
      <c r="D43" s="79">
        <v>4156903</v>
      </c>
      <c r="E43" s="79">
        <v>1182278</v>
      </c>
      <c r="F43" s="79">
        <v>4910801</v>
      </c>
      <c r="G43" s="79">
        <v>1377882</v>
      </c>
      <c r="H43" s="141" t="str" cm="1">
        <f t="array" ref="H43">_xlfn.LET(
  _xlpm.v,IFERROR(VALUE(SUBSTITUTE(C43:G43,",","")),""),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43" s="133" t="s">
        <v>121</v>
      </c>
      <c r="J43" s="148" t="s">
        <v>121</v>
      </c>
      <c r="K43" s="147"/>
      <c r="L43" s="77" cm="1">
        <f t="array" ref="L43">IF(SUMPRODUCT(--(LOWER(TRIM(C43:G43&amp;""))&lt;&gt;"x"),--(C43:G43&lt;&gt;""))=0,"",
SUMPRODUCT((LOWER(TRIM(C43:G43&amp;""))&lt;&gt;"x")*IFERROR(VALUE(SUBSTITUTE(C43:G43,",","")),0)))</f>
        <v>14258034</v>
      </c>
      <c r="M43" s="79" cm="1">
        <f t="array" ref="M43">IF(COUNTA(C43:G43)&lt;5,"",_xlfn.LET(_xlpm.v,IFERROR(VALUE(SUBSTITUTE(C43:G43,",","")),""),_xlpm.n,SUMPRODUCT(--(_xlpm.v&lt;&gt;"")),IF(_xlpm.n=0,"",SUM(_xlpm.v)/_xlpm.n)))</f>
        <v>2851606.8</v>
      </c>
      <c r="N43" s="156" t="str">
        <f t="shared" si="2"/>
        <v>✗</v>
      </c>
      <c r="O43" s="74" t="str">
        <f t="shared" si="3"/>
        <v>Turtley22</v>
      </c>
      <c r="V43" s="74">
        <v>1049</v>
      </c>
    </row>
    <row r="44" spans="1:22" ht="17.25" customHeight="1" x14ac:dyDescent="0.25">
      <c r="A44" s="81" t="s">
        <v>70</v>
      </c>
      <c r="B44" s="140">
        <v>30</v>
      </c>
      <c r="C44" s="79">
        <v>9582611</v>
      </c>
      <c r="D44" s="79">
        <v>6004070</v>
      </c>
      <c r="E44" s="79">
        <v>4101895</v>
      </c>
      <c r="F44" s="79">
        <v>11425292</v>
      </c>
      <c r="G44" s="79">
        <v>3394390</v>
      </c>
      <c r="H44" s="141" t="str" cm="1">
        <f t="array" ref="H44">_xlfn.LET(
  _xlpm.v,IFERROR(VALUE(SUBSTITUTE(C44:G44,",","")),""),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44" s="133" t="s">
        <v>121</v>
      </c>
      <c r="J44" s="148" t="s">
        <v>121</v>
      </c>
      <c r="K44" s="147"/>
      <c r="L44" s="77" cm="1">
        <f t="array" ref="L44">IF(SUMPRODUCT(--(LOWER(TRIM(C44:G44&amp;""))&lt;&gt;"x"),--(C44:G44&lt;&gt;""))=0,"",
SUMPRODUCT((LOWER(TRIM(C44:G44&amp;""))&lt;&gt;"x")*IFERROR(VALUE(SUBSTITUTE(C44:G44,",","")),0)))</f>
        <v>34508258</v>
      </c>
      <c r="M44" s="79" cm="1">
        <f t="array" ref="M44">IF(COUNTA(C44:G44)&lt;5,"",_xlfn.LET(_xlpm.v,IFERROR(VALUE(SUBSTITUTE(C44:G44,",","")),""),_xlpm.n,SUMPRODUCT(--(_xlpm.v&lt;&gt;"")),IF(_xlpm.n=0,"",SUM(_xlpm.v)/_xlpm.n)))</f>
        <v>6901651.5999999996</v>
      </c>
      <c r="N44" s="156" t="str">
        <f t="shared" si="2"/>
        <v>★</v>
      </c>
      <c r="O44" s="74" t="str">
        <f t="shared" si="3"/>
        <v/>
      </c>
      <c r="V44" s="74">
        <v>1051</v>
      </c>
    </row>
    <row r="45" spans="1:22" ht="17.25" customHeight="1" x14ac:dyDescent="0.25">
      <c r="A45" s="81" t="s">
        <v>72</v>
      </c>
      <c r="B45" s="140">
        <v>29</v>
      </c>
      <c r="C45" s="79">
        <v>4970230</v>
      </c>
      <c r="D45" s="79">
        <v>3897370</v>
      </c>
      <c r="E45" s="79">
        <v>3897370</v>
      </c>
      <c r="F45" s="79">
        <v>6069180</v>
      </c>
      <c r="G45" s="79">
        <v>0</v>
      </c>
      <c r="H45" s="141" t="str" cm="1">
        <f t="array" ref="H45">_xlfn.LET(
  _xlpm.v,IFERROR(VALUE(SUBSTITUTE(C45:G45,",","")),""),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45" s="133" t="s">
        <v>121</v>
      </c>
      <c r="J45" s="148" t="s">
        <v>121</v>
      </c>
      <c r="K45" s="147"/>
      <c r="L45" s="77" cm="1">
        <f t="array" ref="L45">IF(SUMPRODUCT(--(LOWER(TRIM(C45:G45&amp;""))&lt;&gt;"x"),--(C45:G45&lt;&gt;""))=0,"",
SUMPRODUCT((LOWER(TRIM(C45:G45&amp;""))&lt;&gt;"x")*IFERROR(VALUE(SUBSTITUTE(C45:G45,",","")),0)))</f>
        <v>18834150</v>
      </c>
      <c r="M45" s="79" cm="1">
        <f t="array" ref="M45">IF(COUNTA(C45:G45)&lt;5,"",_xlfn.LET(_xlpm.v,IFERROR(VALUE(SUBSTITUTE(C45:G45,",","")),""),_xlpm.n,SUMPRODUCT(--(_xlpm.v&lt;&gt;"")),IF(_xlpm.n=0,"",SUM(_xlpm.v)/_xlpm.n)))</f>
        <v>3766830</v>
      </c>
      <c r="N45" s="156" t="str">
        <f t="shared" si="2"/>
        <v>✗</v>
      </c>
      <c r="O45" s="74" t="str">
        <f t="shared" si="3"/>
        <v>Webb91</v>
      </c>
      <c r="V45" s="74">
        <v>1052</v>
      </c>
    </row>
    <row r="46" spans="1:22" ht="17.25" customHeight="1" x14ac:dyDescent="0.25">
      <c r="A46" s="81" t="s">
        <v>192</v>
      </c>
      <c r="B46" s="140">
        <v>31</v>
      </c>
      <c r="C46" s="79">
        <v>9293749</v>
      </c>
      <c r="D46" s="79">
        <v>4006882</v>
      </c>
      <c r="E46" s="79">
        <v>4006882</v>
      </c>
      <c r="F46" s="79">
        <v>7997383</v>
      </c>
      <c r="G46" s="79">
        <v>4907063</v>
      </c>
      <c r="H46" s="141" t="str" cm="1">
        <f t="array" ref="H46">_xlfn.LET(
  _xlpm.v,IFERROR(VALUE(SUBSTITUTE(C46:G46,",","")),""),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46" s="133" t="s">
        <v>121</v>
      </c>
      <c r="J46" s="148" t="s">
        <v>121</v>
      </c>
      <c r="K46" s="147"/>
      <c r="L46" s="77" cm="1">
        <f t="array" ref="L46">IF(SUMPRODUCT(--(LOWER(TRIM(C46:G46&amp;""))&lt;&gt;"x"),--(C46:G46&lt;&gt;""))=0,"",
SUMPRODUCT((LOWER(TRIM(C46:G46&amp;""))&lt;&gt;"x")*IFERROR(VALUE(SUBSTITUTE(C46:G46,",","")),0)))</f>
        <v>30211959</v>
      </c>
      <c r="M46" s="79" cm="1">
        <f t="array" ref="M46">IF(COUNTA(C46:G46)&lt;5,"",_xlfn.LET(_xlpm.v,IFERROR(VALUE(SUBSTITUTE(C46:G46,",","")),""),_xlpm.n,SUMPRODUCT(--(_xlpm.v&lt;&gt;"")),IF(_xlpm.n=0,"",SUM(_xlpm.v)/_xlpm.n)))</f>
        <v>6042391.7999999998</v>
      </c>
      <c r="N46" s="156" t="str">
        <f t="shared" si="2"/>
        <v>★</v>
      </c>
      <c r="O46" s="74" t="str">
        <f t="shared" si="3"/>
        <v/>
      </c>
      <c r="V46" s="74">
        <v>1054</v>
      </c>
    </row>
    <row r="47" spans="1:22" ht="17.25" customHeight="1" x14ac:dyDescent="0.25">
      <c r="A47" s="82" t="s">
        <v>190</v>
      </c>
      <c r="B47" s="140">
        <v>30</v>
      </c>
      <c r="C47" s="79">
        <v>6038233</v>
      </c>
      <c r="D47" s="79">
        <v>8387845</v>
      </c>
      <c r="E47" s="79">
        <v>7005596</v>
      </c>
      <c r="F47" s="79">
        <v>8592075</v>
      </c>
      <c r="G47" s="79">
        <v>6295133</v>
      </c>
      <c r="H47" s="141" t="str" cm="1">
        <f t="array" ref="H47">_xlfn.LET(
  _xlpm.v,IFERROR(VALUE(SUBSTITUTE(C47:G47,",","")),""),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47" s="133" t="s">
        <v>121</v>
      </c>
      <c r="J47" s="148" t="s">
        <v>121</v>
      </c>
      <c r="K47" s="147"/>
      <c r="L47" s="77" cm="1">
        <f t="array" ref="L47">IF(SUMPRODUCT(--(LOWER(TRIM(C47:G47&amp;""))&lt;&gt;"x"),--(C47:G47&lt;&gt;""))=0,"",
SUMPRODUCT((LOWER(TRIM(C47:G47&amp;""))&lt;&gt;"x")*IFERROR(VALUE(SUBSTITUTE(C47:G47,",","")),0)))</f>
        <v>36318882</v>
      </c>
      <c r="M47" s="79" cm="1">
        <f t="array" ref="M47">IF(COUNTA(C47:G47)&lt;5,"",_xlfn.LET(_xlpm.v,IFERROR(VALUE(SUBSTITUTE(C47:G47,",","")),""),_xlpm.n,SUMPRODUCT(--(_xlpm.v&lt;&gt;"")),IF(_xlpm.n=0,"",SUM(_xlpm.v)/_xlpm.n)))</f>
        <v>7263776.4000000004</v>
      </c>
      <c r="N47" s="156" t="str">
        <f t="shared" si="2"/>
        <v>★</v>
      </c>
      <c r="O47" s="74" t="str">
        <f t="shared" si="3"/>
        <v/>
      </c>
      <c r="V47" s="74">
        <v>1055</v>
      </c>
    </row>
    <row r="48" spans="1:22" ht="17.25" customHeight="1" x14ac:dyDescent="0.25">
      <c r="A48" s="82" t="s">
        <v>8</v>
      </c>
      <c r="B48" s="140">
        <v>30</v>
      </c>
      <c r="C48" s="79">
        <v>8991883</v>
      </c>
      <c r="D48" s="79">
        <v>2913003</v>
      </c>
      <c r="E48" s="79">
        <v>2623784</v>
      </c>
      <c r="F48" s="79">
        <v>7980588</v>
      </c>
      <c r="G48" s="79">
        <v>2046176</v>
      </c>
      <c r="H48" s="141" t="str" cm="1">
        <f t="array" ref="H48">_xlfn.LET(
  _xlpm.v,IFERROR(VALUE(SUBSTITUTE(C48:G48,",","")),""),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48" s="133" t="s">
        <v>121</v>
      </c>
      <c r="J48" s="148" t="s">
        <v>121</v>
      </c>
      <c r="K48" s="147"/>
      <c r="L48" s="77" cm="1">
        <f t="array" ref="L48">IF(SUMPRODUCT(--(LOWER(TRIM(C48:G48&amp;""))&lt;&gt;"x"),--(C48:G48&lt;&gt;""))=0,"",
SUMPRODUCT((LOWER(TRIM(C48:G48&amp;""))&lt;&gt;"x")*IFERROR(VALUE(SUBSTITUTE(C48:G48,",","")),0)))</f>
        <v>24555434</v>
      </c>
      <c r="M48" s="79" cm="1">
        <f t="array" ref="M48">IF(COUNTA(C48:G48)&lt;5,"",_xlfn.LET(_xlpm.v,IFERROR(VALUE(SUBSTITUTE(C48:G48,",","")),""),_xlpm.n,SUMPRODUCT(--(_xlpm.v&lt;&gt;"")),IF(_xlpm.n=0,"",SUM(_xlpm.v)/_xlpm.n)))</f>
        <v>4911086.8</v>
      </c>
      <c r="N48" s="156" t="str">
        <f t="shared" si="2"/>
        <v>★</v>
      </c>
      <c r="O48" s="74" t="str">
        <f t="shared" si="3"/>
        <v/>
      </c>
      <c r="V48" s="74">
        <v>1056</v>
      </c>
    </row>
    <row r="49" spans="1:22" ht="17.25" customHeight="1" x14ac:dyDescent="0.25">
      <c r="A49" s="82" t="s">
        <v>12</v>
      </c>
      <c r="B49" s="140">
        <v>31</v>
      </c>
      <c r="C49" s="79">
        <v>7507868</v>
      </c>
      <c r="D49" s="79">
        <v>3587894</v>
      </c>
      <c r="E49" s="79">
        <v>4714545</v>
      </c>
      <c r="F49" s="79">
        <v>7323892</v>
      </c>
      <c r="G49" s="79">
        <v>5249277</v>
      </c>
      <c r="H49" s="141" t="str" cm="1">
        <f t="array" ref="H49">_xlfn.LET(
  _xlpm.v,IFERROR(VALUE(SUBSTITUTE(C49:G49,",","")),""),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49" s="133" t="s">
        <v>121</v>
      </c>
      <c r="J49" s="148" t="s">
        <v>121</v>
      </c>
      <c r="K49" s="147"/>
      <c r="L49" s="77" cm="1">
        <f t="array" ref="L49">IF(SUMPRODUCT(--(LOWER(TRIM(C49:G49&amp;""))&lt;&gt;"x"),--(C49:G49&lt;&gt;""))=0,"",
SUMPRODUCT((LOWER(TRIM(C49:G49&amp;""))&lt;&gt;"x")*IFERROR(VALUE(SUBSTITUTE(C49:G49,",","")),0)))</f>
        <v>28383476</v>
      </c>
      <c r="M49" s="79" cm="1">
        <f t="array" ref="M49">IF(COUNTA(C49:G49)&lt;5,"",_xlfn.LET(_xlpm.v,IFERROR(VALUE(SUBSTITUTE(C49:G49,",","")),""),_xlpm.n,SUMPRODUCT(--(_xlpm.v&lt;&gt;"")),IF(_xlpm.n=0,"",SUM(_xlpm.v)/_xlpm.n)))</f>
        <v>5676695.2000000002</v>
      </c>
      <c r="N49" s="156" t="str">
        <f t="shared" si="2"/>
        <v>★</v>
      </c>
      <c r="O49" s="74" t="str">
        <f t="shared" si="3"/>
        <v/>
      </c>
      <c r="V49" s="74">
        <v>1057</v>
      </c>
    </row>
    <row r="50" spans="1:22" ht="17.25" customHeight="1" x14ac:dyDescent="0.25">
      <c r="A50" s="82" t="s">
        <v>14</v>
      </c>
      <c r="B50" s="140">
        <v>30</v>
      </c>
      <c r="C50" s="79">
        <v>7144201</v>
      </c>
      <c r="D50" s="79">
        <v>3545155</v>
      </c>
      <c r="E50" s="79">
        <v>4413545</v>
      </c>
      <c r="F50" s="79">
        <v>14860987</v>
      </c>
      <c r="G50" s="79">
        <v>2465484</v>
      </c>
      <c r="H50" s="141" t="str" cm="1">
        <f t="array" ref="H50">_xlfn.LET(
  _xlpm.v,IFERROR(VALUE(SUBSTITUTE(C50:G50,",","")),""),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50" s="133" t="s">
        <v>121</v>
      </c>
      <c r="J50" s="148" t="s">
        <v>121</v>
      </c>
      <c r="K50" s="147"/>
      <c r="L50" s="77" cm="1">
        <f t="array" ref="L50">IF(SUMPRODUCT(--(LOWER(TRIM(C50:G50&amp;""))&lt;&gt;"x"),--(C50:G50&lt;&gt;""))=0,"",
SUMPRODUCT((LOWER(TRIM(C50:G50&amp;""))&lt;&gt;"x")*IFERROR(VALUE(SUBSTITUTE(C50:G50,",","")),0)))</f>
        <v>32429372</v>
      </c>
      <c r="M50" s="79" cm="1">
        <f t="array" ref="M50">IF(COUNTA(C50:G50)&lt;5,"",_xlfn.LET(_xlpm.v,IFERROR(VALUE(SUBSTITUTE(C50:G50,",","")),""),_xlpm.n,SUMPRODUCT(--(_xlpm.v&lt;&gt;"")),IF(_xlpm.n=0,"",SUM(_xlpm.v)/_xlpm.n)))</f>
        <v>6485874.4000000004</v>
      </c>
      <c r="N50" s="156" t="str">
        <f t="shared" si="2"/>
        <v>★</v>
      </c>
      <c r="O50" s="74" t="str">
        <f t="shared" si="3"/>
        <v/>
      </c>
      <c r="V50" s="74">
        <v>1058</v>
      </c>
    </row>
    <row r="51" spans="1:22" ht="17.25" customHeight="1" x14ac:dyDescent="0.25">
      <c r="A51" s="82" t="s">
        <v>17</v>
      </c>
      <c r="B51" s="140">
        <v>29</v>
      </c>
      <c r="C51" s="79">
        <v>10041376</v>
      </c>
      <c r="D51" s="79">
        <v>5823258</v>
      </c>
      <c r="E51" s="79">
        <v>3372815</v>
      </c>
      <c r="F51" s="79">
        <v>14649644</v>
      </c>
      <c r="G51" s="79">
        <v>6207618</v>
      </c>
      <c r="H51" s="141" t="str" cm="1">
        <f t="array" ref="H51">_xlfn.LET(
  _xlpm.v,IFERROR(VALUE(SUBSTITUTE(C51:G51,",","")),""),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51" s="133" t="s">
        <v>121</v>
      </c>
      <c r="J51" s="148" t="s">
        <v>121</v>
      </c>
      <c r="K51" s="147"/>
      <c r="L51" s="77" cm="1">
        <f t="array" ref="L51">IF(SUMPRODUCT(--(LOWER(TRIM(C51:G51&amp;""))&lt;&gt;"x"),--(C51:G51&lt;&gt;""))=0,"",
SUMPRODUCT((LOWER(TRIM(C51:G51&amp;""))&lt;&gt;"x")*IFERROR(VALUE(SUBSTITUTE(C51:G51,",","")),0)))</f>
        <v>40094711</v>
      </c>
      <c r="M51" s="79" cm="1">
        <f t="array" ref="M51">IF(COUNTA(C51:G51)&lt;5,"",_xlfn.LET(_xlpm.v,IFERROR(VALUE(SUBSTITUTE(C51:G51,",","")),""),_xlpm.n,SUMPRODUCT(--(_xlpm.v&lt;&gt;"")),IF(_xlpm.n=0,"",SUM(_xlpm.v)/_xlpm.n)))</f>
        <v>8018942.2000000002</v>
      </c>
      <c r="N51" s="156" t="str">
        <f t="shared" si="2"/>
        <v>★</v>
      </c>
      <c r="O51" s="74" t="str">
        <f t="shared" si="3"/>
        <v/>
      </c>
      <c r="V51" s="74">
        <v>1059</v>
      </c>
    </row>
    <row r="52" spans="1:22" ht="17.25" customHeight="1" x14ac:dyDescent="0.25">
      <c r="A52" s="82" t="s">
        <v>20</v>
      </c>
      <c r="B52" s="140">
        <v>30</v>
      </c>
      <c r="C52" s="79">
        <v>6474281</v>
      </c>
      <c r="D52" s="79">
        <v>2518696</v>
      </c>
      <c r="E52" s="79">
        <v>2425880</v>
      </c>
      <c r="F52" s="79">
        <v>6161943</v>
      </c>
      <c r="G52" s="79">
        <v>1914974</v>
      </c>
      <c r="H52" s="141" t="str" cm="1">
        <f t="array" ref="H52">_xlfn.LET(
  _xlpm.v,IFERROR(VALUE(SUBSTITUTE(C52:G52,",","")),""),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52" s="133" t="s">
        <v>121</v>
      </c>
      <c r="J52" s="148" t="s">
        <v>121</v>
      </c>
      <c r="K52" s="147"/>
      <c r="L52" s="77" cm="1">
        <f t="array" ref="L52">IF(SUMPRODUCT(--(LOWER(TRIM(C52:G52&amp;""))&lt;&gt;"x"),--(C52:G52&lt;&gt;""))=0,"",
SUMPRODUCT((LOWER(TRIM(C52:G52&amp;""))&lt;&gt;"x")*IFERROR(VALUE(SUBSTITUTE(C52:G52,",","")),0)))</f>
        <v>19495774</v>
      </c>
      <c r="M52" s="79" cm="1">
        <f t="array" ref="M52">IF(COUNTA(C52:G52)&lt;5,"",_xlfn.LET(_xlpm.v,IFERROR(VALUE(SUBSTITUTE(C52:G52,",","")),""),_xlpm.n,SUMPRODUCT(--(_xlpm.v&lt;&gt;"")),IF(_xlpm.n=0,"",SUM(_xlpm.v)/_xlpm.n)))</f>
        <v>3899154.8</v>
      </c>
      <c r="N52" s="156" t="str">
        <f t="shared" si="2"/>
        <v>✗</v>
      </c>
      <c r="O52" s="74" t="str">
        <f t="shared" si="3"/>
        <v>biiee</v>
      </c>
      <c r="V52" s="74">
        <v>1060</v>
      </c>
    </row>
    <row r="53" spans="1:22" ht="17.25" customHeight="1" x14ac:dyDescent="0.25">
      <c r="A53" s="82" t="s">
        <v>65</v>
      </c>
      <c r="B53" s="140">
        <v>28</v>
      </c>
      <c r="C53" s="79">
        <v>1659381</v>
      </c>
      <c r="D53" s="79">
        <v>1825054</v>
      </c>
      <c r="E53" s="79">
        <v>1528696</v>
      </c>
      <c r="F53" s="79">
        <v>0</v>
      </c>
      <c r="G53" s="79">
        <v>1296871</v>
      </c>
      <c r="H53" s="141" t="str" cm="1">
        <f t="array" ref="H53">_xlfn.LET(
  _xlpm.v,IFERROR(VALUE(SUBSTITUTE(C53:G53,",","")),""),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3" s="132" t="s">
        <v>216</v>
      </c>
      <c r="J53" s="148" t="s">
        <v>121</v>
      </c>
      <c r="K53" s="147"/>
      <c r="L53" s="77" cm="1">
        <f t="array" ref="L53">IF(SUMPRODUCT(--(LOWER(TRIM(C53:G53&amp;""))&lt;&gt;"x"),--(C53:G53&lt;&gt;""))=0,"",
SUMPRODUCT((LOWER(TRIM(C53:G53&amp;""))&lt;&gt;"x")*IFERROR(VALUE(SUBSTITUTE(C53:G53,",","")),0)))</f>
        <v>6310002</v>
      </c>
      <c r="M53" s="79" cm="1">
        <f t="array" ref="M53">IF(COUNTA(C53:G53)&lt;5,"",_xlfn.LET(_xlpm.v,IFERROR(VALUE(SUBSTITUTE(C53:G53,",","")),""),_xlpm.n,SUMPRODUCT(--(_xlpm.v&lt;&gt;"")),IF(_xlpm.n=0,"",SUM(_xlpm.v)/_xlpm.n)))</f>
        <v>1262000.3999999999</v>
      </c>
      <c r="N53" s="156" t="str">
        <f t="shared" si="2"/>
        <v>✗</v>
      </c>
      <c r="O53" s="74" t="str">
        <f t="shared" si="3"/>
        <v>Blaque</v>
      </c>
      <c r="V53" s="74">
        <v>1090</v>
      </c>
    </row>
    <row r="54" spans="1:22" ht="17.25" customHeight="1" x14ac:dyDescent="0.25">
      <c r="A54" s="82" t="s">
        <v>25</v>
      </c>
      <c r="B54" s="140">
        <v>28</v>
      </c>
      <c r="C54" s="79">
        <v>2058783</v>
      </c>
      <c r="D54" s="79">
        <v>1820892</v>
      </c>
      <c r="E54" s="79">
        <v>0</v>
      </c>
      <c r="F54" s="79">
        <v>3092437</v>
      </c>
      <c r="G54" s="79">
        <v>1046879</v>
      </c>
      <c r="H54" s="141" t="str" cm="1">
        <f t="array" ref="H54">_xlfn.LET(
  _xlpm.v,IFERROR(VALUE(SUBSTITUTE(C54:G54,",","")),""),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4" s="133" t="s">
        <v>121</v>
      </c>
      <c r="J54" s="148" t="s">
        <v>121</v>
      </c>
      <c r="K54" s="147"/>
      <c r="L54" s="77" cm="1">
        <f t="array" ref="L54">IF(SUMPRODUCT(--(LOWER(TRIM(C54:G54&amp;""))&lt;&gt;"x"),--(C54:G54&lt;&gt;""))=0,"",
SUMPRODUCT((LOWER(TRIM(C54:G54&amp;""))&lt;&gt;"x")*IFERROR(VALUE(SUBSTITUTE(C54:G54,",","")),0)))</f>
        <v>8018991</v>
      </c>
      <c r="M54" s="79" cm="1">
        <f t="array" ref="M54">IF(COUNTA(C54:G54)&lt;5,"",_xlfn.LET(_xlpm.v,IFERROR(VALUE(SUBSTITUTE(C54:G54,",","")),""),_xlpm.n,SUMPRODUCT(--(_xlpm.v&lt;&gt;"")),IF(_xlpm.n=0,"",SUM(_xlpm.v)/_xlpm.n)))</f>
        <v>1603798.2</v>
      </c>
      <c r="N54" s="156" t="str">
        <f t="shared" si="2"/>
        <v>✗</v>
      </c>
      <c r="O54" s="74" t="str">
        <f t="shared" si="3"/>
        <v>CarlosMLG</v>
      </c>
      <c r="V54" s="74">
        <v>1062</v>
      </c>
    </row>
    <row r="55" spans="1:22" ht="17.25" customHeight="1" x14ac:dyDescent="0.25">
      <c r="A55" s="82" t="s">
        <v>27</v>
      </c>
      <c r="B55" s="140">
        <v>29</v>
      </c>
      <c r="C55" s="79">
        <v>0</v>
      </c>
      <c r="D55" s="79">
        <v>726500</v>
      </c>
      <c r="E55" s="79">
        <v>941376</v>
      </c>
      <c r="F55" s="79">
        <v>3000</v>
      </c>
      <c r="G55" s="79">
        <v>885458</v>
      </c>
      <c r="H55" s="141" t="str" cm="1">
        <f t="array" ref="H55">_xlfn.LET(
  _xlpm.v,IFERROR(VALUE(SUBSTITUTE(C55:G55,",","")),""),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5" s="133" t="s">
        <v>121</v>
      </c>
      <c r="J55" s="148" t="s">
        <v>121</v>
      </c>
      <c r="K55" s="147"/>
      <c r="L55" s="77" cm="1">
        <f t="array" ref="L55">IF(SUMPRODUCT(--(LOWER(TRIM(C55:G55&amp;""))&lt;&gt;"x"),--(C55:G55&lt;&gt;""))=0,"",
SUMPRODUCT((LOWER(TRIM(C55:G55&amp;""))&lt;&gt;"x")*IFERROR(VALUE(SUBSTITUTE(C55:G55,",","")),0)))</f>
        <v>2556334</v>
      </c>
      <c r="M55" s="79" cm="1">
        <f t="array" ref="M55">IF(COUNTA(C55:G55)&lt;5,"",_xlfn.LET(_xlpm.v,IFERROR(VALUE(SUBSTITUTE(C55:G55,",","")),""),_xlpm.n,SUMPRODUCT(--(_xlpm.v&lt;&gt;"")),IF(_xlpm.n=0,"",SUM(_xlpm.v)/_xlpm.n)))</f>
        <v>511266.8</v>
      </c>
      <c r="N55" s="156" t="str">
        <f t="shared" si="2"/>
        <v>✗</v>
      </c>
      <c r="O55" s="74" t="str">
        <f t="shared" si="3"/>
        <v>Cgable</v>
      </c>
      <c r="V55" s="74">
        <v>1063</v>
      </c>
    </row>
    <row r="56" spans="1:22" ht="17.25" customHeight="1" x14ac:dyDescent="0.25">
      <c r="A56" s="82" t="s">
        <v>75</v>
      </c>
      <c r="B56" s="140">
        <v>27</v>
      </c>
      <c r="C56" s="79">
        <v>6320869</v>
      </c>
      <c r="D56" s="79">
        <v>4195376</v>
      </c>
      <c r="E56" s="79">
        <v>3884835</v>
      </c>
      <c r="F56" s="79">
        <v>6237301</v>
      </c>
      <c r="G56" s="79">
        <v>3802752</v>
      </c>
      <c r="H56" s="141" t="str" cm="1">
        <f t="array" ref="H56">_xlfn.LET(
  _xlpm.v,IFERROR(VALUE(SUBSTITUTE(C56:G56,",","")),""),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56" s="133" t="s">
        <v>121</v>
      </c>
      <c r="J56" s="148" t="s">
        <v>121</v>
      </c>
      <c r="K56" s="147"/>
      <c r="L56" s="77" cm="1">
        <f t="array" ref="L56">IF(SUMPRODUCT(--(LOWER(TRIM(C56:G56&amp;""))&lt;&gt;"x"),--(C56:G56&lt;&gt;""))=0,"",
SUMPRODUCT((LOWER(TRIM(C56:G56&amp;""))&lt;&gt;"x")*IFERROR(VALUE(SUBSTITUTE(C56:G56,",","")),0)))</f>
        <v>24441133</v>
      </c>
      <c r="M56" s="79" cm="1">
        <f t="array" ref="M56">IF(COUNTA(C56:G56)&lt;5,"",_xlfn.LET(_xlpm.v,IFERROR(VALUE(SUBSTITUTE(C56:G56,",","")),""),_xlpm.n,SUMPRODUCT(--(_xlpm.v&lt;&gt;"")),IF(_xlpm.n=0,"",SUM(_xlpm.v)/_xlpm.n)))</f>
        <v>4888226.5999999996</v>
      </c>
      <c r="N56" s="156" t="str">
        <f t="shared" si="2"/>
        <v>★</v>
      </c>
      <c r="O56" s="74" t="str">
        <f t="shared" si="3"/>
        <v/>
      </c>
      <c r="V56" s="74">
        <v>1106</v>
      </c>
    </row>
    <row r="57" spans="1:22" ht="17.25" customHeight="1" x14ac:dyDescent="0.25">
      <c r="A57" s="82" t="s">
        <v>29</v>
      </c>
      <c r="B57" s="140">
        <v>28</v>
      </c>
      <c r="C57" s="79">
        <v>667745</v>
      </c>
      <c r="D57" s="79">
        <v>2262189</v>
      </c>
      <c r="E57" s="79">
        <v>230711</v>
      </c>
      <c r="F57" s="79">
        <v>119042</v>
      </c>
      <c r="G57" s="79">
        <v>1097775</v>
      </c>
      <c r="H57" s="141" t="str" cm="1">
        <f t="array" ref="H57">_xlfn.LET(
  _xlpm.v,IFERROR(VALUE(SUBSTITUTE(C57:G57,",","")),""),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7" s="133" t="s">
        <v>121</v>
      </c>
      <c r="J57" s="148" t="s">
        <v>121</v>
      </c>
      <c r="K57" s="147"/>
      <c r="L57" s="77" cm="1">
        <f t="array" ref="L57">IF(SUMPRODUCT(--(LOWER(TRIM(C57:G57&amp;""))&lt;&gt;"x"),--(C57:G57&lt;&gt;""))=0,"",
SUMPRODUCT((LOWER(TRIM(C57:G57&amp;""))&lt;&gt;"x")*IFERROR(VALUE(SUBSTITUTE(C57:G57,",","")),0)))</f>
        <v>4377462</v>
      </c>
      <c r="M57" s="79" cm="1">
        <f t="array" ref="M57">IF(COUNTA(C57:G57)&lt;5,"",_xlfn.LET(_xlpm.v,IFERROR(VALUE(SUBSTITUTE(C57:G57,",","")),""),_xlpm.n,SUMPRODUCT(--(_xlpm.v&lt;&gt;"")),IF(_xlpm.n=0,"",SUM(_xlpm.v)/_xlpm.n)))</f>
        <v>875492.4</v>
      </c>
      <c r="N57" s="156" t="str">
        <f t="shared" si="2"/>
        <v>✗</v>
      </c>
      <c r="O57" s="74" t="str">
        <f t="shared" si="3"/>
        <v>Chuck Woolery</v>
      </c>
      <c r="V57" s="74">
        <v>1064</v>
      </c>
    </row>
    <row r="58" spans="1:22" ht="17.25" customHeight="1" x14ac:dyDescent="0.25">
      <c r="A58" s="82" t="s">
        <v>31</v>
      </c>
      <c r="B58" s="140">
        <v>29</v>
      </c>
      <c r="C58" s="79">
        <v>3039247</v>
      </c>
      <c r="D58" s="79">
        <v>841898</v>
      </c>
      <c r="E58" s="79">
        <v>1949828</v>
      </c>
      <c r="F58" s="79">
        <v>5687536</v>
      </c>
      <c r="G58" s="79">
        <v>3788169</v>
      </c>
      <c r="H58" s="141" t="str" cm="1">
        <f t="array" ref="H58">_xlfn.LET(
  _xlpm.v,IFERROR(VALUE(SUBSTITUTE(C58:G58,",","")),""),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8" s="133" t="s">
        <v>121</v>
      </c>
      <c r="J58" s="148" t="s">
        <v>121</v>
      </c>
      <c r="K58" s="147"/>
      <c r="L58" s="77" cm="1">
        <f t="array" ref="L58">IF(SUMPRODUCT(--(LOWER(TRIM(C58:G58&amp;""))&lt;&gt;"x"),--(C58:G58&lt;&gt;""))=0,"",
SUMPRODUCT((LOWER(TRIM(C58:G58&amp;""))&lt;&gt;"x")*IFERROR(VALUE(SUBSTITUTE(C58:G58,",","")),0)))</f>
        <v>15306678</v>
      </c>
      <c r="M58" s="79" cm="1">
        <f t="array" ref="M58">IF(COUNTA(C58:G58)&lt;5,"",_xlfn.LET(_xlpm.v,IFERROR(VALUE(SUBSTITUTE(C58:G58,",","")),""),_xlpm.n,SUMPRODUCT(--(_xlpm.v&lt;&gt;"")),IF(_xlpm.n=0,"",SUM(_xlpm.v)/_xlpm.n)))</f>
        <v>3061335.6</v>
      </c>
      <c r="N58" s="156" t="str">
        <f t="shared" si="2"/>
        <v>✗</v>
      </c>
      <c r="O58" s="74" t="str">
        <f t="shared" si="3"/>
        <v>Daani</v>
      </c>
      <c r="V58" s="74">
        <v>1065</v>
      </c>
    </row>
    <row r="59" spans="1:22" ht="17.25" customHeight="1" x14ac:dyDescent="0.25">
      <c r="A59" s="82" t="s">
        <v>203</v>
      </c>
      <c r="B59" s="140">
        <v>29</v>
      </c>
      <c r="C59" s="79">
        <v>7378469</v>
      </c>
      <c r="D59" s="79">
        <v>6518999</v>
      </c>
      <c r="E59" s="79">
        <v>5153858</v>
      </c>
      <c r="F59" s="79">
        <v>14226597</v>
      </c>
      <c r="G59" s="79">
        <v>7123057</v>
      </c>
      <c r="H59" s="141" t="str" cm="1">
        <f t="array" ref="H59">_xlfn.LET(
  _xlpm.v,IFERROR(VALUE(SUBSTITUTE(C59:G59,",","")),""),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59" s="148" t="s">
        <v>121</v>
      </c>
      <c r="J59" s="148" t="s">
        <v>121</v>
      </c>
      <c r="K59" s="147"/>
      <c r="L59" s="77" cm="1">
        <f t="array" ref="L59">IF(SUMPRODUCT(--(LOWER(TRIM(C59:G59&amp;""))&lt;&gt;"x"),--(C59:G59&lt;&gt;""))=0,"",
SUMPRODUCT((LOWER(TRIM(C59:G59&amp;""))&lt;&gt;"x")*IFERROR(VALUE(SUBSTITUTE(C59:G59,",","")),0)))</f>
        <v>40400980</v>
      </c>
      <c r="M59" s="79" cm="1">
        <f t="array" ref="M59">IF(COUNTA(C59:G59)&lt;5,"",_xlfn.LET(_xlpm.v,IFERROR(VALUE(SUBSTITUTE(C59:G59,",","")),""),_xlpm.n,SUMPRODUCT(--(_xlpm.v&lt;&gt;"")),IF(_xlpm.n=0,"",SUM(_xlpm.v)/_xlpm.n)))</f>
        <v>8080196</v>
      </c>
      <c r="N59" s="156" t="str">
        <f t="shared" si="2"/>
        <v>★</v>
      </c>
      <c r="O59" s="74" t="str">
        <f t="shared" si="3"/>
        <v/>
      </c>
      <c r="V59" s="74">
        <v>1068</v>
      </c>
    </row>
    <row r="60" spans="1:22" ht="17.25" customHeight="1" x14ac:dyDescent="0.25">
      <c r="A60" s="82" t="s">
        <v>73</v>
      </c>
      <c r="B60" s="140">
        <v>30</v>
      </c>
      <c r="C60" s="79">
        <v>6173748</v>
      </c>
      <c r="D60" s="79">
        <v>2192400</v>
      </c>
      <c r="E60" s="79">
        <v>3452970</v>
      </c>
      <c r="F60" s="79">
        <v>9633750</v>
      </c>
      <c r="G60" s="79">
        <v>7177712</v>
      </c>
      <c r="H60" s="141" t="str" cm="1">
        <f t="array" ref="H60">_xlfn.LET(
  _xlpm.v,IFERROR(VALUE(SUBSTITUTE(C60:G60,",","")),""),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60" s="133" t="s">
        <v>121</v>
      </c>
      <c r="J60" s="148" t="s">
        <v>121</v>
      </c>
      <c r="K60" s="147"/>
      <c r="L60" s="77" cm="1">
        <f t="array" ref="L60">IF(SUMPRODUCT(--(LOWER(TRIM(C60:G60&amp;""))&lt;&gt;"x"),--(C60:G60&lt;&gt;""))=0,"",
SUMPRODUCT((LOWER(TRIM(C60:G60&amp;""))&lt;&gt;"x")*IFERROR(VALUE(SUBSTITUTE(C60:G60,",","")),0)))</f>
        <v>28630580</v>
      </c>
      <c r="M60" s="79" cm="1">
        <f t="array" ref="M60">IF(COUNTA(C60:G60)&lt;5,"",_xlfn.LET(_xlpm.v,IFERROR(VALUE(SUBSTITUTE(C60:G60,",","")),""),_xlpm.n,SUMPRODUCT(--(_xlpm.v&lt;&gt;"")),IF(_xlpm.n=0,"",SUM(_xlpm.v)/_xlpm.n)))</f>
        <v>5726116</v>
      </c>
      <c r="N60" s="156" t="str">
        <f t="shared" si="2"/>
        <v>★</v>
      </c>
      <c r="O60" s="74" t="str">
        <f t="shared" si="3"/>
        <v/>
      </c>
      <c r="V60" s="74">
        <v>1100</v>
      </c>
    </row>
    <row r="61" spans="1:22" ht="17.25" customHeight="1" x14ac:dyDescent="0.25">
      <c r="A61" s="82" t="s">
        <v>194</v>
      </c>
      <c r="B61" s="140">
        <v>28</v>
      </c>
      <c r="C61" s="79">
        <v>6181841</v>
      </c>
      <c r="D61" s="79">
        <v>2887620</v>
      </c>
      <c r="E61" s="79">
        <v>0</v>
      </c>
      <c r="F61" s="79">
        <v>7641169</v>
      </c>
      <c r="G61" s="79">
        <v>2223390</v>
      </c>
      <c r="H61" s="141" t="str" cm="1">
        <f t="array" ref="H61">_xlfn.LET(
  _xlpm.v,IFERROR(VALUE(SUBSTITUTE(C61:G61,",","")),""),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61" s="132" t="s">
        <v>216</v>
      </c>
      <c r="J61" s="148" t="s">
        <v>121</v>
      </c>
      <c r="K61" s="147"/>
      <c r="L61" s="77" cm="1">
        <f t="array" ref="L61">IF(SUMPRODUCT(--(LOWER(TRIM(C61:G61&amp;""))&lt;&gt;"x"),--(C61:G61&lt;&gt;""))=0,"",
SUMPRODUCT((LOWER(TRIM(C61:G61&amp;""))&lt;&gt;"x")*IFERROR(VALUE(SUBSTITUTE(C61:G61,",","")),0)))</f>
        <v>18934020</v>
      </c>
      <c r="M61" s="79" cm="1">
        <f t="array" ref="M61">IF(COUNTA(C61:G61)&lt;5,"",_xlfn.LET(_xlpm.v,IFERROR(VALUE(SUBSTITUTE(C61:G61,",","")),""),_xlpm.n,SUMPRODUCT(--(_xlpm.v&lt;&gt;"")),IF(_xlpm.n=0,"",SUM(_xlpm.v)/_xlpm.n)))</f>
        <v>3786804</v>
      </c>
      <c r="N61" s="156" t="str">
        <f t="shared" si="2"/>
        <v>✗</v>
      </c>
      <c r="O61" s="74" t="str">
        <f t="shared" si="3"/>
        <v>HulaGrafix</v>
      </c>
      <c r="V61" s="74">
        <v>1070</v>
      </c>
    </row>
    <row r="62" spans="1:22" ht="17.25" customHeight="1" x14ac:dyDescent="0.25">
      <c r="A62" s="82" t="s">
        <v>40</v>
      </c>
      <c r="B62" s="140">
        <v>28</v>
      </c>
      <c r="C62" s="79">
        <v>3210512</v>
      </c>
      <c r="D62" s="79">
        <v>2963281</v>
      </c>
      <c r="E62" s="79">
        <v>0</v>
      </c>
      <c r="F62" s="79">
        <v>0</v>
      </c>
      <c r="G62" s="79">
        <v>13168</v>
      </c>
      <c r="H62" s="141" t="str" cm="1">
        <f t="array" ref="H62">_xlfn.LET(
  _xlpm.v,IFERROR(VALUE(SUBSTITUTE(C62:G62,",","")),""),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62" s="133" t="s">
        <v>121</v>
      </c>
      <c r="J62" s="148" t="s">
        <v>121</v>
      </c>
      <c r="K62" s="147"/>
      <c r="L62" s="77" cm="1">
        <f t="array" ref="L62">IF(SUMPRODUCT(--(LOWER(TRIM(C62:G62&amp;""))&lt;&gt;"x"),--(C62:G62&lt;&gt;""))=0,"",
SUMPRODUCT((LOWER(TRIM(C62:G62&amp;""))&lt;&gt;"x")*IFERROR(VALUE(SUBSTITUTE(C62:G62,",","")),0)))</f>
        <v>6186961</v>
      </c>
      <c r="M62" s="79" cm="1">
        <f t="array" ref="M62">IF(COUNTA(C62:G62)&lt;5,"",_xlfn.LET(_xlpm.v,IFERROR(VALUE(SUBSTITUTE(C62:G62,",","")),""),_xlpm.n,SUMPRODUCT(--(_xlpm.v&lt;&gt;"")),IF(_xlpm.n=0,"",SUM(_xlpm.v)/_xlpm.n)))</f>
        <v>1237392.2</v>
      </c>
      <c r="N62" s="156" t="str">
        <f t="shared" si="2"/>
        <v>✗</v>
      </c>
      <c r="O62" s="74" t="str">
        <f t="shared" si="3"/>
        <v>HURSTBRO</v>
      </c>
      <c r="V62" s="74">
        <v>1071</v>
      </c>
    </row>
    <row r="63" spans="1:22" ht="17.25" customHeight="1" x14ac:dyDescent="0.25">
      <c r="A63" s="82" t="s">
        <v>77</v>
      </c>
      <c r="B63" s="140">
        <v>30</v>
      </c>
      <c r="C63" s="79">
        <v>2657520</v>
      </c>
      <c r="D63" s="79">
        <v>4028163</v>
      </c>
      <c r="E63" s="79">
        <v>5842867</v>
      </c>
      <c r="F63" s="79">
        <v>131155</v>
      </c>
      <c r="G63" s="79">
        <v>1889559</v>
      </c>
      <c r="H63" s="141" t="str" cm="1">
        <f t="array" ref="H63">_xlfn.LET(
  _xlpm.v,IFERROR(VALUE(SUBSTITUTE(C63:G63,",","")),""),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63" s="133" t="s">
        <v>121</v>
      </c>
      <c r="J63" s="148" t="s">
        <v>121</v>
      </c>
      <c r="K63" s="147"/>
      <c r="L63" s="77" cm="1">
        <f t="array" ref="L63">IF(SUMPRODUCT(--(LOWER(TRIM(C63:G63&amp;""))&lt;&gt;"x"),--(C63:G63&lt;&gt;""))=0,"",
SUMPRODUCT((LOWER(TRIM(C63:G63&amp;""))&lt;&gt;"x")*IFERROR(VALUE(SUBSTITUTE(C63:G63,",","")),0)))</f>
        <v>14549264</v>
      </c>
      <c r="M63" s="79" cm="1">
        <f t="array" ref="M63">IF(COUNTA(C63:G63)&lt;5,"",_xlfn.LET(_xlpm.v,IFERROR(VALUE(SUBSTITUTE(C63:G63,",","")),""),_xlpm.n,SUMPRODUCT(--(_xlpm.v&lt;&gt;"")),IF(_xlpm.n=0,"",SUM(_xlpm.v)/_xlpm.n)))</f>
        <v>2909852.8</v>
      </c>
      <c r="N63" s="156" t="str">
        <f t="shared" si="2"/>
        <v>✗</v>
      </c>
      <c r="O63" s="74" t="str">
        <f t="shared" si="3"/>
        <v>IJAG</v>
      </c>
      <c r="V63" s="74">
        <v>1102</v>
      </c>
    </row>
    <row r="64" spans="1:22" ht="17.25" customHeight="1" x14ac:dyDescent="0.25">
      <c r="A64" s="82" t="s">
        <v>191</v>
      </c>
      <c r="B64" s="140">
        <v>27</v>
      </c>
      <c r="C64" s="79">
        <v>7244187</v>
      </c>
      <c r="D64" s="79">
        <v>4540027</v>
      </c>
      <c r="E64" s="79">
        <v>1778517</v>
      </c>
      <c r="F64" s="79">
        <v>7621540</v>
      </c>
      <c r="G64" s="79">
        <v>6197748</v>
      </c>
      <c r="H64" s="141" t="str" cm="1">
        <f t="array" ref="H64">_xlfn.LET(
  _xlpm.v,IFERROR(VALUE(SUBSTITUTE(C64:G64,",","")),""),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64" s="133" t="s">
        <v>121</v>
      </c>
      <c r="J64" s="148" t="s">
        <v>121</v>
      </c>
      <c r="K64" s="147"/>
      <c r="L64" s="77" cm="1">
        <f t="array" ref="L64">IF(SUMPRODUCT(--(LOWER(TRIM(C64:G64&amp;""))&lt;&gt;"x"),--(C64:G64&lt;&gt;""))=0,"",
SUMPRODUCT((LOWER(TRIM(C64:G64&amp;""))&lt;&gt;"x")*IFERROR(VALUE(SUBSTITUTE(C64:G64,",","")),0)))</f>
        <v>27382019</v>
      </c>
      <c r="M64" s="79" cm="1">
        <f t="array" ref="M64">IF(COUNTA(C64:G64)&lt;5,"",_xlfn.LET(_xlpm.v,IFERROR(VALUE(SUBSTITUTE(C64:G64,",","")),""),_xlpm.n,SUMPRODUCT(--(_xlpm.v&lt;&gt;"")),IF(_xlpm.n=0,"",SUM(_xlpm.v)/_xlpm.n)))</f>
        <v>5476403.7999999998</v>
      </c>
      <c r="N64" s="156" t="str">
        <f t="shared" si="2"/>
        <v>★</v>
      </c>
      <c r="O64" s="74" t="str">
        <f t="shared" ref="O64:O93" si="4">IF(AND(COUNTA(C64:G64)=5,L64&lt;20000000),A64,"")</f>
        <v/>
      </c>
      <c r="V64" s="74">
        <v>1072</v>
      </c>
    </row>
    <row r="65" spans="1:22" ht="17.25" customHeight="1" x14ac:dyDescent="0.25">
      <c r="A65" s="82" t="s">
        <v>206</v>
      </c>
      <c r="B65" s="140">
        <v>29</v>
      </c>
      <c r="C65" s="79">
        <v>6482308</v>
      </c>
      <c r="D65" s="79">
        <v>2758797</v>
      </c>
      <c r="E65" s="79">
        <v>1253400</v>
      </c>
      <c r="F65" s="79">
        <v>21709266</v>
      </c>
      <c r="G65" s="79">
        <v>6445068</v>
      </c>
      <c r="H65" s="141" t="str" cm="1">
        <f t="array" ref="H65">_xlfn.LET(
  _xlpm.v,IFERROR(VALUE(SUBSTITUTE(C65:G65,",","")),""),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65" s="132" t="s">
        <v>216</v>
      </c>
      <c r="J65" s="148" t="s">
        <v>121</v>
      </c>
      <c r="K65" s="147"/>
      <c r="L65" s="77" cm="1">
        <f t="array" ref="L65">IF(SUMPRODUCT(--(LOWER(TRIM(C65:G65&amp;""))&lt;&gt;"x"),--(C65:G65&lt;&gt;""))=0,"",
SUMPRODUCT((LOWER(TRIM(C65:G65&amp;""))&lt;&gt;"x")*IFERROR(VALUE(SUBSTITUTE(C65:G65,",","")),0)))</f>
        <v>38648839</v>
      </c>
      <c r="M65" s="79" cm="1">
        <f t="array" ref="M65">IF(COUNTA(C65:G65)&lt;5,"",_xlfn.LET(_xlpm.v,IFERROR(VALUE(SUBSTITUTE(C65:G65,",","")),""),_xlpm.n,SUMPRODUCT(--(_xlpm.v&lt;&gt;"")),IF(_xlpm.n=0,"",SUM(_xlpm.v)/_xlpm.n)))</f>
        <v>7729767.7999999998</v>
      </c>
      <c r="N65" s="156" t="str">
        <f t="shared" si="2"/>
        <v>★</v>
      </c>
      <c r="O65" s="74" t="str">
        <f t="shared" si="4"/>
        <v/>
      </c>
      <c r="V65" s="74">
        <v>1073</v>
      </c>
    </row>
    <row r="66" spans="1:22" ht="17.25" customHeight="1" x14ac:dyDescent="0.25">
      <c r="A66" s="82" t="s">
        <v>43</v>
      </c>
      <c r="B66" s="140">
        <v>30</v>
      </c>
      <c r="C66" s="79">
        <v>10855390</v>
      </c>
      <c r="D66" s="79">
        <v>7074453</v>
      </c>
      <c r="E66" s="79">
        <v>3816036</v>
      </c>
      <c r="F66" s="79">
        <v>32531532</v>
      </c>
      <c r="G66" s="79">
        <v>6336270</v>
      </c>
      <c r="H66" s="141" t="str" cm="1">
        <f t="array" ref="H66">_xlfn.LET(
  _xlpm.v,IFERROR(VALUE(SUBSTITUTE(C66:G66,",","")),""),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66" s="133" t="s">
        <v>121</v>
      </c>
      <c r="J66" s="148" t="s">
        <v>121</v>
      </c>
      <c r="K66" s="147"/>
      <c r="L66" s="77" cm="1">
        <f t="array" ref="L66">IF(SUMPRODUCT(--(LOWER(TRIM(C66:G66&amp;""))&lt;&gt;"x"),--(C66:G66&lt;&gt;""))=0,"",
SUMPRODUCT((LOWER(TRIM(C66:G66&amp;""))&lt;&gt;"x")*IFERROR(VALUE(SUBSTITUTE(C66:G66,",","")),0)))</f>
        <v>60613681</v>
      </c>
      <c r="M66" s="79" cm="1">
        <f t="array" ref="M66">IF(COUNTA(C66:G66)&lt;5,"",_xlfn.LET(_xlpm.v,IFERROR(VALUE(SUBSTITUTE(C66:G66,",","")),""),_xlpm.n,SUMPRODUCT(--(_xlpm.v&lt;&gt;"")),IF(_xlpm.n=0,"",SUM(_xlpm.v)/_xlpm.n)))</f>
        <v>12122736.199999999</v>
      </c>
      <c r="N66" s="156" t="str">
        <f t="shared" ref="N66:N92" si="5">IF(L66&gt;=20000000,"★",IF(AND(C66&lt;&gt;"",D66&lt;&gt;"",E66&lt;&gt;"",F66&lt;&gt;"",G66&lt;&gt;""),"✗",""))</f>
        <v>★</v>
      </c>
      <c r="O66" s="74" t="str">
        <f t="shared" si="4"/>
        <v/>
      </c>
      <c r="V66" s="74">
        <v>1074</v>
      </c>
    </row>
    <row r="67" spans="1:22" ht="17.25" customHeight="1" x14ac:dyDescent="0.25">
      <c r="A67" s="82" t="s">
        <v>196</v>
      </c>
      <c r="B67" s="140">
        <v>28</v>
      </c>
      <c r="C67" s="79">
        <v>1225357</v>
      </c>
      <c r="D67" s="79">
        <v>1780536</v>
      </c>
      <c r="E67" s="79">
        <v>1470030</v>
      </c>
      <c r="F67" s="79">
        <v>0</v>
      </c>
      <c r="G67" s="79">
        <v>1097792</v>
      </c>
      <c r="H67" s="141" t="str" cm="1">
        <f t="array" ref="H67">_xlfn.LET(
  _xlpm.v,IFERROR(VALUE(SUBSTITUTE(C67:G67,",","")),""),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67" s="133" t="s">
        <v>121</v>
      </c>
      <c r="J67" s="148" t="s">
        <v>121</v>
      </c>
      <c r="K67" s="147"/>
      <c r="L67" s="77" cm="1">
        <f t="array" ref="L67">IF(SUMPRODUCT(--(LOWER(TRIM(C67:G67&amp;""))&lt;&gt;"x"),--(C67:G67&lt;&gt;""))=0,"",
SUMPRODUCT((LOWER(TRIM(C67:G67&amp;""))&lt;&gt;"x")*IFERROR(VALUE(SUBSTITUTE(C67:G67,",","")),0)))</f>
        <v>5573715</v>
      </c>
      <c r="M67" s="79" cm="1">
        <f t="array" ref="M67">IF(COUNTA(C67:G67)&lt;5,"",_xlfn.LET(_xlpm.v,IFERROR(VALUE(SUBSTITUTE(C67:G67,",","")),""),_xlpm.n,SUMPRODUCT(--(_xlpm.v&lt;&gt;"")),IF(_xlpm.n=0,"",SUM(_xlpm.v)/_xlpm.n)))</f>
        <v>1114743</v>
      </c>
      <c r="N67" s="156" t="str">
        <f t="shared" si="5"/>
        <v>✗</v>
      </c>
      <c r="O67" s="74" t="str">
        <f t="shared" si="4"/>
        <v>Knull is back</v>
      </c>
      <c r="V67" s="74">
        <v>1094</v>
      </c>
    </row>
    <row r="68" spans="1:22" ht="17.25" customHeight="1" x14ac:dyDescent="0.25">
      <c r="A68" s="82" t="s">
        <v>45</v>
      </c>
      <c r="B68" s="140">
        <v>30</v>
      </c>
      <c r="C68" s="79">
        <v>6817727</v>
      </c>
      <c r="D68" s="79">
        <v>4047219</v>
      </c>
      <c r="E68" s="79">
        <v>2344967</v>
      </c>
      <c r="F68" s="79">
        <v>8254413</v>
      </c>
      <c r="G68" s="79">
        <v>2623886</v>
      </c>
      <c r="H68" s="141" t="str" cm="1">
        <f t="array" ref="H68">_xlfn.LET(
  _xlpm.v,IFERROR(VALUE(SUBSTITUTE(C68:G68,",","")),""),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68" s="133" t="s">
        <v>121</v>
      </c>
      <c r="J68" s="148" t="s">
        <v>121</v>
      </c>
      <c r="K68" s="147"/>
      <c r="L68" s="77" cm="1">
        <f t="array" ref="L68">IF(SUMPRODUCT(--(LOWER(TRIM(C68:G68&amp;""))&lt;&gt;"x"),--(C68:G68&lt;&gt;""))=0,"",
SUMPRODUCT((LOWER(TRIM(C68:G68&amp;""))&lt;&gt;"x")*IFERROR(VALUE(SUBSTITUTE(C68:G68,",","")),0)))</f>
        <v>24088212</v>
      </c>
      <c r="M68" s="79" cm="1">
        <f t="array" ref="M68">IF(COUNTA(C68:G68)&lt;5,"",_xlfn.LET(_xlpm.v,IFERROR(VALUE(SUBSTITUTE(C68:G68,",","")),""),_xlpm.n,SUMPRODUCT(--(_xlpm.v&lt;&gt;"")),IF(_xlpm.n=0,"",SUM(_xlpm.v)/_xlpm.n)))</f>
        <v>4817642.4000000004</v>
      </c>
      <c r="N68" s="156" t="str">
        <f t="shared" si="5"/>
        <v>★</v>
      </c>
      <c r="O68" s="74" t="str">
        <f t="shared" si="4"/>
        <v/>
      </c>
      <c r="V68" s="74">
        <v>1075</v>
      </c>
    </row>
    <row r="69" spans="1:22" ht="17.25" customHeight="1" x14ac:dyDescent="0.25">
      <c r="A69" s="82" t="s">
        <v>47</v>
      </c>
      <c r="B69" s="140">
        <v>28</v>
      </c>
      <c r="C69" s="79">
        <v>6179153</v>
      </c>
      <c r="D69" s="79">
        <v>7153171</v>
      </c>
      <c r="E69" s="79">
        <v>6032388</v>
      </c>
      <c r="F69" s="79">
        <v>13796820</v>
      </c>
      <c r="G69" s="79">
        <v>3872429</v>
      </c>
      <c r="H69" s="141" t="str" cm="1">
        <f t="array" ref="H69">_xlfn.LET(
  _xlpm.v,IFERROR(VALUE(SUBSTITUTE(C69:G69,",","")),""),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69" s="133" t="s">
        <v>121</v>
      </c>
      <c r="J69" s="148" t="s">
        <v>121</v>
      </c>
      <c r="K69" s="147"/>
      <c r="L69" s="77" cm="1">
        <f t="array" ref="L69">IF(SUMPRODUCT(--(LOWER(TRIM(C69:G69&amp;""))&lt;&gt;"x"),--(C69:G69&lt;&gt;""))=0,"",
SUMPRODUCT((LOWER(TRIM(C69:G69&amp;""))&lt;&gt;"x")*IFERROR(VALUE(SUBSTITUTE(C69:G69,",","")),0)))</f>
        <v>37033961</v>
      </c>
      <c r="M69" s="79" cm="1">
        <f t="array" ref="M69">IF(COUNTA(C69:G69)&lt;5,"",_xlfn.LET(_xlpm.v,IFERROR(VALUE(SUBSTITUTE(C69:G69,",","")),""),_xlpm.n,SUMPRODUCT(--(_xlpm.v&lt;&gt;"")),IF(_xlpm.n=0,"",SUM(_xlpm.v)/_xlpm.n)))</f>
        <v>7406792.2000000002</v>
      </c>
      <c r="N69" s="156" t="str">
        <f t="shared" si="5"/>
        <v>★</v>
      </c>
      <c r="O69" s="74" t="str">
        <f t="shared" si="4"/>
        <v/>
      </c>
      <c r="V69" s="74">
        <v>1076</v>
      </c>
    </row>
    <row r="70" spans="1:22" ht="17.25" customHeight="1" x14ac:dyDescent="0.25">
      <c r="A70" s="82" t="s">
        <v>49</v>
      </c>
      <c r="B70" s="140">
        <v>28</v>
      </c>
      <c r="C70" s="79">
        <v>4660192</v>
      </c>
      <c r="D70" s="79">
        <v>4473673</v>
      </c>
      <c r="E70" s="79">
        <v>531902</v>
      </c>
      <c r="F70" s="79">
        <v>3078511</v>
      </c>
      <c r="G70" s="79">
        <v>744702</v>
      </c>
      <c r="H70" s="141" t="str" cm="1">
        <f t="array" ref="H70">_xlfn.LET(
  _xlpm.v,IFERROR(VALUE(SUBSTITUTE(C70:G70,",","")),""),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0" s="133" t="s">
        <v>121</v>
      </c>
      <c r="J70" s="148" t="s">
        <v>121</v>
      </c>
      <c r="K70" s="147"/>
      <c r="L70" s="77" cm="1">
        <f t="array" ref="L70">IF(SUMPRODUCT(--(LOWER(TRIM(C70:G70&amp;""))&lt;&gt;"x"),--(C70:G70&lt;&gt;""))=0,"",
SUMPRODUCT((LOWER(TRIM(C70:G70&amp;""))&lt;&gt;"x")*IFERROR(VALUE(SUBSTITUTE(C70:G70,",","")),0)))</f>
        <v>13488980</v>
      </c>
      <c r="M70" s="79" cm="1">
        <f t="array" ref="M70">IF(COUNTA(C70:G70)&lt;5,"",_xlfn.LET(_xlpm.v,IFERROR(VALUE(SUBSTITUTE(C70:G70,",","")),""),_xlpm.n,SUMPRODUCT(--(_xlpm.v&lt;&gt;"")),IF(_xlpm.n=0,"",SUM(_xlpm.v)/_xlpm.n)))</f>
        <v>2697796</v>
      </c>
      <c r="N70" s="156" t="str">
        <f t="shared" si="5"/>
        <v>✗</v>
      </c>
      <c r="O70" s="74" t="str">
        <f t="shared" si="4"/>
        <v>LoverGuy</v>
      </c>
      <c r="V70" s="74">
        <v>1077</v>
      </c>
    </row>
    <row r="71" spans="1:22" ht="17.25" customHeight="1" x14ac:dyDescent="0.25">
      <c r="A71" s="82" t="s">
        <v>51</v>
      </c>
      <c r="B71" s="140">
        <v>28</v>
      </c>
      <c r="C71" s="79">
        <v>2941305</v>
      </c>
      <c r="D71" s="79">
        <v>149172</v>
      </c>
      <c r="E71" s="79">
        <v>828547</v>
      </c>
      <c r="F71" s="79">
        <v>670013</v>
      </c>
      <c r="G71" s="79">
        <v>491392</v>
      </c>
      <c r="H71" s="141" t="str" cm="1">
        <f t="array" ref="H71">_xlfn.LET(
  _xlpm.v,IFERROR(VALUE(SUBSTITUTE(C71:G71,",","")),""),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1" s="133" t="s">
        <v>121</v>
      </c>
      <c r="J71" s="148" t="s">
        <v>121</v>
      </c>
      <c r="K71" s="147"/>
      <c r="L71" s="77" cm="1">
        <f t="array" ref="L71">IF(SUMPRODUCT(--(LOWER(TRIM(C71:G71&amp;""))&lt;&gt;"x"),--(C71:G71&lt;&gt;""))=0,"",
SUMPRODUCT((LOWER(TRIM(C71:G71&amp;""))&lt;&gt;"x")*IFERROR(VALUE(SUBSTITUTE(C71:G71,",","")),0)))</f>
        <v>5080429</v>
      </c>
      <c r="M71" s="79" cm="1">
        <f t="array" ref="M71">IF(COUNTA(C71:G71)&lt;5,"",_xlfn.LET(_xlpm.v,IFERROR(VALUE(SUBSTITUTE(C71:G71,",","")),""),_xlpm.n,SUMPRODUCT(--(_xlpm.v&lt;&gt;"")),IF(_xlpm.n=0,"",SUM(_xlpm.v)/_xlpm.n)))</f>
        <v>1016085.8</v>
      </c>
      <c r="N71" s="156" t="str">
        <f t="shared" si="5"/>
        <v>✗</v>
      </c>
      <c r="O71" s="74" t="str">
        <f t="shared" si="4"/>
        <v>Matys</v>
      </c>
      <c r="V71" s="74">
        <v>1078</v>
      </c>
    </row>
    <row r="72" spans="1:22" ht="17.25" customHeight="1" x14ac:dyDescent="0.25">
      <c r="A72" s="82" t="s">
        <v>52</v>
      </c>
      <c r="B72" s="140">
        <v>30</v>
      </c>
      <c r="C72" s="79">
        <v>3747523</v>
      </c>
      <c r="D72" s="79">
        <v>1391200</v>
      </c>
      <c r="E72" s="79">
        <v>1173480</v>
      </c>
      <c r="F72" s="79">
        <v>12210019</v>
      </c>
      <c r="G72" s="79">
        <v>1249088</v>
      </c>
      <c r="H72" s="141" t="str" cm="1">
        <f t="array" ref="H72">_xlfn.LET(
  _xlpm.v,IFERROR(VALUE(SUBSTITUTE(C72:G72,",","")),""),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72" s="132" t="s">
        <v>216</v>
      </c>
      <c r="J72" s="157" t="s">
        <v>216</v>
      </c>
      <c r="K72" s="147"/>
      <c r="L72" s="77" cm="1">
        <f t="array" ref="L72">IF(SUMPRODUCT(--(LOWER(TRIM(C72:G72&amp;""))&lt;&gt;"x"),--(C72:G72&lt;&gt;""))=0,"",
SUMPRODUCT((LOWER(TRIM(C72:G72&amp;""))&lt;&gt;"x")*IFERROR(VALUE(SUBSTITUTE(C72:G72,",","")),0)))</f>
        <v>19771310</v>
      </c>
      <c r="M72" s="79" cm="1">
        <f t="array" ref="M72">IF(COUNTA(C72:G72)&lt;5,"",_xlfn.LET(_xlpm.v,IFERROR(VALUE(SUBSTITUTE(C72:G72,",","")),""),_xlpm.n,SUMPRODUCT(--(_xlpm.v&lt;&gt;"")),IF(_xlpm.n=0,"",SUM(_xlpm.v)/_xlpm.n)))</f>
        <v>3954262</v>
      </c>
      <c r="N72" s="156" t="str">
        <f t="shared" si="5"/>
        <v>✗</v>
      </c>
      <c r="O72" s="74" t="str">
        <f t="shared" si="4"/>
        <v>Mervyn</v>
      </c>
      <c r="V72" s="74">
        <v>1079</v>
      </c>
    </row>
    <row r="73" spans="1:22" ht="17.25" customHeight="1" x14ac:dyDescent="0.25">
      <c r="A73" s="82" t="s">
        <v>74</v>
      </c>
      <c r="B73" s="140">
        <v>30</v>
      </c>
      <c r="C73" s="79">
        <v>6243684</v>
      </c>
      <c r="D73" s="79">
        <v>3006737</v>
      </c>
      <c r="E73" s="79">
        <v>3317953</v>
      </c>
      <c r="F73" s="79">
        <v>10482308</v>
      </c>
      <c r="G73" s="79">
        <v>6233766</v>
      </c>
      <c r="H73" s="141" t="str" cm="1">
        <f t="array" ref="H73">_xlfn.LET(
  _xlpm.v,IFERROR(VALUE(SUBSTITUTE(C73:G73,",","")),""),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73" s="133" t="s">
        <v>121</v>
      </c>
      <c r="J73" s="148" t="s">
        <v>121</v>
      </c>
      <c r="K73" s="147"/>
      <c r="L73" s="77" cm="1">
        <f t="array" ref="L73">IF(SUMPRODUCT(--(LOWER(TRIM(C73:G73&amp;""))&lt;&gt;"x"),--(C73:G73&lt;&gt;""))=0,"",
SUMPRODUCT((LOWER(TRIM(C73:G73&amp;""))&lt;&gt;"x")*IFERROR(VALUE(SUBSTITUTE(C73:G73,",","")),0)))</f>
        <v>29284448</v>
      </c>
      <c r="M73" s="79" cm="1">
        <f t="array" ref="M73">IF(COUNTA(C73:G73)&lt;5,"",_xlfn.LET(_xlpm.v,IFERROR(VALUE(SUBSTITUTE(C73:G73,",","")),""),_xlpm.n,SUMPRODUCT(--(_xlpm.v&lt;&gt;"")),IF(_xlpm.n=0,"",SUM(_xlpm.v)/_xlpm.n)))</f>
        <v>5856889.5999999996</v>
      </c>
      <c r="N73" s="156" t="str">
        <f t="shared" si="5"/>
        <v>★</v>
      </c>
      <c r="O73" s="74" t="str">
        <f t="shared" si="4"/>
        <v/>
      </c>
      <c r="V73" s="74">
        <v>1104</v>
      </c>
    </row>
    <row r="74" spans="1:22" ht="17.25" customHeight="1" x14ac:dyDescent="0.25">
      <c r="A74" s="82" t="s">
        <v>69</v>
      </c>
      <c r="B74" s="140">
        <v>28</v>
      </c>
      <c r="C74" s="79">
        <v>2703792</v>
      </c>
      <c r="D74" s="79">
        <v>1729147</v>
      </c>
      <c r="E74" s="79">
        <v>4699537</v>
      </c>
      <c r="F74" s="79">
        <v>4679191</v>
      </c>
      <c r="G74" s="79">
        <v>308790</v>
      </c>
      <c r="H74" s="141" t="str" cm="1">
        <f t="array" ref="H74">_xlfn.LET(
  _xlpm.v,IFERROR(VALUE(SUBSTITUTE(C74:G74,",","")),""),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4" s="133" t="s">
        <v>121</v>
      </c>
      <c r="J74" s="148" t="s">
        <v>121</v>
      </c>
      <c r="K74" s="147"/>
      <c r="L74" s="77" cm="1">
        <f t="array" ref="L74">IF(SUMPRODUCT(--(LOWER(TRIM(C74:G74&amp;""))&lt;&gt;"x"),--(C74:G74&lt;&gt;""))=0,"",
SUMPRODUCT((LOWER(TRIM(C74:G74&amp;""))&lt;&gt;"x")*IFERROR(VALUE(SUBSTITUTE(C74:G74,",","")),0)))</f>
        <v>14120457</v>
      </c>
      <c r="M74" s="79" cm="1">
        <f t="array" ref="M74">IF(COUNTA(C74:G74)&lt;5,"",_xlfn.LET(_xlpm.v,IFERROR(VALUE(SUBSTITUTE(C74:G74,",","")),""),_xlpm.n,SUMPRODUCT(--(_xlpm.v&lt;&gt;"")),IF(_xlpm.n=0,"",SUM(_xlpm.v)/_xlpm.n)))</f>
        <v>2824091.4</v>
      </c>
      <c r="N74" s="156" t="str">
        <f t="shared" si="5"/>
        <v>✗</v>
      </c>
      <c r="O74" s="74" t="str">
        <f t="shared" si="4"/>
        <v>Pabloaob</v>
      </c>
      <c r="V74" s="74">
        <v>1097</v>
      </c>
    </row>
    <row r="75" spans="1:22" ht="17.25" customHeight="1" x14ac:dyDescent="0.25">
      <c r="A75" s="82" t="s">
        <v>76</v>
      </c>
      <c r="B75" s="140">
        <v>30</v>
      </c>
      <c r="C75" s="79">
        <v>2102261</v>
      </c>
      <c r="D75" s="79">
        <v>3005155</v>
      </c>
      <c r="E75" s="79">
        <v>2114823</v>
      </c>
      <c r="F75" s="79">
        <v>8838933</v>
      </c>
      <c r="G75" s="79">
        <v>4182329</v>
      </c>
      <c r="H75" s="141" t="str" cm="1">
        <f t="array" ref="H75">_xlfn.LET(
  _xlpm.v,IFERROR(VALUE(SUBSTITUTE(C75:G75,",","")),""),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75" s="133" t="s">
        <v>121</v>
      </c>
      <c r="J75" s="157" t="s">
        <v>216</v>
      </c>
      <c r="K75" s="147"/>
      <c r="L75" s="77" cm="1">
        <f t="array" ref="L75">IF(SUMPRODUCT(--(LOWER(TRIM(C75:G75&amp;""))&lt;&gt;"x"),--(C75:G75&lt;&gt;""))=0,"",
SUMPRODUCT((LOWER(TRIM(C75:G75&amp;""))&lt;&gt;"x")*IFERROR(VALUE(SUBSTITUTE(C75:G75,",","")),0)))</f>
        <v>20243501</v>
      </c>
      <c r="M75" s="79" cm="1">
        <f t="array" ref="M75">IF(COUNTA(C75:G75)&lt;5,"",_xlfn.LET(_xlpm.v,IFERROR(VALUE(SUBSTITUTE(C75:G75,",","")),""),_xlpm.n,SUMPRODUCT(--(_xlpm.v&lt;&gt;"")),IF(_xlpm.n=0,"",SUM(_xlpm.v)/_xlpm.n)))</f>
        <v>4048700.2</v>
      </c>
      <c r="N75" s="156" t="str">
        <f t="shared" si="5"/>
        <v>★</v>
      </c>
      <c r="O75" s="74" t="str">
        <f t="shared" si="4"/>
        <v/>
      </c>
      <c r="V75" s="74">
        <v>1043</v>
      </c>
    </row>
    <row r="76" spans="1:22" ht="17.25" customHeight="1" x14ac:dyDescent="0.25">
      <c r="A76" s="82" t="s">
        <v>54</v>
      </c>
      <c r="B76" s="140">
        <v>30</v>
      </c>
      <c r="C76" s="79">
        <v>6849911</v>
      </c>
      <c r="D76" s="79">
        <v>2693394</v>
      </c>
      <c r="E76" s="79">
        <v>3213304</v>
      </c>
      <c r="F76" s="79">
        <v>12694337</v>
      </c>
      <c r="G76" s="79">
        <v>8075733</v>
      </c>
      <c r="H76" s="141" t="str" cm="1">
        <f t="array" ref="H76">_xlfn.LET(
  _xlpm.v,IFERROR(VALUE(SUBSTITUTE(C76:G76,",","")),""),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76" s="133" t="s">
        <v>121</v>
      </c>
      <c r="J76" s="148" t="s">
        <v>121</v>
      </c>
      <c r="K76" s="147"/>
      <c r="L76" s="77" cm="1">
        <f t="array" ref="L76">IF(SUMPRODUCT(--(LOWER(TRIM(C76:G76&amp;""))&lt;&gt;"x"),--(C76:G76&lt;&gt;""))=0,"",
SUMPRODUCT((LOWER(TRIM(C76:G76&amp;""))&lt;&gt;"x")*IFERROR(VALUE(SUBSTITUTE(C76:G76,",","")),0)))</f>
        <v>33526679</v>
      </c>
      <c r="M76" s="79" cm="1">
        <f t="array" ref="M76">IF(COUNTA(C76:G76)&lt;5,"",_xlfn.LET(_xlpm.v,IFERROR(VALUE(SUBSTITUTE(C76:G76,",","")),""),_xlpm.n,SUMPRODUCT(--(_xlpm.v&lt;&gt;"")),IF(_xlpm.n=0,"",SUM(_xlpm.v)/_xlpm.n)))</f>
        <v>6705335.7999999998</v>
      </c>
      <c r="N76" s="156" t="str">
        <f t="shared" si="5"/>
        <v>★</v>
      </c>
      <c r="O76" s="74" t="str">
        <f t="shared" si="4"/>
        <v/>
      </c>
      <c r="V76" s="74">
        <v>1081</v>
      </c>
    </row>
    <row r="77" spans="1:22" ht="17.25" customHeight="1" x14ac:dyDescent="0.25">
      <c r="A77" s="82" t="s">
        <v>56</v>
      </c>
      <c r="B77" s="140">
        <v>29</v>
      </c>
      <c r="C77" s="79">
        <v>3050608</v>
      </c>
      <c r="D77" s="79">
        <v>2444082</v>
      </c>
      <c r="E77" s="79">
        <v>2945179</v>
      </c>
      <c r="F77" s="79">
        <v>3702530</v>
      </c>
      <c r="G77" s="79">
        <v>989878</v>
      </c>
      <c r="H77" s="141" t="str" cm="1">
        <f t="array" ref="H77">_xlfn.LET(
  _xlpm.v,IFERROR(VALUE(SUBSTITUTE(C77:G77,",","")),""),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7" s="133" t="s">
        <v>121</v>
      </c>
      <c r="J77" s="148" t="s">
        <v>121</v>
      </c>
      <c r="K77" s="147"/>
      <c r="L77" s="77" cm="1">
        <f t="array" ref="L77">IF(SUMPRODUCT(--(LOWER(TRIM(C77:G77&amp;""))&lt;&gt;"x"),--(C77:G77&lt;&gt;""))=0,"",
SUMPRODUCT((LOWER(TRIM(C77:G77&amp;""))&lt;&gt;"x")*IFERROR(VALUE(SUBSTITUTE(C77:G77,",","")),0)))</f>
        <v>13132277</v>
      </c>
      <c r="M77" s="79" cm="1">
        <f t="array" ref="M77">IF(COUNTA(C77:G77)&lt;5,"",_xlfn.LET(_xlpm.v,IFERROR(VALUE(SUBSTITUTE(C77:G77,",","")),""),_xlpm.n,SUMPRODUCT(--(_xlpm.v&lt;&gt;"")),IF(_xlpm.n=0,"",SUM(_xlpm.v)/_xlpm.n)))</f>
        <v>2626455.4</v>
      </c>
      <c r="N77" s="156" t="str">
        <f t="shared" si="5"/>
        <v>✗</v>
      </c>
      <c r="O77" s="74" t="str">
        <f t="shared" si="4"/>
        <v>Sweetgum Matt</v>
      </c>
      <c r="V77" s="74">
        <v>1083</v>
      </c>
    </row>
    <row r="78" spans="1:22" ht="17.25" customHeight="1" x14ac:dyDescent="0.25">
      <c r="A78" s="82" t="s">
        <v>58</v>
      </c>
      <c r="B78" s="140">
        <v>28</v>
      </c>
      <c r="C78" s="79">
        <v>6175549</v>
      </c>
      <c r="D78" s="79">
        <v>3039304</v>
      </c>
      <c r="E78" s="79">
        <v>1666100</v>
      </c>
      <c r="F78" s="79">
        <v>6920083</v>
      </c>
      <c r="G78" s="79">
        <v>2400620</v>
      </c>
      <c r="H78" s="141" t="str" cm="1">
        <f t="array" ref="H78">_xlfn.LET(
  _xlpm.v,IFERROR(VALUE(SUBSTITUTE(C78:G78,",","")),""),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78" s="133" t="s">
        <v>121</v>
      </c>
      <c r="J78" s="148" t="s">
        <v>121</v>
      </c>
      <c r="K78" s="147"/>
      <c r="L78" s="77" cm="1">
        <f t="array" ref="L78">IF(SUMPRODUCT(--(LOWER(TRIM(C78:G78&amp;""))&lt;&gt;"x"),--(C78:G78&lt;&gt;""))=0,"",
SUMPRODUCT((LOWER(TRIM(C78:G78&amp;""))&lt;&gt;"x")*IFERROR(VALUE(SUBSTITUTE(C78:G78,",","")),0)))</f>
        <v>20201656</v>
      </c>
      <c r="M78" s="79" cm="1">
        <f t="array" ref="M78">IF(COUNTA(C78:G78)&lt;5,"",_xlfn.LET(_xlpm.v,IFERROR(VALUE(SUBSTITUTE(C78:G78,",","")),""),_xlpm.n,SUMPRODUCT(--(_xlpm.v&lt;&gt;"")),IF(_xlpm.n=0,"",SUM(_xlpm.v)/_xlpm.n)))</f>
        <v>4040331.2</v>
      </c>
      <c r="N78" s="156" t="str">
        <f t="shared" si="5"/>
        <v>★</v>
      </c>
      <c r="O78" s="74" t="str">
        <f t="shared" si="4"/>
        <v/>
      </c>
      <c r="V78" s="74">
        <v>1084</v>
      </c>
    </row>
    <row r="79" spans="1:22" ht="17.25" customHeight="1" x14ac:dyDescent="0.25">
      <c r="A79" s="82" t="s">
        <v>60</v>
      </c>
      <c r="B79" s="140">
        <v>30</v>
      </c>
      <c r="C79" s="79">
        <v>6181210</v>
      </c>
      <c r="D79" s="79">
        <v>6245655</v>
      </c>
      <c r="E79" s="79">
        <v>3544933</v>
      </c>
      <c r="F79" s="79">
        <v>8519977</v>
      </c>
      <c r="G79" s="79">
        <v>3149275</v>
      </c>
      <c r="H79" s="141" t="str" cm="1">
        <f t="array" ref="H79">_xlfn.LET(
  _xlpm.v,IFERROR(VALUE(SUBSTITUTE(C79:G79,",","")),""),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79" s="133" t="s">
        <v>121</v>
      </c>
      <c r="J79" s="148" t="s">
        <v>121</v>
      </c>
      <c r="K79" s="147"/>
      <c r="L79" s="77" cm="1">
        <f t="array" ref="L79">IF(SUMPRODUCT(--(LOWER(TRIM(C79:G79&amp;""))&lt;&gt;"x"),--(C79:G79&lt;&gt;""))=0,"",
SUMPRODUCT((LOWER(TRIM(C79:G79&amp;""))&lt;&gt;"x")*IFERROR(VALUE(SUBSTITUTE(C79:G79,",","")),0)))</f>
        <v>27641050</v>
      </c>
      <c r="M79" s="79" cm="1">
        <f t="array" ref="M79">IF(COUNTA(C79:G79)&lt;5,"",_xlfn.LET(_xlpm.v,IFERROR(VALUE(SUBSTITUTE(C79:G79,",","")),""),_xlpm.n,SUMPRODUCT(--(_xlpm.v&lt;&gt;"")),IF(_xlpm.n=0,"",SUM(_xlpm.v)/_xlpm.n)))</f>
        <v>5528210</v>
      </c>
      <c r="N79" s="156" t="str">
        <f t="shared" si="5"/>
        <v>★</v>
      </c>
      <c r="O79" s="74" t="str">
        <f t="shared" si="4"/>
        <v/>
      </c>
      <c r="V79" s="74">
        <v>1085</v>
      </c>
    </row>
    <row r="80" spans="1:22" ht="17.25" customHeight="1" x14ac:dyDescent="0.25">
      <c r="A80" s="82" t="s">
        <v>193</v>
      </c>
      <c r="B80" s="140">
        <v>30</v>
      </c>
      <c r="C80" s="79">
        <v>9758463</v>
      </c>
      <c r="D80" s="79">
        <v>3173238</v>
      </c>
      <c r="E80" s="79">
        <v>3413323</v>
      </c>
      <c r="F80" s="79">
        <v>7610116</v>
      </c>
      <c r="G80" s="79">
        <v>6007228</v>
      </c>
      <c r="H80" s="141" t="str" cm="1">
        <f t="array" ref="H80">_xlfn.LET(
  _xlpm.v,IFERROR(VALUE(SUBSTITUTE(C80:G80,",","")),""),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80" s="132" t="s">
        <v>216</v>
      </c>
      <c r="J80" s="148" t="s">
        <v>121</v>
      </c>
      <c r="K80" s="147"/>
      <c r="L80" s="77" cm="1">
        <f t="array" ref="L80">IF(SUMPRODUCT(--(LOWER(TRIM(C80:G80&amp;""))&lt;&gt;"x"),--(C80:G80&lt;&gt;""))=0,"",
SUMPRODUCT((LOWER(TRIM(C80:G80&amp;""))&lt;&gt;"x")*IFERROR(VALUE(SUBSTITUTE(C80:G80,",","")),0)))</f>
        <v>29962368</v>
      </c>
      <c r="M80" s="79" cm="1">
        <f t="array" ref="M80">IF(COUNTA(C80:G80)&lt;5,"",_xlfn.LET(_xlpm.v,IFERROR(VALUE(SUBSTITUTE(C80:G80,",","")),""),_xlpm.n,SUMPRODUCT(--(_xlpm.v&lt;&gt;"")),IF(_xlpm.n=0,"",SUM(_xlpm.v)/_xlpm.n)))</f>
        <v>5992473.5999999996</v>
      </c>
      <c r="N80" s="156" t="str">
        <f t="shared" si="5"/>
        <v>★</v>
      </c>
      <c r="O80" s="74" t="str">
        <f t="shared" si="4"/>
        <v/>
      </c>
      <c r="V80" s="74">
        <v>1086</v>
      </c>
    </row>
    <row r="81" spans="1:22" ht="17.25" customHeight="1" x14ac:dyDescent="0.25">
      <c r="A81" s="82" t="s">
        <v>62</v>
      </c>
      <c r="B81" s="140">
        <v>29</v>
      </c>
      <c r="C81" s="79">
        <v>3112339</v>
      </c>
      <c r="D81" s="79">
        <v>2454159</v>
      </c>
      <c r="E81" s="79">
        <v>1445770</v>
      </c>
      <c r="F81" s="79">
        <v>3281094</v>
      </c>
      <c r="G81" s="79">
        <v>2445663</v>
      </c>
      <c r="H81" s="141" t="str" cm="1">
        <f t="array" ref="H81">_xlfn.LET(
  _xlpm.v,IFERROR(VALUE(SUBSTITUTE(C81:G81,",","")),""),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1" s="133" t="s">
        <v>121</v>
      </c>
      <c r="J81" s="148" t="s">
        <v>121</v>
      </c>
      <c r="K81" s="147"/>
      <c r="L81" s="77" cm="1">
        <f t="array" ref="L81">IF(SUMPRODUCT(--(LOWER(TRIM(C81:G81&amp;""))&lt;&gt;"x"),--(C81:G81&lt;&gt;""))=0,"",
SUMPRODUCT((LOWER(TRIM(C81:G81&amp;""))&lt;&gt;"x")*IFERROR(VALUE(SUBSTITUTE(C81:G81,",","")),0)))</f>
        <v>12739025</v>
      </c>
      <c r="M81" s="79" cm="1">
        <f t="array" ref="M81">IF(COUNTA(C81:G81)&lt;5,"",_xlfn.LET(_xlpm.v,IFERROR(VALUE(SUBSTITUTE(C81:G81,",","")),""),_xlpm.n,SUMPRODUCT(--(_xlpm.v&lt;&gt;"")),IF(_xlpm.n=0,"",SUM(_xlpm.v)/_xlpm.n)))</f>
        <v>2547805</v>
      </c>
      <c r="N81" s="156" t="str">
        <f t="shared" si="5"/>
        <v>✗</v>
      </c>
      <c r="O81" s="74" t="str">
        <f t="shared" si="4"/>
        <v>TurkeyG</v>
      </c>
      <c r="V81" s="74">
        <v>1087</v>
      </c>
    </row>
    <row r="82" spans="1:22" ht="17.25" customHeight="1" x14ac:dyDescent="0.25">
      <c r="A82" s="82" t="s">
        <v>64</v>
      </c>
      <c r="B82" s="140">
        <v>30</v>
      </c>
      <c r="C82" s="79">
        <v>1843762</v>
      </c>
      <c r="D82" s="79">
        <v>2356250</v>
      </c>
      <c r="E82" s="79">
        <v>114628</v>
      </c>
      <c r="F82" s="79">
        <v>3605957</v>
      </c>
      <c r="G82" s="79">
        <v>1807988</v>
      </c>
      <c r="H82" s="141" t="str" cm="1">
        <f t="array" ref="H82">_xlfn.LET(
  _xlpm.v,IFERROR(VALUE(SUBSTITUTE(C82:G82,",","")),""),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2" s="133" t="s">
        <v>121</v>
      </c>
      <c r="J82" s="148" t="s">
        <v>121</v>
      </c>
      <c r="K82" s="147"/>
      <c r="L82" s="77" cm="1">
        <f t="array" ref="L82">IF(SUMPRODUCT(--(LOWER(TRIM(C82:G82&amp;""))&lt;&gt;"x"),--(C82:G82&lt;&gt;""))=0,"",
SUMPRODUCT((LOWER(TRIM(C82:G82&amp;""))&lt;&gt;"x")*IFERROR(VALUE(SUBSTITUTE(C82:G82,",","")),0)))</f>
        <v>9728585</v>
      </c>
      <c r="M82" s="79" cm="1">
        <f t="array" ref="M82">IF(COUNTA(C82:G82)&lt;5,"",_xlfn.LET(_xlpm.v,IFERROR(VALUE(SUBSTITUTE(C82:G82,",","")),""),_xlpm.n,SUMPRODUCT(--(_xlpm.v&lt;&gt;"")),IF(_xlpm.n=0,"",SUM(_xlpm.v)/_xlpm.n)))</f>
        <v>1945717</v>
      </c>
      <c r="N82" s="156" t="str">
        <f t="shared" si="5"/>
        <v>✗</v>
      </c>
      <c r="O82" s="74" t="str">
        <f t="shared" si="4"/>
        <v>Valentine85</v>
      </c>
      <c r="V82" s="74">
        <v>1088</v>
      </c>
    </row>
    <row r="83" spans="1:22" ht="17.25" customHeight="1" x14ac:dyDescent="0.25">
      <c r="A83" s="82" t="s">
        <v>71</v>
      </c>
      <c r="B83" s="140">
        <v>29</v>
      </c>
      <c r="C83" s="79">
        <v>8809761</v>
      </c>
      <c r="D83" s="79">
        <v>3487300</v>
      </c>
      <c r="E83" s="79">
        <v>3487300</v>
      </c>
      <c r="F83" s="79">
        <v>3487300</v>
      </c>
      <c r="G83" s="79">
        <v>3487300</v>
      </c>
      <c r="H83" s="141" t="str" cm="1">
        <f t="array" ref="H83">_xlfn.LET(
  _xlpm.v,IFERROR(VALUE(SUBSTITUTE(C83:G83,",","")),""),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83" s="133" t="s">
        <v>121</v>
      </c>
      <c r="J83" s="148" t="s">
        <v>121</v>
      </c>
      <c r="K83" s="147"/>
      <c r="L83" s="77" cm="1">
        <f t="array" ref="L83">IF(SUMPRODUCT(--(LOWER(TRIM(C83:G83&amp;""))&lt;&gt;"x"),--(C83:G83&lt;&gt;""))=0,"",
SUMPRODUCT((LOWER(TRIM(C83:G83&amp;""))&lt;&gt;"x")*IFERROR(VALUE(SUBSTITUTE(C83:G83,",","")),0)))</f>
        <v>22758961</v>
      </c>
      <c r="M83" s="79" cm="1">
        <f t="array" ref="M83">IF(COUNTA(C83:G83)&lt;5,"",_xlfn.LET(_xlpm.v,IFERROR(VALUE(SUBSTITUTE(C83:G83,",","")),""),_xlpm.n,SUMPRODUCT(--(_xlpm.v&lt;&gt;"")),IF(_xlpm.n=0,"",SUM(_xlpm.v)/_xlpm.n)))</f>
        <v>4551792.2</v>
      </c>
      <c r="N83" s="156" t="str">
        <f t="shared" si="5"/>
        <v>★</v>
      </c>
      <c r="O83" s="74" t="str">
        <f t="shared" si="4"/>
        <v/>
      </c>
      <c r="V83" s="74">
        <v>1099</v>
      </c>
    </row>
    <row r="84" spans="1:22" ht="17.25" customHeight="1" x14ac:dyDescent="0.25">
      <c r="A84" s="120" t="s">
        <v>18</v>
      </c>
      <c r="B84" s="140">
        <v>24</v>
      </c>
      <c r="C84" s="79">
        <v>1753258</v>
      </c>
      <c r="D84" s="79">
        <v>4320531</v>
      </c>
      <c r="E84" s="79">
        <v>3434630</v>
      </c>
      <c r="F84" s="79">
        <v>131155</v>
      </c>
      <c r="G84" s="79">
        <v>2084060</v>
      </c>
      <c r="H84" s="141" t="str" cm="1">
        <f t="array" ref="H84">_xlfn.LET(
  _xlpm.v,IFERROR(VALUE(SUBSTITUTE(C84:G84,",","")),""),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4" s="133" t="s">
        <v>121</v>
      </c>
      <c r="J84" s="158" t="s">
        <v>125</v>
      </c>
      <c r="K84" s="147"/>
      <c r="L84" s="77" cm="1">
        <f t="array" ref="L84">IF(SUMPRODUCT(--(LOWER(TRIM(C84:G84&amp;""))&lt;&gt;"x"),--(C84:G84&lt;&gt;""))=0,"",
SUMPRODUCT((LOWER(TRIM(C84:G84&amp;""))&lt;&gt;"x")*IFERROR(VALUE(SUBSTITUTE(C84:G84,",","")),0)))</f>
        <v>11723634</v>
      </c>
      <c r="M84" s="79" cm="1">
        <f t="array" ref="M84">IF(COUNTA(C84:G84)&lt;5,"",_xlfn.LET(_xlpm.v,IFERROR(VALUE(SUBSTITUTE(C84:G84,",","")),""),_xlpm.n,SUMPRODUCT(--(_xlpm.v&lt;&gt;"")),IF(_xlpm.n=0,"",SUM(_xlpm.v)/_xlpm.n)))</f>
        <v>2344726.7999999998</v>
      </c>
      <c r="N84" s="156" t="str">
        <f t="shared" si="5"/>
        <v>✗</v>
      </c>
      <c r="O84" s="74" t="str">
        <f t="shared" si="4"/>
        <v>EFGH</v>
      </c>
      <c r="V84" s="74">
        <v>1101</v>
      </c>
    </row>
    <row r="85" spans="1:22" ht="17.25" customHeight="1" x14ac:dyDescent="0.25">
      <c r="A85" s="120" t="s">
        <v>21</v>
      </c>
      <c r="B85" s="140">
        <v>24</v>
      </c>
      <c r="C85" s="79">
        <v>1202787</v>
      </c>
      <c r="D85" s="79">
        <v>1700656</v>
      </c>
      <c r="E85" s="79">
        <v>1127910</v>
      </c>
      <c r="F85" s="79">
        <v>111155</v>
      </c>
      <c r="G85" s="79">
        <v>1539483</v>
      </c>
      <c r="H85" s="141" t="str" cm="1">
        <f t="array" ref="H85">_xlfn.LET(
  _xlpm.v,IFERROR(VALUE(SUBSTITUTE(C85:G85,",","")),""),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5" s="132" t="s">
        <v>216</v>
      </c>
      <c r="J85" s="158" t="s">
        <v>125</v>
      </c>
      <c r="K85" s="147"/>
      <c r="L85" s="77" cm="1">
        <f t="array" ref="L85">IF(SUMPRODUCT(--(LOWER(TRIM(C85:G85&amp;""))&lt;&gt;"x"),--(C85:G85&lt;&gt;""))=0,"",
SUMPRODUCT((LOWER(TRIM(C85:G85&amp;""))&lt;&gt;"x")*IFERROR(VALUE(SUBSTITUTE(C85:G85,",","")),0)))</f>
        <v>5681991</v>
      </c>
      <c r="M85" s="79" cm="1">
        <f t="array" ref="M85">IF(COUNTA(C85:G85)&lt;5,"",_xlfn.LET(_xlpm.v,IFERROR(VALUE(SUBSTITUTE(C85:G85,",","")),""),_xlpm.n,SUMPRODUCT(--(_xlpm.v&lt;&gt;"")),IF(_xlpm.n=0,"",SUM(_xlpm.v)/_xlpm.n)))</f>
        <v>1136398.2</v>
      </c>
      <c r="N85" s="156" t="str">
        <f t="shared" si="5"/>
        <v>✗</v>
      </c>
      <c r="O85" s="74" t="str">
        <f t="shared" si="4"/>
        <v>IJKL</v>
      </c>
      <c r="V85" s="74">
        <v>1103</v>
      </c>
    </row>
    <row r="86" spans="1:22" ht="17.25" customHeight="1" x14ac:dyDescent="0.25">
      <c r="A86" s="83" t="s">
        <v>199</v>
      </c>
      <c r="B86" s="140">
        <v>28</v>
      </c>
      <c r="C86" s="79">
        <v>2339766</v>
      </c>
      <c r="D86" s="79">
        <v>1667533</v>
      </c>
      <c r="E86" s="79">
        <v>1671259</v>
      </c>
      <c r="F86" s="79">
        <v>6037251</v>
      </c>
      <c r="G86" s="79">
        <v>2272739</v>
      </c>
      <c r="H86" s="141" t="str" cm="1">
        <f t="array" ref="H86">_xlfn.LET(
  _xlpm.v,IFERROR(VALUE(SUBSTITUTE(C86:G86,",","")),""),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86" s="133" t="s">
        <v>121</v>
      </c>
      <c r="J86" s="148" t="s">
        <v>121</v>
      </c>
      <c r="K86" s="147"/>
      <c r="L86" s="77" cm="1">
        <f t="array" ref="L86">IF(SUMPRODUCT(--(LOWER(TRIM(C86:G86&amp;""))&lt;&gt;"x"),--(C86:G86&lt;&gt;""))=0,"",
SUMPRODUCT((LOWER(TRIM(C86:G86&amp;""))&lt;&gt;"x")*IFERROR(VALUE(SUBSTITUTE(C86:G86,",","")),0)))</f>
        <v>13988548</v>
      </c>
      <c r="M86" s="79" cm="1">
        <f t="array" ref="M86">IF(COUNTA(C86:G86)&lt;5,"",_xlfn.LET(_xlpm.v,IFERROR(VALUE(SUBSTITUTE(C86:G86,",","")),""),_xlpm.n,SUMPRODUCT(--(_xlpm.v&lt;&gt;"")),IF(_xlpm.n=0,"",SUM(_xlpm.v)/_xlpm.n)))</f>
        <v>2797709.6</v>
      </c>
      <c r="N86" s="156" t="str">
        <f t="shared" si="5"/>
        <v>✗</v>
      </c>
      <c r="O86" s="74" t="str">
        <f t="shared" si="4"/>
        <v>INMORTALES</v>
      </c>
      <c r="V86" s="74">
        <v>1092</v>
      </c>
    </row>
    <row r="87" spans="1:22" ht="17.25" customHeight="1" x14ac:dyDescent="0.25">
      <c r="A87" s="83" t="s">
        <v>26</v>
      </c>
      <c r="B87" s="140">
        <v>27</v>
      </c>
      <c r="C87" s="79">
        <v>3866293</v>
      </c>
      <c r="D87" s="79">
        <v>6052854</v>
      </c>
      <c r="E87" s="79">
        <v>7397652</v>
      </c>
      <c r="F87" s="79">
        <v>8760526</v>
      </c>
      <c r="G87" s="79">
        <v>2283973</v>
      </c>
      <c r="H87" s="141" t="str" cm="1">
        <f t="array" ref="H87">_xlfn.LET(
  _xlpm.v,IFERROR(VALUE(SUBSTITUTE(C87:G87,",","")),""),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87" s="133" t="s">
        <v>121</v>
      </c>
      <c r="J87" s="148" t="s">
        <v>121</v>
      </c>
      <c r="K87" s="147"/>
      <c r="L87" s="77" cm="1">
        <f t="array" ref="L87">IF(SUMPRODUCT(--(LOWER(TRIM(C87:G87&amp;""))&lt;&gt;"x"),--(C87:G87&lt;&gt;""))=0,"",
SUMPRODUCT((LOWER(TRIM(C87:G87&amp;""))&lt;&gt;"x")*IFERROR(VALUE(SUBSTITUTE(C87:G87,",","")),0)))</f>
        <v>28361298</v>
      </c>
      <c r="M87" s="79" cm="1">
        <f t="array" ref="M87">IF(COUNTA(C87:G87)&lt;5,"",_xlfn.LET(_xlpm.v,IFERROR(VALUE(SUBSTITUTE(C87:G87,",","")),""),_xlpm.n,SUMPRODUCT(--(_xlpm.v&lt;&gt;"")),IF(_xlpm.n=0,"",SUM(_xlpm.v)/_xlpm.n)))</f>
        <v>5672259.5999999996</v>
      </c>
      <c r="N87" s="156" t="str">
        <f t="shared" si="5"/>
        <v>★</v>
      </c>
      <c r="O87" s="74" t="str">
        <f t="shared" si="4"/>
        <v/>
      </c>
      <c r="V87" s="74">
        <v>1108</v>
      </c>
    </row>
    <row r="88" spans="1:22" ht="17.25" customHeight="1" x14ac:dyDescent="0.25">
      <c r="A88" s="83" t="s">
        <v>15</v>
      </c>
      <c r="B88" s="140">
        <v>29</v>
      </c>
      <c r="C88" s="79">
        <v>7445492</v>
      </c>
      <c r="D88" s="79">
        <v>1936502</v>
      </c>
      <c r="E88" s="79">
        <v>2283019</v>
      </c>
      <c r="F88" s="79">
        <v>2223404</v>
      </c>
      <c r="G88" s="79">
        <v>750935</v>
      </c>
      <c r="H88" s="141" t="str" cm="1">
        <f t="array" ref="H88">_xlfn.LET(
  _xlpm.v,IFERROR(VALUE(SUBSTITUTE(C88:G88,",","")),""),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88" s="133" t="s">
        <v>121</v>
      </c>
      <c r="J88" s="148" t="s">
        <v>121</v>
      </c>
      <c r="K88" s="147"/>
      <c r="L88" s="77" cm="1">
        <f t="array" ref="L88">IF(SUMPRODUCT(--(LOWER(TRIM(C88:G88&amp;""))&lt;&gt;"x"),--(C88:G88&lt;&gt;""))=0,"",
SUMPRODUCT((LOWER(TRIM(C88:G88&amp;""))&lt;&gt;"x")*IFERROR(VALUE(SUBSTITUTE(C88:G88,",","")),0)))</f>
        <v>14639352</v>
      </c>
      <c r="M88" s="79" cm="1">
        <f t="array" ref="M88">IF(COUNTA(C88:G88)&lt;5,"",_xlfn.LET(_xlpm.v,IFERROR(VALUE(SUBSTITUTE(C88:G88,",","")),""),_xlpm.n,SUMPRODUCT(--(_xlpm.v&lt;&gt;"")),IF(_xlpm.n=0,"",SUM(_xlpm.v)/_xlpm.n)))</f>
        <v>2927870.4</v>
      </c>
      <c r="N88" s="156" t="str">
        <f t="shared" si="5"/>
        <v>✗</v>
      </c>
      <c r="O88" s="74" t="str">
        <f t="shared" si="4"/>
        <v>MexCol</v>
      </c>
      <c r="V88" s="74">
        <v>1112</v>
      </c>
    </row>
    <row r="89" spans="1:22" ht="17.25" customHeight="1" x14ac:dyDescent="0.25">
      <c r="A89" s="83" t="s">
        <v>147</v>
      </c>
      <c r="B89" s="140">
        <v>27</v>
      </c>
      <c r="C89" s="79">
        <v>0</v>
      </c>
      <c r="D89" s="79">
        <v>1577609</v>
      </c>
      <c r="E89" s="79">
        <v>2821314</v>
      </c>
      <c r="F89" s="79">
        <v>23101420</v>
      </c>
      <c r="G89" s="79">
        <v>3012686</v>
      </c>
      <c r="H89" s="141" t="str" cm="1">
        <f t="array" ref="H89">_xlfn.LET(
  _xlpm.v,IFERROR(VALUE(SUBSTITUTE(C89:G89,",","")),""),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89" s="133" t="s">
        <v>121</v>
      </c>
      <c r="J89" s="148" t="s">
        <v>121</v>
      </c>
      <c r="K89" s="147"/>
      <c r="L89" s="77" cm="1">
        <f t="array" ref="L89">IF(SUMPRODUCT(--(LOWER(TRIM(C89:G89&amp;""))&lt;&gt;"x"),--(C89:G89&lt;&gt;""))=0,"",
SUMPRODUCT((LOWER(TRIM(C89:G89&amp;""))&lt;&gt;"x")*IFERROR(VALUE(SUBSTITUTE(C89:G89,",","")),0)))</f>
        <v>30513029</v>
      </c>
      <c r="M89" s="79" cm="1">
        <f t="array" ref="M89">IF(COUNTA(C89:G89)&lt;5,"",_xlfn.LET(_xlpm.v,IFERROR(VALUE(SUBSTITUTE(C89:G89,",","")),""),_xlpm.n,SUMPRODUCT(--(_xlpm.v&lt;&gt;"")),IF(_xlpm.n=0,"",SUM(_xlpm.v)/_xlpm.n)))</f>
        <v>6102605.7999999998</v>
      </c>
      <c r="N89" s="156" t="str">
        <f t="shared" si="5"/>
        <v>★</v>
      </c>
      <c r="O89" s="74" t="str">
        <f t="shared" si="4"/>
        <v/>
      </c>
      <c r="V89" s="74">
        <v>1107</v>
      </c>
    </row>
    <row r="90" spans="1:22" ht="17.25" customHeight="1" x14ac:dyDescent="0.25">
      <c r="A90" s="83" t="s">
        <v>200</v>
      </c>
      <c r="B90" s="140">
        <v>29</v>
      </c>
      <c r="C90" s="79">
        <v>2363212</v>
      </c>
      <c r="D90" s="79">
        <v>372670</v>
      </c>
      <c r="E90" s="79">
        <v>920851</v>
      </c>
      <c r="F90" s="79">
        <v>4177041</v>
      </c>
      <c r="G90" s="79">
        <v>1339594</v>
      </c>
      <c r="H90" s="141" t="str" cm="1">
        <f t="array" ref="H90">_xlfn.LET(
  _xlpm.v,IFERROR(VALUE(SUBSTITUTE(C90:G90,",","")),""),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90" s="133" t="s">
        <v>121</v>
      </c>
      <c r="J90" s="148" t="s">
        <v>121</v>
      </c>
      <c r="K90" s="147"/>
      <c r="L90" s="77" cm="1">
        <f t="array" ref="L90">IF(SUMPRODUCT(--(LOWER(TRIM(C90:G90&amp;""))&lt;&gt;"x"),--(C90:G90&lt;&gt;""))=0,"",
SUMPRODUCT((LOWER(TRIM(C90:G90&amp;""))&lt;&gt;"x")*IFERROR(VALUE(SUBSTITUTE(C90:G90,",","")),0)))</f>
        <v>9173368</v>
      </c>
      <c r="M90" s="79" cm="1">
        <f t="array" ref="M90">IF(COUNTA(C90:G90)&lt;5,"",_xlfn.LET(_xlpm.v,IFERROR(VALUE(SUBSTITUTE(C90:G90,",","")),""),_xlpm.n,SUMPRODUCT(--(_xlpm.v&lt;&gt;"")),IF(_xlpm.n=0,"",SUM(_xlpm.v)/_xlpm.n)))</f>
        <v>1834673.6</v>
      </c>
      <c r="N90" s="156" t="str">
        <f t="shared" si="5"/>
        <v>✗</v>
      </c>
      <c r="O90" s="74" t="str">
        <f t="shared" si="4"/>
        <v>WALTER676</v>
      </c>
      <c r="V90" s="74">
        <v>1109</v>
      </c>
    </row>
    <row r="91" spans="1:22" ht="17.25" customHeight="1" x14ac:dyDescent="0.25">
      <c r="A91" s="83" t="s">
        <v>162</v>
      </c>
      <c r="B91" s="140">
        <v>31</v>
      </c>
      <c r="C91" s="79">
        <v>6160437</v>
      </c>
      <c r="D91" s="79">
        <v>2541706</v>
      </c>
      <c r="E91" s="79">
        <v>7030091</v>
      </c>
      <c r="F91" s="79">
        <v>32269941</v>
      </c>
      <c r="G91" s="79">
        <v>3002621</v>
      </c>
      <c r="H91" s="141" t="str" cm="1">
        <f t="array" ref="H91">_xlfn.LET(
  _xlpm.v,IFERROR(VALUE(SUBSTITUTE(C91:G91,",","")),""),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91" s="133" t="s">
        <v>121</v>
      </c>
      <c r="J91" s="148" t="s">
        <v>121</v>
      </c>
      <c r="K91" s="147"/>
      <c r="L91" s="77" cm="1">
        <f t="array" ref="L91">IF(SUMPRODUCT(--(LOWER(TRIM(C91:G91&amp;""))&lt;&gt;"x"),--(C91:G91&lt;&gt;""))=0,"",
SUMPRODUCT((LOWER(TRIM(C91:G91&amp;""))&lt;&gt;"x")*IFERROR(VALUE(SUBSTITUTE(C91:G91,",","")),0)))</f>
        <v>51004796</v>
      </c>
      <c r="M91" s="79" cm="1">
        <f t="array" ref="M91">IF(COUNTA(C91:G91)&lt;5,"",_xlfn.LET(_xlpm.v,IFERROR(VALUE(SUBSTITUTE(C91:G91,",","")),""),_xlpm.n,SUMPRODUCT(--(_xlpm.v&lt;&gt;"")),IF(_xlpm.n=0,"",SUM(_xlpm.v)/_xlpm.n)))</f>
        <v>10200959.199999999</v>
      </c>
      <c r="N91" s="156" t="str">
        <f t="shared" si="5"/>
        <v>★</v>
      </c>
      <c r="O91" s="74" t="str">
        <f t="shared" si="4"/>
        <v/>
      </c>
      <c r="V91" s="74">
        <v>1111</v>
      </c>
    </row>
    <row r="92" spans="1:22" ht="17.25" customHeight="1" x14ac:dyDescent="0.25">
      <c r="A92" s="120" t="s">
        <v>260</v>
      </c>
      <c r="B92" s="140">
        <v>30</v>
      </c>
      <c r="C92" s="79">
        <v>1573987</v>
      </c>
      <c r="D92" s="79">
        <v>1099280</v>
      </c>
      <c r="E92" s="79">
        <v>415533</v>
      </c>
      <c r="F92" s="79">
        <v>1988620</v>
      </c>
      <c r="G92" s="79">
        <v>1132004</v>
      </c>
      <c r="H92" s="141" t="str" cm="1">
        <f t="array" ref="H92">_xlfn.LET(
  _xlpm.v,IFERROR(VALUE(SUBSTITUTE(C92:G92,",","")),""),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92" s="147"/>
      <c r="J92" s="148" t="s">
        <v>121</v>
      </c>
      <c r="K92" s="147"/>
      <c r="L92" s="77" cm="1">
        <f t="array" ref="L92">IF(SUMPRODUCT(--(LOWER(TRIM(C92:G92&amp;""))&lt;&gt;"x"),--(C92:G92&lt;&gt;""))=0,"",
SUMPRODUCT((LOWER(TRIM(C92:G92&amp;""))&lt;&gt;"x")*IFERROR(VALUE(SUBSTITUTE(C92:G92,",","")),0)))</f>
        <v>6209424</v>
      </c>
      <c r="M92" s="79" cm="1">
        <f t="array" ref="M92">IF(COUNTA(C92:G92)&lt;5,"",_xlfn.LET(_xlpm.v,IFERROR(VALUE(SUBSTITUTE(C92:G92,",","")),""),_xlpm.n,SUMPRODUCT(--(_xlpm.v&lt;&gt;"")),IF(_xlpm.n=0,"",SUM(_xlpm.v)/_xlpm.n)))</f>
        <v>1241884.8</v>
      </c>
      <c r="N92" s="156" t="str">
        <f t="shared" si="5"/>
        <v>✗</v>
      </c>
      <c r="O92" s="74" t="str">
        <f t="shared" si="4"/>
        <v>yupansu</v>
      </c>
      <c r="V92" s="74">
        <v>1113</v>
      </c>
    </row>
    <row r="93" spans="1:22" ht="17.25" customHeight="1" x14ac:dyDescent="0.25">
      <c r="A93" s="73"/>
      <c r="B93" s="140"/>
      <c r="C93" s="79" t="str">
        <f>IF(COUNTIFS('Score Import'!$A:$A,$A93,'Score Import'!$C:$C,D$1)=0,"",
SUMIFS('Score Import'!$B:$B,'Score Import'!$A:$A,$A93,'Score Import'!$C:$C,D$1))</f>
        <v/>
      </c>
      <c r="D93" s="79" t="str">
        <f>IF(COUNTIFS('Score Import'!$A:$A,$A93,'Score Import'!$C:$C,E$1)=0,"",
SUMIFS('Score Import'!$B:$B,'Score Import'!$A:$A,$A93,'Score Import'!$C:$C,E$1))</f>
        <v/>
      </c>
      <c r="E93" s="79" t="str">
        <f>IF(COUNTIFS('Score Import'!$A:$A,$A93,'Score Import'!$C:$C,F$1)=0,"",
SUMIFS('Score Import'!$B:$B,'Score Import'!$A:$A,$A93,'Score Import'!$C:$C,F$1))</f>
        <v/>
      </c>
      <c r="F93" s="79" t="str">
        <f>IF(COUNTIFS('Score Import'!$A:$A,$A93,'Score Import'!$C:$C,G$1)=0,"",
SUMIFS('Score Import'!$B:$B,'Score Import'!$A:$A,$A93,'Score Import'!$C:$C,G$1))</f>
        <v/>
      </c>
      <c r="G93" s="79" t="str">
        <f>IF(COUNTIFS('Score Import'!$A:$A,$A93,'Score Import'!$C:$C,H$1)=0,"",
SUMIFS('Score Import'!$B:$B,'Score Import'!$A:$A,$A93,'Score Import'!$C:$C,H$1))</f>
        <v/>
      </c>
      <c r="H93" s="141" t="str" cm="1">
        <f t="array" ref="H93">_xlfn.LET(
  _xlpm.v,IFERROR(VALUE(SUBSTITUTE(C93:G93,",","")),""),
  _xlpm.valid,SUMPRODUCT(--ISNUMBER(_xlpm.v)),
  _xlpm.n,SUMPRODUCT(--ISNUMBER(_xlpm.v),--(_xlpm.v&lt;6000000)),
  IF(_xlpm.valid=0,"",
     IF(_xlpm.n=0,"Perfect!",_xlpm.n&amp;" "&amp;IF(_xlpm.n=1,"miss","misses"))
  )
)</f>
        <v/>
      </c>
      <c r="I93" s="147"/>
      <c r="J93" s="147"/>
      <c r="K93" s="147"/>
      <c r="L93" s="77" t="str" cm="1">
        <f t="array" ref="L93">IF(SUMPRODUCT(--(LOWER(TRIM(C93:G93&amp;""))&lt;&gt;"x"),--(C93:G93&lt;&gt;""))=0,"",
SUMPRODUCT((LOWER(TRIM(C93:G93&amp;""))&lt;&gt;"x")*IFERROR(VALUE(SUBSTITUTE(C93:G93,",","")),0)))</f>
        <v/>
      </c>
      <c r="M93" s="79" t="str" cm="1">
        <f t="array" ref="M93">IF(COUNTA(C93:G93)&lt;5,"",_xlfn.LET(_xlpm.v,IFERROR(VALUE(SUBSTITUTE(C93:G93,",","")),""),_xlpm.n,SUMPRODUCT(--(_xlpm.v&lt;&gt;"")),IF(_xlpm.n=0,"",SUM(_xlpm.v)/_xlpm.n)))</f>
        <v/>
      </c>
      <c r="N93" s="156"/>
      <c r="O93" s="74" t="str">
        <f t="shared" si="4"/>
        <v/>
      </c>
    </row>
    <row r="94" spans="1:22" ht="17.25" customHeight="1" x14ac:dyDescent="0.25">
      <c r="A94" s="73"/>
      <c r="B94" s="140"/>
      <c r="C94" s="79" t="str">
        <f>IF(COUNTIFS('Score Import'!$A:$A,$A94,'Score Import'!$C:$C,D$1)=0,"",
SUMIFS('Score Import'!$B:$B,'Score Import'!$A:$A,$A94,'Score Import'!$C:$C,D$1))</f>
        <v/>
      </c>
      <c r="D94" s="79" t="str">
        <f>IF(COUNTIFS('Score Import'!$A:$A,$A94,'Score Import'!$C:$C,E$1)=0,"",
SUMIFS('Score Import'!$B:$B,'Score Import'!$A:$A,$A94,'Score Import'!$C:$C,E$1))</f>
        <v/>
      </c>
      <c r="E94" s="79" t="str">
        <f>IF(COUNTIFS('Score Import'!$A:$A,$A94,'Score Import'!$C:$C,F$1)=0,"",
SUMIFS('Score Import'!$B:$B,'Score Import'!$A:$A,$A94,'Score Import'!$C:$C,F$1))</f>
        <v/>
      </c>
      <c r="F94" s="79" t="str">
        <f>IF(COUNTIFS('Score Import'!$A:$A,$A94,'Score Import'!$C:$C,G$1)=0,"",
SUMIFS('Score Import'!$B:$B,'Score Import'!$A:$A,$A94,'Score Import'!$C:$C,G$1))</f>
        <v/>
      </c>
      <c r="G94" s="79" t="str">
        <f>IF(COUNTIFS('Score Import'!$A:$A,$A94,'Score Import'!$C:$C,H$1)=0,"",
SUMIFS('Score Import'!$B:$B,'Score Import'!$A:$A,$A94,'Score Import'!$C:$C,H$1))</f>
        <v/>
      </c>
      <c r="H94" s="141" t="str" cm="1">
        <f t="array" ref="H94">_xlfn.LET(
  _xlpm.v,IFERROR(VALUE(SUBSTITUTE(C94:G94,",","")),""),
  _xlpm.valid,SUMPRODUCT(--ISNUMBER(_xlpm.v)),
  _xlpm.n,SUMPRODUCT(--ISNUMBER(_xlpm.v),--(_xlpm.v&lt;6000000)),
  IF(_xlpm.valid=0,"",
     IF(_xlpm.n=0,"Perfect!",_xlpm.n&amp;" "&amp;IF(_xlpm.n=1,"miss","misses"))
  )
)</f>
        <v/>
      </c>
      <c r="I94" s="147"/>
      <c r="J94" s="147"/>
      <c r="K94" s="147"/>
      <c r="L94" s="77" t="str" cm="1">
        <f t="array" ref="L94">IF(SUMPRODUCT(--(LOWER(TRIM(C94:G94&amp;""))&lt;&gt;"x"),--(C94:G94&lt;&gt;""))=0,"",
SUMPRODUCT((LOWER(TRIM(C94:G94&amp;""))&lt;&gt;"x")*IFERROR(VALUE(SUBSTITUTE(C94:G94,",","")),0)))</f>
        <v/>
      </c>
      <c r="M94" s="79" t="str" cm="1">
        <f t="array" ref="M94">IF(COUNTA(C94:G94)&lt;5,"",_xlfn.LET(_xlpm.v,IFERROR(VALUE(SUBSTITUTE(C94:G94,",","")),""),_xlpm.n,SUMPRODUCT(--(_xlpm.v&lt;&gt;"")),IF(_xlpm.n=0,"",SUM(_xlpm.v)/_xlpm.n)))</f>
        <v/>
      </c>
      <c r="N94" s="156"/>
      <c r="O94" s="74" t="str">
        <f t="shared" ref="O94:O106" si="6">IF(AND(COUNTA(C94:G94)=5,L94&lt;20000000),A94,"")</f>
        <v/>
      </c>
    </row>
    <row r="95" spans="1:22" ht="17.25" customHeight="1" x14ac:dyDescent="0.25">
      <c r="A95" s="73"/>
      <c r="B95" s="140"/>
      <c r="C95" s="79" t="str">
        <f>IF(COUNTIFS('Score Import'!$A:$A,$A95,'Score Import'!$C:$C,D$1)=0,"",
SUMIFS('Score Import'!$B:$B,'Score Import'!$A:$A,$A95,'Score Import'!$C:$C,D$1))</f>
        <v/>
      </c>
      <c r="D95" s="79" t="str">
        <f>IF(COUNTIFS('Score Import'!$A:$A,$A95,'Score Import'!$C:$C,E$1)=0,"",
SUMIFS('Score Import'!$B:$B,'Score Import'!$A:$A,$A95,'Score Import'!$C:$C,E$1))</f>
        <v/>
      </c>
      <c r="E95" s="79" t="str">
        <f>IF(COUNTIFS('Score Import'!$A:$A,$A95,'Score Import'!$C:$C,F$1)=0,"",
SUMIFS('Score Import'!$B:$B,'Score Import'!$A:$A,$A95,'Score Import'!$C:$C,F$1))</f>
        <v/>
      </c>
      <c r="F95" s="79" t="str">
        <f>IF(COUNTIFS('Score Import'!$A:$A,$A95,'Score Import'!$C:$C,G$1)=0,"",
SUMIFS('Score Import'!$B:$B,'Score Import'!$A:$A,$A95,'Score Import'!$C:$C,G$1))</f>
        <v/>
      </c>
      <c r="G95" s="79" t="str">
        <f>IF(COUNTIFS('Score Import'!$A:$A,$A95,'Score Import'!$C:$C,H$1)=0,"",
SUMIFS('Score Import'!$B:$B,'Score Import'!$A:$A,$A95,'Score Import'!$C:$C,H$1))</f>
        <v/>
      </c>
      <c r="H95" s="141" t="str" cm="1">
        <f t="array" ref="H95">_xlfn.LET(
  _xlpm.v,IFERROR(VALUE(SUBSTITUTE(C95:G95,",","")),""),
  _xlpm.valid,SUMPRODUCT(--ISNUMBER(_xlpm.v)),
  _xlpm.n,SUMPRODUCT(--ISNUMBER(_xlpm.v),--(_xlpm.v&lt;6000000)),
  IF(_xlpm.valid=0,"",
     IF(_xlpm.n=0,"Perfect!",_xlpm.n&amp;" "&amp;IF(_xlpm.n=1,"miss","misses"))
  )
)</f>
        <v/>
      </c>
      <c r="I95" s="147"/>
      <c r="J95" s="147"/>
      <c r="K95" s="147"/>
      <c r="L95" s="77" t="str" cm="1">
        <f t="array" ref="L95">IF(SUMPRODUCT(--(LOWER(TRIM(C95:G95&amp;""))&lt;&gt;"x"),--(C95:G95&lt;&gt;""))=0,"",
SUMPRODUCT((LOWER(TRIM(C95:G95&amp;""))&lt;&gt;"x")*IFERROR(VALUE(SUBSTITUTE(C95:G95,",","")),0)))</f>
        <v/>
      </c>
      <c r="M95" s="79" t="str" cm="1">
        <f t="array" ref="M95">IF(COUNTA(C95:G95)&lt;5,"",_xlfn.LET(_xlpm.v,IFERROR(VALUE(SUBSTITUTE(C95:G95,",","")),""),_xlpm.n,SUMPRODUCT(--(_xlpm.v&lt;&gt;"")),IF(_xlpm.n=0,"",SUM(_xlpm.v)/_xlpm.n)))</f>
        <v/>
      </c>
      <c r="N95" s="156"/>
      <c r="O95" s="74" t="str">
        <f t="shared" si="6"/>
        <v/>
      </c>
    </row>
    <row r="96" spans="1:22" ht="17.25" customHeight="1" x14ac:dyDescent="0.25">
      <c r="A96" s="73"/>
      <c r="B96" s="140"/>
      <c r="C96" s="79"/>
      <c r="D96" s="79"/>
      <c r="E96" s="79"/>
      <c r="F96" s="79"/>
      <c r="G96" s="79"/>
      <c r="H96" s="141"/>
      <c r="I96" s="147"/>
      <c r="J96" s="147"/>
      <c r="K96" s="147"/>
      <c r="L96" s="77"/>
      <c r="M96" s="79"/>
      <c r="N96" s="156"/>
    </row>
    <row r="97" spans="1:16" ht="17.25" customHeight="1" x14ac:dyDescent="0.25">
      <c r="B97" s="140"/>
      <c r="C97" s="79" t="str">
        <f>IF(COUNTIFS('Score Import'!$A:$A,$A97,'Score Import'!$C:$C,D$1)=0,"",
SUMIFS('Score Import'!$B:$B,'Score Import'!$A:$A,$A97,'Score Import'!$C:$C,D$1))</f>
        <v/>
      </c>
      <c r="D97" s="79" t="str">
        <f>IF(COUNTIFS('Score Import'!$A:$A,$A97,'Score Import'!$C:$C,E$1)=0,"",
SUMIFS('Score Import'!$B:$B,'Score Import'!$A:$A,$A97,'Score Import'!$C:$C,E$1))</f>
        <v/>
      </c>
      <c r="E97" s="79" t="str">
        <f>IF(COUNTIFS('Score Import'!$A:$A,$A97,'Score Import'!$C:$C,F$1)=0,"",
SUMIFS('Score Import'!$B:$B,'Score Import'!$A:$A,$A97,'Score Import'!$C:$C,F$1))</f>
        <v/>
      </c>
      <c r="F97" s="79" t="str">
        <f>IF(COUNTIFS('Score Import'!$A:$A,$A97,'Score Import'!$C:$C,G$1)=0,"",
SUMIFS('Score Import'!$B:$B,'Score Import'!$A:$A,$A97,'Score Import'!$C:$C,G$1))</f>
        <v/>
      </c>
      <c r="G97" s="79" t="str">
        <f>IF(COUNTIFS('Score Import'!$A:$A,$A97,'Score Import'!$C:$C,H$1)=0,"",
SUMIFS('Score Import'!$B:$B,'Score Import'!$A:$A,$A97,'Score Import'!$C:$C,H$1))</f>
        <v/>
      </c>
      <c r="H97" s="141" t="str" cm="1">
        <f t="array" ref="H97">_xlfn.LET(
  _xlpm.v,IFERROR(VALUE(SUBSTITUTE(C97:G97,",","")),""),
  _xlpm.valid,SUMPRODUCT(--ISNUMBER(_xlpm.v)),
  _xlpm.n,SUMPRODUCT(--ISNUMBER(_xlpm.v),--(_xlpm.v&lt;6000000)),
  IF(_xlpm.valid=0,"",
     IF(_xlpm.n=0,"Perfect!",_xlpm.n&amp;" "&amp;IF(_xlpm.n=1,"miss","misses"))
  )
)</f>
        <v/>
      </c>
      <c r="I97" s="147"/>
      <c r="J97" s="147"/>
      <c r="K97" s="147"/>
      <c r="L97" s="77" t="str" cm="1">
        <f t="array" ref="L97">IF(SUMPRODUCT(--(LOWER(TRIM(C97:G97&amp;""))&lt;&gt;"x"),--(C97:G97&lt;&gt;""))=0,"",
SUMPRODUCT((LOWER(TRIM(C97:G97&amp;""))&lt;&gt;"x")*IFERROR(VALUE(SUBSTITUTE(C97:G97,",","")),0)))</f>
        <v/>
      </c>
      <c r="M97" s="79" t="str" cm="1">
        <f t="array" ref="M97">IF(COUNTA(C97:G97)&lt;5,"",_xlfn.LET(_xlpm.v,IFERROR(VALUE(SUBSTITUTE(C97:G97,",","")),""),_xlpm.n,SUMPRODUCT(--(_xlpm.v&lt;&gt;"")),IF(_xlpm.n=0,"",SUM(_xlpm.v)/_xlpm.n)))</f>
        <v/>
      </c>
      <c r="N97" s="156"/>
      <c r="O97" s="74" t="str">
        <f t="shared" si="6"/>
        <v/>
      </c>
    </row>
    <row r="98" spans="1:16" ht="17.25" customHeight="1" x14ac:dyDescent="0.25">
      <c r="B98" s="140"/>
      <c r="C98" s="79" t="str">
        <f>IF(COUNTIFS('Score Import'!$A:$A,$A98,'Score Import'!$C:$C,D$1)=0,"",
SUMIFS('Score Import'!$B:$B,'Score Import'!$A:$A,$A98,'Score Import'!$C:$C,D$1))</f>
        <v/>
      </c>
      <c r="D98" s="79" t="str">
        <f>IF(COUNTIFS('Score Import'!$A:$A,$A98,'Score Import'!$C:$C,E$1)=0,"",
SUMIFS('Score Import'!$B:$B,'Score Import'!$A:$A,$A98,'Score Import'!$C:$C,E$1))</f>
        <v/>
      </c>
      <c r="E98" s="79" t="str">
        <f>IF(COUNTIFS('Score Import'!$A:$A,$A98,'Score Import'!$C:$C,F$1)=0,"",
SUMIFS('Score Import'!$B:$B,'Score Import'!$A:$A,$A98,'Score Import'!$C:$C,F$1))</f>
        <v/>
      </c>
      <c r="F98" s="79" t="str">
        <f>IF(COUNTIFS('Score Import'!$A:$A,$A98,'Score Import'!$C:$C,G$1)=0,"",
SUMIFS('Score Import'!$B:$B,'Score Import'!$A:$A,$A98,'Score Import'!$C:$C,G$1))</f>
        <v/>
      </c>
      <c r="G98" s="79" t="str">
        <f>IF(COUNTIFS('Score Import'!$A:$A,$A98,'Score Import'!$C:$C,H$1)=0,"",
SUMIFS('Score Import'!$B:$B,'Score Import'!$A:$A,$A98,'Score Import'!$C:$C,H$1))</f>
        <v/>
      </c>
      <c r="H98" s="141" t="str" cm="1">
        <f t="array" ref="H98">_xlfn.LET(
  _xlpm.v,IFERROR(VALUE(SUBSTITUTE(C98:G98,",","")),""),
  _xlpm.valid,SUMPRODUCT(--ISNUMBER(_xlpm.v)),
  _xlpm.n,SUMPRODUCT(--ISNUMBER(_xlpm.v),--(_xlpm.v&lt;6000000)),
  IF(_xlpm.valid=0,"",
     IF(_xlpm.n=0,"Perfect!",_xlpm.n&amp;" "&amp;IF(_xlpm.n=1,"miss","misses"))
  )
)</f>
        <v/>
      </c>
      <c r="I98" s="147"/>
      <c r="J98" s="147"/>
      <c r="K98" s="147"/>
      <c r="L98" s="77" t="str" cm="1">
        <f t="array" ref="L98">IF(SUMPRODUCT(--(LOWER(TRIM(C98:G98&amp;""))&lt;&gt;"x"),--(C98:G98&lt;&gt;""))=0,"",
SUMPRODUCT((LOWER(TRIM(C98:G98&amp;""))&lt;&gt;"x")*IFERROR(VALUE(SUBSTITUTE(C98:G98,",","")),0)))</f>
        <v/>
      </c>
      <c r="M98" s="79" t="str" cm="1">
        <f t="array" ref="M98">IF(COUNTA(C98:G98)&lt;5,"",_xlfn.LET(_xlpm.v,IFERROR(VALUE(SUBSTITUTE(C98:G98,",","")),""),_xlpm.n,SUMPRODUCT(--(_xlpm.v&lt;&gt;"")),IF(_xlpm.n=0,"",SUM(_xlpm.v)/_xlpm.n)))</f>
        <v/>
      </c>
      <c r="N98" s="156"/>
      <c r="O98" s="74" t="str">
        <f t="shared" si="6"/>
        <v/>
      </c>
    </row>
    <row r="99" spans="1:16" ht="17.25" customHeight="1" x14ac:dyDescent="0.25">
      <c r="B99" s="140"/>
      <c r="C99" s="79"/>
      <c r="D99" s="79"/>
      <c r="E99" s="79"/>
      <c r="F99" s="79"/>
      <c r="G99" s="79"/>
      <c r="H99" s="141"/>
      <c r="I99" s="147"/>
      <c r="J99" s="147"/>
      <c r="K99" s="147"/>
      <c r="L99" s="77"/>
      <c r="M99" s="79"/>
      <c r="N99" s="156"/>
    </row>
    <row r="100" spans="1:16" ht="17.25" customHeight="1" x14ac:dyDescent="0.25">
      <c r="B100" s="140"/>
      <c r="C100" s="79"/>
      <c r="D100" s="79"/>
      <c r="E100" s="79"/>
      <c r="F100" s="79"/>
      <c r="G100" s="79"/>
      <c r="H100" s="141"/>
      <c r="I100" s="147"/>
      <c r="J100" s="147"/>
      <c r="K100" s="147"/>
      <c r="L100" s="77"/>
      <c r="M100" s="79"/>
      <c r="N100" s="156"/>
    </row>
    <row r="101" spans="1:16" ht="17.25" customHeight="1" x14ac:dyDescent="0.25">
      <c r="B101" s="140"/>
      <c r="C101" s="79" t="str">
        <f>IF(COUNTIFS('Score Import'!$A:$A,$A101,'Score Import'!$C:$C,D$1)=0,"",
SUMIFS('Score Import'!$B:$B,'Score Import'!$A:$A,$A101,'Score Import'!$C:$C,D$1))</f>
        <v/>
      </c>
      <c r="D101" s="79" t="str">
        <f>IF(COUNTIFS('Score Import'!$A:$A,$A101,'Score Import'!$C:$C,E$1)=0,"",
SUMIFS('Score Import'!$B:$B,'Score Import'!$A:$A,$A101,'Score Import'!$C:$C,E$1))</f>
        <v/>
      </c>
      <c r="E101" s="79" t="str">
        <f>IF(COUNTIFS('Score Import'!$A:$A,$A101,'Score Import'!$C:$C,F$1)=0,"",
SUMIFS('Score Import'!$B:$B,'Score Import'!$A:$A,$A101,'Score Import'!$C:$C,F$1))</f>
        <v/>
      </c>
      <c r="F101" s="79" t="str">
        <f>IF(COUNTIFS('Score Import'!$A:$A,$A101,'Score Import'!$C:$C,G$1)=0,"",
SUMIFS('Score Import'!$B:$B,'Score Import'!$A:$A,$A101,'Score Import'!$C:$C,G$1))</f>
        <v/>
      </c>
      <c r="G101" s="79" t="str">
        <f>IF(COUNTIFS('Score Import'!$A:$A,$A101,'Score Import'!$C:$C,H$1)=0,"",
SUMIFS('Score Import'!$B:$B,'Score Import'!$A:$A,$A101,'Score Import'!$C:$C,H$1))</f>
        <v/>
      </c>
      <c r="H101" s="141" t="str" cm="1">
        <f t="array" ref="H101">_xlfn.LET(
  _xlpm.v,IFERROR(VALUE(SUBSTITUTE(C101:G101,",","")),""),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1" s="147"/>
      <c r="J101" s="147"/>
      <c r="K101" s="147"/>
      <c r="L101" s="77" t="str" cm="1">
        <f t="array" ref="L101">IF(SUMPRODUCT(--(LOWER(TRIM(C101:G101&amp;""))&lt;&gt;"x"),--(C101:G101&lt;&gt;""))=0,"",
SUMPRODUCT((LOWER(TRIM(C101:G101&amp;""))&lt;&gt;"x")*IFERROR(VALUE(SUBSTITUTE(C101:G101,",","")),0)))</f>
        <v/>
      </c>
      <c r="M101" s="79" t="str" cm="1">
        <f t="array" ref="M101">IF(COUNTA(C101:G101)&lt;5,"",_xlfn.LET(_xlpm.v,IFERROR(VALUE(SUBSTITUTE(C101:G101,",","")),""),_xlpm.n,SUMPRODUCT(--(_xlpm.v&lt;&gt;"")),IF(_xlpm.n=0,"",SUM(_xlpm.v)/_xlpm.n)))</f>
        <v/>
      </c>
      <c r="N101" s="156"/>
      <c r="O101" s="74" t="str">
        <f t="shared" si="6"/>
        <v/>
      </c>
    </row>
    <row r="102" spans="1:16" ht="17.25" customHeight="1" x14ac:dyDescent="0.25">
      <c r="B102" s="140"/>
      <c r="C102" s="79" t="str">
        <f>IF(COUNTIFS('Score Import'!$A:$A,$A102,'Score Import'!$C:$C,D$1)=0,"",
SUMIFS('Score Import'!$B:$B,'Score Import'!$A:$A,$A102,'Score Import'!$C:$C,D$1))</f>
        <v/>
      </c>
      <c r="D102" s="79" t="str">
        <f>IF(COUNTIFS('Score Import'!$A:$A,$A102,'Score Import'!$C:$C,E$1)=0,"",
SUMIFS('Score Import'!$B:$B,'Score Import'!$A:$A,$A102,'Score Import'!$C:$C,E$1))</f>
        <v/>
      </c>
      <c r="E102" s="79" t="str">
        <f>IF(COUNTIFS('Score Import'!$A:$A,$A102,'Score Import'!$C:$C,F$1)=0,"",
SUMIFS('Score Import'!$B:$B,'Score Import'!$A:$A,$A102,'Score Import'!$C:$C,F$1))</f>
        <v/>
      </c>
      <c r="F102" s="79" t="str">
        <f>IF(COUNTIFS('Score Import'!$A:$A,$A102,'Score Import'!$C:$C,G$1)=0,"",
SUMIFS('Score Import'!$B:$B,'Score Import'!$A:$A,$A102,'Score Import'!$C:$C,G$1))</f>
        <v/>
      </c>
      <c r="G102" s="79" t="str">
        <f>IF(COUNTIFS('Score Import'!$A:$A,$A102,'Score Import'!$C:$C,H$1)=0,"",
SUMIFS('Score Import'!$B:$B,'Score Import'!$A:$A,$A102,'Score Import'!$C:$C,H$1))</f>
        <v/>
      </c>
      <c r="H102" s="141" t="str" cm="1">
        <f t="array" ref="H102">_xlfn.LET(
  _xlpm.v,IFERROR(VALUE(SUBSTITUTE(C102:G102,",","")),""),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2" s="147"/>
      <c r="J102" s="147"/>
      <c r="K102" s="147"/>
      <c r="L102" s="77" t="str" cm="1">
        <f t="array" ref="L102">IF(SUMPRODUCT(--(LOWER(TRIM(C102:G102&amp;""))&lt;&gt;"x"),--(C102:G102&lt;&gt;""))=0,"",
SUMPRODUCT((LOWER(TRIM(C102:G102&amp;""))&lt;&gt;"x")*IFERROR(VALUE(SUBSTITUTE(C102:G102,",","")),0)))</f>
        <v/>
      </c>
      <c r="M102" s="79" t="str" cm="1">
        <f t="array" ref="M102">IF(COUNTA(C102:G102)&lt;5,"",_xlfn.LET(_xlpm.v,IFERROR(VALUE(SUBSTITUTE(C102:G102,",","")),""),_xlpm.n,SUMPRODUCT(--(_xlpm.v&lt;&gt;"")),IF(_xlpm.n=0,"",SUM(_xlpm.v)/_xlpm.n)))</f>
        <v/>
      </c>
      <c r="N102" s="156"/>
      <c r="O102" s="74" t="str">
        <f t="shared" si="6"/>
        <v/>
      </c>
    </row>
    <row r="103" spans="1:16" ht="17.25" customHeight="1" x14ac:dyDescent="0.25">
      <c r="B103" s="140"/>
      <c r="C103" s="79" t="str">
        <f>IF(COUNTIFS('Score Import'!$A:$A,$A103,'Score Import'!$C:$C,D$1)=0,"",
SUMIFS('Score Import'!$B:$B,'Score Import'!$A:$A,$A103,'Score Import'!$C:$C,D$1))</f>
        <v/>
      </c>
      <c r="D103" s="79" t="str">
        <f>IF(COUNTIFS('Score Import'!$A:$A,$A103,'Score Import'!$C:$C,E$1)=0,"",
SUMIFS('Score Import'!$B:$B,'Score Import'!$A:$A,$A103,'Score Import'!$C:$C,E$1))</f>
        <v/>
      </c>
      <c r="E103" s="79" t="str">
        <f>IF(COUNTIFS('Score Import'!$A:$A,$A103,'Score Import'!$C:$C,F$1)=0,"",
SUMIFS('Score Import'!$B:$B,'Score Import'!$A:$A,$A103,'Score Import'!$C:$C,F$1))</f>
        <v/>
      </c>
      <c r="F103" s="79" t="str">
        <f>IF(COUNTIFS('Score Import'!$A:$A,$A103,'Score Import'!$C:$C,G$1)=0,"",
SUMIFS('Score Import'!$B:$B,'Score Import'!$A:$A,$A103,'Score Import'!$C:$C,G$1))</f>
        <v/>
      </c>
      <c r="G103" s="79" t="str">
        <f>IF(COUNTIFS('Score Import'!$A:$A,$A103,'Score Import'!$C:$C,H$1)=0,"",
SUMIFS('Score Import'!$B:$B,'Score Import'!$A:$A,$A103,'Score Import'!$C:$C,H$1))</f>
        <v/>
      </c>
      <c r="H103" s="141" t="str" cm="1">
        <f t="array" ref="H103">_xlfn.LET(
  _xlpm.v,IFERROR(VALUE(SUBSTITUTE(C103:G103,",","")),""),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3" s="147"/>
      <c r="J103" s="147"/>
      <c r="K103" s="147"/>
      <c r="L103" s="77" t="str" cm="1">
        <f t="array" ref="L103">IF(SUMPRODUCT(--(LOWER(TRIM(C103:G103&amp;""))&lt;&gt;"x"),--(C103:G103&lt;&gt;""))=0,"",
SUMPRODUCT((LOWER(TRIM(C103:G103&amp;""))&lt;&gt;"x")*IFERROR(VALUE(SUBSTITUTE(C103:G103,",","")),0)))</f>
        <v/>
      </c>
      <c r="M103" s="79" t="str" cm="1">
        <f t="array" ref="M103">IF(COUNTA(C103:G103)&lt;5,"",_xlfn.LET(_xlpm.v,IFERROR(VALUE(SUBSTITUTE(C103:G103,",","")),""),_xlpm.n,SUMPRODUCT(--(_xlpm.v&lt;&gt;"")),IF(_xlpm.n=0,"",SUM(_xlpm.v)/_xlpm.n)))</f>
        <v/>
      </c>
      <c r="N103" s="156"/>
      <c r="O103" s="74" t="str">
        <f t="shared" si="6"/>
        <v/>
      </c>
    </row>
    <row r="104" spans="1:16" ht="17.25" customHeight="1" x14ac:dyDescent="0.25">
      <c r="B104" s="140"/>
      <c r="C104" s="79"/>
      <c r="D104" s="79"/>
      <c r="E104" s="79"/>
      <c r="F104" s="79"/>
      <c r="G104" s="79"/>
      <c r="H104" s="141"/>
      <c r="I104" s="147"/>
      <c r="J104" s="147"/>
      <c r="K104" s="147"/>
      <c r="L104" s="77"/>
      <c r="M104" s="79"/>
      <c r="N104" s="156"/>
    </row>
    <row r="105" spans="1:16" ht="17.25" customHeight="1" x14ac:dyDescent="0.25">
      <c r="B105" s="140"/>
      <c r="C105" s="79" t="str">
        <f>IF(COUNTIFS('Score Import'!$A:$A,$A105,'Score Import'!$C:$C,D$1)=0,"",
SUMIFS('Score Import'!$B:$B,'Score Import'!$A:$A,$A105,'Score Import'!$C:$C,D$1))</f>
        <v/>
      </c>
      <c r="D105" s="79" t="str">
        <f>IF(COUNTIFS('Score Import'!$A:$A,$A105,'Score Import'!$C:$C,E$1)=0,"",
SUMIFS('Score Import'!$B:$B,'Score Import'!$A:$A,$A105,'Score Import'!$C:$C,E$1))</f>
        <v/>
      </c>
      <c r="E105" s="79" t="str">
        <f>IF(COUNTIFS('Score Import'!$A:$A,$A105,'Score Import'!$C:$C,F$1)=0,"",
SUMIFS('Score Import'!$B:$B,'Score Import'!$A:$A,$A105,'Score Import'!$C:$C,F$1))</f>
        <v/>
      </c>
      <c r="F105" s="79" t="str">
        <f>IF(COUNTIFS('Score Import'!$A:$A,$A105,'Score Import'!$C:$C,G$1)=0,"",
SUMIFS('Score Import'!$B:$B,'Score Import'!$A:$A,$A105,'Score Import'!$C:$C,G$1))</f>
        <v/>
      </c>
      <c r="G105" s="79" t="str">
        <f>IF(COUNTIFS('Score Import'!$A:$A,$A105,'Score Import'!$C:$C,H$1)=0,"",
SUMIFS('Score Import'!$B:$B,'Score Import'!$A:$A,$A105,'Score Import'!$C:$C,H$1))</f>
        <v/>
      </c>
      <c r="H105" s="141" t="str" cm="1">
        <f t="array" ref="H105">_xlfn.LET(
  _xlpm.v,IFERROR(VALUE(SUBSTITUTE(C105:G105,",","")),""),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5" s="147"/>
      <c r="J105" s="147"/>
      <c r="K105" s="147"/>
      <c r="L105" s="77" t="str" cm="1">
        <f t="array" ref="L105">IF(SUMPRODUCT(--(LOWER(TRIM(C105:G105&amp;""))&lt;&gt;"x"),--(C105:G105&lt;&gt;""))=0,"",
SUMPRODUCT((LOWER(TRIM(C105:G105&amp;""))&lt;&gt;"x")*IFERROR(VALUE(SUBSTITUTE(C105:G105,",","")),0)))</f>
        <v/>
      </c>
      <c r="M105" s="79" t="str" cm="1">
        <f t="array" ref="M105">IF(COUNTA(C105:G105)&lt;5,"",_xlfn.LET(_xlpm.v,IFERROR(VALUE(SUBSTITUTE(C105:G105,",","")),""),_xlpm.n,SUMPRODUCT(--(_xlpm.v&lt;&gt;"")),IF(_xlpm.n=0,"",SUM(_xlpm.v)/_xlpm.n)))</f>
        <v/>
      </c>
      <c r="N105" s="156"/>
      <c r="O105" s="74" t="str">
        <f t="shared" si="6"/>
        <v/>
      </c>
    </row>
    <row r="106" spans="1:16" s="160" customFormat="1" ht="17.25" customHeight="1" thickBot="1" x14ac:dyDescent="0.3">
      <c r="B106" s="161"/>
      <c r="C106" s="162" t="str">
        <f>IF(COUNTIFS('Score Import'!$A:$A,$A106,'Score Import'!$C:$C,D$1)=0,"",
SUMIFS('Score Import'!$B:$B,'Score Import'!$A:$A,$A106,'Score Import'!$C:$C,D$1))</f>
        <v/>
      </c>
      <c r="D106" s="162" t="str">
        <f>IF(COUNTIFS('Score Import'!$A:$A,$A106,'Score Import'!$C:$C,E$1)=0,"",
SUMIFS('Score Import'!$B:$B,'Score Import'!$A:$A,$A106,'Score Import'!$C:$C,E$1))</f>
        <v/>
      </c>
      <c r="E106" s="162" t="str">
        <f>IF(COUNTIFS('Score Import'!$A:$A,$A106,'Score Import'!$C:$C,F$1)=0,"",
SUMIFS('Score Import'!$B:$B,'Score Import'!$A:$A,$A106,'Score Import'!$C:$C,F$1))</f>
        <v/>
      </c>
      <c r="F106" s="162" t="str">
        <f>IF(COUNTIFS('Score Import'!$A:$A,$A106,'Score Import'!$C:$C,G$1)=0,"",
SUMIFS('Score Import'!$B:$B,'Score Import'!$A:$A,$A106,'Score Import'!$C:$C,G$1))</f>
        <v/>
      </c>
      <c r="G106" s="162" t="str">
        <f>IF(COUNTIFS('Score Import'!$A:$A,$A106,'Score Import'!$C:$C,H$1)=0,"",
SUMIFS('Score Import'!$B:$B,'Score Import'!$A:$A,$A106,'Score Import'!$C:$C,H$1))</f>
        <v/>
      </c>
      <c r="H106" s="163" t="str" cm="1">
        <f t="array" ref="H106">_xlfn.LET(
  _xlpm.v,IFERROR(VALUE(SUBSTITUTE(C106:G106,",","")),""),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6" s="164"/>
      <c r="J106" s="164"/>
      <c r="K106" s="164"/>
      <c r="L106" s="165" t="str" cm="1">
        <f t="array" ref="L106">IF(SUMPRODUCT(--(LOWER(TRIM(C106:G106&amp;""))&lt;&gt;"x"),--(C106:G106&lt;&gt;""))=0,"",
SUMPRODUCT((LOWER(TRIM(C106:G106&amp;""))&lt;&gt;"x")*IFERROR(VALUE(SUBSTITUTE(C106:G106,",","")),0)))</f>
        <v/>
      </c>
      <c r="M106" s="162" t="str" cm="1">
        <f t="array" ref="M106">IF(COUNTA(C106:G106)&lt;5,"",_xlfn.LET(_xlpm.v,IFERROR(VALUE(SUBSTITUTE(C106:G106,",","")),""),_xlpm.n,SUMPRODUCT(--(_xlpm.v&lt;&gt;"")),IF(_xlpm.n=0,"",SUM(_xlpm.v)/_xlpm.n)))</f>
        <v/>
      </c>
      <c r="N106" s="166"/>
      <c r="O106" s="160" t="str">
        <f t="shared" si="6"/>
        <v/>
      </c>
    </row>
    <row r="107" spans="1:16" s="138" customFormat="1" ht="17.25" customHeight="1" x14ac:dyDescent="0.25">
      <c r="A107" s="138" t="s">
        <v>97</v>
      </c>
      <c r="C107" s="139" cm="1">
        <f t="array" ref="C107">IF(SUMPRODUCT((LOWER(TRIM(C2:C106&amp;""))&lt;&gt;"x")*(C2:C106&lt;&gt;0)*(C2:C106&lt;&gt;""))=0,"",COUNTIFS(C$2:C$106,"&lt;6000000",C$2:C$106,"&lt;&gt;x",C$2:C$106,"&lt;&gt;"))</f>
        <v>39</v>
      </c>
      <c r="D107" s="139" cm="1">
        <f t="array" ref="D107">IF(SUMPRODUCT((LOWER(TRIM(D2:D106&amp;""))&lt;&gt;"x")*(D2:D106&lt;&gt;0)*(D2:D106&lt;&gt;""))=0,"",COUNTIFS(D$2:D$106,"&lt;6000000",D$2:D$106,"&lt;&gt;x",D$2:D$106,"&lt;&gt;"))</f>
        <v>64</v>
      </c>
      <c r="E107" s="139" cm="1">
        <f t="array" ref="E107">IF(SUMPRODUCT((LOWER(TRIM(E2:E106&amp;""))&lt;&gt;"x")*(E2:E106&lt;&gt;0)*(E2:E106&lt;&gt;""))=0,"",COUNTIFS(E$2:E$106,"&lt;6000000",E$2:E$106,"&lt;&gt;x",E$2:E$106,"&lt;&gt;"))</f>
        <v>67</v>
      </c>
      <c r="F107" s="139" cm="1">
        <f t="array" ref="F107">IF(SUMPRODUCT((LOWER(TRIM(F2:F106&amp;""))&lt;&gt;"x")*(F2:F106&lt;&gt;0)*(F2:F106&lt;&gt;""))=0,"",COUNTIFS(F$2:F$106,"&lt;6000000",F$2:F$106,"&lt;&gt;x",F$2:F$106,"&lt;&gt;"))</f>
        <v>29</v>
      </c>
      <c r="G107" s="139" cm="1">
        <f t="array" ref="G107">IF(SUMPRODUCT((LOWER(TRIM(G2:G106&amp;""))&lt;&gt;"x")*(G2:G106&lt;&gt;0)*(G2:G106&lt;&gt;""))=0,"",COUNTIFS(G$2:G$106,"&lt;6000000",G$2:G$106,"&lt;&gt;x",G$2:G$106,"&lt;&gt;"))</f>
        <v>57</v>
      </c>
      <c r="I107" s="159"/>
      <c r="J107" s="159"/>
      <c r="K107" s="159"/>
      <c r="N107" s="156" t="str">
        <f t="shared" ref="N107" si="7">IF(L107&gt;=20000000,"★",IF(AND(C107&lt;&gt;"",D107&lt;&gt;"",E107&lt;&gt;"",F107&lt;&gt;"",G107&lt;&gt;""),"✗",""))</f>
        <v>✗</v>
      </c>
    </row>
    <row r="108" spans="1:16" ht="17.25" customHeight="1" x14ac:dyDescent="0.25">
      <c r="C108" s="79"/>
      <c r="D108" s="79"/>
      <c r="E108" s="79"/>
      <c r="F108" s="79"/>
      <c r="G108" s="79"/>
    </row>
    <row r="109" spans="1:16" ht="17.25" customHeight="1" x14ac:dyDescent="0.25">
      <c r="A109" s="74" t="s">
        <v>98</v>
      </c>
      <c r="C109" s="77" cm="1">
        <f t="array" ref="C109">IF(SUMPRODUCT((LOWER(TRIM(C2:C106&amp;""))&lt;&gt;"x")*(C2:C106&lt;&gt;0)*(C2:C106&lt;&gt;""))=0,"",SUMPRODUCT((LOWER(TRIM(C2:C106&amp;""))&lt;&gt;"x")*IFERROR(C2:C106*1,0)))</f>
        <v>496352353</v>
      </c>
      <c r="D109" s="77" cm="1">
        <f t="array" ref="D109">IF(SUMPRODUCT((LOWER(TRIM(D2:D106&amp;""))&lt;&gt;"x")*(D2:D106&lt;&gt;0)*(D2:D106&lt;&gt;""))=0,"",SUMPRODUCT((LOWER(TRIM(D2:D106&amp;""))&lt;&gt;"x")*IFERROR(D2:D106*1,0)))</f>
        <v>363231168</v>
      </c>
      <c r="E109" s="77" cm="1">
        <f t="array" ref="E109">IF(SUMPRODUCT((LOWER(TRIM(E2:E106&amp;""))&lt;&gt;"x")*(E2:E106&lt;&gt;0)*(E2:E106&lt;&gt;""))=0,"",SUMPRODUCT((LOWER(TRIM(E2:E106&amp;""))&lt;&gt;"x")*IFERROR(E2:E106*1,0)))</f>
        <v>357463882</v>
      </c>
      <c r="F109" s="77" cm="1">
        <f t="array" ref="F109">IF(SUMPRODUCT((LOWER(TRIM(F2:F106&amp;""))&lt;&gt;"x")*(F2:F106&lt;&gt;0)*(F2:F106&lt;&gt;""))=0,"",SUMPRODUCT((LOWER(TRIM(F2:F106&amp;""))&lt;&gt;"x")*IFERROR(F2:F106*1,0)))</f>
        <v>725479726</v>
      </c>
      <c r="G109" s="77" cm="1">
        <f t="array" ref="G109">IF(SUMPRODUCT((LOWER(TRIM(G2:G106&amp;""))&lt;&gt;"x")*(G2:G106&lt;&gt;0)*(G2:G106&lt;&gt;""))=0,"",SUMPRODUCT((LOWER(TRIM(G2:G106&amp;""))&lt;&gt;"x")*IFERROR(G2:G106*1,0)))</f>
        <v>419534671</v>
      </c>
      <c r="I109" s="124"/>
      <c r="N109" s="74" t="s">
        <v>103</v>
      </c>
      <c r="O109" s="74" t="s">
        <v>104</v>
      </c>
      <c r="P109" s="74" t="s">
        <v>92</v>
      </c>
    </row>
    <row r="110" spans="1:16" ht="17.25" customHeight="1" x14ac:dyDescent="0.25">
      <c r="A110" s="74" t="s">
        <v>99</v>
      </c>
      <c r="C110" s="77">
        <v>496352353</v>
      </c>
      <c r="D110" s="77">
        <v>363231168</v>
      </c>
      <c r="E110" s="77">
        <v>359996033</v>
      </c>
      <c r="F110" s="77">
        <v>728498641</v>
      </c>
      <c r="G110" s="77">
        <v>420716482</v>
      </c>
      <c r="I110" s="124"/>
      <c r="L110" s="74" t="s">
        <v>93</v>
      </c>
      <c r="M110" s="78" t="s">
        <v>184</v>
      </c>
      <c r="N110" s="74">
        <f>IF(COUNTA($I$2:$I$106)=0,"",COUNTIF($I$2:$I$106,$V$140))</f>
        <v>81</v>
      </c>
      <c r="O110" s="74">
        <f>IF(COUNTA($I$2:$I$106)=0,"",COUNTIF($I$2:$I$106,$V$141))</f>
        <v>1</v>
      </c>
      <c r="P110" s="74">
        <f>IF(COUNTA($I$2:$I$106)=0,"",COUNTIF($I$2:$I$106,$V$142))</f>
        <v>8</v>
      </c>
    </row>
    <row r="111" spans="1:16" ht="17.25" customHeight="1" x14ac:dyDescent="0.25">
      <c r="A111" s="74" t="s">
        <v>100</v>
      </c>
      <c r="C111" s="79">
        <f>IF(OR(C109="",C110="",C109=0,C110=0),"",C109-C110)</f>
        <v>0</v>
      </c>
      <c r="D111" s="79">
        <f t="shared" ref="D111:G111" si="8">IF(OR(D109="",D110="",D109=0,D110=0),"",D109-D110)</f>
        <v>0</v>
      </c>
      <c r="E111" s="79">
        <f t="shared" si="8"/>
        <v>-2532151</v>
      </c>
      <c r="F111" s="79">
        <f t="shared" si="8"/>
        <v>-3018915</v>
      </c>
      <c r="G111" s="79">
        <f t="shared" si="8"/>
        <v>-1181811</v>
      </c>
      <c r="I111" s="124"/>
      <c r="L111" s="74" t="s">
        <v>102</v>
      </c>
      <c r="M111" s="78" t="s">
        <v>219</v>
      </c>
      <c r="N111" s="74">
        <f>IF(COUNTA($J$2:$J$106)=0,"",COUNTIF($J$2:$J$106,$V$140))</f>
        <v>85</v>
      </c>
      <c r="O111" s="74">
        <f>IF(COUNTA($J$2:$J$106)=0,"",COUNTIF($J$2:$J$106,$V$141))</f>
        <v>2</v>
      </c>
      <c r="P111" s="74">
        <f>IF(COUNTA($J$2:$J$106)=0,"",COUNTIF($J$2:$J$106,$V$142))</f>
        <v>4</v>
      </c>
    </row>
    <row r="112" spans="1:16" ht="17.25" customHeight="1" x14ac:dyDescent="0.25">
      <c r="C112" s="79"/>
      <c r="D112" s="79"/>
      <c r="E112" s="79"/>
      <c r="F112" s="79"/>
      <c r="G112" s="79"/>
      <c r="L112" s="74" t="s">
        <v>94</v>
      </c>
      <c r="M112" s="78"/>
      <c r="O112" s="74" t="str">
        <f>IF(COUNTA($K$2:$K$106)=0,"",COUNTIF($K$2:$K$106,$V$141))</f>
        <v/>
      </c>
      <c r="P112" s="74" t="str">
        <f>IF(COUNTA($K$2:$K$106)=0,"",COUNTIF($K$2:$K$106,$V$142))</f>
        <v/>
      </c>
    </row>
    <row r="113" spans="1:9" ht="17.25" customHeight="1" x14ac:dyDescent="0.25">
      <c r="A113" s="74" t="s">
        <v>101</v>
      </c>
      <c r="C113" s="79"/>
      <c r="D113" s="79"/>
      <c r="E113" s="79"/>
      <c r="F113" s="79"/>
      <c r="G113" s="79"/>
      <c r="I113" s="124"/>
    </row>
    <row r="114" spans="1:9" ht="17.25" customHeight="1" x14ac:dyDescent="0.25">
      <c r="A114" s="78"/>
      <c r="C114" s="79"/>
      <c r="D114" s="79"/>
      <c r="E114" s="79"/>
      <c r="F114" s="79"/>
      <c r="G114" s="79"/>
    </row>
    <row r="115" spans="1:9" ht="17.25" customHeight="1" x14ac:dyDescent="0.25">
      <c r="A115" s="78" t="s">
        <v>218</v>
      </c>
      <c r="C115" s="79"/>
      <c r="D115" s="79"/>
      <c r="E115" s="79"/>
      <c r="F115" s="79"/>
      <c r="G115" s="79"/>
    </row>
    <row r="116" spans="1:9" ht="17.25" customHeight="1" x14ac:dyDescent="0.25">
      <c r="A116" s="74" t="s">
        <v>98</v>
      </c>
      <c r="C116" s="77">
        <v>568588709</v>
      </c>
      <c r="D116" s="77">
        <v>400412760</v>
      </c>
      <c r="E116" s="77">
        <v>399166305</v>
      </c>
      <c r="F116" s="77">
        <v>806563308</v>
      </c>
      <c r="G116" s="77">
        <v>406644909</v>
      </c>
      <c r="I116" s="124"/>
    </row>
    <row r="117" spans="1:9" ht="17.25" customHeight="1" x14ac:dyDescent="0.25">
      <c r="A117" s="74" t="s">
        <v>95</v>
      </c>
      <c r="C117" s="74" t="str">
        <f>IF(OR(C110="",C116=""),"",IF(C110&gt;C116,"WPX",IF(C116&gt;C110,$A$115,"")))</f>
        <v>#180 [AxR]</v>
      </c>
      <c r="D117" s="74" t="str">
        <f>IF(OR(D110="",D116=""),"",IF(D110&gt;D116,"WPX",IF(D116&gt;D110,$A$115,"")))</f>
        <v>#180 [AxR]</v>
      </c>
      <c r="E117" s="74" t="str">
        <f>IF(OR(E110="",E116=""),"",IF(E110&gt;E116,"WPX",IF(E116&gt;E110,$A$115,"")))</f>
        <v>#180 [AxR]</v>
      </c>
      <c r="F117" s="74" t="str">
        <f>IF(OR(F110="",F116=""),"",IF(F110&gt;F116,"WPX",IF(F116&gt;F110,$A$115,"")))</f>
        <v>#180 [AxR]</v>
      </c>
      <c r="G117" s="74" t="str">
        <f>IF(OR(G110="",G116=""),"",IF(G110&gt;G116,"WPX",IF(G116&gt;G110,$A$114,"")))</f>
        <v>WPX</v>
      </c>
      <c r="I117" s="124"/>
    </row>
    <row r="118" spans="1:9" ht="18.75" customHeight="1" x14ac:dyDescent="0.25"/>
    <row r="119" spans="1:9" ht="17.25" customHeight="1" x14ac:dyDescent="0.25"/>
    <row r="120" spans="1:9" ht="17.25" customHeight="1" x14ac:dyDescent="0.25">
      <c r="A120" s="74" t="str">
        <f>IF(COUNTA(C117:G117)=5,IF(COUNTIF(C117:G117,"WPX")&gt;=3,"WPX",A115),"")</f>
        <v>#180 [AxR]</v>
      </c>
      <c r="I120" s="124"/>
    </row>
    <row r="121" spans="1:9" ht="17.25" customHeight="1" x14ac:dyDescent="0.25">
      <c r="I121" s="122"/>
    </row>
    <row r="122" spans="1:9" ht="17.25" customHeight="1" x14ac:dyDescent="0.25">
      <c r="I122" s="122"/>
    </row>
    <row r="123" spans="1:9" ht="17.25" customHeight="1" x14ac:dyDescent="0.25"/>
    <row r="124" spans="1:9" ht="17.25" customHeight="1" x14ac:dyDescent="0.25">
      <c r="I124" s="122"/>
    </row>
    <row r="125" spans="1:9" ht="17.25" customHeight="1" x14ac:dyDescent="0.25">
      <c r="I125" s="122"/>
    </row>
    <row r="126" spans="1:9" ht="17.25" customHeight="1" x14ac:dyDescent="0.25">
      <c r="I126" s="123"/>
    </row>
    <row r="127" spans="1:9" ht="17.25" customHeight="1" x14ac:dyDescent="0.25"/>
    <row r="128" spans="1:9" ht="17.25" customHeight="1" x14ac:dyDescent="0.25"/>
    <row r="129" spans="22:22" ht="17.25" customHeight="1" x14ac:dyDescent="0.25"/>
    <row r="130" spans="22:22" ht="16.5" customHeight="1" x14ac:dyDescent="0.25"/>
    <row r="131" spans="22:22" ht="16.5" customHeight="1" x14ac:dyDescent="0.25"/>
    <row r="132" spans="22:22" ht="16.5" customHeight="1" x14ac:dyDescent="0.25"/>
    <row r="133" spans="22:22" ht="16.5" customHeight="1" x14ac:dyDescent="0.25"/>
    <row r="134" spans="22:22" ht="16.5" customHeight="1" x14ac:dyDescent="0.25"/>
    <row r="135" spans="22:22" ht="16.5" customHeight="1" x14ac:dyDescent="0.25"/>
    <row r="136" spans="22:22" ht="16.5" customHeight="1" x14ac:dyDescent="0.25"/>
    <row r="137" spans="22:22" ht="16.5" customHeight="1" x14ac:dyDescent="0.25"/>
    <row r="138" spans="22:22" ht="16.5" customHeight="1" x14ac:dyDescent="0.25"/>
    <row r="139" spans="22:22" ht="16.5" customHeight="1" x14ac:dyDescent="0.25"/>
    <row r="140" spans="22:22" ht="16.5" customHeight="1" x14ac:dyDescent="0.3">
      <c r="V140" s="135" t="s">
        <v>121</v>
      </c>
    </row>
    <row r="141" spans="22:22" ht="16.5" customHeight="1" x14ac:dyDescent="0.3">
      <c r="V141" s="136" t="s">
        <v>125</v>
      </c>
    </row>
    <row r="142" spans="22:22" ht="16.5" customHeight="1" x14ac:dyDescent="0.25">
      <c r="V142" s="137" t="s">
        <v>216</v>
      </c>
    </row>
    <row r="143" spans="22:22" ht="16.5" customHeight="1" x14ac:dyDescent="0.25"/>
    <row r="144" spans="22:22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</sheetData>
  <sheetProtection selectLockedCells="1"/>
  <conditionalFormatting sqref="C2:G106">
    <cfRule type="expression" dxfId="122" priority="2">
      <formula>LOWER(TRIM(C2))="x"</formula>
    </cfRule>
    <cfRule type="expression" dxfId="121" priority="3">
      <formula>AND(C2&lt;&gt;"",LOWER(TRIM(C2))&lt;&gt;"x",VALUE(SUBSTITUTE(C2,",",""))=0)</formula>
    </cfRule>
    <cfRule type="containsBlanks" priority="4">
      <formula>LEN(TRIM(C2))=0</formula>
    </cfRule>
    <cfRule type="expression" dxfId="120" priority="5">
      <formula>AND(C2&lt;&gt;"",LOWER(TRIM(C2))&lt;&gt;"x",VALUE(SUBSTITUTE(C2,",",""))&gt;=6000000)</formula>
    </cfRule>
    <cfRule type="expression" dxfId="119" priority="6">
      <formula>AND(C2&lt;&gt;"",LOWER(TRIM(C2))&lt;&gt;"x",VALUE(SUBSTITUTE(C2,",",""))&gt;0,VALUE(SUBSTITUTE(C2,",",""))&lt;6000000)</formula>
    </cfRule>
  </conditionalFormatting>
  <conditionalFormatting sqref="L2:L106">
    <cfRule type="dataBar" priority="1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{EC90A500-A44C-482F-AF63-664BF4BD7D2C}</x14:id>
        </ext>
      </extLst>
    </cfRule>
  </conditionalFormatting>
  <conditionalFormatting sqref="N2:N107">
    <cfRule type="cellIs" dxfId="118" priority="7" stopIfTrue="1" operator="equal">
      <formula>"★"</formula>
    </cfRule>
    <cfRule type="cellIs" dxfId="117" priority="8" stopIfTrue="1" operator="equal">
      <formula>"✗"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FillIJKLettersFromScoreImport">
                <anchor moveWithCells="1" sizeWithCells="1">
                  <from>
                    <xdr:col>8</xdr:col>
                    <xdr:colOff>47625</xdr:colOff>
                    <xdr:row>0</xdr:row>
                    <xdr:rowOff>304800</xdr:rowOff>
                  </from>
                  <to>
                    <xdr:col>8</xdr:col>
                    <xdr:colOff>276225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Module5.LoadWeeklyPlayers">
                <anchor moveWithCells="1" sizeWithCells="1">
                  <from>
                    <xdr:col>1</xdr:col>
                    <xdr:colOff>47625</xdr:colOff>
                    <xdr:row>0</xdr:row>
                    <xdr:rowOff>190500</xdr:rowOff>
                  </from>
                  <to>
                    <xdr:col>1</xdr:col>
                    <xdr:colOff>323850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FillScoresFromImport">
                <anchor moveWithCells="1" sizeWithCells="1">
                  <from>
                    <xdr:col>2</xdr:col>
                    <xdr:colOff>180975</xdr:colOff>
                    <xdr:row>0</xdr:row>
                    <xdr:rowOff>200025</xdr:rowOff>
                  </from>
                  <to>
                    <xdr:col>2</xdr:col>
                    <xdr:colOff>619125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ConvertIJKLettersToSymbols">
                <anchor moveWithCells="1" sizeWithCells="1">
                  <from>
                    <xdr:col>8</xdr:col>
                    <xdr:colOff>57150</xdr:colOff>
                    <xdr:row>0</xdr:row>
                    <xdr:rowOff>85725</xdr:rowOff>
                  </from>
                  <to>
                    <xdr:col>8</xdr:col>
                    <xdr:colOff>276225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90A500-A44C-482F-AF63-664BF4BD7D2C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D006-6E52-4CEB-856F-F9566018DEC1}">
  <sheetPr codeName="Sheet18"/>
  <dimension ref="A1:V336"/>
  <sheetViews>
    <sheetView topLeftCell="A95" zoomScaleNormal="100" workbookViewId="0">
      <selection activeCell="W101" sqref="W101"/>
    </sheetView>
  </sheetViews>
  <sheetFormatPr defaultRowHeight="81" customHeight="1" x14ac:dyDescent="0.25"/>
  <cols>
    <col min="1" max="1" width="16.28515625" customWidth="1"/>
    <col min="2" max="2" width="5.7109375" customWidth="1"/>
    <col min="3" max="7" width="14.85546875" customWidth="1"/>
    <col min="8" max="8" width="11.7109375" customWidth="1"/>
    <col min="9" max="11" width="4.85546875" customWidth="1"/>
    <col min="12" max="13" width="14.85546875" customWidth="1"/>
    <col min="14" max="14" width="7.85546875" customWidth="1"/>
    <col min="15" max="15" width="17" customWidth="1"/>
    <col min="16" max="16" width="17.140625" customWidth="1"/>
    <col min="17" max="17" width="16.28515625" customWidth="1"/>
    <col min="23" max="23" width="6" customWidth="1"/>
  </cols>
  <sheetData>
    <row r="1" spans="1:22" s="2" customFormat="1" ht="81" customHeight="1" x14ac:dyDescent="0.25"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2" t="s">
        <v>84</v>
      </c>
      <c r="J1" s="2" t="s">
        <v>85</v>
      </c>
      <c r="K1" s="2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ht="17.25" customHeight="1" x14ac:dyDescent="0.25">
      <c r="A2" s="76" t="s">
        <v>152</v>
      </c>
      <c r="B2" s="74">
        <v>32</v>
      </c>
      <c r="C2" s="79">
        <v>8054206</v>
      </c>
      <c r="D2" s="79">
        <v>7611702</v>
      </c>
      <c r="E2" s="79">
        <v>7770423</v>
      </c>
      <c r="F2" s="79">
        <v>9521320</v>
      </c>
      <c r="G2" s="79" t="str">
        <f>IF(COUNTIFS('Score Import'!$A:$A,$A2,'Score Import'!$C:$C,G$1)=0,"",
SUMIFS('Score Import'!$B:$B,'Score Import'!$A:$A,$A2,'Score Import'!$C:$C,G$1))</f>
        <v/>
      </c>
      <c r="H2" s="146" t="str" cm="1">
        <f t="array" ref="H2">_xlfn.LET(_xlpm.v,IFERROR(VALUE(SUBSTITUTE(C2:G2,",","")),""),
_xlpm.valid,SUMPRODUCT(--(_xlpm.v&lt;&gt;""),--(LOWER(TRIM(C2:G2&amp;""))&lt;&gt;"x")),
_xlpm.m,SUMPRODUCT(--(_xlpm.v&lt;&gt;""),--(LOWER(TRIM(C2:G2&amp;""))&lt;&gt;"x"),--(_xlpm.v&lt;6000000)),
IF(_xlpm.valid=0,"",
IF(_xlpm.m=0,"Perfect!",
_xlpm.m&amp;IF(_xlpm.m=1," miss"," misses"))))</f>
        <v>Perfect!</v>
      </c>
      <c r="I2" s="224" t="s">
        <v>180</v>
      </c>
      <c r="J2" s="224" t="s">
        <v>180</v>
      </c>
      <c r="K2" s="131"/>
      <c r="L2" s="130" cm="1">
        <f t="array" ref="L2">IF(SUMPRODUCT(--(LOWER(TRIM(C2:G2&amp;""))&lt;&gt;"x"),--(C2:G2&lt;&gt;""))=0,"",
SUMPRODUCT((LOWER(TRIM(C2:G2&amp;""))&lt;&gt;"x")*IFERROR(VALUE(SUBSTITUTE(C2:G2,",","")),0)))</f>
        <v>32957651</v>
      </c>
      <c r="M2" s="14" cm="1">
        <f t="array" ref="M2">IF(COUNTA(C2:G2)&lt;5,"",_xlfn.LET(_xlpm.v,IFERROR(VALUE(SUBSTITUTE(C2:G2,",","")),""),_xlpm.n,SUMPRODUCT(--(_xlpm.v&lt;&gt;"")),IF(_xlpm.n=0,"",SUM(_xlpm.v)/_xlpm.n)))</f>
        <v>8239412.75</v>
      </c>
      <c r="N2" s="156" t="str">
        <f t="shared" ref="N2:N33" si="0">IF(L2&gt;=20000000,"★",IF(AND(C2&lt;&gt;"",D2&lt;&gt;"",E2&lt;&gt;"",F2&lt;&gt;"",G2&lt;&gt;""),"✗",""))</f>
        <v>★</v>
      </c>
      <c r="O2" t="str">
        <f t="shared" ref="O2:O65" si="1">IF(AND(COUNTA(C2:G2)=5,L2&lt;20000000),A2,"")</f>
        <v/>
      </c>
      <c r="P2" t="str" cm="1">
        <f t="array" ref="P2">IFERROR(_xlfn.TAKE(_xlfn.SORTBY(_xlfn._xlws.FILTER(A2:A105, (L2:L105&gt;0) * (_xlfn.BYROW(C2:G105, _xlfn.LAMBDA(_xlpm.r, COUNT(_xlpm.r)=5)))), _xlfn._xlws.FILTER(L2:L105, (L2:L105&gt;0) * (_xlfn.BYROW(C2:G105, _xlfn.LAMBDA(_xlpm.r, COUNT(_xlpm.r)=5)))), 1), 10), "")</f>
        <v/>
      </c>
      <c r="V2">
        <v>1001</v>
      </c>
    </row>
    <row r="3" spans="1:22" ht="17.25" customHeight="1" x14ac:dyDescent="0.25">
      <c r="A3" s="80" t="s">
        <v>6</v>
      </c>
      <c r="B3" s="74">
        <v>31</v>
      </c>
      <c r="C3" s="79">
        <v>6758802</v>
      </c>
      <c r="D3" s="79">
        <v>3127063</v>
      </c>
      <c r="E3" s="79">
        <v>3307555</v>
      </c>
      <c r="F3" s="79">
        <v>7976710</v>
      </c>
      <c r="G3" s="79" t="str">
        <f>IF(COUNTIFS('Score Import'!$A:$A,$A3,'Score Import'!$C:$C,G$1)=0,"",
SUMIFS('Score Import'!$B:$B,'Score Import'!$A:$A,$A3,'Score Import'!$C:$C,G$1))</f>
        <v/>
      </c>
      <c r="H3" s="146" t="str" cm="1">
        <f t="array" ref="H3">_xlfn.LET(_xlpm.v,IFERROR(VALUE(SUBSTITUTE(C3:G3,",","")),""),
_xlpm.valid,SUMPRODUCT(--(_xlpm.v&lt;&gt;""),--(LOWER(TRIM(C3:G3&amp;""))&lt;&gt;"x")),
_xlpm.m,SUMPRODUCT(--(_xlpm.v&lt;&gt;""),--(LOWER(TRIM(C3:G3&amp;""))&lt;&gt;"x"),--(_xlpm.v&lt;6000000)),
IF(_xlpm.valid=0,"",
IF(_xlpm.m=0,"Perfect!",
_xlpm.m&amp;IF(_xlpm.m=1," miss"," misses"))))</f>
        <v>2 misses</v>
      </c>
      <c r="I3" s="224" t="s">
        <v>180</v>
      </c>
      <c r="J3" s="224" t="s">
        <v>180</v>
      </c>
      <c r="K3" s="131"/>
      <c r="L3" s="130" cm="1">
        <f t="array" ref="L3">IF(SUMPRODUCT(--(LOWER(TRIM(C3:G3&amp;""))&lt;&gt;"x"),--(C3:G3&lt;&gt;""))=0,"",
SUMPRODUCT((LOWER(TRIM(C3:G3&amp;""))&lt;&gt;"x")*IFERROR(VALUE(SUBSTITUTE(C3:G3,",","")),0)))</f>
        <v>21170130</v>
      </c>
      <c r="M3" s="14" cm="1">
        <f t="array" ref="M3">IF(COUNTA(C3:G3)&lt;5,"",_xlfn.LET(_xlpm.v,IFERROR(VALUE(SUBSTITUTE(C3:G3,",","")),""),_xlpm.n,SUMPRODUCT(--(_xlpm.v&lt;&gt;"")),IF(_xlpm.n=0,"",SUM(_xlpm.v)/_xlpm.n)))</f>
        <v>5292532.5</v>
      </c>
      <c r="N3" s="156" t="str">
        <f t="shared" si="0"/>
        <v>★</v>
      </c>
      <c r="O3" t="str">
        <f t="shared" si="1"/>
        <v/>
      </c>
      <c r="V3">
        <v>1002</v>
      </c>
    </row>
    <row r="4" spans="1:22" ht="17.25" customHeight="1" x14ac:dyDescent="0.25">
      <c r="A4" s="80" t="s">
        <v>10</v>
      </c>
      <c r="B4" s="74">
        <v>31</v>
      </c>
      <c r="C4" s="79">
        <v>6529672</v>
      </c>
      <c r="D4" s="79">
        <v>5710846</v>
      </c>
      <c r="E4" s="79">
        <v>8169964</v>
      </c>
      <c r="F4" s="79">
        <v>11409693</v>
      </c>
      <c r="G4" s="79" t="str">
        <f>IF(COUNTIFS('Score Import'!$A:$A,$A4,'Score Import'!$C:$C,G$1)=0,"",
SUMIFS('Score Import'!$B:$B,'Score Import'!$A:$A,$A4,'Score Import'!$C:$C,G$1))</f>
        <v/>
      </c>
      <c r="H4" s="146" t="str" cm="1">
        <f t="array" ref="H4">_xlfn.LET(_xlpm.v,IFERROR(VALUE(SUBSTITUTE(C4:G4,",","")),""),
_xlpm.valid,SUMPRODUCT(--(_xlpm.v&lt;&gt;""),--(LOWER(TRIM(C4:G4&amp;""))&lt;&gt;"x")),
_xlpm.m,SUMPRODUCT(--(_xlpm.v&lt;&gt;""),--(LOWER(TRIM(C4:G4&amp;""))&lt;&gt;"x"),--(_xlpm.v&lt;6000000)),
IF(_xlpm.valid=0,"",
IF(_xlpm.m=0,"Perfect!",
_xlpm.m&amp;IF(_xlpm.m=1," miss"," misses"))))</f>
        <v>1 miss</v>
      </c>
      <c r="I4" s="224" t="s">
        <v>180</v>
      </c>
      <c r="J4" s="224" t="s">
        <v>180</v>
      </c>
      <c r="K4" s="131"/>
      <c r="L4" s="130" cm="1">
        <f t="array" ref="L4">IF(SUMPRODUCT(--(LOWER(TRIM(C4:G4&amp;""))&lt;&gt;"x"),--(C4:G4&lt;&gt;""))=0,"",
SUMPRODUCT((LOWER(TRIM(C4:G4&amp;""))&lt;&gt;"x")*IFERROR(VALUE(SUBSTITUTE(C4:G4,",","")),0)))</f>
        <v>31820175</v>
      </c>
      <c r="M4" s="14" cm="1">
        <f t="array" ref="M4">IF(COUNTA(C4:G4)&lt;5,"",_xlfn.LET(_xlpm.v,IFERROR(VALUE(SUBSTITUTE(C4:G4,",","")),""),_xlpm.n,SUMPRODUCT(--(_xlpm.v&lt;&gt;"")),IF(_xlpm.n=0,"",SUM(_xlpm.v)/_xlpm.n)))</f>
        <v>7955043.75</v>
      </c>
      <c r="N4" s="156" t="str">
        <f t="shared" si="0"/>
        <v>★</v>
      </c>
      <c r="O4" t="str">
        <f t="shared" si="1"/>
        <v/>
      </c>
      <c r="V4">
        <v>1003</v>
      </c>
    </row>
    <row r="5" spans="1:22" ht="17.25" customHeight="1" x14ac:dyDescent="0.25">
      <c r="A5" s="80" t="s">
        <v>153</v>
      </c>
      <c r="B5" s="74">
        <v>31</v>
      </c>
      <c r="C5" s="79">
        <v>7545774</v>
      </c>
      <c r="D5" s="79">
        <v>6396570</v>
      </c>
      <c r="E5" s="79">
        <v>7529129</v>
      </c>
      <c r="F5" s="79">
        <v>6606350</v>
      </c>
      <c r="G5" s="79" t="str">
        <f>IF(COUNTIFS('Score Import'!$A:$A,$A5,'Score Import'!$C:$C,G$1)=0,"",
SUMIFS('Score Import'!$B:$B,'Score Import'!$A:$A,$A5,'Score Import'!$C:$C,G$1))</f>
        <v/>
      </c>
      <c r="H5" s="146" t="str" cm="1">
        <f t="array" ref="H5">_xlfn.LET(_xlpm.v,IFERROR(VALUE(SUBSTITUTE(C5:G5,",","")),""),
_xlpm.valid,SUMPRODUCT(--(_xlpm.v&lt;&gt;""),--(LOWER(TRIM(C5:G5&amp;""))&lt;&gt;"x")),
_xlpm.m,SUMPRODUCT(--(_xlpm.v&lt;&gt;""),--(LOWER(TRIM(C5:G5&amp;""))&lt;&gt;"x"),--(_xlpm.v&lt;6000000)),
IF(_xlpm.valid=0,"",
IF(_xlpm.m=0,"Perfect!",
_xlpm.m&amp;IF(_xlpm.m=1," miss"," misses"))))</f>
        <v>Perfect!</v>
      </c>
      <c r="I5" s="224" t="s">
        <v>180</v>
      </c>
      <c r="J5" s="224" t="s">
        <v>180</v>
      </c>
      <c r="K5" s="131"/>
      <c r="L5" s="130" cm="1">
        <f t="array" ref="L5">IF(SUMPRODUCT(--(LOWER(TRIM(C5:G5&amp;""))&lt;&gt;"x"),--(C5:G5&lt;&gt;""))=0,"",
SUMPRODUCT((LOWER(TRIM(C5:G5&amp;""))&lt;&gt;"x")*IFERROR(VALUE(SUBSTITUTE(C5:G5,",","")),0)))</f>
        <v>28077823</v>
      </c>
      <c r="M5" s="14" cm="1">
        <f t="array" ref="M5">IF(COUNTA(C5:G5)&lt;5,"",_xlfn.LET(_xlpm.v,IFERROR(VALUE(SUBSTITUTE(C5:G5,",","")),""),_xlpm.n,SUMPRODUCT(--(_xlpm.v&lt;&gt;"")),IF(_xlpm.n=0,"",SUM(_xlpm.v)/_xlpm.n)))</f>
        <v>7019455.75</v>
      </c>
      <c r="N5" s="156" t="str">
        <f t="shared" si="0"/>
        <v>★</v>
      </c>
      <c r="O5" t="str">
        <f t="shared" si="1"/>
        <v/>
      </c>
      <c r="V5">
        <v>1005</v>
      </c>
    </row>
    <row r="6" spans="1:22" ht="17.25" customHeight="1" x14ac:dyDescent="0.25">
      <c r="A6" s="80" t="s">
        <v>41</v>
      </c>
      <c r="B6" s="74">
        <v>30</v>
      </c>
      <c r="C6" s="79">
        <v>16887877</v>
      </c>
      <c r="D6" s="79">
        <v>8202340</v>
      </c>
      <c r="E6" s="79">
        <v>6157971</v>
      </c>
      <c r="F6" s="79">
        <v>16354158</v>
      </c>
      <c r="G6" s="79" t="str">
        <f>IF(COUNTIFS('Score Import'!$A:$A,$A6,'Score Import'!$C:$C,G$1)=0,"",
SUMIFS('Score Import'!$B:$B,'Score Import'!$A:$A,$A6,'Score Import'!$C:$C,G$1))</f>
        <v/>
      </c>
      <c r="H6" s="146" t="str" cm="1">
        <f t="array" ref="H6">_xlfn.LET(_xlpm.v,IFERROR(VALUE(SUBSTITUTE(C6:G6,",","")),""),
_xlpm.valid,SUMPRODUCT(--(_xlpm.v&lt;&gt;""),--(LOWER(TRIM(C6:G6&amp;""))&lt;&gt;"x")),
_xlpm.m,SUMPRODUCT(--(_xlpm.v&lt;&gt;""),--(LOWER(TRIM(C6:G6&amp;""))&lt;&gt;"x"),--(_xlpm.v&lt;6000000)),
IF(_xlpm.valid=0,"",
IF(_xlpm.m=0,"Perfect!",
_xlpm.m&amp;IF(_xlpm.m=1," miss"," misses"))))</f>
        <v>Perfect!</v>
      </c>
      <c r="I6" s="224" t="s">
        <v>180</v>
      </c>
      <c r="J6" s="224" t="s">
        <v>180</v>
      </c>
      <c r="K6" s="131"/>
      <c r="L6" s="130" cm="1">
        <f t="array" ref="L6">IF(SUMPRODUCT(--(LOWER(TRIM(C6:G6&amp;""))&lt;&gt;"x"),--(C6:G6&lt;&gt;""))=0,"",
SUMPRODUCT((LOWER(TRIM(C6:G6&amp;""))&lt;&gt;"x")*IFERROR(VALUE(SUBSTITUTE(C6:G6,",","")),0)))</f>
        <v>47602346</v>
      </c>
      <c r="M6" s="14" cm="1">
        <f t="array" ref="M6">IF(COUNTA(C6:G6)&lt;5,"",_xlfn.LET(_xlpm.v,IFERROR(VALUE(SUBSTITUTE(C6:G6,",","")),""),_xlpm.n,SUMPRODUCT(--(_xlpm.v&lt;&gt;"")),IF(_xlpm.n=0,"",SUM(_xlpm.v)/_xlpm.n)))</f>
        <v>11900586.5</v>
      </c>
      <c r="N6" s="156" t="str">
        <f t="shared" si="0"/>
        <v>★</v>
      </c>
      <c r="O6" t="str">
        <f t="shared" si="1"/>
        <v/>
      </c>
      <c r="V6">
        <v>1030</v>
      </c>
    </row>
    <row r="7" spans="1:22" ht="17.25" customHeight="1" x14ac:dyDescent="0.25">
      <c r="A7" s="80" t="s">
        <v>155</v>
      </c>
      <c r="B7" s="74">
        <v>31</v>
      </c>
      <c r="C7" s="79">
        <v>8306389</v>
      </c>
      <c r="D7" s="79">
        <v>6619327</v>
      </c>
      <c r="E7" s="79">
        <v>7112668</v>
      </c>
      <c r="F7" s="79">
        <v>19236483</v>
      </c>
      <c r="G7" s="79" t="str">
        <f>IF(COUNTIFS('Score Import'!$A:$A,$A7,'Score Import'!$C:$C,G$1)=0,"",
SUMIFS('Score Import'!$B:$B,'Score Import'!$A:$A,$A7,'Score Import'!$C:$C,G$1))</f>
        <v/>
      </c>
      <c r="H7" s="146" t="str" cm="1">
        <f t="array" ref="H7">_xlfn.LET(_xlpm.v,IFERROR(VALUE(SUBSTITUTE(C7:G7,",","")),""),
_xlpm.valid,SUMPRODUCT(--(_xlpm.v&lt;&gt;""),--(LOWER(TRIM(C7:G7&amp;""))&lt;&gt;"x")),
_xlpm.m,SUMPRODUCT(--(_xlpm.v&lt;&gt;""),--(LOWER(TRIM(C7:G7&amp;""))&lt;&gt;"x"),--(_xlpm.v&lt;6000000)),
IF(_xlpm.valid=0,"",
IF(_xlpm.m=0,"Perfect!",
_xlpm.m&amp;IF(_xlpm.m=1," miss"," misses"))))</f>
        <v>Perfect!</v>
      </c>
      <c r="I7" s="224" t="s">
        <v>180</v>
      </c>
      <c r="J7" s="224" t="s">
        <v>180</v>
      </c>
      <c r="K7" s="131"/>
      <c r="L7" s="130" cm="1">
        <f t="array" ref="L7">IF(SUMPRODUCT(--(LOWER(TRIM(C7:G7&amp;""))&lt;&gt;"x"),--(C7:G7&lt;&gt;""))=0,"",
SUMPRODUCT((LOWER(TRIM(C7:G7&amp;""))&lt;&gt;"x")*IFERROR(VALUE(SUBSTITUTE(C7:G7,",","")),0)))</f>
        <v>41274867</v>
      </c>
      <c r="M7" s="14" cm="1">
        <f t="array" ref="M7">IF(COUNTA(C7:G7)&lt;5,"",_xlfn.LET(_xlpm.v,IFERROR(VALUE(SUBSTITUTE(C7:G7,",","")),""),_xlpm.n,SUMPRODUCT(--(_xlpm.v&lt;&gt;"")),IF(_xlpm.n=0,"",SUM(_xlpm.v)/_xlpm.n)))</f>
        <v>10318716.75</v>
      </c>
      <c r="N7" s="156" t="str">
        <f t="shared" si="0"/>
        <v>★</v>
      </c>
      <c r="O7" t="str">
        <f t="shared" si="1"/>
        <v/>
      </c>
      <c r="V7">
        <v>1006</v>
      </c>
    </row>
    <row r="8" spans="1:22" ht="17.25" customHeight="1" x14ac:dyDescent="0.25">
      <c r="A8" s="80" t="s">
        <v>19</v>
      </c>
      <c r="B8" s="74">
        <v>32</v>
      </c>
      <c r="C8" s="79">
        <v>25314683</v>
      </c>
      <c r="D8" s="79">
        <v>7881536</v>
      </c>
      <c r="E8" s="79">
        <v>7248534</v>
      </c>
      <c r="F8" s="79">
        <v>31600565</v>
      </c>
      <c r="G8" s="79" t="str">
        <f>IF(COUNTIFS('Score Import'!$A:$A,$A8,'Score Import'!$C:$C,G$1)=0,"",
SUMIFS('Score Import'!$B:$B,'Score Import'!$A:$A,$A8,'Score Import'!$C:$C,G$1))</f>
        <v/>
      </c>
      <c r="H8" s="146" t="str" cm="1">
        <f t="array" ref="H8">_xlfn.LET(_xlpm.v,IFERROR(VALUE(SUBSTITUTE(C8:G8,",","")),""),
_xlpm.valid,SUMPRODUCT(--(_xlpm.v&lt;&gt;""),--(LOWER(TRIM(C8:G8&amp;""))&lt;&gt;"x")),
_xlpm.m,SUMPRODUCT(--(_xlpm.v&lt;&gt;""),--(LOWER(TRIM(C8:G8&amp;""))&lt;&gt;"x"),--(_xlpm.v&lt;6000000)),
IF(_xlpm.valid=0,"",
IF(_xlpm.m=0,"Perfect!",
_xlpm.m&amp;IF(_xlpm.m=1," miss"," misses"))))</f>
        <v>Perfect!</v>
      </c>
      <c r="I8" s="224" t="s">
        <v>180</v>
      </c>
      <c r="J8" s="224" t="s">
        <v>180</v>
      </c>
      <c r="K8" s="131"/>
      <c r="L8" s="130" cm="1">
        <f t="array" ref="L8">IF(SUMPRODUCT(--(LOWER(TRIM(C8:G8&amp;""))&lt;&gt;"x"),--(C8:G8&lt;&gt;""))=0,"",
SUMPRODUCT((LOWER(TRIM(C8:G8&amp;""))&lt;&gt;"x")*IFERROR(VALUE(SUBSTITUTE(C8:G8,",","")),0)))</f>
        <v>72045318</v>
      </c>
      <c r="M8" s="14" cm="1">
        <f t="array" ref="M8">IF(COUNTA(C8:G8)&lt;5,"",_xlfn.LET(_xlpm.v,IFERROR(VALUE(SUBSTITUTE(C8:G8,",","")),""),_xlpm.n,SUMPRODUCT(--(_xlpm.v&lt;&gt;"")),IF(_xlpm.n=0,"",SUM(_xlpm.v)/_xlpm.n)))</f>
        <v>18011329.5</v>
      </c>
      <c r="N8" s="156" t="str">
        <f t="shared" si="0"/>
        <v>★</v>
      </c>
      <c r="O8" t="str">
        <f t="shared" si="1"/>
        <v/>
      </c>
      <c r="V8">
        <v>1007</v>
      </c>
    </row>
    <row r="9" spans="1:22" ht="17.25" customHeight="1" x14ac:dyDescent="0.25">
      <c r="A9" s="80" t="s">
        <v>195</v>
      </c>
      <c r="B9" s="74">
        <v>30</v>
      </c>
      <c r="C9" s="79">
        <v>3068037</v>
      </c>
      <c r="D9" s="79">
        <v>1850701</v>
      </c>
      <c r="E9" s="79">
        <v>3904171</v>
      </c>
      <c r="F9" s="79">
        <v>7494079</v>
      </c>
      <c r="G9" s="79" t="str">
        <f>IF(COUNTIFS('Score Import'!$A:$A,$A9,'Score Import'!$C:$C,G$1)=0,"",
SUMIFS('Score Import'!$B:$B,'Score Import'!$A:$A,$A9,'Score Import'!$C:$C,G$1))</f>
        <v/>
      </c>
      <c r="H9" s="146" t="str" cm="1">
        <f t="array" ref="H9">_xlfn.LET(_xlpm.v,IFERROR(VALUE(SUBSTITUTE(C9:G9,",","")),""),
_xlpm.valid,SUMPRODUCT(--(_xlpm.v&lt;&gt;""),--(LOWER(TRIM(C9:G9&amp;""))&lt;&gt;"x")),
_xlpm.m,SUMPRODUCT(--(_xlpm.v&lt;&gt;""),--(LOWER(TRIM(C9:G9&amp;""))&lt;&gt;"x"),--(_xlpm.v&lt;6000000)),
IF(_xlpm.valid=0,"",
IF(_xlpm.m=0,"Perfect!",
_xlpm.m&amp;IF(_xlpm.m=1," miss"," misses"))))</f>
        <v>3 misses</v>
      </c>
      <c r="I9" s="224" t="s">
        <v>180</v>
      </c>
      <c r="J9" s="224" t="s">
        <v>180</v>
      </c>
      <c r="K9" s="131"/>
      <c r="L9" s="130" cm="1">
        <f t="array" ref="L9">IF(SUMPRODUCT(--(LOWER(TRIM(C9:G9&amp;""))&lt;&gt;"x"),--(C9:G9&lt;&gt;""))=0,"",
SUMPRODUCT((LOWER(TRIM(C9:G9&amp;""))&lt;&gt;"x")*IFERROR(VALUE(SUBSTITUTE(C9:G9,",","")),0)))</f>
        <v>16316988</v>
      </c>
      <c r="M9" s="14" cm="1">
        <f t="array" ref="M9">IF(COUNTA(C9:G9)&lt;5,"",_xlfn.LET(_xlpm.v,IFERROR(VALUE(SUBSTITUTE(C9:G9,",","")),""),_xlpm.n,SUMPRODUCT(--(_xlpm.v&lt;&gt;"")),IF(_xlpm.n=0,"",SUM(_xlpm.v)/_xlpm.n)))</f>
        <v>4079247</v>
      </c>
      <c r="N9" s="156" t="str">
        <f t="shared" si="0"/>
        <v/>
      </c>
      <c r="O9" t="str">
        <f t="shared" si="1"/>
        <v>Tha-Don</v>
      </c>
      <c r="V9">
        <v>1008</v>
      </c>
    </row>
    <row r="10" spans="1:22" ht="17.25" customHeight="1" x14ac:dyDescent="0.25">
      <c r="A10" s="80" t="s">
        <v>23</v>
      </c>
      <c r="B10" s="74">
        <v>31</v>
      </c>
      <c r="C10" s="79">
        <v>8665913</v>
      </c>
      <c r="D10" s="79">
        <v>6033735</v>
      </c>
      <c r="E10" s="79">
        <v>15392885</v>
      </c>
      <c r="F10" s="79">
        <v>40413934</v>
      </c>
      <c r="G10" s="79" t="str">
        <f>IF(COUNTIFS('Score Import'!$A:$A,$A10,'Score Import'!$C:$C,G$1)=0,"",
SUMIFS('Score Import'!$B:$B,'Score Import'!$A:$A,$A10,'Score Import'!$C:$C,G$1))</f>
        <v/>
      </c>
      <c r="H10" s="146" t="str" cm="1">
        <f t="array" ref="H10">_xlfn.LET(_xlpm.v,IFERROR(VALUE(SUBSTITUTE(C10:G10,",","")),""),
_xlpm.valid,SUMPRODUCT(--(_xlpm.v&lt;&gt;""),--(LOWER(TRIM(C10:G10&amp;""))&lt;&gt;"x")),
_xlpm.m,SUMPRODUCT(--(_xlpm.v&lt;&gt;""),--(LOWER(TRIM(C10:G10&amp;""))&lt;&gt;"x"),--(_xlpm.v&lt;6000000)),
IF(_xlpm.valid=0,"",
IF(_xlpm.m=0,"Perfect!",
_xlpm.m&amp;IF(_xlpm.m=1," miss"," misses"))))</f>
        <v>Perfect!</v>
      </c>
      <c r="I10" s="224" t="s">
        <v>180</v>
      </c>
      <c r="J10" s="224" t="s">
        <v>180</v>
      </c>
      <c r="K10" s="131"/>
      <c r="L10" s="130" cm="1">
        <f t="array" ref="L10">IF(SUMPRODUCT(--(LOWER(TRIM(C10:G10&amp;""))&lt;&gt;"x"),--(C10:G10&lt;&gt;""))=0,"",
SUMPRODUCT((LOWER(TRIM(C10:G10&amp;""))&lt;&gt;"x")*IFERROR(VALUE(SUBSTITUTE(C10:G10,",","")),0)))</f>
        <v>70506467</v>
      </c>
      <c r="M10" s="14" cm="1">
        <f t="array" ref="M10">IF(COUNTA(C10:G10)&lt;5,"",_xlfn.LET(_xlpm.v,IFERROR(VALUE(SUBSTITUTE(C10:G10,",","")),""),_xlpm.n,SUMPRODUCT(--(_xlpm.v&lt;&gt;"")),IF(_xlpm.n=0,"",SUM(_xlpm.v)/_xlpm.n)))</f>
        <v>17626616.75</v>
      </c>
      <c r="N10" s="156" t="str">
        <f t="shared" si="0"/>
        <v>★</v>
      </c>
      <c r="O10" t="str">
        <f t="shared" si="1"/>
        <v/>
      </c>
      <c r="V10">
        <v>1009</v>
      </c>
    </row>
    <row r="11" spans="1:22" ht="17.25" customHeight="1" x14ac:dyDescent="0.25">
      <c r="A11" s="81" t="s">
        <v>190</v>
      </c>
      <c r="B11" s="74">
        <v>30</v>
      </c>
      <c r="C11" s="79">
        <v>6174113</v>
      </c>
      <c r="D11" s="79">
        <v>6009955</v>
      </c>
      <c r="E11" s="79">
        <v>6187587</v>
      </c>
      <c r="F11" s="79">
        <v>8386240</v>
      </c>
      <c r="G11" s="79" t="str">
        <f>IF(COUNTIFS('Score Import'!$A:$A,$A11,'Score Import'!$C:$C,G$1)=0,"",
SUMIFS('Score Import'!$B:$B,'Score Import'!$A:$A,$A11,'Score Import'!$C:$C,G$1))</f>
        <v/>
      </c>
      <c r="H11" s="146" t="str" cm="1">
        <f t="array" ref="H11">_xlfn.LET(_xlpm.v,IFERROR(VALUE(SUBSTITUTE(C11:G11,",","")),""),
_xlpm.valid,SUMPRODUCT(--(_xlpm.v&lt;&gt;""),--(LOWER(TRIM(C11:G11&amp;""))&lt;&gt;"x")),
_xlpm.m,SUMPRODUCT(--(_xlpm.v&lt;&gt;""),--(LOWER(TRIM(C11:G11&amp;""))&lt;&gt;"x"),--(_xlpm.v&lt;6000000)),
IF(_xlpm.valid=0,"",
IF(_xlpm.m=0,"Perfect!",
_xlpm.m&amp;IF(_xlpm.m=1," miss"," misses"))))</f>
        <v>Perfect!</v>
      </c>
      <c r="I11" s="224" t="s">
        <v>180</v>
      </c>
      <c r="J11" s="224" t="s">
        <v>180</v>
      </c>
      <c r="K11" s="131"/>
      <c r="L11" s="130" cm="1">
        <f t="array" ref="L11">IF(SUMPRODUCT(--(LOWER(TRIM(C11:G11&amp;""))&lt;&gt;"x"),--(C11:G11&lt;&gt;""))=0,"",
SUMPRODUCT((LOWER(TRIM(C11:G11&amp;""))&lt;&gt;"x")*IFERROR(VALUE(SUBSTITUTE(C11:G11,",","")),0)))</f>
        <v>26757895</v>
      </c>
      <c r="M11" s="14" cm="1">
        <f t="array" ref="M11">IF(COUNTA(C11:G11)&lt;5,"",_xlfn.LET(_xlpm.v,IFERROR(VALUE(SUBSTITUTE(C11:G11,",","")),""),_xlpm.n,SUMPRODUCT(--(_xlpm.v&lt;&gt;"")),IF(_xlpm.n=0,"",SUM(_xlpm.v)/_xlpm.n)))</f>
        <v>6689473.75</v>
      </c>
      <c r="N11" s="156" t="str">
        <f t="shared" si="0"/>
        <v>★</v>
      </c>
      <c r="O11" t="str">
        <f t="shared" si="1"/>
        <v/>
      </c>
      <c r="V11">
        <v>1055</v>
      </c>
    </row>
    <row r="12" spans="1:22" ht="17.25" customHeight="1" x14ac:dyDescent="0.25">
      <c r="A12" s="81" t="s">
        <v>4</v>
      </c>
      <c r="B12" s="74">
        <v>30</v>
      </c>
      <c r="C12" s="79">
        <v>14724886</v>
      </c>
      <c r="D12" s="79">
        <v>7855476</v>
      </c>
      <c r="E12" s="79">
        <v>9306128</v>
      </c>
      <c r="F12" s="79">
        <v>7905704</v>
      </c>
      <c r="G12" s="79" t="str">
        <f>IF(COUNTIFS('Score Import'!$A:$A,$A12,'Score Import'!$C:$C,G$1)=0,"",
SUMIFS('Score Import'!$B:$B,'Score Import'!$A:$A,$A12,'Score Import'!$C:$C,G$1))</f>
        <v/>
      </c>
      <c r="H12" s="146" t="str" cm="1">
        <f t="array" ref="H12">_xlfn.LET(_xlpm.v,IFERROR(VALUE(SUBSTITUTE(C12:G12,",","")),""),
_xlpm.valid,SUMPRODUCT(--(_xlpm.v&lt;&gt;""),--(LOWER(TRIM(C12:G12&amp;""))&lt;&gt;"x")),
_xlpm.m,SUMPRODUCT(--(_xlpm.v&lt;&gt;""),--(LOWER(TRIM(C12:G12&amp;""))&lt;&gt;"x"),--(_xlpm.v&lt;6000000)),
IF(_xlpm.valid=0,"",
IF(_xlpm.m=0,"Perfect!",
_xlpm.m&amp;IF(_xlpm.m=1," miss"," misses"))))</f>
        <v>Perfect!</v>
      </c>
      <c r="I12" s="224" t="s">
        <v>180</v>
      </c>
      <c r="J12" s="224" t="s">
        <v>180</v>
      </c>
      <c r="K12" s="131"/>
      <c r="L12" s="130" cm="1">
        <f t="array" ref="L12">IF(SUMPRODUCT(--(LOWER(TRIM(C12:G12&amp;""))&lt;&gt;"x"),--(C12:G12&lt;&gt;""))=0,"",
SUMPRODUCT((LOWER(TRIM(C12:G12&amp;""))&lt;&gt;"x")*IFERROR(VALUE(SUBSTITUTE(C12:G12,",","")),0)))</f>
        <v>39792194</v>
      </c>
      <c r="M12" s="14" cm="1">
        <f t="array" ref="M12">IF(COUNTA(C12:G12)&lt;5,"",_xlfn.LET(_xlpm.v,IFERROR(VALUE(SUBSTITUTE(C12:G12,",","")),""),_xlpm.n,SUMPRODUCT(--(_xlpm.v&lt;&gt;"")),IF(_xlpm.n=0,"",SUM(_xlpm.v)/_xlpm.n)))</f>
        <v>9948048.5</v>
      </c>
      <c r="N12" s="156" t="str">
        <f t="shared" si="0"/>
        <v>★</v>
      </c>
      <c r="O12" t="str">
        <f t="shared" si="1"/>
        <v/>
      </c>
      <c r="V12">
        <v>1010</v>
      </c>
    </row>
    <row r="13" spans="1:22" ht="17.25" customHeight="1" x14ac:dyDescent="0.25">
      <c r="A13" s="81" t="s">
        <v>430</v>
      </c>
      <c r="B13" s="74">
        <v>33</v>
      </c>
      <c r="C13" s="79">
        <v>11032501</v>
      </c>
      <c r="D13" s="79">
        <v>9638412</v>
      </c>
      <c r="E13" s="79">
        <v>3188302</v>
      </c>
      <c r="F13" s="79">
        <v>20636827</v>
      </c>
      <c r="G13" s="79" t="str">
        <f>IF(COUNTIFS('Score Import'!$A:$A,$A13,'Score Import'!$C:$C,G$1)=0,"",
SUMIFS('Score Import'!$B:$B,'Score Import'!$A:$A,$A13,'Score Import'!$C:$C,G$1))</f>
        <v/>
      </c>
      <c r="H13" s="146" t="str" cm="1">
        <f t="array" ref="H13">_xlfn.LET(_xlpm.v,IFERROR(VALUE(SUBSTITUTE(C13:G13,",","")),""),
_xlpm.valid,SUMPRODUCT(--(_xlpm.v&lt;&gt;""),--(LOWER(TRIM(C13:G13&amp;""))&lt;&gt;"x")),
_xlpm.m,SUMPRODUCT(--(_xlpm.v&lt;&gt;""),--(LOWER(TRIM(C13:G13&amp;""))&lt;&gt;"x"),--(_xlpm.v&lt;6000000)),
IF(_xlpm.valid=0,"",
IF(_xlpm.m=0,"Perfect!",
_xlpm.m&amp;IF(_xlpm.m=1," miss"," misses"))))</f>
        <v>1 miss</v>
      </c>
      <c r="I13" s="224" t="s">
        <v>180</v>
      </c>
      <c r="J13" s="224" t="s">
        <v>180</v>
      </c>
      <c r="K13" s="131"/>
      <c r="L13" s="130" cm="1">
        <f t="array" ref="L13">IF(SUMPRODUCT(--(LOWER(TRIM(C13:G13&amp;""))&lt;&gt;"x"),--(C13:G13&lt;&gt;""))=0,"",
SUMPRODUCT((LOWER(TRIM(C13:G13&amp;""))&lt;&gt;"x")*IFERROR(VALUE(SUBSTITUTE(C13:G13,",","")),0)))</f>
        <v>44496042</v>
      </c>
      <c r="M13" s="14" cm="1">
        <f t="array" ref="M13">IF(COUNTA(C13:G13)&lt;5,"",_xlfn.LET(_xlpm.v,IFERROR(VALUE(SUBSTITUTE(C13:G13,",","")),""),_xlpm.n,SUMPRODUCT(--(_xlpm.v&lt;&gt;"")),IF(_xlpm.n=0,"",SUM(_xlpm.v)/_xlpm.n)))</f>
        <v>11124010.5</v>
      </c>
      <c r="N13" s="156" t="str">
        <f t="shared" si="0"/>
        <v>★</v>
      </c>
      <c r="O13" t="str">
        <f t="shared" si="1"/>
        <v/>
      </c>
      <c r="V13">
        <v>1117</v>
      </c>
    </row>
    <row r="14" spans="1:22" ht="17.25" customHeight="1" x14ac:dyDescent="0.25">
      <c r="A14" s="81" t="s">
        <v>504</v>
      </c>
      <c r="B14" s="74">
        <v>30</v>
      </c>
      <c r="C14" s="79">
        <v>6281459</v>
      </c>
      <c r="D14" s="79">
        <v>6122904</v>
      </c>
      <c r="E14" s="79">
        <v>11449111</v>
      </c>
      <c r="F14" s="79">
        <v>8966318</v>
      </c>
      <c r="G14" s="79" t="str">
        <f>IF(COUNTIFS('Score Import'!$A:$A,$A14,'Score Import'!$C:$C,G$1)=0,"",
SUMIFS('Score Import'!$B:$B,'Score Import'!$A:$A,$A14,'Score Import'!$C:$C,G$1))</f>
        <v/>
      </c>
      <c r="H14" s="146" t="str" cm="1">
        <f t="array" ref="H14">_xlfn.LET(_xlpm.v,IFERROR(VALUE(SUBSTITUTE(C14:G14,",","")),""),
_xlpm.valid,SUMPRODUCT(--(_xlpm.v&lt;&gt;""),--(LOWER(TRIM(C14:G14&amp;""))&lt;&gt;"x")),
_xlpm.m,SUMPRODUCT(--(_xlpm.v&lt;&gt;""),--(LOWER(TRIM(C14:G14&amp;""))&lt;&gt;"x"),--(_xlpm.v&lt;6000000)),
IF(_xlpm.valid=0,"",
IF(_xlpm.m=0,"Perfect!",
_xlpm.m&amp;IF(_xlpm.m=1," miss"," misses"))))</f>
        <v>Perfect!</v>
      </c>
      <c r="I14" s="224" t="s">
        <v>180</v>
      </c>
      <c r="J14" s="224" t="s">
        <v>180</v>
      </c>
      <c r="K14" s="131"/>
      <c r="L14" s="130" cm="1">
        <f t="array" ref="L14">IF(SUMPRODUCT(--(LOWER(TRIM(C14:G14&amp;""))&lt;&gt;"x"),--(C14:G14&lt;&gt;""))=0,"",
SUMPRODUCT((LOWER(TRIM(C14:G14&amp;""))&lt;&gt;"x")*IFERROR(VALUE(SUBSTITUTE(C14:G14,",","")),0)))</f>
        <v>32819792</v>
      </c>
      <c r="M14" s="14" cm="1">
        <f t="array" ref="M14">IF(COUNTA(C14:G14)&lt;5,"",_xlfn.LET(_xlpm.v,IFERROR(VALUE(SUBSTITUTE(C14:G14,",","")),""),_xlpm.n,SUMPRODUCT(--(_xlpm.v&lt;&gt;"")),IF(_xlpm.n=0,"",SUM(_xlpm.v)/_xlpm.n)))</f>
        <v>8204948</v>
      </c>
      <c r="N14" s="156" t="str">
        <f t="shared" si="0"/>
        <v>★</v>
      </c>
      <c r="O14" t="str">
        <f t="shared" si="1"/>
        <v/>
      </c>
      <c r="V14">
        <v>1138</v>
      </c>
    </row>
    <row r="15" spans="1:22" ht="17.25" customHeight="1" x14ac:dyDescent="0.25">
      <c r="A15" s="81" t="s">
        <v>7</v>
      </c>
      <c r="B15" s="74">
        <v>30</v>
      </c>
      <c r="C15" s="79">
        <v>12251575</v>
      </c>
      <c r="D15" s="79">
        <v>2425916</v>
      </c>
      <c r="E15" s="79">
        <v>5257227</v>
      </c>
      <c r="F15" s="79">
        <v>9441535</v>
      </c>
      <c r="G15" s="79" t="str">
        <f>IF(COUNTIFS('Score Import'!$A:$A,$A15,'Score Import'!$C:$C,G$1)=0,"",
SUMIFS('Score Import'!$B:$B,'Score Import'!$A:$A,$A15,'Score Import'!$C:$C,G$1))</f>
        <v/>
      </c>
      <c r="H15" s="146" t="str" cm="1">
        <f t="array" ref="H15">_xlfn.LET(_xlpm.v,IFERROR(VALUE(SUBSTITUTE(C15:G15,",","")),""),
_xlpm.valid,SUMPRODUCT(--(_xlpm.v&lt;&gt;""),--(LOWER(TRIM(C15:G15&amp;""))&lt;&gt;"x")),
_xlpm.m,SUMPRODUCT(--(_xlpm.v&lt;&gt;""),--(LOWER(TRIM(C15:G15&amp;""))&lt;&gt;"x"),--(_xlpm.v&lt;6000000)),
IF(_xlpm.valid=0,"",
IF(_xlpm.m=0,"Perfect!",
_xlpm.m&amp;IF(_xlpm.m=1," miss"," misses"))))</f>
        <v>2 misses</v>
      </c>
      <c r="I15" s="224" t="s">
        <v>180</v>
      </c>
      <c r="J15" s="224" t="s">
        <v>180</v>
      </c>
      <c r="K15" s="131"/>
      <c r="L15" s="130" cm="1">
        <f t="array" ref="L15">IF(SUMPRODUCT(--(LOWER(TRIM(C15:G15&amp;""))&lt;&gt;"x"),--(C15:G15&lt;&gt;""))=0,"",
SUMPRODUCT((LOWER(TRIM(C15:G15&amp;""))&lt;&gt;"x")*IFERROR(VALUE(SUBSTITUTE(C15:G15,",","")),0)))</f>
        <v>29376253</v>
      </c>
      <c r="M15" s="14" cm="1">
        <f t="array" ref="M15">IF(COUNTA(C15:G15)&lt;5,"",_xlfn.LET(_xlpm.v,IFERROR(VALUE(SUBSTITUTE(C15:G15,",","")),""),_xlpm.n,SUMPRODUCT(--(_xlpm.v&lt;&gt;"")),IF(_xlpm.n=0,"",SUM(_xlpm.v)/_xlpm.n)))</f>
        <v>7344063.25</v>
      </c>
      <c r="N15" s="156" t="str">
        <f t="shared" si="0"/>
        <v>★</v>
      </c>
      <c r="O15" t="str">
        <f t="shared" si="1"/>
        <v/>
      </c>
      <c r="V15">
        <v>1011</v>
      </c>
    </row>
    <row r="16" spans="1:22" ht="17.25" customHeight="1" x14ac:dyDescent="0.25">
      <c r="A16" s="81" t="s">
        <v>501</v>
      </c>
      <c r="B16" s="74">
        <v>32</v>
      </c>
      <c r="C16" s="79">
        <v>461669</v>
      </c>
      <c r="D16" s="79">
        <v>6888080</v>
      </c>
      <c r="E16" s="79">
        <v>6372401</v>
      </c>
      <c r="F16" s="79">
        <v>7313441</v>
      </c>
      <c r="G16" s="79" t="str">
        <f>IF(COUNTIFS('Score Import'!$A:$A,$A16,'Score Import'!$C:$C,G$1)=0,"",
SUMIFS('Score Import'!$B:$B,'Score Import'!$A:$A,$A16,'Score Import'!$C:$C,G$1))</f>
        <v/>
      </c>
      <c r="H16" s="146" t="str" cm="1">
        <f t="array" ref="H16">_xlfn.LET(_xlpm.v,IFERROR(VALUE(SUBSTITUTE(C16:G16,",","")),""),
_xlpm.valid,SUMPRODUCT(--(_xlpm.v&lt;&gt;""),--(LOWER(TRIM(C16:G16&amp;""))&lt;&gt;"x")),
_xlpm.m,SUMPRODUCT(--(_xlpm.v&lt;&gt;""),--(LOWER(TRIM(C16:G16&amp;""))&lt;&gt;"x"),--(_xlpm.v&lt;6000000)),
IF(_xlpm.valid=0,"",
IF(_xlpm.m=0,"Perfect!",
_xlpm.m&amp;IF(_xlpm.m=1," miss"," misses"))))</f>
        <v>1 miss</v>
      </c>
      <c r="I16" s="128" t="s">
        <v>142</v>
      </c>
      <c r="J16" s="224" t="s">
        <v>180</v>
      </c>
      <c r="K16" s="131"/>
      <c r="L16" s="130" cm="1">
        <f t="array" ref="L16">IF(SUMPRODUCT(--(LOWER(TRIM(C16:G16&amp;""))&lt;&gt;"x"),--(C16:G16&lt;&gt;""))=0,"",
SUMPRODUCT((LOWER(TRIM(C16:G16&amp;""))&lt;&gt;"x")*IFERROR(VALUE(SUBSTITUTE(C16:G16,",","")),0)))</f>
        <v>21035591</v>
      </c>
      <c r="M16" s="14" cm="1">
        <f t="array" ref="M16">IF(COUNTA(C16:G16)&lt;5,"",_xlfn.LET(_xlpm.v,IFERROR(VALUE(SUBSTITUTE(C16:G16,",","")),""),_xlpm.n,SUMPRODUCT(--(_xlpm.v&lt;&gt;"")),IF(_xlpm.n=0,"",SUM(_xlpm.v)/_xlpm.n)))</f>
        <v>5258897.75</v>
      </c>
      <c r="N16" s="156" t="str">
        <f t="shared" si="0"/>
        <v>★</v>
      </c>
      <c r="O16" t="str">
        <f t="shared" si="1"/>
        <v/>
      </c>
      <c r="V16">
        <v>1131</v>
      </c>
    </row>
    <row r="17" spans="1:22" ht="17.25" customHeight="1" x14ac:dyDescent="0.25">
      <c r="A17" s="81" t="s">
        <v>451</v>
      </c>
      <c r="B17" s="74">
        <v>30</v>
      </c>
      <c r="C17" s="79">
        <v>6919517</v>
      </c>
      <c r="D17" s="79">
        <v>7300797</v>
      </c>
      <c r="E17" s="79">
        <v>6046725</v>
      </c>
      <c r="F17" s="79">
        <v>15301407</v>
      </c>
      <c r="G17" s="79" t="str">
        <f>IF(COUNTIFS('Score Import'!$A:$A,$A17,'Score Import'!$C:$C,G$1)=0,"",
SUMIFS('Score Import'!$B:$B,'Score Import'!$A:$A,$A17,'Score Import'!$C:$C,G$1))</f>
        <v/>
      </c>
      <c r="H17" s="146" t="str" cm="1">
        <f t="array" ref="H17">_xlfn.LET(_xlpm.v,IFERROR(VALUE(SUBSTITUTE(C17:G17,",","")),""),
_xlpm.valid,SUMPRODUCT(--(_xlpm.v&lt;&gt;""),--(LOWER(TRIM(C17:G17&amp;""))&lt;&gt;"x")),
_xlpm.m,SUMPRODUCT(--(_xlpm.v&lt;&gt;""),--(LOWER(TRIM(C17:G17&amp;""))&lt;&gt;"x"),--(_xlpm.v&lt;6000000)),
IF(_xlpm.valid=0,"",
IF(_xlpm.m=0,"Perfect!",
_xlpm.m&amp;IF(_xlpm.m=1," miss"," misses"))))</f>
        <v>Perfect!</v>
      </c>
      <c r="I17" s="224" t="s">
        <v>180</v>
      </c>
      <c r="J17" s="224" t="s">
        <v>180</v>
      </c>
      <c r="K17" s="131"/>
      <c r="L17" s="130" cm="1">
        <f t="array" ref="L17">IF(SUMPRODUCT(--(LOWER(TRIM(C17:G17&amp;""))&lt;&gt;"x"),--(C17:G17&lt;&gt;""))=0,"",
SUMPRODUCT((LOWER(TRIM(C17:G17&amp;""))&lt;&gt;"x")*IFERROR(VALUE(SUBSTITUTE(C17:G17,",","")),0)))</f>
        <v>35568446</v>
      </c>
      <c r="M17" s="14" cm="1">
        <f t="array" ref="M17">IF(COUNTA(C17:G17)&lt;5,"",_xlfn.LET(_xlpm.v,IFERROR(VALUE(SUBSTITUTE(C17:G17,",","")),""),_xlpm.n,SUMPRODUCT(--(_xlpm.v&lt;&gt;"")),IF(_xlpm.n=0,"",SUM(_xlpm.v)/_xlpm.n)))</f>
        <v>8892111.5</v>
      </c>
      <c r="N17" s="156" t="str">
        <f t="shared" si="0"/>
        <v>★</v>
      </c>
      <c r="O17" t="str">
        <f t="shared" si="1"/>
        <v/>
      </c>
      <c r="V17">
        <v>1120</v>
      </c>
    </row>
    <row r="18" spans="1:22" ht="17.25" customHeight="1" x14ac:dyDescent="0.25">
      <c r="A18" s="81" t="s">
        <v>13</v>
      </c>
      <c r="B18" s="74">
        <v>31</v>
      </c>
      <c r="C18" s="79">
        <v>6164486</v>
      </c>
      <c r="D18" s="79">
        <v>6021712</v>
      </c>
      <c r="E18" s="79">
        <v>1723484</v>
      </c>
      <c r="F18" s="79">
        <v>8990898</v>
      </c>
      <c r="G18" s="79" t="str">
        <f>IF(COUNTIFS('Score Import'!$A:$A,$A18,'Score Import'!$C:$C,G$1)=0,"",
SUMIFS('Score Import'!$B:$B,'Score Import'!$A:$A,$A18,'Score Import'!$C:$C,G$1))</f>
        <v/>
      </c>
      <c r="H18" s="146" t="str" cm="1">
        <f t="array" ref="H18">_xlfn.LET(_xlpm.v,IFERROR(VALUE(SUBSTITUTE(C18:G18,",","")),""),
_xlpm.valid,SUMPRODUCT(--(_xlpm.v&lt;&gt;""),--(LOWER(TRIM(C18:G18&amp;""))&lt;&gt;"x")),
_xlpm.m,SUMPRODUCT(--(_xlpm.v&lt;&gt;""),--(LOWER(TRIM(C18:G18&amp;""))&lt;&gt;"x"),--(_xlpm.v&lt;6000000)),
IF(_xlpm.valid=0,"",
IF(_xlpm.m=0,"Perfect!",
_xlpm.m&amp;IF(_xlpm.m=1," miss"," misses"))))</f>
        <v>1 miss</v>
      </c>
      <c r="I18" s="224" t="s">
        <v>180</v>
      </c>
      <c r="J18" s="225" t="s">
        <v>181</v>
      </c>
      <c r="K18" s="131"/>
      <c r="L18" s="130" cm="1">
        <f t="array" ref="L18">IF(SUMPRODUCT(--(LOWER(TRIM(C18:G18&amp;""))&lt;&gt;"x"),--(C18:G18&lt;&gt;""))=0,"",
SUMPRODUCT((LOWER(TRIM(C18:G18&amp;""))&lt;&gt;"x")*IFERROR(VALUE(SUBSTITUTE(C18:G18,",","")),0)))</f>
        <v>22900580</v>
      </c>
      <c r="M18" s="14" cm="1">
        <f t="array" ref="M18">IF(COUNTA(C18:G18)&lt;5,"",_xlfn.LET(_xlpm.v,IFERROR(VALUE(SUBSTITUTE(C18:G18,",","")),""),_xlpm.n,SUMPRODUCT(--(_xlpm.v&lt;&gt;"")),IF(_xlpm.n=0,"",SUM(_xlpm.v)/_xlpm.n)))</f>
        <v>5725145</v>
      </c>
      <c r="N18" s="156" t="str">
        <f t="shared" si="0"/>
        <v>★</v>
      </c>
      <c r="O18" t="str">
        <f t="shared" si="1"/>
        <v/>
      </c>
      <c r="V18">
        <v>1013</v>
      </c>
    </row>
    <row r="19" spans="1:22" ht="17.25" customHeight="1" x14ac:dyDescent="0.25">
      <c r="A19" s="81" t="s">
        <v>458</v>
      </c>
      <c r="B19" s="74">
        <v>31</v>
      </c>
      <c r="C19" s="79">
        <v>6873686</v>
      </c>
      <c r="D19" s="79">
        <v>6006978</v>
      </c>
      <c r="E19" s="79">
        <v>4043950</v>
      </c>
      <c r="F19" s="79">
        <v>16238749</v>
      </c>
      <c r="G19" s="79" t="str">
        <f>IF(COUNTIFS('Score Import'!$A:$A,$A19,'Score Import'!$C:$C,G$1)=0,"",
SUMIFS('Score Import'!$B:$B,'Score Import'!$A:$A,$A19,'Score Import'!$C:$C,G$1))</f>
        <v/>
      </c>
      <c r="H19" s="146" t="str" cm="1">
        <f t="array" ref="H19">_xlfn.LET(_xlpm.v,IFERROR(VALUE(SUBSTITUTE(C19:G19,",","")),""),
_xlpm.valid,SUMPRODUCT(--(_xlpm.v&lt;&gt;""),--(LOWER(TRIM(C19:G19&amp;""))&lt;&gt;"x")),
_xlpm.m,SUMPRODUCT(--(_xlpm.v&lt;&gt;""),--(LOWER(TRIM(C19:G19&amp;""))&lt;&gt;"x"),--(_xlpm.v&lt;6000000)),
IF(_xlpm.valid=0,"",
IF(_xlpm.m=0,"Perfect!",
_xlpm.m&amp;IF(_xlpm.m=1," miss"," misses"))))</f>
        <v>1 miss</v>
      </c>
      <c r="I19" s="224" t="s">
        <v>180</v>
      </c>
      <c r="J19" s="224" t="s">
        <v>180</v>
      </c>
      <c r="K19" s="131"/>
      <c r="L19" s="130" cm="1">
        <f t="array" ref="L19">IF(SUMPRODUCT(--(LOWER(TRIM(C19:G19&amp;""))&lt;&gt;"x"),--(C19:G19&lt;&gt;""))=0,"",
SUMPRODUCT((LOWER(TRIM(C19:G19&amp;""))&lt;&gt;"x")*IFERROR(VALUE(SUBSTITUTE(C19:G19,",","")),0)))</f>
        <v>33163363</v>
      </c>
      <c r="M19" s="14" cm="1">
        <f t="array" ref="M19">IF(COUNTA(C19:G19)&lt;5,"",_xlfn.LET(_xlpm.v,IFERROR(VALUE(SUBSTITUTE(C19:G19,",","")),""),_xlpm.n,SUMPRODUCT(--(_xlpm.v&lt;&gt;"")),IF(_xlpm.n=0,"",SUM(_xlpm.v)/_xlpm.n)))</f>
        <v>8290840.75</v>
      </c>
      <c r="N19" s="156" t="str">
        <f t="shared" si="0"/>
        <v>★</v>
      </c>
      <c r="O19" t="str">
        <f t="shared" si="1"/>
        <v/>
      </c>
      <c r="V19">
        <v>1122</v>
      </c>
    </row>
    <row r="20" spans="1:22" ht="17.25" customHeight="1" x14ac:dyDescent="0.25">
      <c r="A20" s="81" t="s">
        <v>459</v>
      </c>
      <c r="B20" s="74">
        <v>32</v>
      </c>
      <c r="C20" s="79">
        <v>4492593</v>
      </c>
      <c r="D20" s="79">
        <v>872966</v>
      </c>
      <c r="E20" s="79">
        <v>1910109</v>
      </c>
      <c r="F20" s="79">
        <v>4148823</v>
      </c>
      <c r="G20" s="79" t="str">
        <f>IF(COUNTIFS('Score Import'!$A:$A,$A20,'Score Import'!$C:$C,G$1)=0,"",
SUMIFS('Score Import'!$B:$B,'Score Import'!$A:$A,$A20,'Score Import'!$C:$C,G$1))</f>
        <v/>
      </c>
      <c r="H20" s="146" t="str" cm="1">
        <f t="array" ref="H20">_xlfn.LET(_xlpm.v,IFERROR(VALUE(SUBSTITUTE(C20:G20,",","")),""),
_xlpm.valid,SUMPRODUCT(--(_xlpm.v&lt;&gt;""),--(LOWER(TRIM(C20:G20&amp;""))&lt;&gt;"x")),
_xlpm.m,SUMPRODUCT(--(_xlpm.v&lt;&gt;""),--(LOWER(TRIM(C20:G20&amp;""))&lt;&gt;"x"),--(_xlpm.v&lt;6000000)),
IF(_xlpm.valid=0,"",
IF(_xlpm.m=0,"Perfect!",
_xlpm.m&amp;IF(_xlpm.m=1," miss"," misses"))))</f>
        <v>4 misses</v>
      </c>
      <c r="I20" s="224" t="s">
        <v>180</v>
      </c>
      <c r="J20" s="224" t="s">
        <v>180</v>
      </c>
      <c r="K20" s="131"/>
      <c r="L20" s="130" cm="1">
        <f t="array" ref="L20">IF(SUMPRODUCT(--(LOWER(TRIM(C20:G20&amp;""))&lt;&gt;"x"),--(C20:G20&lt;&gt;""))=0,"",
SUMPRODUCT((LOWER(TRIM(C20:G20&amp;""))&lt;&gt;"x")*IFERROR(VALUE(SUBSTITUTE(C20:G20,",","")),0)))</f>
        <v>11424491</v>
      </c>
      <c r="M20" s="14" cm="1">
        <f t="array" ref="M20">IF(COUNTA(C20:G20)&lt;5,"",_xlfn.LET(_xlpm.v,IFERROR(VALUE(SUBSTITUTE(C20:G20,",","")),""),_xlpm.n,SUMPRODUCT(--(_xlpm.v&lt;&gt;"")),IF(_xlpm.n=0,"",SUM(_xlpm.v)/_xlpm.n)))</f>
        <v>2856122.75</v>
      </c>
      <c r="N20" s="156" t="str">
        <f t="shared" si="0"/>
        <v/>
      </c>
      <c r="O20" t="str">
        <f t="shared" si="1"/>
        <v>Blazing Inferno</v>
      </c>
      <c r="V20">
        <v>1125</v>
      </c>
    </row>
    <row r="21" spans="1:22" ht="17.25" customHeight="1" x14ac:dyDescent="0.25">
      <c r="A21" s="81" t="s">
        <v>16</v>
      </c>
      <c r="B21" s="74">
        <v>30</v>
      </c>
      <c r="C21" s="79">
        <v>6314661</v>
      </c>
      <c r="D21" s="79">
        <v>2619889</v>
      </c>
      <c r="E21" s="79">
        <v>3034361</v>
      </c>
      <c r="F21" s="79">
        <v>28928448</v>
      </c>
      <c r="G21" s="79" t="str">
        <f>IF(COUNTIFS('Score Import'!$A:$A,$A21,'Score Import'!$C:$C,G$1)=0,"",
SUMIFS('Score Import'!$B:$B,'Score Import'!$A:$A,$A21,'Score Import'!$C:$C,G$1))</f>
        <v/>
      </c>
      <c r="H21" s="146" t="str" cm="1">
        <f t="array" ref="H21">_xlfn.LET(_xlpm.v,IFERROR(VALUE(SUBSTITUTE(C21:G21,",","")),""),
_xlpm.valid,SUMPRODUCT(--(_xlpm.v&lt;&gt;""),--(LOWER(TRIM(C21:G21&amp;""))&lt;&gt;"x")),
_xlpm.m,SUMPRODUCT(--(_xlpm.v&lt;&gt;""),--(LOWER(TRIM(C21:G21&amp;""))&lt;&gt;"x"),--(_xlpm.v&lt;6000000)),
IF(_xlpm.valid=0,"",
IF(_xlpm.m=0,"Perfect!",
_xlpm.m&amp;IF(_xlpm.m=1," miss"," misses"))))</f>
        <v>2 misses</v>
      </c>
      <c r="I21" s="224" t="s">
        <v>180</v>
      </c>
      <c r="J21" s="224" t="s">
        <v>180</v>
      </c>
      <c r="K21" s="131"/>
      <c r="L21" s="130" cm="1">
        <f t="array" ref="L21">IF(SUMPRODUCT(--(LOWER(TRIM(C21:G21&amp;""))&lt;&gt;"x"),--(C21:G21&lt;&gt;""))=0,"",
SUMPRODUCT((LOWER(TRIM(C21:G21&amp;""))&lt;&gt;"x")*IFERROR(VALUE(SUBSTITUTE(C21:G21,",","")),0)))</f>
        <v>40897359</v>
      </c>
      <c r="M21" s="14" cm="1">
        <f t="array" ref="M21">IF(COUNTA(C21:G21)&lt;5,"",_xlfn.LET(_xlpm.v,IFERROR(VALUE(SUBSTITUTE(C21:G21,",","")),""),_xlpm.n,SUMPRODUCT(--(_xlpm.v&lt;&gt;"")),IF(_xlpm.n=0,"",SUM(_xlpm.v)/_xlpm.n)))</f>
        <v>10224339.75</v>
      </c>
      <c r="N21" s="156" t="str">
        <f t="shared" si="0"/>
        <v>★</v>
      </c>
      <c r="O21" t="str">
        <f t="shared" si="1"/>
        <v/>
      </c>
      <c r="V21">
        <v>1014</v>
      </c>
    </row>
    <row r="22" spans="1:22" ht="17.25" customHeight="1" x14ac:dyDescent="0.25">
      <c r="A22" s="81" t="s">
        <v>188</v>
      </c>
      <c r="B22" s="74">
        <v>29</v>
      </c>
      <c r="C22" s="79">
        <v>6648110</v>
      </c>
      <c r="D22" s="79">
        <v>4648621</v>
      </c>
      <c r="E22" s="79">
        <v>3877455</v>
      </c>
      <c r="F22" s="79">
        <v>9679715</v>
      </c>
      <c r="G22" s="79" t="str">
        <f>IF(COUNTIFS('Score Import'!$A:$A,$A22,'Score Import'!$C:$C,G$1)=0,"",
SUMIFS('Score Import'!$B:$B,'Score Import'!$A:$A,$A22,'Score Import'!$C:$C,G$1))</f>
        <v/>
      </c>
      <c r="H22" s="146" t="str" cm="1">
        <f t="array" ref="H22">_xlfn.LET(_xlpm.v,IFERROR(VALUE(SUBSTITUTE(C22:G22,",","")),""),
_xlpm.valid,SUMPRODUCT(--(_xlpm.v&lt;&gt;""),--(LOWER(TRIM(C22:G22&amp;""))&lt;&gt;"x")),
_xlpm.m,SUMPRODUCT(--(_xlpm.v&lt;&gt;""),--(LOWER(TRIM(C22:G22&amp;""))&lt;&gt;"x"),--(_xlpm.v&lt;6000000)),
IF(_xlpm.valid=0,"",
IF(_xlpm.m=0,"Perfect!",
_xlpm.m&amp;IF(_xlpm.m=1," miss"," misses"))))</f>
        <v>2 misses</v>
      </c>
      <c r="I22" s="224" t="s">
        <v>180</v>
      </c>
      <c r="J22" s="224" t="s">
        <v>180</v>
      </c>
      <c r="K22" s="131"/>
      <c r="L22" s="130" cm="1">
        <f t="array" ref="L22">IF(SUMPRODUCT(--(LOWER(TRIM(C22:G22&amp;""))&lt;&gt;"x"),--(C22:G22&lt;&gt;""))=0,"",
SUMPRODUCT((LOWER(TRIM(C22:G22&amp;""))&lt;&gt;"x")*IFERROR(VALUE(SUBSTITUTE(C22:G22,",","")),0)))</f>
        <v>24853901</v>
      </c>
      <c r="M22" s="14" cm="1">
        <f t="array" ref="M22">IF(COUNTA(C22:G22)&lt;5,"",_xlfn.LET(_xlpm.v,IFERROR(VALUE(SUBSTITUTE(C22:G22,",","")),""),_xlpm.n,SUMPRODUCT(--(_xlpm.v&lt;&gt;"")),IF(_xlpm.n=0,"",SUM(_xlpm.v)/_xlpm.n)))</f>
        <v>6213475.25</v>
      </c>
      <c r="N22" s="156" t="str">
        <f t="shared" si="0"/>
        <v>★</v>
      </c>
      <c r="O22" t="str">
        <f t="shared" si="1"/>
        <v/>
      </c>
      <c r="V22">
        <v>1017</v>
      </c>
    </row>
    <row r="23" spans="1:22" ht="17.25" customHeight="1" x14ac:dyDescent="0.25">
      <c r="A23" s="81" t="s">
        <v>429</v>
      </c>
      <c r="B23" s="74">
        <v>31</v>
      </c>
      <c r="C23" s="79">
        <v>6107376</v>
      </c>
      <c r="D23" s="79">
        <v>6208508</v>
      </c>
      <c r="E23" s="79">
        <v>7529406</v>
      </c>
      <c r="F23" s="79">
        <v>10574450</v>
      </c>
      <c r="G23" s="79" t="str">
        <f>IF(COUNTIFS('Score Import'!$A:$A,$A23,'Score Import'!$C:$C,G$1)=0,"",
SUMIFS('Score Import'!$B:$B,'Score Import'!$A:$A,$A23,'Score Import'!$C:$C,G$1))</f>
        <v/>
      </c>
      <c r="H23" s="146" t="str" cm="1">
        <f t="array" ref="H23">_xlfn.LET(_xlpm.v,IFERROR(VALUE(SUBSTITUTE(C23:G23,",","")),""),
_xlpm.valid,SUMPRODUCT(--(_xlpm.v&lt;&gt;""),--(LOWER(TRIM(C23:G23&amp;""))&lt;&gt;"x")),
_xlpm.m,SUMPRODUCT(--(_xlpm.v&lt;&gt;""),--(LOWER(TRIM(C23:G23&amp;""))&lt;&gt;"x"),--(_xlpm.v&lt;6000000)),
IF(_xlpm.valid=0,"",
IF(_xlpm.m=0,"Perfect!",
_xlpm.m&amp;IF(_xlpm.m=1," miss"," misses"))))</f>
        <v>Perfect!</v>
      </c>
      <c r="I23" s="224" t="s">
        <v>180</v>
      </c>
      <c r="J23" s="224" t="s">
        <v>180</v>
      </c>
      <c r="K23" s="131"/>
      <c r="L23" s="130" cm="1">
        <f t="array" ref="L23">IF(SUMPRODUCT(--(LOWER(TRIM(C23:G23&amp;""))&lt;&gt;"x"),--(C23:G23&lt;&gt;""))=0,"",
SUMPRODUCT((LOWER(TRIM(C23:G23&amp;""))&lt;&gt;"x")*IFERROR(VALUE(SUBSTITUTE(C23:G23,",","")),0)))</f>
        <v>30419740</v>
      </c>
      <c r="M23" s="14" cm="1">
        <f t="array" ref="M23">IF(COUNTA(C23:G23)&lt;5,"",_xlfn.LET(_xlpm.v,IFERROR(VALUE(SUBSTITUTE(C23:G23,",","")),""),_xlpm.n,SUMPRODUCT(--(_xlpm.v&lt;&gt;"")),IF(_xlpm.n=0,"",SUM(_xlpm.v)/_xlpm.n)))</f>
        <v>7604935</v>
      </c>
      <c r="N23" s="156" t="str">
        <f t="shared" si="0"/>
        <v>★</v>
      </c>
      <c r="O23" t="str">
        <f t="shared" si="1"/>
        <v/>
      </c>
      <c r="V23">
        <v>1021</v>
      </c>
    </row>
    <row r="24" spans="1:22" ht="17.25" customHeight="1" x14ac:dyDescent="0.25">
      <c r="A24" s="81" t="s">
        <v>500</v>
      </c>
      <c r="B24" s="74">
        <v>31</v>
      </c>
      <c r="C24" s="79">
        <v>7097884</v>
      </c>
      <c r="D24" s="79">
        <v>5358622</v>
      </c>
      <c r="E24" s="79">
        <v>4355547</v>
      </c>
      <c r="F24" s="79">
        <v>7908772</v>
      </c>
      <c r="G24" s="79" t="str">
        <f>IF(COUNTIFS('Score Import'!$A:$A,$A24,'Score Import'!$C:$C,G$1)=0,"",
SUMIFS('Score Import'!$B:$B,'Score Import'!$A:$A,$A24,'Score Import'!$C:$C,G$1))</f>
        <v/>
      </c>
      <c r="H24" s="146" t="str" cm="1">
        <f t="array" ref="H24">_xlfn.LET(_xlpm.v,IFERROR(VALUE(SUBSTITUTE(C24:G24,",","")),""),
_xlpm.valid,SUMPRODUCT(--(_xlpm.v&lt;&gt;""),--(LOWER(TRIM(C24:G24&amp;""))&lt;&gt;"x")),
_xlpm.m,SUMPRODUCT(--(_xlpm.v&lt;&gt;""),--(LOWER(TRIM(C24:G24&amp;""))&lt;&gt;"x"),--(_xlpm.v&lt;6000000)),
IF(_xlpm.valid=0,"",
IF(_xlpm.m=0,"Perfect!",
_xlpm.m&amp;IF(_xlpm.m=1," miss"," misses"))))</f>
        <v>2 misses</v>
      </c>
      <c r="I24" s="224" t="s">
        <v>180</v>
      </c>
      <c r="J24" s="224" t="s">
        <v>180</v>
      </c>
      <c r="K24" s="131"/>
      <c r="L24" s="130" cm="1">
        <f t="array" ref="L24">IF(SUMPRODUCT(--(LOWER(TRIM(C24:G24&amp;""))&lt;&gt;"x"),--(C24:G24&lt;&gt;""))=0,"",
SUMPRODUCT((LOWER(TRIM(C24:G24&amp;""))&lt;&gt;"x")*IFERROR(VALUE(SUBSTITUTE(C24:G24,",","")),0)))</f>
        <v>24720825</v>
      </c>
      <c r="M24" s="14" cm="1">
        <f t="array" ref="M24">IF(COUNTA(C24:G24)&lt;5,"",_xlfn.LET(_xlpm.v,IFERROR(VALUE(SUBSTITUTE(C24:G24,",","")),""),_xlpm.n,SUMPRODUCT(--(_xlpm.v&lt;&gt;"")),IF(_xlpm.n=0,"",SUM(_xlpm.v)/_xlpm.n)))</f>
        <v>6180206.25</v>
      </c>
      <c r="N24" s="156" t="str">
        <f t="shared" si="0"/>
        <v>★</v>
      </c>
      <c r="O24" t="str">
        <f t="shared" si="1"/>
        <v/>
      </c>
      <c r="V24">
        <v>1130</v>
      </c>
    </row>
    <row r="25" spans="1:22" ht="17.25" customHeight="1" x14ac:dyDescent="0.25">
      <c r="A25" s="81" t="s">
        <v>28</v>
      </c>
      <c r="B25" s="74">
        <v>31</v>
      </c>
      <c r="C25" s="79">
        <v>11208076</v>
      </c>
      <c r="D25" s="79">
        <v>6268633</v>
      </c>
      <c r="E25" s="79">
        <v>6029853</v>
      </c>
      <c r="F25" s="79">
        <v>17157523</v>
      </c>
      <c r="G25" s="79" t="str">
        <f>IF(COUNTIFS('Score Import'!$A:$A,$A25,'Score Import'!$C:$C,G$1)=0,"",
SUMIFS('Score Import'!$B:$B,'Score Import'!$A:$A,$A25,'Score Import'!$C:$C,G$1))</f>
        <v/>
      </c>
      <c r="H25" s="146" t="str" cm="1">
        <f t="array" ref="H25">_xlfn.LET(_xlpm.v,IFERROR(VALUE(SUBSTITUTE(C25:G25,",","")),""),
_xlpm.valid,SUMPRODUCT(--(_xlpm.v&lt;&gt;""),--(LOWER(TRIM(C25:G25&amp;""))&lt;&gt;"x")),
_xlpm.m,SUMPRODUCT(--(_xlpm.v&lt;&gt;""),--(LOWER(TRIM(C25:G25&amp;""))&lt;&gt;"x"),--(_xlpm.v&lt;6000000)),
IF(_xlpm.valid=0,"",
IF(_xlpm.m=0,"Perfect!",
_xlpm.m&amp;IF(_xlpm.m=1," miss"," misses"))))</f>
        <v>Perfect!</v>
      </c>
      <c r="I25" s="224" t="s">
        <v>180</v>
      </c>
      <c r="J25" s="224" t="s">
        <v>180</v>
      </c>
      <c r="K25" s="131"/>
      <c r="L25" s="130" cm="1">
        <f t="array" ref="L25">IF(SUMPRODUCT(--(LOWER(TRIM(C25:G25&amp;""))&lt;&gt;"x"),--(C25:G25&lt;&gt;""))=0,"",
SUMPRODUCT((LOWER(TRIM(C25:G25&amp;""))&lt;&gt;"x")*IFERROR(VALUE(SUBSTITUTE(C25:G25,",","")),0)))</f>
        <v>40664085</v>
      </c>
      <c r="M25" s="14" cm="1">
        <f t="array" ref="M25">IF(COUNTA(C25:G25)&lt;5,"",_xlfn.LET(_xlpm.v,IFERROR(VALUE(SUBSTITUTE(C25:G25,",","")),""),_xlpm.n,SUMPRODUCT(--(_xlpm.v&lt;&gt;"")),IF(_xlpm.n=0,"",SUM(_xlpm.v)/_xlpm.n)))</f>
        <v>10166021.25</v>
      </c>
      <c r="N25" s="156" t="str">
        <f t="shared" si="0"/>
        <v>★</v>
      </c>
      <c r="O25" t="str">
        <f t="shared" si="1"/>
        <v/>
      </c>
      <c r="V25">
        <v>1023</v>
      </c>
    </row>
    <row r="26" spans="1:22" ht="17.25" customHeight="1" x14ac:dyDescent="0.25">
      <c r="A26" s="81" t="s">
        <v>176</v>
      </c>
      <c r="B26" s="74">
        <v>30</v>
      </c>
      <c r="C26" s="79">
        <v>1519340</v>
      </c>
      <c r="D26" s="79">
        <v>687822</v>
      </c>
      <c r="E26" s="79">
        <v>1334320</v>
      </c>
      <c r="F26" s="79">
        <v>500735</v>
      </c>
      <c r="G26" s="79" t="str">
        <f>IF(COUNTIFS('Score Import'!$A:$A,$A26,'Score Import'!$C:$C,G$1)=0,"",
SUMIFS('Score Import'!$B:$B,'Score Import'!$A:$A,$A26,'Score Import'!$C:$C,G$1))</f>
        <v/>
      </c>
      <c r="H26" s="146" t="str" cm="1">
        <f t="array" ref="H26">_xlfn.LET(_xlpm.v,IFERROR(VALUE(SUBSTITUTE(C26:G26,",","")),""),
_xlpm.valid,SUMPRODUCT(--(_xlpm.v&lt;&gt;""),--(LOWER(TRIM(C26:G26&amp;""))&lt;&gt;"x")),
_xlpm.m,SUMPRODUCT(--(_xlpm.v&lt;&gt;""),--(LOWER(TRIM(C26:G26&amp;""))&lt;&gt;"x"),--(_xlpm.v&lt;6000000)),
IF(_xlpm.valid=0,"",
IF(_xlpm.m=0,"Perfect!",
_xlpm.m&amp;IF(_xlpm.m=1," miss"," misses"))))</f>
        <v>4 misses</v>
      </c>
      <c r="I26" s="224" t="s">
        <v>180</v>
      </c>
      <c r="J26" s="224" t="s">
        <v>180</v>
      </c>
      <c r="K26" s="131"/>
      <c r="L26" s="130" cm="1">
        <f t="array" ref="L26">IF(SUMPRODUCT(--(LOWER(TRIM(C26:G26&amp;""))&lt;&gt;"x"),--(C26:G26&lt;&gt;""))=0,"",
SUMPRODUCT((LOWER(TRIM(C26:G26&amp;""))&lt;&gt;"x")*IFERROR(VALUE(SUBSTITUTE(C26:G26,",","")),0)))</f>
        <v>4042217</v>
      </c>
      <c r="M26" s="14" cm="1">
        <f t="array" ref="M26">IF(COUNTA(C26:G26)&lt;5,"",_xlfn.LET(_xlpm.v,IFERROR(VALUE(SUBSTITUTE(C26:G26,",","")),""),_xlpm.n,SUMPRODUCT(--(_xlpm.v&lt;&gt;"")),IF(_xlpm.n=0,"",SUM(_xlpm.v)/_xlpm.n)))</f>
        <v>1010554.25</v>
      </c>
      <c r="N26" s="156" t="str">
        <f t="shared" si="0"/>
        <v/>
      </c>
      <c r="O26" t="str">
        <f t="shared" si="1"/>
        <v>fantasmah</v>
      </c>
      <c r="V26">
        <v>1114</v>
      </c>
    </row>
    <row r="27" spans="1:22" ht="17.25" customHeight="1" x14ac:dyDescent="0.25">
      <c r="A27" s="81" t="s">
        <v>454</v>
      </c>
      <c r="B27" s="74">
        <v>32</v>
      </c>
      <c r="C27" s="79">
        <v>7857084</v>
      </c>
      <c r="D27" s="79">
        <v>6016786</v>
      </c>
      <c r="E27" s="79">
        <v>6926064</v>
      </c>
      <c r="F27" s="79">
        <v>12785758</v>
      </c>
      <c r="G27" s="79" t="str">
        <f>IF(COUNTIFS('Score Import'!$A:$A,$A27,'Score Import'!$C:$C,G$1)=0,"",
SUMIFS('Score Import'!$B:$B,'Score Import'!$A:$A,$A27,'Score Import'!$C:$C,G$1))</f>
        <v/>
      </c>
      <c r="H27" s="146" t="str" cm="1">
        <f t="array" ref="H27">_xlfn.LET(_xlpm.v,IFERROR(VALUE(SUBSTITUTE(C27:G27,",","")),""),
_xlpm.valid,SUMPRODUCT(--(_xlpm.v&lt;&gt;""),--(LOWER(TRIM(C27:G27&amp;""))&lt;&gt;"x")),
_xlpm.m,SUMPRODUCT(--(_xlpm.v&lt;&gt;""),--(LOWER(TRIM(C27:G27&amp;""))&lt;&gt;"x"),--(_xlpm.v&lt;6000000)),
IF(_xlpm.valid=0,"",
IF(_xlpm.m=0,"Perfect!",
_xlpm.m&amp;IF(_xlpm.m=1," miss"," misses"))))</f>
        <v>Perfect!</v>
      </c>
      <c r="I27" s="224" t="s">
        <v>180</v>
      </c>
      <c r="J27" s="224" t="s">
        <v>180</v>
      </c>
      <c r="K27" s="131"/>
      <c r="L27" s="130" cm="1">
        <f t="array" ref="L27">IF(SUMPRODUCT(--(LOWER(TRIM(C27:G27&amp;""))&lt;&gt;"x"),--(C27:G27&lt;&gt;""))=0,"",
SUMPRODUCT((LOWER(TRIM(C27:G27&amp;""))&lt;&gt;"x")*IFERROR(VALUE(SUBSTITUTE(C27:G27,",","")),0)))</f>
        <v>33585692</v>
      </c>
      <c r="M27" s="14" cm="1">
        <f t="array" ref="M27">IF(COUNTA(C27:G27)&lt;5,"",_xlfn.LET(_xlpm.v,IFERROR(VALUE(SUBSTITUTE(C27:G27,",","")),""),_xlpm.n,SUMPRODUCT(--(_xlpm.v&lt;&gt;"")),IF(_xlpm.n=0,"",SUM(_xlpm.v)/_xlpm.n)))</f>
        <v>8396423</v>
      </c>
      <c r="N27" s="156" t="str">
        <f t="shared" si="0"/>
        <v>★</v>
      </c>
      <c r="O27" t="str">
        <f t="shared" si="1"/>
        <v/>
      </c>
      <c r="V27">
        <v>1123</v>
      </c>
    </row>
    <row r="28" spans="1:22" ht="17.25" customHeight="1" x14ac:dyDescent="0.25">
      <c r="A28" s="81" t="s">
        <v>32</v>
      </c>
      <c r="B28" s="74">
        <v>29</v>
      </c>
      <c r="C28" s="79">
        <v>6131495</v>
      </c>
      <c r="D28" s="79">
        <v>1511647</v>
      </c>
      <c r="E28" s="79">
        <v>840185</v>
      </c>
      <c r="F28" s="79">
        <v>10842806</v>
      </c>
      <c r="G28" s="79" t="str">
        <f>IF(COUNTIFS('Score Import'!$A:$A,$A28,'Score Import'!$C:$C,G$1)=0,"",
SUMIFS('Score Import'!$B:$B,'Score Import'!$A:$A,$A28,'Score Import'!$C:$C,G$1))</f>
        <v/>
      </c>
      <c r="H28" s="146" t="str" cm="1">
        <f t="array" ref="H28">_xlfn.LET(_xlpm.v,IFERROR(VALUE(SUBSTITUTE(C28:G28,",","")),""),
_xlpm.valid,SUMPRODUCT(--(_xlpm.v&lt;&gt;""),--(LOWER(TRIM(C28:G28&amp;""))&lt;&gt;"x")),
_xlpm.m,SUMPRODUCT(--(_xlpm.v&lt;&gt;""),--(LOWER(TRIM(C28:G28&amp;""))&lt;&gt;"x"),--(_xlpm.v&lt;6000000)),
IF(_xlpm.valid=0,"",
IF(_xlpm.m=0,"Perfect!",
_xlpm.m&amp;IF(_xlpm.m=1," miss"," misses"))))</f>
        <v>2 misses</v>
      </c>
      <c r="I28" s="224" t="s">
        <v>180</v>
      </c>
      <c r="J28" s="224" t="s">
        <v>180</v>
      </c>
      <c r="K28" s="131"/>
      <c r="L28" s="130" cm="1">
        <f t="array" ref="L28">IF(SUMPRODUCT(--(LOWER(TRIM(C28:G28&amp;""))&lt;&gt;"x"),--(C28:G28&lt;&gt;""))=0,"",
SUMPRODUCT((LOWER(TRIM(C28:G28&amp;""))&lt;&gt;"x")*IFERROR(VALUE(SUBSTITUTE(C28:G28,",","")),0)))</f>
        <v>19326133</v>
      </c>
      <c r="M28" s="14" cm="1">
        <f t="array" ref="M28">IF(COUNTA(C28:G28)&lt;5,"",_xlfn.LET(_xlpm.v,IFERROR(VALUE(SUBSTITUTE(C28:G28,",","")),""),_xlpm.n,SUMPRODUCT(--(_xlpm.v&lt;&gt;"")),IF(_xlpm.n=0,"",SUM(_xlpm.v)/_xlpm.n)))</f>
        <v>4831533.25</v>
      </c>
      <c r="N28" s="156" t="str">
        <f t="shared" si="0"/>
        <v/>
      </c>
      <c r="O28" t="str">
        <f t="shared" si="1"/>
        <v>FernaLS</v>
      </c>
      <c r="V28">
        <v>1025</v>
      </c>
    </row>
    <row r="29" spans="1:22" ht="17.25" customHeight="1" x14ac:dyDescent="0.25">
      <c r="A29" s="81" t="s">
        <v>426</v>
      </c>
      <c r="B29" s="74">
        <v>30</v>
      </c>
      <c r="C29" s="79">
        <v>4184891</v>
      </c>
      <c r="D29" s="79">
        <v>2286504</v>
      </c>
      <c r="E29" s="79">
        <v>1636787</v>
      </c>
      <c r="F29" s="79">
        <v>9832679</v>
      </c>
      <c r="G29" s="79" t="str">
        <f>IF(COUNTIFS('Score Import'!$A:$A,$A29,'Score Import'!$C:$C,G$1)=0,"",
SUMIFS('Score Import'!$B:$B,'Score Import'!$A:$A,$A29,'Score Import'!$C:$C,G$1))</f>
        <v/>
      </c>
      <c r="H29" s="146" t="str" cm="1">
        <f t="array" ref="H29">_xlfn.LET(_xlpm.v,IFERROR(VALUE(SUBSTITUTE(C29:G29,",","")),""),
_xlpm.valid,SUMPRODUCT(--(_xlpm.v&lt;&gt;""),--(LOWER(TRIM(C29:G29&amp;""))&lt;&gt;"x")),
_xlpm.m,SUMPRODUCT(--(_xlpm.v&lt;&gt;""),--(LOWER(TRIM(C29:G29&amp;""))&lt;&gt;"x"),--(_xlpm.v&lt;6000000)),
IF(_xlpm.valid=0,"",
IF(_xlpm.m=0,"Perfect!",
_xlpm.m&amp;IF(_xlpm.m=1," miss"," misses"))))</f>
        <v>3 misses</v>
      </c>
      <c r="I29" s="224" t="s">
        <v>180</v>
      </c>
      <c r="J29" s="224" t="s">
        <v>180</v>
      </c>
      <c r="K29" s="131"/>
      <c r="L29" s="130" cm="1">
        <f t="array" ref="L29">IF(SUMPRODUCT(--(LOWER(TRIM(C29:G29&amp;""))&lt;&gt;"x"),--(C29:G29&lt;&gt;""))=0,"",
SUMPRODUCT((LOWER(TRIM(C29:G29&amp;""))&lt;&gt;"x")*IFERROR(VALUE(SUBSTITUTE(C29:G29,",","")),0)))</f>
        <v>17940861</v>
      </c>
      <c r="M29" s="14" cm="1">
        <f t="array" ref="M29">IF(COUNTA(C29:G29)&lt;5,"",_xlfn.LET(_xlpm.v,IFERROR(VALUE(SUBSTITUTE(C29:G29,",","")),""),_xlpm.n,SUMPRODUCT(--(_xlpm.v&lt;&gt;"")),IF(_xlpm.n=0,"",SUM(_xlpm.v)/_xlpm.n)))</f>
        <v>4485215.25</v>
      </c>
      <c r="N29" s="156" t="str">
        <f t="shared" si="0"/>
        <v/>
      </c>
      <c r="O29" t="str">
        <f t="shared" si="1"/>
        <v>GhostofAthens</v>
      </c>
      <c r="V29">
        <v>1118</v>
      </c>
    </row>
    <row r="30" spans="1:22" ht="17.25" customHeight="1" x14ac:dyDescent="0.25">
      <c r="A30" s="81" t="s">
        <v>73</v>
      </c>
      <c r="B30" s="74">
        <v>30</v>
      </c>
      <c r="C30" s="79">
        <v>14110225</v>
      </c>
      <c r="D30" s="79">
        <v>3534607</v>
      </c>
      <c r="E30" s="79">
        <v>4546165</v>
      </c>
      <c r="F30" s="79">
        <v>6981750</v>
      </c>
      <c r="G30" s="79" t="str">
        <f>IF(COUNTIFS('Score Import'!$A:$A,$A30,'Score Import'!$C:$C,G$1)=0,"",
SUMIFS('Score Import'!$B:$B,'Score Import'!$A:$A,$A30,'Score Import'!$C:$C,G$1))</f>
        <v/>
      </c>
      <c r="H30" s="146" t="str" cm="1">
        <f t="array" ref="H30">_xlfn.LET(_xlpm.v,IFERROR(VALUE(SUBSTITUTE(C30:G30,",","")),""),
_xlpm.valid,SUMPRODUCT(--(_xlpm.v&lt;&gt;""),--(LOWER(TRIM(C30:G30&amp;""))&lt;&gt;"x")),
_xlpm.m,SUMPRODUCT(--(_xlpm.v&lt;&gt;""),--(LOWER(TRIM(C30:G30&amp;""))&lt;&gt;"x"),--(_xlpm.v&lt;6000000)),
IF(_xlpm.valid=0,"",
IF(_xlpm.m=0,"Perfect!",
_xlpm.m&amp;IF(_xlpm.m=1," miss"," misses"))))</f>
        <v>2 misses</v>
      </c>
      <c r="I30" s="224" t="s">
        <v>180</v>
      </c>
      <c r="J30" s="224" t="s">
        <v>180</v>
      </c>
      <c r="K30" s="131"/>
      <c r="L30" s="130" cm="1">
        <f t="array" ref="L30">IF(SUMPRODUCT(--(LOWER(TRIM(C30:G30&amp;""))&lt;&gt;"x"),--(C30:G30&lt;&gt;""))=0,"",
SUMPRODUCT((LOWER(TRIM(C30:G30&amp;""))&lt;&gt;"x")*IFERROR(VALUE(SUBSTITUTE(C30:G30,",","")),0)))</f>
        <v>29172747</v>
      </c>
      <c r="M30" s="14" cm="1">
        <f t="array" ref="M30">IF(COUNTA(C30:G30)&lt;5,"",_xlfn.LET(_xlpm.v,IFERROR(VALUE(SUBSTITUTE(C30:G30,",","")),""),_xlpm.n,SUMPRODUCT(--(_xlpm.v&lt;&gt;"")),IF(_xlpm.n=0,"",SUM(_xlpm.v)/_xlpm.n)))</f>
        <v>7293186.75</v>
      </c>
      <c r="N30" s="156" t="str">
        <f t="shared" si="0"/>
        <v>★</v>
      </c>
      <c r="O30" t="str">
        <f t="shared" si="1"/>
        <v/>
      </c>
      <c r="V30">
        <v>1100</v>
      </c>
    </row>
    <row r="31" spans="1:22" ht="17.25" customHeight="1" x14ac:dyDescent="0.25">
      <c r="A31" s="81" t="s">
        <v>187</v>
      </c>
      <c r="B31" s="74">
        <v>31</v>
      </c>
      <c r="C31" s="79">
        <v>22474107</v>
      </c>
      <c r="D31" s="79">
        <v>7067098</v>
      </c>
      <c r="E31" s="79">
        <v>9308205</v>
      </c>
      <c r="F31" s="79">
        <v>6600111</v>
      </c>
      <c r="G31" s="79" t="str">
        <f>IF(COUNTIFS('Score Import'!$A:$A,$A31,'Score Import'!$C:$C,G$1)=0,"",
SUMIFS('Score Import'!$B:$B,'Score Import'!$A:$A,$A31,'Score Import'!$C:$C,G$1))</f>
        <v/>
      </c>
      <c r="H31" s="146" t="str" cm="1">
        <f t="array" ref="H31">_xlfn.LET(_xlpm.v,IFERROR(VALUE(SUBSTITUTE(C31:G31,",","")),""),
_xlpm.valid,SUMPRODUCT(--(_xlpm.v&lt;&gt;""),--(LOWER(TRIM(C31:G31&amp;""))&lt;&gt;"x")),
_xlpm.m,SUMPRODUCT(--(_xlpm.v&lt;&gt;""),--(LOWER(TRIM(C31:G31&amp;""))&lt;&gt;"x"),--(_xlpm.v&lt;6000000)),
IF(_xlpm.valid=0,"",
IF(_xlpm.m=0,"Perfect!",
_xlpm.m&amp;IF(_xlpm.m=1," miss"," misses"))))</f>
        <v>Perfect!</v>
      </c>
      <c r="I31" s="224" t="s">
        <v>180</v>
      </c>
      <c r="J31" s="224" t="s">
        <v>180</v>
      </c>
      <c r="K31" s="131"/>
      <c r="L31" s="130" cm="1">
        <f t="array" ref="L31">IF(SUMPRODUCT(--(LOWER(TRIM(C31:G31&amp;""))&lt;&gt;"x"),--(C31:G31&lt;&gt;""))=0,"",
SUMPRODUCT((LOWER(TRIM(C31:G31&amp;""))&lt;&gt;"x")*IFERROR(VALUE(SUBSTITUTE(C31:G31,",","")),0)))</f>
        <v>45449521</v>
      </c>
      <c r="M31" s="14" cm="1">
        <f t="array" ref="M31">IF(COUNTA(C31:G31)&lt;5,"",_xlfn.LET(_xlpm.v,IFERROR(VALUE(SUBSTITUTE(C31:G31,",","")),""),_xlpm.n,SUMPRODUCT(--(_xlpm.v&lt;&gt;"")),IF(_xlpm.n=0,"",SUM(_xlpm.v)/_xlpm.n)))</f>
        <v>11362380.25</v>
      </c>
      <c r="N31" s="156" t="str">
        <f t="shared" si="0"/>
        <v>★</v>
      </c>
      <c r="O31" t="str">
        <f t="shared" si="1"/>
        <v/>
      </c>
      <c r="V31">
        <v>1026</v>
      </c>
    </row>
    <row r="32" spans="1:22" ht="17.25" customHeight="1" x14ac:dyDescent="0.25">
      <c r="A32" s="81" t="s">
        <v>590</v>
      </c>
      <c r="B32" s="74">
        <v>31</v>
      </c>
      <c r="C32" s="79" t="s">
        <v>142</v>
      </c>
      <c r="D32" s="79">
        <v>6894207</v>
      </c>
      <c r="E32" s="79">
        <v>6892164</v>
      </c>
      <c r="F32" s="79">
        <v>15052039</v>
      </c>
      <c r="G32" s="79" t="str">
        <f>IF(COUNTIFS('Score Import'!$A:$A,$A32,'Score Import'!$C:$C,G$1)=0,"",
SUMIFS('Score Import'!$B:$B,'Score Import'!$A:$A,$A32,'Score Import'!$C:$C,G$1))</f>
        <v/>
      </c>
      <c r="H32" s="146" t="str" cm="1">
        <f t="array" ref="H32">_xlfn.LET(_xlpm.v,IFERROR(VALUE(SUBSTITUTE(C32:G32,",","")),""),
_xlpm.valid,SUMPRODUCT(--(_xlpm.v&lt;&gt;""),--(LOWER(TRIM(C32:G32&amp;""))&lt;&gt;"x")),
_xlpm.m,SUMPRODUCT(--(_xlpm.v&lt;&gt;""),--(LOWER(TRIM(C32:G32&amp;""))&lt;&gt;"x"),--(_xlpm.v&lt;6000000)),
IF(_xlpm.valid=0,"",
IF(_xlpm.m=0,"Perfect!",
_xlpm.m&amp;IF(_xlpm.m=1," miss"," misses"))))</f>
        <v>Perfect!</v>
      </c>
      <c r="I32" s="128" t="s">
        <v>142</v>
      </c>
      <c r="J32" s="224" t="s">
        <v>180</v>
      </c>
      <c r="K32" s="131"/>
      <c r="L32" s="130" cm="1">
        <f t="array" ref="L32">IF(SUMPRODUCT(--(LOWER(TRIM(C32:G32&amp;""))&lt;&gt;"x"),--(C32:G32&lt;&gt;""))=0,"",
SUMPRODUCT((LOWER(TRIM(C32:G32&amp;""))&lt;&gt;"x")*IFERROR(VALUE(SUBSTITUTE(C32:G32,",","")),0)))</f>
        <v>28838410</v>
      </c>
      <c r="M32" s="14" cm="1">
        <f t="array" ref="M32">IF(COUNTA(C32:G32)&lt;5,"",_xlfn.LET(_xlpm.v,IFERROR(VALUE(SUBSTITUTE(C32:G32,",","")),""),_xlpm.n,SUMPRODUCT(--(_xlpm.v&lt;&gt;"")),IF(_xlpm.n=0,"",SUM(_xlpm.v)/_xlpm.n)))</f>
        <v>9612803.333333334</v>
      </c>
      <c r="N32" s="156" t="str">
        <f t="shared" si="0"/>
        <v>★</v>
      </c>
      <c r="O32" t="str">
        <f t="shared" si="1"/>
        <v/>
      </c>
      <c r="V32">
        <v>1143</v>
      </c>
    </row>
    <row r="33" spans="1:22" ht="17.25" customHeight="1" x14ac:dyDescent="0.25">
      <c r="A33" s="81" t="s">
        <v>35</v>
      </c>
      <c r="B33" s="74">
        <v>31</v>
      </c>
      <c r="C33" s="79">
        <v>10990575</v>
      </c>
      <c r="D33" s="79">
        <v>4676835</v>
      </c>
      <c r="E33" s="79">
        <v>9322283</v>
      </c>
      <c r="F33" s="79">
        <v>14401670</v>
      </c>
      <c r="G33" s="79" t="str">
        <f>IF(COUNTIFS('Score Import'!$A:$A,$A33,'Score Import'!$C:$C,G$1)=0,"",
SUMIFS('Score Import'!$B:$B,'Score Import'!$A:$A,$A33,'Score Import'!$C:$C,G$1))</f>
        <v/>
      </c>
      <c r="H33" s="146" t="str" cm="1">
        <f t="array" ref="H33">_xlfn.LET(_xlpm.v,IFERROR(VALUE(SUBSTITUTE(C33:G33,",","")),""),
_xlpm.valid,SUMPRODUCT(--(_xlpm.v&lt;&gt;""),--(LOWER(TRIM(C33:G33&amp;""))&lt;&gt;"x")),
_xlpm.m,SUMPRODUCT(--(_xlpm.v&lt;&gt;""),--(LOWER(TRIM(C33:G33&amp;""))&lt;&gt;"x"),--(_xlpm.v&lt;6000000)),
IF(_xlpm.valid=0,"",
IF(_xlpm.m=0,"Perfect!",
_xlpm.m&amp;IF(_xlpm.m=1," miss"," misses"))))</f>
        <v>1 miss</v>
      </c>
      <c r="I33" s="224" t="s">
        <v>180</v>
      </c>
      <c r="J33" s="224" t="s">
        <v>180</v>
      </c>
      <c r="K33" s="131"/>
      <c r="L33" s="130" cm="1">
        <f t="array" ref="L33">IF(SUMPRODUCT(--(LOWER(TRIM(C33:G33&amp;""))&lt;&gt;"x"),--(C33:G33&lt;&gt;""))=0,"",
SUMPRODUCT((LOWER(TRIM(C33:G33&amp;""))&lt;&gt;"x")*IFERROR(VALUE(SUBSTITUTE(C33:G33,",","")),0)))</f>
        <v>39391363</v>
      </c>
      <c r="M33" s="14" cm="1">
        <f t="array" ref="M33">IF(COUNTA(C33:G33)&lt;5,"",_xlfn.LET(_xlpm.v,IFERROR(VALUE(SUBSTITUTE(C33:G33,",","")),""),_xlpm.n,SUMPRODUCT(--(_xlpm.v&lt;&gt;"")),IF(_xlpm.n=0,"",SUM(_xlpm.v)/_xlpm.n)))</f>
        <v>9847840.75</v>
      </c>
      <c r="N33" s="156" t="str">
        <f t="shared" si="0"/>
        <v>★</v>
      </c>
      <c r="O33" t="str">
        <f t="shared" si="1"/>
        <v/>
      </c>
      <c r="V33">
        <v>1027</v>
      </c>
    </row>
    <row r="34" spans="1:22" ht="17.25" customHeight="1" x14ac:dyDescent="0.25">
      <c r="A34" s="81" t="s">
        <v>431</v>
      </c>
      <c r="B34" s="74">
        <v>33</v>
      </c>
      <c r="C34" s="79">
        <v>6009825</v>
      </c>
      <c r="D34" s="79">
        <v>6302983</v>
      </c>
      <c r="E34" s="79">
        <v>9849207</v>
      </c>
      <c r="F34" s="79">
        <v>18292880</v>
      </c>
      <c r="G34" s="79" t="str">
        <f>IF(COUNTIFS('Score Import'!$A:$A,$A34,'Score Import'!$C:$C,G$1)=0,"",
SUMIFS('Score Import'!$B:$B,'Score Import'!$A:$A,$A34,'Score Import'!$C:$C,G$1))</f>
        <v/>
      </c>
      <c r="H34" s="146" t="str" cm="1">
        <f t="array" ref="H34">_xlfn.LET(_xlpm.v,IFERROR(VALUE(SUBSTITUTE(C34:G34,",","")),""),
_xlpm.valid,SUMPRODUCT(--(_xlpm.v&lt;&gt;""),--(LOWER(TRIM(C34:G34&amp;""))&lt;&gt;"x")),
_xlpm.m,SUMPRODUCT(--(_xlpm.v&lt;&gt;""),--(LOWER(TRIM(C34:G34&amp;""))&lt;&gt;"x"),--(_xlpm.v&lt;6000000)),
IF(_xlpm.valid=0,"",
IF(_xlpm.m=0,"Perfect!",
_xlpm.m&amp;IF(_xlpm.m=1," miss"," misses"))))</f>
        <v>Perfect!</v>
      </c>
      <c r="I34" s="224" t="s">
        <v>180</v>
      </c>
      <c r="J34" s="224" t="s">
        <v>180</v>
      </c>
      <c r="K34" s="131"/>
      <c r="L34" s="130" cm="1">
        <f t="array" ref="L34">IF(SUMPRODUCT(--(LOWER(TRIM(C34:G34&amp;""))&lt;&gt;"x"),--(C34:G34&lt;&gt;""))=0,"",
SUMPRODUCT((LOWER(TRIM(C34:G34&amp;""))&lt;&gt;"x")*IFERROR(VALUE(SUBSTITUTE(C34:G34,",","")),0)))</f>
        <v>40454895</v>
      </c>
      <c r="M34" s="14" cm="1">
        <f t="array" ref="M34">IF(COUNTA(C34:G34)&lt;5,"",_xlfn.LET(_xlpm.v,IFERROR(VALUE(SUBSTITUTE(C34:G34,",","")),""),_xlpm.n,SUMPRODUCT(--(_xlpm.v&lt;&gt;"")),IF(_xlpm.n=0,"",SUM(_xlpm.v)/_xlpm.n)))</f>
        <v>10113723.75</v>
      </c>
      <c r="N34" s="156" t="str">
        <f t="shared" ref="N34:N65" si="2">IF(L34&gt;=20000000,"★",IF(AND(C34&lt;&gt;"",D34&lt;&gt;"",E34&lt;&gt;"",F34&lt;&gt;"",G34&lt;&gt;""),"✗",""))</f>
        <v>★</v>
      </c>
      <c r="O34" t="str">
        <f t="shared" si="1"/>
        <v/>
      </c>
      <c r="V34">
        <v>1020</v>
      </c>
    </row>
    <row r="35" spans="1:22" ht="17.25" customHeight="1" x14ac:dyDescent="0.25">
      <c r="A35" s="81" t="s">
        <v>189</v>
      </c>
      <c r="B35" s="74">
        <v>30</v>
      </c>
      <c r="C35" s="79">
        <v>6686320</v>
      </c>
      <c r="D35" s="79">
        <v>6182387</v>
      </c>
      <c r="E35" s="79">
        <v>9582612</v>
      </c>
      <c r="F35" s="79">
        <v>8741703</v>
      </c>
      <c r="G35" s="79" t="str">
        <f>IF(COUNTIFS('Score Import'!$A:$A,$A35,'Score Import'!$C:$C,G$1)=0,"",
SUMIFS('Score Import'!$B:$B,'Score Import'!$A:$A,$A35,'Score Import'!$C:$C,G$1))</f>
        <v/>
      </c>
      <c r="H35" s="146" t="str" cm="1">
        <f t="array" ref="H35">_xlfn.LET(_xlpm.v,IFERROR(VALUE(SUBSTITUTE(C35:G35,",","")),""),
_xlpm.valid,SUMPRODUCT(--(_xlpm.v&lt;&gt;""),--(LOWER(TRIM(C35:G35&amp;""))&lt;&gt;"x")),
_xlpm.m,SUMPRODUCT(--(_xlpm.v&lt;&gt;""),--(LOWER(TRIM(C35:G35&amp;""))&lt;&gt;"x"),--(_xlpm.v&lt;6000000)),
IF(_xlpm.valid=0,"",
IF(_xlpm.m=0,"Perfect!",
_xlpm.m&amp;IF(_xlpm.m=1," miss"," misses"))))</f>
        <v>Perfect!</v>
      </c>
      <c r="I35" s="224" t="s">
        <v>180</v>
      </c>
      <c r="J35" s="224" t="s">
        <v>180</v>
      </c>
      <c r="K35" s="131"/>
      <c r="L35" s="130" cm="1">
        <f t="array" ref="L35">IF(SUMPRODUCT(--(LOWER(TRIM(C35:G35&amp;""))&lt;&gt;"x"),--(C35:G35&lt;&gt;""))=0,"",
SUMPRODUCT((LOWER(TRIM(C35:G35&amp;""))&lt;&gt;"x")*IFERROR(VALUE(SUBSTITUTE(C35:G35,",","")),0)))</f>
        <v>31193022</v>
      </c>
      <c r="M35" s="14" cm="1">
        <f t="array" ref="M35">IF(COUNTA(C35:G35)&lt;5,"",_xlfn.LET(_xlpm.v,IFERROR(VALUE(SUBSTITUTE(C35:G35,",","")),""),_xlpm.n,SUMPRODUCT(--(_xlpm.v&lt;&gt;"")),IF(_xlpm.n=0,"",SUM(_xlpm.v)/_xlpm.n)))</f>
        <v>7798255.5</v>
      </c>
      <c r="N35" s="156" t="str">
        <f t="shared" si="2"/>
        <v>★</v>
      </c>
      <c r="O35" t="str">
        <f t="shared" si="1"/>
        <v/>
      </c>
      <c r="V35">
        <v>1028</v>
      </c>
    </row>
    <row r="36" spans="1:22" ht="17.25" customHeight="1" x14ac:dyDescent="0.25">
      <c r="A36" s="81" t="s">
        <v>486</v>
      </c>
      <c r="B36" s="74">
        <v>31</v>
      </c>
      <c r="C36" s="79">
        <v>4082971</v>
      </c>
      <c r="D36" s="79">
        <v>6775043</v>
      </c>
      <c r="E36" s="79">
        <v>6010684</v>
      </c>
      <c r="F36" s="79">
        <v>9818785</v>
      </c>
      <c r="G36" s="79" t="str">
        <f>IF(COUNTIFS('Score Import'!$A:$A,$A36,'Score Import'!$C:$C,G$1)=0,"",
SUMIFS('Score Import'!$B:$B,'Score Import'!$A:$A,$A36,'Score Import'!$C:$C,G$1))</f>
        <v/>
      </c>
      <c r="H36" s="146" t="str" cm="1">
        <f t="array" ref="H36">_xlfn.LET(_xlpm.v,IFERROR(VALUE(SUBSTITUTE(C36:G36,",","")),""),
_xlpm.valid,SUMPRODUCT(--(_xlpm.v&lt;&gt;""),--(LOWER(TRIM(C36:G36&amp;""))&lt;&gt;"x")),
_xlpm.m,SUMPRODUCT(--(_xlpm.v&lt;&gt;""),--(LOWER(TRIM(C36:G36&amp;""))&lt;&gt;"x"),--(_xlpm.v&lt;6000000)),
IF(_xlpm.valid=0,"",
IF(_xlpm.m=0,"Perfect!",
_xlpm.m&amp;IF(_xlpm.m=1," miss"," misses"))))</f>
        <v>1 miss</v>
      </c>
      <c r="I36" s="224" t="s">
        <v>180</v>
      </c>
      <c r="J36" s="224" t="s">
        <v>180</v>
      </c>
      <c r="K36" s="131"/>
      <c r="L36" s="130" cm="1">
        <f t="array" ref="L36">IF(SUMPRODUCT(--(LOWER(TRIM(C36:G36&amp;""))&lt;&gt;"x"),--(C36:G36&lt;&gt;""))=0,"",
SUMPRODUCT((LOWER(TRIM(C36:G36&amp;""))&lt;&gt;"x")*IFERROR(VALUE(SUBSTITUTE(C36:G36,",","")),0)))</f>
        <v>26687483</v>
      </c>
      <c r="M36" s="14" cm="1">
        <f t="array" ref="M36">IF(COUNTA(C36:G36)&lt;5,"",_xlfn.LET(_xlpm.v,IFERROR(VALUE(SUBSTITUTE(C36:G36,",","")),""),_xlpm.n,SUMPRODUCT(--(_xlpm.v&lt;&gt;"")),IF(_xlpm.n=0,"",SUM(_xlpm.v)/_xlpm.n)))</f>
        <v>6671870.75</v>
      </c>
      <c r="N36" s="156" t="str">
        <f t="shared" si="2"/>
        <v>★</v>
      </c>
      <c r="O36" t="str">
        <f t="shared" si="1"/>
        <v/>
      </c>
      <c r="V36">
        <v>1134</v>
      </c>
    </row>
    <row r="37" spans="1:22" ht="17.25" customHeight="1" x14ac:dyDescent="0.25">
      <c r="A37" s="81" t="s">
        <v>37</v>
      </c>
      <c r="B37" s="74">
        <v>31</v>
      </c>
      <c r="C37" s="79">
        <v>13169937</v>
      </c>
      <c r="D37" s="79">
        <v>6615738</v>
      </c>
      <c r="E37" s="79">
        <v>7810880</v>
      </c>
      <c r="F37" s="79">
        <v>11226286</v>
      </c>
      <c r="G37" s="79" t="str">
        <f>IF(COUNTIFS('Score Import'!$A:$A,$A37,'Score Import'!$C:$C,G$1)=0,"",
SUMIFS('Score Import'!$B:$B,'Score Import'!$A:$A,$A37,'Score Import'!$C:$C,G$1))</f>
        <v/>
      </c>
      <c r="H37" s="146" t="str" cm="1">
        <f t="array" ref="H37">_xlfn.LET(_xlpm.v,IFERROR(VALUE(SUBSTITUTE(C37:G37,",","")),""),
_xlpm.valid,SUMPRODUCT(--(_xlpm.v&lt;&gt;""),--(LOWER(TRIM(C37:G37&amp;""))&lt;&gt;"x")),
_xlpm.m,SUMPRODUCT(--(_xlpm.v&lt;&gt;""),--(LOWER(TRIM(C37:G37&amp;""))&lt;&gt;"x"),--(_xlpm.v&lt;6000000)),
IF(_xlpm.valid=0,"",
IF(_xlpm.m=0,"Perfect!",
_xlpm.m&amp;IF(_xlpm.m=1," miss"," misses"))))</f>
        <v>Perfect!</v>
      </c>
      <c r="I37" s="224" t="s">
        <v>180</v>
      </c>
      <c r="J37" s="224" t="s">
        <v>180</v>
      </c>
      <c r="K37" s="131"/>
      <c r="L37" s="130" cm="1">
        <f t="array" ref="L37">IF(SUMPRODUCT(--(LOWER(TRIM(C37:G37&amp;""))&lt;&gt;"x"),--(C37:G37&lt;&gt;""))=0,"",
SUMPRODUCT((LOWER(TRIM(C37:G37&amp;""))&lt;&gt;"x")*IFERROR(VALUE(SUBSTITUTE(C37:G37,",","")),0)))</f>
        <v>38822841</v>
      </c>
      <c r="M37" s="14" cm="1">
        <f t="array" ref="M37">IF(COUNTA(C37:G37)&lt;5,"",_xlfn.LET(_xlpm.v,IFERROR(VALUE(SUBSTITUTE(C37:G37,",","")),""),_xlpm.n,SUMPRODUCT(--(_xlpm.v&lt;&gt;"")),IF(_xlpm.n=0,"",SUM(_xlpm.v)/_xlpm.n)))</f>
        <v>9705710.25</v>
      </c>
      <c r="N37" s="156" t="str">
        <f t="shared" si="2"/>
        <v>★</v>
      </c>
      <c r="O37" t="str">
        <f t="shared" si="1"/>
        <v/>
      </c>
      <c r="V37">
        <v>1029</v>
      </c>
    </row>
    <row r="38" spans="1:22" ht="17.25" customHeight="1" x14ac:dyDescent="0.25">
      <c r="A38" s="81" t="s">
        <v>502</v>
      </c>
      <c r="B38" s="74">
        <v>32</v>
      </c>
      <c r="C38" s="79">
        <v>631435</v>
      </c>
      <c r="D38" s="79">
        <v>6982970</v>
      </c>
      <c r="E38" s="79">
        <v>4806717</v>
      </c>
      <c r="F38" s="79">
        <v>11146143</v>
      </c>
      <c r="G38" s="79" t="str">
        <f>IF(COUNTIFS('Score Import'!$A:$A,$A38,'Score Import'!$C:$C,G$1)=0,"",
SUMIFS('Score Import'!$B:$B,'Score Import'!$A:$A,$A38,'Score Import'!$C:$C,G$1))</f>
        <v/>
      </c>
      <c r="H38" s="146" t="str" cm="1">
        <f t="array" ref="H38">_xlfn.LET(_xlpm.v,IFERROR(VALUE(SUBSTITUTE(C38:G38,",","")),""),
_xlpm.valid,SUMPRODUCT(--(_xlpm.v&lt;&gt;""),--(LOWER(TRIM(C38:G38&amp;""))&lt;&gt;"x")),
_xlpm.m,SUMPRODUCT(--(_xlpm.v&lt;&gt;""),--(LOWER(TRIM(C38:G38&amp;""))&lt;&gt;"x"),--(_xlpm.v&lt;6000000)),
IF(_xlpm.valid=0,"",
IF(_xlpm.m=0,"Perfect!",
_xlpm.m&amp;IF(_xlpm.m=1," miss"," misses"))))</f>
        <v>2 misses</v>
      </c>
      <c r="I38" s="224" t="s">
        <v>180</v>
      </c>
      <c r="J38" s="224" t="s">
        <v>180</v>
      </c>
      <c r="K38" s="131"/>
      <c r="L38" s="130" cm="1">
        <f t="array" ref="L38">IF(SUMPRODUCT(--(LOWER(TRIM(C38:G38&amp;""))&lt;&gt;"x"),--(C38:G38&lt;&gt;""))=0,"",
SUMPRODUCT((LOWER(TRIM(C38:G38&amp;""))&lt;&gt;"x")*IFERROR(VALUE(SUBSTITUTE(C38:G38,",","")),0)))</f>
        <v>23567265</v>
      </c>
      <c r="M38" s="14" cm="1">
        <f t="array" ref="M38">IF(COUNTA(C38:G38)&lt;5,"",_xlfn.LET(_xlpm.v,IFERROR(VALUE(SUBSTITUTE(C38:G38,",","")),""),_xlpm.n,SUMPRODUCT(--(_xlpm.v&lt;&gt;"")),IF(_xlpm.n=0,"",SUM(_xlpm.v)/_xlpm.n)))</f>
        <v>5891816.25</v>
      </c>
      <c r="N38" s="156" t="str">
        <f t="shared" si="2"/>
        <v>★</v>
      </c>
      <c r="O38" t="str">
        <f t="shared" si="1"/>
        <v/>
      </c>
      <c r="V38">
        <v>1136</v>
      </c>
    </row>
    <row r="39" spans="1:22" ht="17.25" customHeight="1" x14ac:dyDescent="0.25">
      <c r="A39" s="81" t="s">
        <v>489</v>
      </c>
      <c r="B39" s="74">
        <v>31</v>
      </c>
      <c r="C39" s="79">
        <v>6447517</v>
      </c>
      <c r="D39" s="79">
        <v>6048380</v>
      </c>
      <c r="E39" s="79">
        <v>6051420</v>
      </c>
      <c r="F39" s="79">
        <v>14422504</v>
      </c>
      <c r="G39" s="79" t="str">
        <f>IF(COUNTIFS('Score Import'!$A:$A,$A39,'Score Import'!$C:$C,G$1)=0,"",
SUMIFS('Score Import'!$B:$B,'Score Import'!$A:$A,$A39,'Score Import'!$C:$C,G$1))</f>
        <v/>
      </c>
      <c r="H39" s="146" t="str" cm="1">
        <f t="array" ref="H39">_xlfn.LET(_xlpm.v,IFERROR(VALUE(SUBSTITUTE(C39:G39,",","")),""),
_xlpm.valid,SUMPRODUCT(--(_xlpm.v&lt;&gt;""),--(LOWER(TRIM(C39:G39&amp;""))&lt;&gt;"x")),
_xlpm.m,SUMPRODUCT(--(_xlpm.v&lt;&gt;""),--(LOWER(TRIM(C39:G39&amp;""))&lt;&gt;"x"),--(_xlpm.v&lt;6000000)),
IF(_xlpm.valid=0,"",
IF(_xlpm.m=0,"Perfect!",
_xlpm.m&amp;IF(_xlpm.m=1," miss"," misses"))))</f>
        <v>Perfect!</v>
      </c>
      <c r="I39" s="224" t="s">
        <v>180</v>
      </c>
      <c r="J39" s="224" t="s">
        <v>180</v>
      </c>
      <c r="K39" s="131"/>
      <c r="L39" s="130" cm="1">
        <f t="array" ref="L39">IF(SUMPRODUCT(--(LOWER(TRIM(C39:G39&amp;""))&lt;&gt;"x"),--(C39:G39&lt;&gt;""))=0,"",
SUMPRODUCT((LOWER(TRIM(C39:G39&amp;""))&lt;&gt;"x")*IFERROR(VALUE(SUBSTITUTE(C39:G39,",","")),0)))</f>
        <v>32969821</v>
      </c>
      <c r="M39" s="14" cm="1">
        <f t="array" ref="M39">IF(COUNTA(C39:G39)&lt;5,"",_xlfn.LET(_xlpm.v,IFERROR(VALUE(SUBSTITUTE(C39:G39,",","")),""),_xlpm.n,SUMPRODUCT(--(_xlpm.v&lt;&gt;"")),IF(_xlpm.n=0,"",SUM(_xlpm.v)/_xlpm.n)))</f>
        <v>8242455.25</v>
      </c>
      <c r="N39" s="156" t="str">
        <f t="shared" si="2"/>
        <v>★</v>
      </c>
      <c r="O39" t="str">
        <f t="shared" si="1"/>
        <v/>
      </c>
      <c r="V39">
        <v>1135</v>
      </c>
    </row>
    <row r="40" spans="1:22" ht="17.25" customHeight="1" x14ac:dyDescent="0.25">
      <c r="A40" s="81" t="s">
        <v>42</v>
      </c>
      <c r="B40" s="74">
        <v>31</v>
      </c>
      <c r="C40" s="79">
        <v>8266543</v>
      </c>
      <c r="D40" s="79">
        <v>6051697</v>
      </c>
      <c r="E40" s="79">
        <v>6033462</v>
      </c>
      <c r="F40" s="79">
        <v>23207305</v>
      </c>
      <c r="G40" s="79" t="str">
        <f>IF(COUNTIFS('Score Import'!$A:$A,$A40,'Score Import'!$C:$C,G$1)=0,"",
SUMIFS('Score Import'!$B:$B,'Score Import'!$A:$A,$A40,'Score Import'!$C:$C,G$1))</f>
        <v/>
      </c>
      <c r="H40" s="146" t="str" cm="1">
        <f t="array" ref="H40">_xlfn.LET(_xlpm.v,IFERROR(VALUE(SUBSTITUTE(C40:G40,",","")),""),
_xlpm.valid,SUMPRODUCT(--(_xlpm.v&lt;&gt;""),--(LOWER(TRIM(C40:G40&amp;""))&lt;&gt;"x")),
_xlpm.m,SUMPRODUCT(--(_xlpm.v&lt;&gt;""),--(LOWER(TRIM(C40:G40&amp;""))&lt;&gt;"x"),--(_xlpm.v&lt;6000000)),
IF(_xlpm.valid=0,"",
IF(_xlpm.m=0,"Perfect!",
_xlpm.m&amp;IF(_xlpm.m=1," miss"," misses"))))</f>
        <v>Perfect!</v>
      </c>
      <c r="I40" s="224" t="s">
        <v>180</v>
      </c>
      <c r="J40" s="224" t="s">
        <v>180</v>
      </c>
      <c r="K40" s="131"/>
      <c r="L40" s="130" cm="1">
        <f t="array" ref="L40">IF(SUMPRODUCT(--(LOWER(TRIM(C40:G40&amp;""))&lt;&gt;"x"),--(C40:G40&lt;&gt;""))=0,"",
SUMPRODUCT((LOWER(TRIM(C40:G40&amp;""))&lt;&gt;"x")*IFERROR(VALUE(SUBSTITUTE(C40:G40,",","")),0)))</f>
        <v>43559007</v>
      </c>
      <c r="M40" s="14" cm="1">
        <f t="array" ref="M40">IF(COUNTA(C40:G40)&lt;5,"",_xlfn.LET(_xlpm.v,IFERROR(VALUE(SUBSTITUTE(C40:G40,",","")),""),_xlpm.n,SUMPRODUCT(--(_xlpm.v&lt;&gt;"")),IF(_xlpm.n=0,"",SUM(_xlpm.v)/_xlpm.n)))</f>
        <v>10889751.75</v>
      </c>
      <c r="N40" s="156" t="str">
        <f t="shared" si="2"/>
        <v>★</v>
      </c>
      <c r="O40" t="str">
        <f t="shared" si="1"/>
        <v/>
      </c>
      <c r="V40">
        <v>1031</v>
      </c>
    </row>
    <row r="41" spans="1:22" ht="17.25" customHeight="1" x14ac:dyDescent="0.25">
      <c r="A41" s="81" t="s">
        <v>44</v>
      </c>
      <c r="B41" s="74">
        <v>32</v>
      </c>
      <c r="C41" s="79">
        <v>11324221</v>
      </c>
      <c r="D41" s="79">
        <v>5078992</v>
      </c>
      <c r="E41" s="79" t="s">
        <v>142</v>
      </c>
      <c r="F41" s="79" t="s">
        <v>142</v>
      </c>
      <c r="G41" s="79" t="str">
        <f>IF(COUNTIFS('Score Import'!$A:$A,$A41,'Score Import'!$C:$C,G$1)=0,"",
SUMIFS('Score Import'!$B:$B,'Score Import'!$A:$A,$A41,'Score Import'!$C:$C,G$1))</f>
        <v/>
      </c>
      <c r="H41" s="146" t="str" cm="1">
        <f t="array" ref="H41">_xlfn.LET(_xlpm.v,IFERROR(VALUE(SUBSTITUTE(C41:G41,",","")),""),
_xlpm.valid,SUMPRODUCT(--(_xlpm.v&lt;&gt;""),--(LOWER(TRIM(C41:G41&amp;""))&lt;&gt;"x")),
_xlpm.m,SUMPRODUCT(--(_xlpm.v&lt;&gt;""),--(LOWER(TRIM(C41:G41&amp;""))&lt;&gt;"x"),--(_xlpm.v&lt;6000000)),
IF(_xlpm.valid=0,"",
IF(_xlpm.m=0,"Perfect!",
_xlpm.m&amp;IF(_xlpm.m=1," miss"," misses"))))</f>
        <v>1 miss</v>
      </c>
      <c r="I41" s="224" t="s">
        <v>180</v>
      </c>
      <c r="J41" s="128" t="s">
        <v>142</v>
      </c>
      <c r="K41" s="131"/>
      <c r="L41" s="130" cm="1">
        <f t="array" ref="L41">IF(SUMPRODUCT(--(LOWER(TRIM(C41:G41&amp;""))&lt;&gt;"x"),--(C41:G41&lt;&gt;""))=0,"",
SUMPRODUCT((LOWER(TRIM(C41:G41&amp;""))&lt;&gt;"x")*IFERROR(VALUE(SUBSTITUTE(C41:G41,",","")),0)))</f>
        <v>16403213</v>
      </c>
      <c r="M41" s="14" cm="1">
        <f t="array" ref="M41">IF(COUNTA(C41:G41)&lt;5,"",_xlfn.LET(_xlpm.v,IFERROR(VALUE(SUBSTITUTE(C41:G41,",","")),""),_xlpm.n,SUMPRODUCT(--(_xlpm.v&lt;&gt;"")),IF(_xlpm.n=0,"",SUM(_xlpm.v)/_xlpm.n)))</f>
        <v>8201606.5</v>
      </c>
      <c r="N41" s="156" t="str">
        <f t="shared" si="2"/>
        <v/>
      </c>
      <c r="O41" t="str">
        <f t="shared" si="1"/>
        <v>Lisa</v>
      </c>
      <c r="V41">
        <v>1032</v>
      </c>
    </row>
    <row r="42" spans="1:22" ht="17.25" customHeight="1" x14ac:dyDescent="0.25">
      <c r="A42" s="81" t="s">
        <v>154</v>
      </c>
      <c r="B42" s="74">
        <v>33</v>
      </c>
      <c r="C42" s="79">
        <v>6321993</v>
      </c>
      <c r="D42" s="79">
        <v>6324919</v>
      </c>
      <c r="E42" s="79">
        <v>6056049</v>
      </c>
      <c r="F42" s="79">
        <v>7328360</v>
      </c>
      <c r="G42" s="79" t="str">
        <f>IF(COUNTIFS('Score Import'!$A:$A,$A42,'Score Import'!$C:$C,G$1)=0,"",
SUMIFS('Score Import'!$B:$B,'Score Import'!$A:$A,$A42,'Score Import'!$C:$C,G$1))</f>
        <v/>
      </c>
      <c r="H42" s="146" t="str" cm="1">
        <f t="array" ref="H42">_xlfn.LET(_xlpm.v,IFERROR(VALUE(SUBSTITUTE(C42:G42,",","")),""),
_xlpm.valid,SUMPRODUCT(--(_xlpm.v&lt;&gt;""),--(LOWER(TRIM(C42:G42&amp;""))&lt;&gt;"x")),
_xlpm.m,SUMPRODUCT(--(_xlpm.v&lt;&gt;""),--(LOWER(TRIM(C42:G42&amp;""))&lt;&gt;"x"),--(_xlpm.v&lt;6000000)),
IF(_xlpm.valid=0,"",
IF(_xlpm.m=0,"Perfect!",
_xlpm.m&amp;IF(_xlpm.m=1," miss"," misses"))))</f>
        <v>Perfect!</v>
      </c>
      <c r="I42" s="224" t="s">
        <v>180</v>
      </c>
      <c r="J42" s="224" t="s">
        <v>180</v>
      </c>
      <c r="K42" s="131"/>
      <c r="L42" s="130" cm="1">
        <f t="array" ref="L42">IF(SUMPRODUCT(--(LOWER(TRIM(C42:G42&amp;""))&lt;&gt;"x"),--(C42:G42&lt;&gt;""))=0,"",
SUMPRODUCT((LOWER(TRIM(C42:G42&amp;""))&lt;&gt;"x")*IFERROR(VALUE(SUBSTITUTE(C42:G42,",","")),0)))</f>
        <v>26031321</v>
      </c>
      <c r="M42" s="14" cm="1">
        <f t="array" ref="M42">IF(COUNTA(C42:G42)&lt;5,"",_xlfn.LET(_xlpm.v,IFERROR(VALUE(SUBSTITUTE(C42:G42,",","")),""),_xlpm.n,SUMPRODUCT(--(_xlpm.v&lt;&gt;"")),IF(_xlpm.n=0,"",SUM(_xlpm.v)/_xlpm.n)))</f>
        <v>6507830.25</v>
      </c>
      <c r="N42" s="156" t="str">
        <f t="shared" si="2"/>
        <v>★</v>
      </c>
      <c r="O42" t="str">
        <f t="shared" si="1"/>
        <v/>
      </c>
      <c r="V42">
        <v>1033</v>
      </c>
    </row>
    <row r="43" spans="1:22" ht="17.25" customHeight="1" x14ac:dyDescent="0.25">
      <c r="A43" s="81" t="s">
        <v>591</v>
      </c>
      <c r="B43" s="74">
        <v>31</v>
      </c>
      <c r="C43" s="79" t="s">
        <v>142</v>
      </c>
      <c r="D43" s="79">
        <v>0</v>
      </c>
      <c r="E43" s="79">
        <v>6832395</v>
      </c>
      <c r="F43" s="79">
        <v>25285654</v>
      </c>
      <c r="G43" s="79" t="str">
        <f>IF(COUNTIFS('Score Import'!$A:$A,$A43,'Score Import'!$C:$C,G$1)=0,"",
SUMIFS('Score Import'!$B:$B,'Score Import'!$A:$A,$A43,'Score Import'!$C:$C,G$1))</f>
        <v/>
      </c>
      <c r="H43" s="146" t="str" cm="1">
        <f t="array" ref="H43">_xlfn.LET(_xlpm.v,IFERROR(VALUE(SUBSTITUTE(C43:G43,",","")),""),
_xlpm.valid,SUMPRODUCT(--(_xlpm.v&lt;&gt;""),--(LOWER(TRIM(C43:G43&amp;""))&lt;&gt;"x")),
_xlpm.m,SUMPRODUCT(--(_xlpm.v&lt;&gt;""),--(LOWER(TRIM(C43:G43&amp;""))&lt;&gt;"x"),--(_xlpm.v&lt;6000000)),
IF(_xlpm.valid=0,"",
IF(_xlpm.m=0,"Perfect!",
_xlpm.m&amp;IF(_xlpm.m=1," miss"," misses"))))</f>
        <v>1 miss</v>
      </c>
      <c r="I43" s="128" t="s">
        <v>142</v>
      </c>
      <c r="J43" s="225" t="s">
        <v>181</v>
      </c>
      <c r="K43" s="131"/>
      <c r="L43" s="130" cm="1">
        <f t="array" ref="L43">IF(SUMPRODUCT(--(LOWER(TRIM(C43:G43&amp;""))&lt;&gt;"x"),--(C43:G43&lt;&gt;""))=0,"",
SUMPRODUCT((LOWER(TRIM(C43:G43&amp;""))&lt;&gt;"x")*IFERROR(VALUE(SUBSTITUTE(C43:G43,",","")),0)))</f>
        <v>32118049</v>
      </c>
      <c r="M43" s="14" cm="1">
        <f t="array" ref="M43">IF(COUNTA(C43:G43)&lt;5,"",_xlfn.LET(_xlpm.v,IFERROR(VALUE(SUBSTITUTE(C43:G43,",","")),""),_xlpm.n,SUMPRODUCT(--(_xlpm.v&lt;&gt;"")),IF(_xlpm.n=0,"",SUM(_xlpm.v)/_xlpm.n)))</f>
        <v>10706016.333333334</v>
      </c>
      <c r="N43" s="156" t="str">
        <f t="shared" si="2"/>
        <v>★</v>
      </c>
      <c r="O43" t="str">
        <f t="shared" si="1"/>
        <v/>
      </c>
      <c r="V43">
        <v>1142</v>
      </c>
    </row>
    <row r="44" spans="1:22" ht="17.25" customHeight="1" x14ac:dyDescent="0.25">
      <c r="A44" s="81" t="s">
        <v>46</v>
      </c>
      <c r="B44" s="74">
        <v>29</v>
      </c>
      <c r="C44" s="79">
        <v>8896345</v>
      </c>
      <c r="D44" s="79">
        <v>7228800</v>
      </c>
      <c r="E44" s="79">
        <v>1215725</v>
      </c>
      <c r="F44" s="79">
        <v>6175000</v>
      </c>
      <c r="G44" s="79" t="str">
        <f>IF(COUNTIFS('Score Import'!$A:$A,$A44,'Score Import'!$C:$C,G$1)=0,"",
SUMIFS('Score Import'!$B:$B,'Score Import'!$A:$A,$A44,'Score Import'!$C:$C,G$1))</f>
        <v/>
      </c>
      <c r="H44" s="146" t="str" cm="1">
        <f t="array" ref="H44">_xlfn.LET(_xlpm.v,IFERROR(VALUE(SUBSTITUTE(C44:G44,",","")),""),
_xlpm.valid,SUMPRODUCT(--(_xlpm.v&lt;&gt;""),--(LOWER(TRIM(C44:G44&amp;""))&lt;&gt;"x")),
_xlpm.m,SUMPRODUCT(--(_xlpm.v&lt;&gt;""),--(LOWER(TRIM(C44:G44&amp;""))&lt;&gt;"x"),--(_xlpm.v&lt;6000000)),
IF(_xlpm.valid=0,"",
IF(_xlpm.m=0,"Perfect!",
_xlpm.m&amp;IF(_xlpm.m=1," miss"," misses"))))</f>
        <v>1 miss</v>
      </c>
      <c r="I44" s="218" t="s">
        <v>340</v>
      </c>
      <c r="J44" s="224" t="s">
        <v>180</v>
      </c>
      <c r="K44" s="131"/>
      <c r="L44" s="130" cm="1">
        <f t="array" ref="L44">IF(SUMPRODUCT(--(LOWER(TRIM(C44:G44&amp;""))&lt;&gt;"x"),--(C44:G44&lt;&gt;""))=0,"",
SUMPRODUCT((LOWER(TRIM(C44:G44&amp;""))&lt;&gt;"x")*IFERROR(VALUE(SUBSTITUTE(C44:G44,",","")),0)))</f>
        <v>23515870</v>
      </c>
      <c r="M44" s="14" cm="1">
        <f t="array" ref="M44">IF(COUNTA(C44:G44)&lt;5,"",_xlfn.LET(_xlpm.v,IFERROR(VALUE(SUBSTITUTE(C44:G44,",","")),""),_xlpm.n,SUMPRODUCT(--(_xlpm.v&lt;&gt;"")),IF(_xlpm.n=0,"",SUM(_xlpm.v)/_xlpm.n)))</f>
        <v>5878967.5</v>
      </c>
      <c r="N44" s="156" t="str">
        <f t="shared" si="2"/>
        <v>★</v>
      </c>
      <c r="O44" t="str">
        <f t="shared" si="1"/>
        <v/>
      </c>
      <c r="V44">
        <v>1034</v>
      </c>
    </row>
    <row r="45" spans="1:22" ht="17.25" customHeight="1" x14ac:dyDescent="0.25">
      <c r="A45" s="81" t="s">
        <v>48</v>
      </c>
      <c r="B45" s="74">
        <v>33</v>
      </c>
      <c r="C45" s="79">
        <v>25161025</v>
      </c>
      <c r="D45" s="79">
        <v>6076675</v>
      </c>
      <c r="E45" s="79">
        <v>9380002</v>
      </c>
      <c r="F45" s="79">
        <v>8722650</v>
      </c>
      <c r="G45" s="79" t="str">
        <f>IF(COUNTIFS('Score Import'!$A:$A,$A45,'Score Import'!$C:$C,G$1)=0,"",
SUMIFS('Score Import'!$B:$B,'Score Import'!$A:$A,$A45,'Score Import'!$C:$C,G$1))</f>
        <v/>
      </c>
      <c r="H45" s="146" t="str" cm="1">
        <f t="array" ref="H45">_xlfn.LET(_xlpm.v,IFERROR(VALUE(SUBSTITUTE(C45:G45,",","")),""),
_xlpm.valid,SUMPRODUCT(--(_xlpm.v&lt;&gt;""),--(LOWER(TRIM(C45:G45&amp;""))&lt;&gt;"x")),
_xlpm.m,SUMPRODUCT(--(_xlpm.v&lt;&gt;""),--(LOWER(TRIM(C45:G45&amp;""))&lt;&gt;"x"),--(_xlpm.v&lt;6000000)),
IF(_xlpm.valid=0,"",
IF(_xlpm.m=0,"Perfect!",
_xlpm.m&amp;IF(_xlpm.m=1," miss"," misses"))))</f>
        <v>Perfect!</v>
      </c>
      <c r="I45" s="224" t="s">
        <v>180</v>
      </c>
      <c r="J45" s="224" t="s">
        <v>180</v>
      </c>
      <c r="K45" s="131"/>
      <c r="L45" s="130" cm="1">
        <f t="array" ref="L45">IF(SUMPRODUCT(--(LOWER(TRIM(C45:G45&amp;""))&lt;&gt;"x"),--(C45:G45&lt;&gt;""))=0,"",
SUMPRODUCT((LOWER(TRIM(C45:G45&amp;""))&lt;&gt;"x")*IFERROR(VALUE(SUBSTITUTE(C45:G45,",","")),0)))</f>
        <v>49340352</v>
      </c>
      <c r="M45" s="14" cm="1">
        <f t="array" ref="M45">IF(COUNTA(C45:G45)&lt;5,"",_xlfn.LET(_xlpm.v,IFERROR(VALUE(SUBSTITUTE(C45:G45,",","")),""),_xlpm.n,SUMPRODUCT(--(_xlpm.v&lt;&gt;"")),IF(_xlpm.n=0,"",SUM(_xlpm.v)/_xlpm.n)))</f>
        <v>12335088</v>
      </c>
      <c r="N45" s="156" t="str">
        <f t="shared" si="2"/>
        <v>★</v>
      </c>
      <c r="O45" t="str">
        <f t="shared" si="1"/>
        <v/>
      </c>
      <c r="V45">
        <v>1037</v>
      </c>
    </row>
    <row r="46" spans="1:22" ht="17.25" customHeight="1" x14ac:dyDescent="0.25">
      <c r="A46" s="81" t="s">
        <v>158</v>
      </c>
      <c r="B46" s="74">
        <v>30</v>
      </c>
      <c r="C46" s="79">
        <v>17245753</v>
      </c>
      <c r="D46" s="79">
        <v>6025995</v>
      </c>
      <c r="E46" s="79">
        <v>6770692</v>
      </c>
      <c r="F46" s="79">
        <v>10666587</v>
      </c>
      <c r="G46" s="79" t="str">
        <f>IF(COUNTIFS('Score Import'!$A:$A,$A46,'Score Import'!$C:$C,G$1)=0,"",
SUMIFS('Score Import'!$B:$B,'Score Import'!$A:$A,$A46,'Score Import'!$C:$C,G$1))</f>
        <v/>
      </c>
      <c r="H46" s="146" t="str" cm="1">
        <f t="array" ref="H46">_xlfn.LET(_xlpm.v,IFERROR(VALUE(SUBSTITUTE(C46:G46,",","")),""),
_xlpm.valid,SUMPRODUCT(--(_xlpm.v&lt;&gt;""),--(LOWER(TRIM(C46:G46&amp;""))&lt;&gt;"x")),
_xlpm.m,SUMPRODUCT(--(_xlpm.v&lt;&gt;""),--(LOWER(TRIM(C46:G46&amp;""))&lt;&gt;"x"),--(_xlpm.v&lt;6000000)),
IF(_xlpm.valid=0,"",
IF(_xlpm.m=0,"Perfect!",
_xlpm.m&amp;IF(_xlpm.m=1," miss"," misses"))))</f>
        <v>Perfect!</v>
      </c>
      <c r="I46" s="224" t="s">
        <v>180</v>
      </c>
      <c r="J46" s="224" t="s">
        <v>180</v>
      </c>
      <c r="K46" s="131"/>
      <c r="L46" s="130" cm="1">
        <f t="array" ref="L46">IF(SUMPRODUCT(--(LOWER(TRIM(C46:G46&amp;""))&lt;&gt;"x"),--(C46:G46&lt;&gt;""))=0,"",
SUMPRODUCT((LOWER(TRIM(C46:G46&amp;""))&lt;&gt;"x")*IFERROR(VALUE(SUBSTITUTE(C46:G46,",","")),0)))</f>
        <v>40709027</v>
      </c>
      <c r="M46" s="14" cm="1">
        <f t="array" ref="M46">IF(COUNTA(C46:G46)&lt;5,"",_xlfn.LET(_xlpm.v,IFERROR(VALUE(SUBSTITUTE(C46:G46,",","")),""),_xlpm.n,SUMPRODUCT(--(_xlpm.v&lt;&gt;"")),IF(_xlpm.n=0,"",SUM(_xlpm.v)/_xlpm.n)))</f>
        <v>10177256.75</v>
      </c>
      <c r="N46" s="156" t="str">
        <f t="shared" si="2"/>
        <v>★</v>
      </c>
      <c r="O46" t="str">
        <f t="shared" si="1"/>
        <v/>
      </c>
      <c r="V46">
        <v>1036</v>
      </c>
    </row>
    <row r="47" spans="1:22" ht="17.25" customHeight="1" x14ac:dyDescent="0.25">
      <c r="A47" s="81" t="s">
        <v>74</v>
      </c>
      <c r="B47" s="74">
        <v>30</v>
      </c>
      <c r="C47" s="79">
        <v>6307279</v>
      </c>
      <c r="D47" s="79">
        <v>3927320</v>
      </c>
      <c r="E47" s="79">
        <v>3528200</v>
      </c>
      <c r="F47" s="79">
        <v>7073344</v>
      </c>
      <c r="G47" s="79" t="str">
        <f>IF(COUNTIFS('Score Import'!$A:$A,$A47,'Score Import'!$C:$C,G$1)=0,"",
SUMIFS('Score Import'!$B:$B,'Score Import'!$A:$A,$A47,'Score Import'!$C:$C,G$1))</f>
        <v/>
      </c>
      <c r="H47" s="146" t="str" cm="1">
        <f t="array" ref="H47">_xlfn.LET(_xlpm.v,IFERROR(VALUE(SUBSTITUTE(C47:G47,",","")),""),
_xlpm.valid,SUMPRODUCT(--(_xlpm.v&lt;&gt;""),--(LOWER(TRIM(C47:G47&amp;""))&lt;&gt;"x")),
_xlpm.m,SUMPRODUCT(--(_xlpm.v&lt;&gt;""),--(LOWER(TRIM(C47:G47&amp;""))&lt;&gt;"x"),--(_xlpm.v&lt;6000000)),
IF(_xlpm.valid=0,"",
IF(_xlpm.m=0,"Perfect!",
_xlpm.m&amp;IF(_xlpm.m=1," miss"," misses"))))</f>
        <v>2 misses</v>
      </c>
      <c r="I47" s="224" t="s">
        <v>180</v>
      </c>
      <c r="J47" s="224" t="s">
        <v>180</v>
      </c>
      <c r="K47" s="131"/>
      <c r="L47" s="130" cm="1">
        <f t="array" ref="L47">IF(SUMPRODUCT(--(LOWER(TRIM(C47:G47&amp;""))&lt;&gt;"x"),--(C47:G47&lt;&gt;""))=0,"",
SUMPRODUCT((LOWER(TRIM(C47:G47&amp;""))&lt;&gt;"x")*IFERROR(VALUE(SUBSTITUTE(C47:G47,",","")),0)))</f>
        <v>20836143</v>
      </c>
      <c r="M47" s="14" cm="1">
        <f t="array" ref="M47">IF(COUNTA(C47:G47)&lt;5,"",_xlfn.LET(_xlpm.v,IFERROR(VALUE(SUBSTITUTE(C47:G47,",","")),""),_xlpm.n,SUMPRODUCT(--(_xlpm.v&lt;&gt;"")),IF(_xlpm.n=0,"",SUM(_xlpm.v)/_xlpm.n)))</f>
        <v>5209035.75</v>
      </c>
      <c r="N47" s="156" t="str">
        <f t="shared" si="2"/>
        <v>★</v>
      </c>
      <c r="O47" t="str">
        <f t="shared" si="1"/>
        <v/>
      </c>
      <c r="V47">
        <v>1104</v>
      </c>
    </row>
    <row r="48" spans="1:22" ht="17.25" customHeight="1" x14ac:dyDescent="0.25">
      <c r="A48" s="81" t="s">
        <v>583</v>
      </c>
      <c r="B48" s="74">
        <v>32</v>
      </c>
      <c r="C48" s="79" t="s">
        <v>142</v>
      </c>
      <c r="D48" s="79">
        <v>0</v>
      </c>
      <c r="E48" s="79">
        <v>7493333</v>
      </c>
      <c r="F48" s="79">
        <v>6663426</v>
      </c>
      <c r="G48" s="79" t="str">
        <f>IF(COUNTIFS('Score Import'!$A:$A,$A48,'Score Import'!$C:$C,G$1)=0,"",
SUMIFS('Score Import'!$B:$B,'Score Import'!$A:$A,$A48,'Score Import'!$C:$C,G$1))</f>
        <v/>
      </c>
      <c r="H48" s="146" t="str" cm="1">
        <f t="array" ref="H48">_xlfn.LET(_xlpm.v,IFERROR(VALUE(SUBSTITUTE(C48:G48,",","")),""),
_xlpm.valid,SUMPRODUCT(--(_xlpm.v&lt;&gt;""),--(LOWER(TRIM(C48:G48&amp;""))&lt;&gt;"x")),
_xlpm.m,SUMPRODUCT(--(_xlpm.v&lt;&gt;""),--(LOWER(TRIM(C48:G48&amp;""))&lt;&gt;"x"),--(_xlpm.v&lt;6000000)),
IF(_xlpm.valid=0,"",
IF(_xlpm.m=0,"Perfect!",
_xlpm.m&amp;IF(_xlpm.m=1," miss"," misses"))))</f>
        <v>1 miss</v>
      </c>
      <c r="I48" s="224" t="s">
        <v>180</v>
      </c>
      <c r="J48" s="224" t="s">
        <v>180</v>
      </c>
      <c r="K48" s="131"/>
      <c r="L48" s="130" cm="1">
        <f t="array" ref="L48">IF(SUMPRODUCT(--(LOWER(TRIM(C48:G48&amp;""))&lt;&gt;"x"),--(C48:G48&lt;&gt;""))=0,"",
SUMPRODUCT((LOWER(TRIM(C48:G48&amp;""))&lt;&gt;"x")*IFERROR(VALUE(SUBSTITUTE(C48:G48,",","")),0)))</f>
        <v>14156759</v>
      </c>
      <c r="M48" s="14" cm="1">
        <f t="array" ref="M48">IF(COUNTA(C48:G48)&lt;5,"",_xlfn.LET(_xlpm.v,IFERROR(VALUE(SUBSTITUTE(C48:G48,",","")),""),_xlpm.n,SUMPRODUCT(--(_xlpm.v&lt;&gt;"")),IF(_xlpm.n=0,"",SUM(_xlpm.v)/_xlpm.n)))</f>
        <v>4718919.666666667</v>
      </c>
      <c r="N48" s="156" t="str">
        <f t="shared" si="2"/>
        <v/>
      </c>
      <c r="O48" t="str">
        <f t="shared" si="1"/>
        <v>Mr. Tife</v>
      </c>
      <c r="V48">
        <v>1140</v>
      </c>
    </row>
    <row r="49" spans="1:22" ht="17.25" customHeight="1" x14ac:dyDescent="0.25">
      <c r="A49" s="81" t="s">
        <v>53</v>
      </c>
      <c r="B49" s="74">
        <v>29</v>
      </c>
      <c r="C49" s="79">
        <v>6160974</v>
      </c>
      <c r="D49" s="79">
        <v>3276404</v>
      </c>
      <c r="E49" s="79">
        <v>3787650</v>
      </c>
      <c r="F49" s="79">
        <v>6694737</v>
      </c>
      <c r="G49" s="79" t="str">
        <f>IF(COUNTIFS('Score Import'!$A:$A,$A49,'Score Import'!$C:$C,G$1)=0,"",
SUMIFS('Score Import'!$B:$B,'Score Import'!$A:$A,$A49,'Score Import'!$C:$C,G$1))</f>
        <v/>
      </c>
      <c r="H49" s="146" t="str" cm="1">
        <f t="array" ref="H49">_xlfn.LET(_xlpm.v,IFERROR(VALUE(SUBSTITUTE(C49:G49,",","")),""),
_xlpm.valid,SUMPRODUCT(--(_xlpm.v&lt;&gt;""),--(LOWER(TRIM(C49:G49&amp;""))&lt;&gt;"x")),
_xlpm.m,SUMPRODUCT(--(_xlpm.v&lt;&gt;""),--(LOWER(TRIM(C49:G49&amp;""))&lt;&gt;"x"),--(_xlpm.v&lt;6000000)),
IF(_xlpm.valid=0,"",
IF(_xlpm.m=0,"Perfect!",
_xlpm.m&amp;IF(_xlpm.m=1," miss"," misses"))))</f>
        <v>2 misses</v>
      </c>
      <c r="I49" s="224" t="s">
        <v>180</v>
      </c>
      <c r="J49" s="224" t="s">
        <v>180</v>
      </c>
      <c r="K49" s="131"/>
      <c r="L49" s="130" cm="1">
        <f t="array" ref="L49">IF(SUMPRODUCT(--(LOWER(TRIM(C49:G49&amp;""))&lt;&gt;"x"),--(C49:G49&lt;&gt;""))=0,"",
SUMPRODUCT((LOWER(TRIM(C49:G49&amp;""))&lt;&gt;"x")*IFERROR(VALUE(SUBSTITUTE(C49:G49,",","")),0)))</f>
        <v>19919765</v>
      </c>
      <c r="M49" s="14" cm="1">
        <f t="array" ref="M49">IF(COUNTA(C49:G49)&lt;5,"",_xlfn.LET(_xlpm.v,IFERROR(VALUE(SUBSTITUTE(C49:G49,",","")),""),_xlpm.n,SUMPRODUCT(--(_xlpm.v&lt;&gt;"")),IF(_xlpm.n=0,"",SUM(_xlpm.v)/_xlpm.n)))</f>
        <v>4979941.25</v>
      </c>
      <c r="N49" s="156" t="str">
        <f t="shared" si="2"/>
        <v/>
      </c>
      <c r="O49" t="str">
        <f t="shared" si="1"/>
        <v>MyHitMyWay</v>
      </c>
      <c r="V49">
        <v>1038</v>
      </c>
    </row>
    <row r="50" spans="1:22" ht="17.25" customHeight="1" x14ac:dyDescent="0.25">
      <c r="A50" s="81" t="s">
        <v>503</v>
      </c>
      <c r="B50" s="74">
        <v>31</v>
      </c>
      <c r="C50" s="79">
        <v>6470214</v>
      </c>
      <c r="D50" s="79">
        <v>4828078</v>
      </c>
      <c r="E50" s="79">
        <v>5482668</v>
      </c>
      <c r="F50" s="79">
        <v>11368140</v>
      </c>
      <c r="G50" s="79" t="str">
        <f>IF(COUNTIFS('Score Import'!$A:$A,$A50,'Score Import'!$C:$C,G$1)=0,"",
SUMIFS('Score Import'!$B:$B,'Score Import'!$A:$A,$A50,'Score Import'!$C:$C,G$1))</f>
        <v/>
      </c>
      <c r="H50" s="146" t="str" cm="1">
        <f t="array" ref="H50">_xlfn.LET(_xlpm.v,IFERROR(VALUE(SUBSTITUTE(C50:G50,",","")),""),
_xlpm.valid,SUMPRODUCT(--(_xlpm.v&lt;&gt;""),--(LOWER(TRIM(C50:G50&amp;""))&lt;&gt;"x")),
_xlpm.m,SUMPRODUCT(--(_xlpm.v&lt;&gt;""),--(LOWER(TRIM(C50:G50&amp;""))&lt;&gt;"x"),--(_xlpm.v&lt;6000000)),
IF(_xlpm.valid=0,"",
IF(_xlpm.m=0,"Perfect!",
_xlpm.m&amp;IF(_xlpm.m=1," miss"," misses"))))</f>
        <v>2 misses</v>
      </c>
      <c r="I50" s="128" t="s">
        <v>142</v>
      </c>
      <c r="J50" s="224" t="s">
        <v>180</v>
      </c>
      <c r="K50" s="131"/>
      <c r="L50" s="130" cm="1">
        <f t="array" ref="L50">IF(SUMPRODUCT(--(LOWER(TRIM(C50:G50&amp;""))&lt;&gt;"x"),--(C50:G50&lt;&gt;""))=0,"",
SUMPRODUCT((LOWER(TRIM(C50:G50&amp;""))&lt;&gt;"x")*IFERROR(VALUE(SUBSTITUTE(C50:G50,",","")),0)))</f>
        <v>28149100</v>
      </c>
      <c r="M50" s="14" cm="1">
        <f t="array" ref="M50">IF(COUNTA(C50:G50)&lt;5,"",_xlfn.LET(_xlpm.v,IFERROR(VALUE(SUBSTITUTE(C50:G50,",","")),""),_xlpm.n,SUMPRODUCT(--(_xlpm.v&lt;&gt;"")),IF(_xlpm.n=0,"",SUM(_xlpm.v)/_xlpm.n)))</f>
        <v>7037275</v>
      </c>
      <c r="N50" s="156" t="str">
        <f t="shared" si="2"/>
        <v>★</v>
      </c>
      <c r="O50" t="str">
        <f t="shared" si="1"/>
        <v/>
      </c>
      <c r="V50">
        <v>1137</v>
      </c>
    </row>
    <row r="51" spans="1:22" ht="17.25" customHeight="1" x14ac:dyDescent="0.25">
      <c r="A51" s="81" t="s">
        <v>57</v>
      </c>
      <c r="B51" s="74">
        <v>31</v>
      </c>
      <c r="C51" s="79">
        <v>7948529</v>
      </c>
      <c r="D51" s="79">
        <v>6002407</v>
      </c>
      <c r="E51" s="79">
        <v>10053515</v>
      </c>
      <c r="F51" s="79">
        <v>6864750</v>
      </c>
      <c r="G51" s="79" t="str">
        <f>IF(COUNTIFS('Score Import'!$A:$A,$A51,'Score Import'!$C:$C,G$1)=0,"",
SUMIFS('Score Import'!$B:$B,'Score Import'!$A:$A,$A51,'Score Import'!$C:$C,G$1))</f>
        <v/>
      </c>
      <c r="H51" s="146" t="str" cm="1">
        <f t="array" ref="H51">_xlfn.LET(_xlpm.v,IFERROR(VALUE(SUBSTITUTE(C51:G51,",","")),""),
_xlpm.valid,SUMPRODUCT(--(_xlpm.v&lt;&gt;""),--(LOWER(TRIM(C51:G51&amp;""))&lt;&gt;"x")),
_xlpm.m,SUMPRODUCT(--(_xlpm.v&lt;&gt;""),--(LOWER(TRIM(C51:G51&amp;""))&lt;&gt;"x"),--(_xlpm.v&lt;6000000)),
IF(_xlpm.valid=0,"",
IF(_xlpm.m=0,"Perfect!",
_xlpm.m&amp;IF(_xlpm.m=1," miss"," misses"))))</f>
        <v>Perfect!</v>
      </c>
      <c r="I51" s="224" t="s">
        <v>180</v>
      </c>
      <c r="J51" s="224" t="s">
        <v>180</v>
      </c>
      <c r="K51" s="131"/>
      <c r="L51" s="130" cm="1">
        <f t="array" ref="L51">IF(SUMPRODUCT(--(LOWER(TRIM(C51:G51&amp;""))&lt;&gt;"x"),--(C51:G51&lt;&gt;""))=0,"",
SUMPRODUCT((LOWER(TRIM(C51:G51&amp;""))&lt;&gt;"x")*IFERROR(VALUE(SUBSTITUTE(C51:G51,",","")),0)))</f>
        <v>30869201</v>
      </c>
      <c r="M51" s="14" cm="1">
        <f t="array" ref="M51">IF(COUNTA(C51:G51)&lt;5,"",_xlfn.LET(_xlpm.v,IFERROR(VALUE(SUBSTITUTE(C51:G51,",","")),""),_xlpm.n,SUMPRODUCT(--(_xlpm.v&lt;&gt;"")),IF(_xlpm.n=0,"",SUM(_xlpm.v)/_xlpm.n)))</f>
        <v>7717300.25</v>
      </c>
      <c r="N51" s="156" t="str">
        <f t="shared" si="2"/>
        <v>★</v>
      </c>
      <c r="O51" t="str">
        <f t="shared" si="1"/>
        <v/>
      </c>
      <c r="V51">
        <v>1039</v>
      </c>
    </row>
    <row r="52" spans="1:22" ht="17.25" customHeight="1" x14ac:dyDescent="0.25">
      <c r="A52" s="81" t="s">
        <v>492</v>
      </c>
      <c r="B52" s="74">
        <v>31</v>
      </c>
      <c r="C52" s="79">
        <v>3782496</v>
      </c>
      <c r="D52" s="79">
        <v>4064156</v>
      </c>
      <c r="E52" s="79">
        <v>2824716</v>
      </c>
      <c r="F52" s="79">
        <v>14515610</v>
      </c>
      <c r="G52" s="79" t="str">
        <f>IF(COUNTIFS('Score Import'!$A:$A,$A52,'Score Import'!$C:$C,G$1)=0,"",
SUMIFS('Score Import'!$B:$B,'Score Import'!$A:$A,$A52,'Score Import'!$C:$C,G$1))</f>
        <v/>
      </c>
      <c r="H52" s="146" t="str" cm="1">
        <f t="array" ref="H52">_xlfn.LET(_xlpm.v,IFERROR(VALUE(SUBSTITUTE(C52:G52,",","")),""),
_xlpm.valid,SUMPRODUCT(--(_xlpm.v&lt;&gt;""),--(LOWER(TRIM(C52:G52&amp;""))&lt;&gt;"x")),
_xlpm.m,SUMPRODUCT(--(_xlpm.v&lt;&gt;""),--(LOWER(TRIM(C52:G52&amp;""))&lt;&gt;"x"),--(_xlpm.v&lt;6000000)),
IF(_xlpm.valid=0,"",
IF(_xlpm.m=0,"Perfect!",
_xlpm.m&amp;IF(_xlpm.m=1," miss"," misses"))))</f>
        <v>3 misses</v>
      </c>
      <c r="I52" s="224" t="s">
        <v>180</v>
      </c>
      <c r="J52" s="224" t="s">
        <v>180</v>
      </c>
      <c r="K52" s="131"/>
      <c r="L52" s="130" cm="1">
        <f t="array" ref="L52">IF(SUMPRODUCT(--(LOWER(TRIM(C52:G52&amp;""))&lt;&gt;"x"),--(C52:G52&lt;&gt;""))=0,"",
SUMPRODUCT((LOWER(TRIM(C52:G52&amp;""))&lt;&gt;"x")*IFERROR(VALUE(SUBSTITUTE(C52:G52,",","")),0)))</f>
        <v>25186978</v>
      </c>
      <c r="M52" s="14" cm="1">
        <f t="array" ref="M52">IF(COUNTA(C52:G52)&lt;5,"",_xlfn.LET(_xlpm.v,IFERROR(VALUE(SUBSTITUTE(C52:G52,",","")),""),_xlpm.n,SUMPRODUCT(--(_xlpm.v&lt;&gt;"")),IF(_xlpm.n=0,"",SUM(_xlpm.v)/_xlpm.n)))</f>
        <v>6296744.5</v>
      </c>
      <c r="N52" s="156" t="str">
        <f t="shared" si="2"/>
        <v>★</v>
      </c>
      <c r="O52" t="str">
        <f t="shared" si="1"/>
        <v/>
      </c>
      <c r="V52">
        <v>1128</v>
      </c>
    </row>
    <row r="53" spans="1:22" ht="17.25" customHeight="1" x14ac:dyDescent="0.25">
      <c r="A53" s="81" t="s">
        <v>59</v>
      </c>
      <c r="B53" s="74">
        <v>29</v>
      </c>
      <c r="C53" s="79">
        <v>6669202</v>
      </c>
      <c r="D53" s="79">
        <v>3307065</v>
      </c>
      <c r="E53" s="79">
        <v>4200887</v>
      </c>
      <c r="F53" s="79">
        <v>12436124</v>
      </c>
      <c r="G53" s="79" t="str">
        <f>IF(COUNTIFS('Score Import'!$A:$A,$A53,'Score Import'!$C:$C,G$1)=0,"",
SUMIFS('Score Import'!$B:$B,'Score Import'!$A:$A,$A53,'Score Import'!$C:$C,G$1))</f>
        <v/>
      </c>
      <c r="H53" s="146" t="str" cm="1">
        <f t="array" ref="H53">_xlfn.LET(_xlpm.v,IFERROR(VALUE(SUBSTITUTE(C53:G53,",","")),""),
_xlpm.valid,SUMPRODUCT(--(_xlpm.v&lt;&gt;""),--(LOWER(TRIM(C53:G53&amp;""))&lt;&gt;"x")),
_xlpm.m,SUMPRODUCT(--(_xlpm.v&lt;&gt;""),--(LOWER(TRIM(C53:G53&amp;""))&lt;&gt;"x"),--(_xlpm.v&lt;6000000)),
IF(_xlpm.valid=0,"",
IF(_xlpm.m=0,"Perfect!",
_xlpm.m&amp;IF(_xlpm.m=1," miss"," misses"))))</f>
        <v>2 misses</v>
      </c>
      <c r="I53" s="224" t="s">
        <v>180</v>
      </c>
      <c r="J53" s="224" t="s">
        <v>180</v>
      </c>
      <c r="K53" s="131"/>
      <c r="L53" s="130" cm="1">
        <f t="array" ref="L53">IF(SUMPRODUCT(--(LOWER(TRIM(C53:G53&amp;""))&lt;&gt;"x"),--(C53:G53&lt;&gt;""))=0,"",
SUMPRODUCT((LOWER(TRIM(C53:G53&amp;""))&lt;&gt;"x")*IFERROR(VALUE(SUBSTITUTE(C53:G53,",","")),0)))</f>
        <v>26613278</v>
      </c>
      <c r="M53" s="14" cm="1">
        <f t="array" ref="M53">IF(COUNTA(C53:G53)&lt;5,"",_xlfn.LET(_xlpm.v,IFERROR(VALUE(SUBSTITUTE(C53:G53,",","")),""),_xlpm.n,SUMPRODUCT(--(_xlpm.v&lt;&gt;"")),IF(_xlpm.n=0,"",SUM(_xlpm.v)/_xlpm.n)))</f>
        <v>6653319.5</v>
      </c>
      <c r="N53" s="156" t="str">
        <f t="shared" si="2"/>
        <v>★</v>
      </c>
      <c r="O53" t="str">
        <f t="shared" si="1"/>
        <v/>
      </c>
      <c r="V53">
        <v>1041</v>
      </c>
    </row>
    <row r="54" spans="1:22" ht="17.25" customHeight="1" x14ac:dyDescent="0.25">
      <c r="A54" s="81" t="s">
        <v>76</v>
      </c>
      <c r="B54" s="74">
        <v>30</v>
      </c>
      <c r="C54" s="79">
        <v>13647911</v>
      </c>
      <c r="D54" s="79">
        <v>6804029</v>
      </c>
      <c r="E54" s="79">
        <v>6214811</v>
      </c>
      <c r="F54" s="79">
        <v>16276220</v>
      </c>
      <c r="G54" s="79" t="str">
        <f>IF(COUNTIFS('Score Import'!$A:$A,$A54,'Score Import'!$C:$C,G$1)=0,"",
SUMIFS('Score Import'!$B:$B,'Score Import'!$A:$A,$A54,'Score Import'!$C:$C,G$1))</f>
        <v/>
      </c>
      <c r="H54" s="146" t="str" cm="1">
        <f t="array" ref="H54">_xlfn.LET(_xlpm.v,IFERROR(VALUE(SUBSTITUTE(C54:G54,",","")),""),
_xlpm.valid,SUMPRODUCT(--(_xlpm.v&lt;&gt;""),--(LOWER(TRIM(C54:G54&amp;""))&lt;&gt;"x")),
_xlpm.m,SUMPRODUCT(--(_xlpm.v&lt;&gt;""),--(LOWER(TRIM(C54:G54&amp;""))&lt;&gt;"x"),--(_xlpm.v&lt;6000000)),
IF(_xlpm.valid=0,"",
IF(_xlpm.m=0,"Perfect!",
_xlpm.m&amp;IF(_xlpm.m=1," miss"," misses"))))</f>
        <v>Perfect!</v>
      </c>
      <c r="I54" s="224" t="s">
        <v>180</v>
      </c>
      <c r="J54" s="224" t="s">
        <v>180</v>
      </c>
      <c r="K54" s="131"/>
      <c r="L54" s="130" cm="1">
        <f t="array" ref="L54">IF(SUMPRODUCT(--(LOWER(TRIM(C54:G54&amp;""))&lt;&gt;"x"),--(C54:G54&lt;&gt;""))=0,"",
SUMPRODUCT((LOWER(TRIM(C54:G54&amp;""))&lt;&gt;"x")*IFERROR(VALUE(SUBSTITUTE(C54:G54,",","")),0)))</f>
        <v>42942971</v>
      </c>
      <c r="M54" s="14" cm="1">
        <f t="array" ref="M54">IF(COUNTA(C54:G54)&lt;5,"",_xlfn.LET(_xlpm.v,IFERROR(VALUE(SUBSTITUTE(C54:G54,",","")),""),_xlpm.n,SUMPRODUCT(--(_xlpm.v&lt;&gt;"")),IF(_xlpm.n=0,"",SUM(_xlpm.v)/_xlpm.n)))</f>
        <v>10735742.75</v>
      </c>
      <c r="N54" s="156" t="str">
        <f t="shared" si="2"/>
        <v>★</v>
      </c>
      <c r="O54" t="str">
        <f t="shared" si="1"/>
        <v/>
      </c>
      <c r="V54">
        <v>1043</v>
      </c>
    </row>
    <row r="55" spans="1:22" ht="17.25" customHeight="1" x14ac:dyDescent="0.25">
      <c r="A55" s="81" t="s">
        <v>61</v>
      </c>
      <c r="B55" s="74">
        <v>31</v>
      </c>
      <c r="C55" s="79">
        <v>7593052</v>
      </c>
      <c r="D55" s="79">
        <v>7699149</v>
      </c>
      <c r="E55" s="79">
        <v>4312908</v>
      </c>
      <c r="F55" s="79">
        <v>12519865</v>
      </c>
      <c r="G55" s="79" t="str">
        <f>IF(COUNTIFS('Score Import'!$A:$A,$A55,'Score Import'!$C:$C,G$1)=0,"",
SUMIFS('Score Import'!$B:$B,'Score Import'!$A:$A,$A55,'Score Import'!$C:$C,G$1))</f>
        <v/>
      </c>
      <c r="H55" s="146" t="str" cm="1">
        <f t="array" ref="H55">_xlfn.LET(_xlpm.v,IFERROR(VALUE(SUBSTITUTE(C55:G55,",","")),""),
_xlpm.valid,SUMPRODUCT(--(_xlpm.v&lt;&gt;""),--(LOWER(TRIM(C55:G55&amp;""))&lt;&gt;"x")),
_xlpm.m,SUMPRODUCT(--(_xlpm.v&lt;&gt;""),--(LOWER(TRIM(C55:G55&amp;""))&lt;&gt;"x"),--(_xlpm.v&lt;6000000)),
IF(_xlpm.valid=0,"",
IF(_xlpm.m=0,"Perfect!",
_xlpm.m&amp;IF(_xlpm.m=1," miss"," misses"))))</f>
        <v>1 miss</v>
      </c>
      <c r="I55" s="224" t="s">
        <v>180</v>
      </c>
      <c r="J55" s="224" t="s">
        <v>180</v>
      </c>
      <c r="K55" s="131"/>
      <c r="L55" s="130" cm="1">
        <f t="array" ref="L55">IF(SUMPRODUCT(--(LOWER(TRIM(C55:G55&amp;""))&lt;&gt;"x"),--(C55:G55&lt;&gt;""))=0,"",
SUMPRODUCT((LOWER(TRIM(C55:G55&amp;""))&lt;&gt;"x")*IFERROR(VALUE(SUBSTITUTE(C55:G55,",","")),0)))</f>
        <v>32124974</v>
      </c>
      <c r="M55" s="14" cm="1">
        <f t="array" ref="M55">IF(COUNTA(C55:G55)&lt;5,"",_xlfn.LET(_xlpm.v,IFERROR(VALUE(SUBSTITUTE(C55:G55,",","")),""),_xlpm.n,SUMPRODUCT(--(_xlpm.v&lt;&gt;"")),IF(_xlpm.n=0,"",SUM(_xlpm.v)/_xlpm.n)))</f>
        <v>8031243.5</v>
      </c>
      <c r="N55" s="156" t="str">
        <f t="shared" si="2"/>
        <v>★</v>
      </c>
      <c r="O55" t="str">
        <f t="shared" si="1"/>
        <v/>
      </c>
      <c r="V55">
        <v>1044</v>
      </c>
    </row>
    <row r="56" spans="1:22" ht="17.25" customHeight="1" x14ac:dyDescent="0.25">
      <c r="A56" s="81" t="s">
        <v>494</v>
      </c>
      <c r="B56" s="74">
        <v>31</v>
      </c>
      <c r="C56" s="79">
        <v>1520792</v>
      </c>
      <c r="D56" s="79">
        <v>4843456</v>
      </c>
      <c r="E56" s="79">
        <v>6176284</v>
      </c>
      <c r="F56" s="79">
        <v>13598236</v>
      </c>
      <c r="G56" s="79" t="str">
        <f>IF(COUNTIFS('Score Import'!$A:$A,$A56,'Score Import'!$C:$C,G$1)=0,"",
SUMIFS('Score Import'!$B:$B,'Score Import'!$A:$A,$A56,'Score Import'!$C:$C,G$1))</f>
        <v/>
      </c>
      <c r="H56" s="146" t="str" cm="1">
        <f t="array" ref="H56">_xlfn.LET(_xlpm.v,IFERROR(VALUE(SUBSTITUTE(C56:G56,",","")),""),
_xlpm.valid,SUMPRODUCT(--(_xlpm.v&lt;&gt;""),--(LOWER(TRIM(C56:G56&amp;""))&lt;&gt;"x")),
_xlpm.m,SUMPRODUCT(--(_xlpm.v&lt;&gt;""),--(LOWER(TRIM(C56:G56&amp;""))&lt;&gt;"x"),--(_xlpm.v&lt;6000000)),
IF(_xlpm.valid=0,"",
IF(_xlpm.m=0,"Perfect!",
_xlpm.m&amp;IF(_xlpm.m=1," miss"," misses"))))</f>
        <v>2 misses</v>
      </c>
      <c r="I56" s="224" t="s">
        <v>180</v>
      </c>
      <c r="J56" s="224" t="s">
        <v>180</v>
      </c>
      <c r="K56" s="131"/>
      <c r="L56" s="130" cm="1">
        <f t="array" ref="L56">IF(SUMPRODUCT(--(LOWER(TRIM(C56:G56&amp;""))&lt;&gt;"x"),--(C56:G56&lt;&gt;""))=0,"",
SUMPRODUCT((LOWER(TRIM(C56:G56&amp;""))&lt;&gt;"x")*IFERROR(VALUE(SUBSTITUTE(C56:G56,",","")),0)))</f>
        <v>26138768</v>
      </c>
      <c r="M56" s="14" cm="1">
        <f t="array" ref="M56">IF(COUNTA(C56:G56)&lt;5,"",_xlfn.LET(_xlpm.v,IFERROR(VALUE(SUBSTITUTE(C56:G56,",","")),""),_xlpm.n,SUMPRODUCT(--(_xlpm.v&lt;&gt;"")),IF(_xlpm.n=0,"",SUM(_xlpm.v)/_xlpm.n)))</f>
        <v>6534692</v>
      </c>
      <c r="N56" s="156" t="str">
        <f t="shared" si="2"/>
        <v>★</v>
      </c>
      <c r="O56" t="str">
        <f t="shared" si="1"/>
        <v/>
      </c>
      <c r="V56">
        <v>1132</v>
      </c>
    </row>
    <row r="57" spans="1:22" ht="17.25" customHeight="1" x14ac:dyDescent="0.25">
      <c r="A57" s="81" t="s">
        <v>456</v>
      </c>
      <c r="B57" s="74">
        <v>30</v>
      </c>
      <c r="C57" s="79">
        <v>6272954</v>
      </c>
      <c r="D57" s="79">
        <v>6028842</v>
      </c>
      <c r="E57" s="79">
        <v>6689635</v>
      </c>
      <c r="F57" s="79">
        <v>8517476</v>
      </c>
      <c r="G57" s="79" t="str">
        <f>IF(COUNTIFS('Score Import'!$A:$A,$A57,'Score Import'!$C:$C,G$1)=0,"",
SUMIFS('Score Import'!$B:$B,'Score Import'!$A:$A,$A57,'Score Import'!$C:$C,G$1))</f>
        <v/>
      </c>
      <c r="H57" s="146" t="str" cm="1">
        <f t="array" ref="H57">_xlfn.LET(_xlpm.v,IFERROR(VALUE(SUBSTITUTE(C57:G57,",","")),""),
_xlpm.valid,SUMPRODUCT(--(_xlpm.v&lt;&gt;""),--(LOWER(TRIM(C57:G57&amp;""))&lt;&gt;"x")),
_xlpm.m,SUMPRODUCT(--(_xlpm.v&lt;&gt;""),--(LOWER(TRIM(C57:G57&amp;""))&lt;&gt;"x"),--(_xlpm.v&lt;6000000)),
IF(_xlpm.valid=0,"",
IF(_xlpm.m=0,"Perfect!",
_xlpm.m&amp;IF(_xlpm.m=1," miss"," misses"))))</f>
        <v>Perfect!</v>
      </c>
      <c r="I57" s="224" t="s">
        <v>180</v>
      </c>
      <c r="J57" s="224" t="s">
        <v>180</v>
      </c>
      <c r="K57" s="131"/>
      <c r="L57" s="130" cm="1">
        <f t="array" ref="L57">IF(SUMPRODUCT(--(LOWER(TRIM(C57:G57&amp;""))&lt;&gt;"x"),--(C57:G57&lt;&gt;""))=0,"",
SUMPRODUCT((LOWER(TRIM(C57:G57&amp;""))&lt;&gt;"x")*IFERROR(VALUE(SUBSTITUTE(C57:G57,",","")),0)))</f>
        <v>27508907</v>
      </c>
      <c r="M57" s="14" cm="1">
        <f t="array" ref="M57">IF(COUNTA(C57:G57)&lt;5,"",_xlfn.LET(_xlpm.v,IFERROR(VALUE(SUBSTITUTE(C57:G57,",","")),""),_xlpm.n,SUMPRODUCT(--(_xlpm.v&lt;&gt;"")),IF(_xlpm.n=0,"",SUM(_xlpm.v)/_xlpm.n)))</f>
        <v>6877226.75</v>
      </c>
      <c r="N57" s="156" t="str">
        <f t="shared" si="2"/>
        <v>★</v>
      </c>
      <c r="O57" t="str">
        <f t="shared" si="1"/>
        <v/>
      </c>
      <c r="V57">
        <v>1124</v>
      </c>
    </row>
    <row r="58" spans="1:22" ht="17.25" customHeight="1" x14ac:dyDescent="0.25">
      <c r="A58" s="81" t="s">
        <v>251</v>
      </c>
      <c r="B58" s="74">
        <v>30</v>
      </c>
      <c r="C58" s="79">
        <v>9574252</v>
      </c>
      <c r="D58" s="79">
        <v>3528026</v>
      </c>
      <c r="E58" s="79">
        <v>5048156</v>
      </c>
      <c r="F58" s="79">
        <v>6855090</v>
      </c>
      <c r="G58" s="79" t="str">
        <f>IF(COUNTIFS('Score Import'!$A:$A,$A58,'Score Import'!$C:$C,G$1)=0,"",
SUMIFS('Score Import'!$B:$B,'Score Import'!$A:$A,$A58,'Score Import'!$C:$C,G$1))</f>
        <v/>
      </c>
      <c r="H58" s="146" t="str" cm="1">
        <f t="array" ref="H58">_xlfn.LET(_xlpm.v,IFERROR(VALUE(SUBSTITUTE(C58:G58,",","")),""),
_xlpm.valid,SUMPRODUCT(--(_xlpm.v&lt;&gt;""),--(LOWER(TRIM(C58:G58&amp;""))&lt;&gt;"x")),
_xlpm.m,SUMPRODUCT(--(_xlpm.v&lt;&gt;""),--(LOWER(TRIM(C58:G58&amp;""))&lt;&gt;"x"),--(_xlpm.v&lt;6000000)),
IF(_xlpm.valid=0,"",
IF(_xlpm.m=0,"Perfect!",
_xlpm.m&amp;IF(_xlpm.m=1," miss"," misses"))))</f>
        <v>2 misses</v>
      </c>
      <c r="I58" s="224" t="s">
        <v>180</v>
      </c>
      <c r="J58" s="224" t="s">
        <v>180</v>
      </c>
      <c r="K58" s="131"/>
      <c r="L58" s="130" cm="1">
        <f t="array" ref="L58">IF(SUMPRODUCT(--(LOWER(TRIM(C58:G58&amp;""))&lt;&gt;"x"),--(C58:G58&lt;&gt;""))=0,"",
SUMPRODUCT((LOWER(TRIM(C58:G58&amp;""))&lt;&gt;"x")*IFERROR(VALUE(SUBSTITUTE(C58:G58,",","")),0)))</f>
        <v>25005524</v>
      </c>
      <c r="M58" s="14" cm="1">
        <f t="array" ref="M58">IF(COUNTA(C58:G58)&lt;5,"",_xlfn.LET(_xlpm.v,IFERROR(VALUE(SUBSTITUTE(C58:G58,",","")),""),_xlpm.n,SUMPRODUCT(--(_xlpm.v&lt;&gt;"")),IF(_xlpm.n=0,"",SUM(_xlpm.v)/_xlpm.n)))</f>
        <v>6251381</v>
      </c>
      <c r="N58" s="156" t="str">
        <f t="shared" si="2"/>
        <v>★</v>
      </c>
      <c r="O58" t="str">
        <f t="shared" si="1"/>
        <v/>
      </c>
      <c r="V58">
        <v>1045</v>
      </c>
    </row>
    <row r="59" spans="1:22" ht="17.25" customHeight="1" x14ac:dyDescent="0.25">
      <c r="A59" s="81" t="s">
        <v>589</v>
      </c>
      <c r="B59" s="74">
        <v>34</v>
      </c>
      <c r="C59" s="79" t="s">
        <v>142</v>
      </c>
      <c r="D59" s="79">
        <v>6172854</v>
      </c>
      <c r="E59" s="79">
        <v>6994472</v>
      </c>
      <c r="F59" s="79">
        <v>18385373</v>
      </c>
      <c r="G59" s="79" t="str">
        <f>IF(COUNTIFS('Score Import'!$A:$A,$A59,'Score Import'!$C:$C,G$1)=0,"",
SUMIFS('Score Import'!$B:$B,'Score Import'!$A:$A,$A59,'Score Import'!$C:$C,G$1))</f>
        <v/>
      </c>
      <c r="H59" s="146" t="str" cm="1">
        <f t="array" ref="H59">_xlfn.LET(_xlpm.v,IFERROR(VALUE(SUBSTITUTE(C59:G59,",","")),""),
_xlpm.valid,SUMPRODUCT(--(_xlpm.v&lt;&gt;""),--(LOWER(TRIM(C59:G59&amp;""))&lt;&gt;"x")),
_xlpm.m,SUMPRODUCT(--(_xlpm.v&lt;&gt;""),--(LOWER(TRIM(C59:G59&amp;""))&lt;&gt;"x"),--(_xlpm.v&lt;6000000)),
IF(_xlpm.valid=0,"",
IF(_xlpm.m=0,"Perfect!",
_xlpm.m&amp;IF(_xlpm.m=1," miss"," misses"))))</f>
        <v>Perfect!</v>
      </c>
      <c r="I59" s="224" t="s">
        <v>180</v>
      </c>
      <c r="J59" s="224" t="s">
        <v>180</v>
      </c>
      <c r="K59" s="131"/>
      <c r="L59" s="130" cm="1">
        <f t="array" ref="L59">IF(SUMPRODUCT(--(LOWER(TRIM(C59:G59&amp;""))&lt;&gt;"x"),--(C59:G59&lt;&gt;""))=0,"",
SUMPRODUCT((LOWER(TRIM(C59:G59&amp;""))&lt;&gt;"x")*IFERROR(VALUE(SUBSTITUTE(C59:G59,",","")),0)))</f>
        <v>31552699</v>
      </c>
      <c r="M59" s="14" cm="1">
        <f t="array" ref="M59">IF(COUNTA(C59:G59)&lt;5,"",_xlfn.LET(_xlpm.v,IFERROR(VALUE(SUBSTITUTE(C59:G59,",","")),""),_xlpm.n,SUMPRODUCT(--(_xlpm.v&lt;&gt;"")),IF(_xlpm.n=0,"",SUM(_xlpm.v)/_xlpm.n)))</f>
        <v>10517566.333333334</v>
      </c>
      <c r="N59" s="156" t="str">
        <f t="shared" si="2"/>
        <v>★</v>
      </c>
      <c r="O59" t="str">
        <f t="shared" si="1"/>
        <v/>
      </c>
      <c r="V59">
        <v>1141</v>
      </c>
    </row>
    <row r="60" spans="1:22" ht="17.25" customHeight="1" x14ac:dyDescent="0.25">
      <c r="A60" s="81" t="s">
        <v>625</v>
      </c>
      <c r="B60" s="74">
        <v>30</v>
      </c>
      <c r="C60" s="79">
        <v>6434206</v>
      </c>
      <c r="D60" s="79">
        <v>7992535</v>
      </c>
      <c r="E60" s="79">
        <v>6311957</v>
      </c>
      <c r="F60" s="79">
        <v>7361338</v>
      </c>
      <c r="G60" s="79" t="str">
        <f>IF(COUNTIFS('Score Import'!$A:$A,$A60,'Score Import'!$C:$C,G$1)=0,"",
SUMIFS('Score Import'!$B:$B,'Score Import'!$A:$A,$A60,'Score Import'!$C:$C,G$1))</f>
        <v/>
      </c>
      <c r="H60" s="146" t="str" cm="1">
        <f t="array" ref="H60">_xlfn.LET(_xlpm.v,IFERROR(VALUE(SUBSTITUTE(C60:G60,",","")),""),
_xlpm.valid,SUMPRODUCT(--(_xlpm.v&lt;&gt;""),--(LOWER(TRIM(C60:G60&amp;""))&lt;&gt;"x")),
_xlpm.m,SUMPRODUCT(--(_xlpm.v&lt;&gt;""),--(LOWER(TRIM(C60:G60&amp;""))&lt;&gt;"x"),--(_xlpm.v&lt;6000000)),
IF(_xlpm.valid=0,"",
IF(_xlpm.m=0,"Perfect!",
_xlpm.m&amp;IF(_xlpm.m=1," miss"," misses"))))</f>
        <v>Perfect!</v>
      </c>
      <c r="I60" s="224" t="s">
        <v>180</v>
      </c>
      <c r="J60" s="224" t="s">
        <v>180</v>
      </c>
      <c r="K60" s="131"/>
      <c r="L60" s="130" cm="1">
        <f t="array" ref="L60">IF(SUMPRODUCT(--(LOWER(TRIM(C60:G60&amp;""))&lt;&gt;"x"),--(C60:G60&lt;&gt;""))=0,"",
SUMPRODUCT((LOWER(TRIM(C60:G60&amp;""))&lt;&gt;"x")*IFERROR(VALUE(SUBSTITUTE(C60:G60,",","")),0)))</f>
        <v>28100036</v>
      </c>
      <c r="M60" s="14" cm="1">
        <f t="array" ref="M60">IF(COUNTA(C60:G60)&lt;5,"",_xlfn.LET(_xlpm.v,IFERROR(VALUE(SUBSTITUTE(C60:G60,",","")),""),_xlpm.n,SUMPRODUCT(--(_xlpm.v&lt;&gt;"")),IF(_xlpm.n=0,"",SUM(_xlpm.v)/_xlpm.n)))</f>
        <v>7025009</v>
      </c>
      <c r="N60" s="156" t="str">
        <f t="shared" si="2"/>
        <v>★</v>
      </c>
      <c r="O60" t="str">
        <f t="shared" si="1"/>
        <v/>
      </c>
      <c r="V60">
        <v>1004</v>
      </c>
    </row>
    <row r="61" spans="1:22" ht="17.25" customHeight="1" x14ac:dyDescent="0.25">
      <c r="A61" s="81" t="s">
        <v>63</v>
      </c>
      <c r="B61" s="74">
        <v>30</v>
      </c>
      <c r="C61" s="79">
        <v>6625793</v>
      </c>
      <c r="D61" s="79">
        <v>5546176</v>
      </c>
      <c r="E61" s="79">
        <v>4448947</v>
      </c>
      <c r="F61" s="79">
        <v>8705209</v>
      </c>
      <c r="G61" s="79" t="str">
        <f>IF(COUNTIFS('Score Import'!$A:$A,$A61,'Score Import'!$C:$C,G$1)=0,"",
SUMIFS('Score Import'!$B:$B,'Score Import'!$A:$A,$A61,'Score Import'!$C:$C,G$1))</f>
        <v/>
      </c>
      <c r="H61" s="146" t="str" cm="1">
        <f t="array" ref="H61">_xlfn.LET(_xlpm.v,IFERROR(VALUE(SUBSTITUTE(C61:G61,",","")),""),
_xlpm.valid,SUMPRODUCT(--(_xlpm.v&lt;&gt;""),--(LOWER(TRIM(C61:G61&amp;""))&lt;&gt;"x")),
_xlpm.m,SUMPRODUCT(--(_xlpm.v&lt;&gt;""),--(LOWER(TRIM(C61:G61&amp;""))&lt;&gt;"x"),--(_xlpm.v&lt;6000000)),
IF(_xlpm.valid=0,"",
IF(_xlpm.m=0,"Perfect!",
_xlpm.m&amp;IF(_xlpm.m=1," miss"," misses"))))</f>
        <v>2 misses</v>
      </c>
      <c r="I61" s="224" t="s">
        <v>180</v>
      </c>
      <c r="J61" s="224" t="s">
        <v>180</v>
      </c>
      <c r="K61" s="131"/>
      <c r="L61" s="130" cm="1">
        <f t="array" ref="L61">IF(SUMPRODUCT(--(LOWER(TRIM(C61:G61&amp;""))&lt;&gt;"x"),--(C61:G61&lt;&gt;""))=0,"",
SUMPRODUCT((LOWER(TRIM(C61:G61&amp;""))&lt;&gt;"x")*IFERROR(VALUE(SUBSTITUTE(C61:G61,",","")),0)))</f>
        <v>25326125</v>
      </c>
      <c r="M61" s="14" cm="1">
        <f t="array" ref="M61">IF(COUNTA(C61:G61)&lt;5,"",_xlfn.LET(_xlpm.v,IFERROR(VALUE(SUBSTITUTE(C61:G61,",","")),""),_xlpm.n,SUMPRODUCT(--(_xlpm.v&lt;&gt;"")),IF(_xlpm.n=0,"",SUM(_xlpm.v)/_xlpm.n)))</f>
        <v>6331531.25</v>
      </c>
      <c r="N61" s="156" t="str">
        <f t="shared" si="2"/>
        <v>★</v>
      </c>
      <c r="O61" t="str">
        <f t="shared" si="1"/>
        <v/>
      </c>
      <c r="V61">
        <v>1047</v>
      </c>
    </row>
    <row r="62" spans="1:22" ht="17.25" customHeight="1" x14ac:dyDescent="0.25">
      <c r="A62" s="81" t="s">
        <v>186</v>
      </c>
      <c r="B62" s="74">
        <v>32</v>
      </c>
      <c r="C62" s="79">
        <v>2407994</v>
      </c>
      <c r="D62" s="79">
        <v>3849628</v>
      </c>
      <c r="E62" s="79">
        <v>10494858</v>
      </c>
      <c r="F62" s="79">
        <v>0</v>
      </c>
      <c r="G62" s="79" t="str">
        <f>IF(COUNTIFS('Score Import'!$A:$A,$A62,'Score Import'!$C:$C,G$1)=0,"",
SUMIFS('Score Import'!$B:$B,'Score Import'!$A:$A,$A62,'Score Import'!$C:$C,G$1))</f>
        <v/>
      </c>
      <c r="H62" s="146" t="str" cm="1">
        <f t="array" ref="H62">_xlfn.LET(_xlpm.v,IFERROR(VALUE(SUBSTITUTE(C62:G62,",","")),""),
_xlpm.valid,SUMPRODUCT(--(_xlpm.v&lt;&gt;""),--(LOWER(TRIM(C62:G62&amp;""))&lt;&gt;"x")),
_xlpm.m,SUMPRODUCT(--(_xlpm.v&lt;&gt;""),--(LOWER(TRIM(C62:G62&amp;""))&lt;&gt;"x"),--(_xlpm.v&lt;6000000)),
IF(_xlpm.valid=0,"",
IF(_xlpm.m=0,"Perfect!",
_xlpm.m&amp;IF(_xlpm.m=1," miss"," misses"))))</f>
        <v>3 misses</v>
      </c>
      <c r="I62" s="224" t="s">
        <v>180</v>
      </c>
      <c r="J62" s="224" t="s">
        <v>180</v>
      </c>
      <c r="K62" s="131"/>
      <c r="L62" s="130" cm="1">
        <f t="array" ref="L62">IF(SUMPRODUCT(--(LOWER(TRIM(C62:G62&amp;""))&lt;&gt;"x"),--(C62:G62&lt;&gt;""))=0,"",
SUMPRODUCT((LOWER(TRIM(C62:G62&amp;""))&lt;&gt;"x")*IFERROR(VALUE(SUBSTITUTE(C62:G62,",","")),0)))</f>
        <v>16752480</v>
      </c>
      <c r="M62" s="14" cm="1">
        <f t="array" ref="M62">IF(COUNTA(C62:G62)&lt;5,"",_xlfn.LET(_xlpm.v,IFERROR(VALUE(SUBSTITUTE(C62:G62,",","")),""),_xlpm.n,SUMPRODUCT(--(_xlpm.v&lt;&gt;"")),IF(_xlpm.n=0,"",SUM(_xlpm.v)/_xlpm.n)))</f>
        <v>4188120</v>
      </c>
      <c r="N62" s="156" t="str">
        <f t="shared" si="2"/>
        <v/>
      </c>
      <c r="O62" t="str">
        <f t="shared" si="1"/>
        <v>THE LEGEND</v>
      </c>
      <c r="V62">
        <v>1048</v>
      </c>
    </row>
    <row r="63" spans="1:22" ht="17.25" customHeight="1" x14ac:dyDescent="0.25">
      <c r="A63" s="81" t="s">
        <v>66</v>
      </c>
      <c r="B63" s="74">
        <v>29</v>
      </c>
      <c r="C63" s="79">
        <v>5663270</v>
      </c>
      <c r="D63" s="79">
        <v>4517548</v>
      </c>
      <c r="E63" s="79">
        <v>4648813</v>
      </c>
      <c r="F63" s="79">
        <v>23007962</v>
      </c>
      <c r="G63" s="79" t="str">
        <f>IF(COUNTIFS('Score Import'!$A:$A,$A63,'Score Import'!$C:$C,G$1)=0,"",
SUMIFS('Score Import'!$B:$B,'Score Import'!$A:$A,$A63,'Score Import'!$C:$C,G$1))</f>
        <v/>
      </c>
      <c r="H63" s="146" t="str" cm="1">
        <f t="array" ref="H63">_xlfn.LET(_xlpm.v,IFERROR(VALUE(SUBSTITUTE(C63:G63,",","")),""),
_xlpm.valid,SUMPRODUCT(--(_xlpm.v&lt;&gt;""),--(LOWER(TRIM(C63:G63&amp;""))&lt;&gt;"x")),
_xlpm.m,SUMPRODUCT(--(_xlpm.v&lt;&gt;""),--(LOWER(TRIM(C63:G63&amp;""))&lt;&gt;"x"),--(_xlpm.v&lt;6000000)),
IF(_xlpm.valid=0,"",
IF(_xlpm.m=0,"Perfect!",
_xlpm.m&amp;IF(_xlpm.m=1," miss"," misses"))))</f>
        <v>3 misses</v>
      </c>
      <c r="I63" s="224" t="s">
        <v>180</v>
      </c>
      <c r="J63" s="224" t="s">
        <v>180</v>
      </c>
      <c r="K63" s="131"/>
      <c r="L63" s="130" cm="1">
        <f t="array" ref="L63">IF(SUMPRODUCT(--(LOWER(TRIM(C63:G63&amp;""))&lt;&gt;"x"),--(C63:G63&lt;&gt;""))=0,"",
SUMPRODUCT((LOWER(TRIM(C63:G63&amp;""))&lt;&gt;"x")*IFERROR(VALUE(SUBSTITUTE(C63:G63,",","")),0)))</f>
        <v>37837593</v>
      </c>
      <c r="M63" s="14" cm="1">
        <f t="array" ref="M63">IF(COUNTA(C63:G63)&lt;5,"",_xlfn.LET(_xlpm.v,IFERROR(VALUE(SUBSTITUTE(C63:G63,",","")),""),_xlpm.n,SUMPRODUCT(--(_xlpm.v&lt;&gt;"")),IF(_xlpm.n=0,"",SUM(_xlpm.v)/_xlpm.n)))</f>
        <v>9459398.25</v>
      </c>
      <c r="N63" s="156" t="str">
        <f t="shared" si="2"/>
        <v>★</v>
      </c>
      <c r="O63" t="str">
        <f t="shared" si="1"/>
        <v/>
      </c>
      <c r="V63">
        <v>1098</v>
      </c>
    </row>
    <row r="64" spans="1:22" ht="17.25" customHeight="1" x14ac:dyDescent="0.25">
      <c r="A64" s="81" t="s">
        <v>585</v>
      </c>
      <c r="B64" s="74">
        <v>32</v>
      </c>
      <c r="C64" s="79" t="s">
        <v>142</v>
      </c>
      <c r="D64" s="79">
        <v>355643</v>
      </c>
      <c r="E64" s="79">
        <v>8224682</v>
      </c>
      <c r="F64" s="79">
        <v>6289839</v>
      </c>
      <c r="G64" s="79" t="str">
        <f>IF(COUNTIFS('Score Import'!$A:$A,$A64,'Score Import'!$C:$C,G$1)=0,"",
SUMIFS('Score Import'!$B:$B,'Score Import'!$A:$A,$A64,'Score Import'!$C:$C,G$1))</f>
        <v/>
      </c>
      <c r="H64" s="146" t="str" cm="1">
        <f t="array" ref="H64">_xlfn.LET(_xlpm.v,IFERROR(VALUE(SUBSTITUTE(C64:G64,",","")),""),
_xlpm.valid,SUMPRODUCT(--(_xlpm.v&lt;&gt;""),--(LOWER(TRIM(C64:G64&amp;""))&lt;&gt;"x")),
_xlpm.m,SUMPRODUCT(--(_xlpm.v&lt;&gt;""),--(LOWER(TRIM(C64:G64&amp;""))&lt;&gt;"x"),--(_xlpm.v&lt;6000000)),
IF(_xlpm.valid=0,"",
IF(_xlpm.m=0,"Perfect!",
_xlpm.m&amp;IF(_xlpm.m=1," miss"," misses"))))</f>
        <v>1 miss</v>
      </c>
      <c r="I64" s="224" t="s">
        <v>180</v>
      </c>
      <c r="J64" s="224" t="s">
        <v>180</v>
      </c>
      <c r="K64" s="131"/>
      <c r="L64" s="130" cm="1">
        <f t="array" ref="L64">IF(SUMPRODUCT(--(LOWER(TRIM(C64:G64&amp;""))&lt;&gt;"x"),--(C64:G64&lt;&gt;""))=0,"",
SUMPRODUCT((LOWER(TRIM(C64:G64&amp;""))&lt;&gt;"x")*IFERROR(VALUE(SUBSTITUTE(C64:G64,",","")),0)))</f>
        <v>14870164</v>
      </c>
      <c r="M64" s="14" cm="1">
        <f t="array" ref="M64">IF(COUNTA(C64:G64)&lt;5,"",_xlfn.LET(_xlpm.v,IFERROR(VALUE(SUBSTITUTE(C64:G64,",","")),""),_xlpm.n,SUMPRODUCT(--(_xlpm.v&lt;&gt;"")),IF(_xlpm.n=0,"",SUM(_xlpm.v)/_xlpm.n)))</f>
        <v>4956721.333333333</v>
      </c>
      <c r="N64" s="156" t="str">
        <f t="shared" si="2"/>
        <v/>
      </c>
      <c r="O64" t="str">
        <f t="shared" si="1"/>
        <v>Tife</v>
      </c>
      <c r="V64">
        <v>1139</v>
      </c>
    </row>
    <row r="65" spans="1:22" ht="17.25" customHeight="1" x14ac:dyDescent="0.25">
      <c r="A65" s="81" t="s">
        <v>162</v>
      </c>
      <c r="B65" s="74">
        <v>31</v>
      </c>
      <c r="C65" s="79">
        <v>6484204</v>
      </c>
      <c r="D65" s="79">
        <v>7578891</v>
      </c>
      <c r="E65" s="79">
        <v>6039765</v>
      </c>
      <c r="F65" s="79">
        <v>6283760</v>
      </c>
      <c r="G65" s="79" t="str">
        <f>IF(COUNTIFS('Score Import'!$A:$A,$A65,'Score Import'!$C:$C,G$1)=0,"",
SUMIFS('Score Import'!$B:$B,'Score Import'!$A:$A,$A65,'Score Import'!$C:$C,G$1))</f>
        <v/>
      </c>
      <c r="H65" s="146" t="str" cm="1">
        <f t="array" ref="H65">_xlfn.LET(_xlpm.v,IFERROR(VALUE(SUBSTITUTE(C65:G65,",","")),""),
_xlpm.valid,SUMPRODUCT(--(_xlpm.v&lt;&gt;""),--(LOWER(TRIM(C65:G65&amp;""))&lt;&gt;"x")),
_xlpm.m,SUMPRODUCT(--(_xlpm.v&lt;&gt;""),--(LOWER(TRIM(C65:G65&amp;""))&lt;&gt;"x"),--(_xlpm.v&lt;6000000)),
IF(_xlpm.valid=0,"",
IF(_xlpm.m=0,"Perfect!",
_xlpm.m&amp;IF(_xlpm.m=1," miss"," misses"))))</f>
        <v>Perfect!</v>
      </c>
      <c r="I65" s="224" t="s">
        <v>180</v>
      </c>
      <c r="J65" s="225" t="s">
        <v>181</v>
      </c>
      <c r="K65" s="131"/>
      <c r="L65" s="130" cm="1">
        <f t="array" ref="L65">IF(SUMPRODUCT(--(LOWER(TRIM(C65:G65&amp;""))&lt;&gt;"x"),--(C65:G65&lt;&gt;""))=0,"",
SUMPRODUCT((LOWER(TRIM(C65:G65&amp;""))&lt;&gt;"x")*IFERROR(VALUE(SUBSTITUTE(C65:G65,",","")),0)))</f>
        <v>26386620</v>
      </c>
      <c r="M65" s="14" cm="1">
        <f t="array" ref="M65">IF(COUNTA(C65:G65)&lt;5,"",_xlfn.LET(_xlpm.v,IFERROR(VALUE(SUBSTITUTE(C65:G65,",","")),""),_xlpm.n,SUMPRODUCT(--(_xlpm.v&lt;&gt;"")),IF(_xlpm.n=0,"",SUM(_xlpm.v)/_xlpm.n)))</f>
        <v>6596655</v>
      </c>
      <c r="N65" s="156" t="str">
        <f t="shared" si="2"/>
        <v>★</v>
      </c>
      <c r="O65" t="str">
        <f t="shared" si="1"/>
        <v/>
      </c>
      <c r="V65">
        <v>1111</v>
      </c>
    </row>
    <row r="66" spans="1:22" ht="17.25" customHeight="1" x14ac:dyDescent="0.25">
      <c r="A66" s="81" t="s">
        <v>68</v>
      </c>
      <c r="B66" s="74">
        <v>29</v>
      </c>
      <c r="C66" s="79">
        <v>1418720</v>
      </c>
      <c r="D66" s="79">
        <v>1498464</v>
      </c>
      <c r="E66" s="79">
        <v>929805</v>
      </c>
      <c r="F66" s="79">
        <v>1788671</v>
      </c>
      <c r="G66" s="79" t="str">
        <f>IF(COUNTIFS('Score Import'!$A:$A,$A66,'Score Import'!$C:$C,G$1)=0,"",
SUMIFS('Score Import'!$B:$B,'Score Import'!$A:$A,$A66,'Score Import'!$C:$C,G$1))</f>
        <v/>
      </c>
      <c r="H66" s="146" t="str" cm="1">
        <f t="array" ref="H66">_xlfn.LET(_xlpm.v,IFERROR(VALUE(SUBSTITUTE(C66:G66,",","")),""),
_xlpm.valid,SUMPRODUCT(--(_xlpm.v&lt;&gt;""),--(LOWER(TRIM(C66:G66&amp;""))&lt;&gt;"x")),
_xlpm.m,SUMPRODUCT(--(_xlpm.v&lt;&gt;""),--(LOWER(TRIM(C66:G66&amp;""))&lt;&gt;"x"),--(_xlpm.v&lt;6000000)),
IF(_xlpm.valid=0,"",
IF(_xlpm.m=0,"Perfect!",
_xlpm.m&amp;IF(_xlpm.m=1," miss"," misses"))))</f>
        <v>4 misses</v>
      </c>
      <c r="I66" s="224" t="s">
        <v>180</v>
      </c>
      <c r="J66" s="224" t="s">
        <v>180</v>
      </c>
      <c r="K66" s="131"/>
      <c r="L66" s="130" cm="1">
        <f t="array" ref="L66">IF(SUMPRODUCT(--(LOWER(TRIM(C66:G66&amp;""))&lt;&gt;"x"),--(C66:G66&lt;&gt;""))=0,"",
SUMPRODUCT((LOWER(TRIM(C66:G66&amp;""))&lt;&gt;"x")*IFERROR(VALUE(SUBSTITUTE(C66:G66,",","")),0)))</f>
        <v>5635660</v>
      </c>
      <c r="M66" s="14" cm="1">
        <f t="array" ref="M66">IF(COUNTA(C66:G66)&lt;5,"",_xlfn.LET(_xlpm.v,IFERROR(VALUE(SUBSTITUTE(C66:G66,",","")),""),_xlpm.n,SUMPRODUCT(--(_xlpm.v&lt;&gt;"")),IF(_xlpm.n=0,"",SUM(_xlpm.v)/_xlpm.n)))</f>
        <v>1408915</v>
      </c>
      <c r="N66" s="156" t="str">
        <f t="shared" ref="N66:N97" si="3">IF(L66&gt;=20000000,"★",IF(AND(C66&lt;&gt;"",D66&lt;&gt;"",E66&lt;&gt;"",F66&lt;&gt;"",G66&lt;&gt;""),"✗",""))</f>
        <v/>
      </c>
      <c r="O66" t="str">
        <f t="shared" ref="O66:O105" si="4">IF(AND(COUNTA(C66:G66)=5,L66&lt;20000000),A66,"")</f>
        <v>Turtley22</v>
      </c>
      <c r="V66">
        <v>1049</v>
      </c>
    </row>
    <row r="67" spans="1:22" ht="17.25" customHeight="1" x14ac:dyDescent="0.25">
      <c r="A67" s="81" t="s">
        <v>70</v>
      </c>
      <c r="B67" s="74">
        <v>30</v>
      </c>
      <c r="C67" s="79">
        <v>13828067</v>
      </c>
      <c r="D67" s="79">
        <v>4143005</v>
      </c>
      <c r="E67" s="79">
        <v>6131169</v>
      </c>
      <c r="F67" s="79">
        <v>9884547</v>
      </c>
      <c r="G67" s="79" t="str">
        <f>IF(COUNTIFS('Score Import'!$A:$A,$A67,'Score Import'!$C:$C,G$1)=0,"",
SUMIFS('Score Import'!$B:$B,'Score Import'!$A:$A,$A67,'Score Import'!$C:$C,G$1))</f>
        <v/>
      </c>
      <c r="H67" s="146" t="str" cm="1">
        <f t="array" ref="H67">_xlfn.LET(_xlpm.v,IFERROR(VALUE(SUBSTITUTE(C67:G67,",","")),""),
_xlpm.valid,SUMPRODUCT(--(_xlpm.v&lt;&gt;""),--(LOWER(TRIM(C67:G67&amp;""))&lt;&gt;"x")),
_xlpm.m,SUMPRODUCT(--(_xlpm.v&lt;&gt;""),--(LOWER(TRIM(C67:G67&amp;""))&lt;&gt;"x"),--(_xlpm.v&lt;6000000)),
IF(_xlpm.valid=0,"",
IF(_xlpm.m=0,"Perfect!",
_xlpm.m&amp;IF(_xlpm.m=1," miss"," misses"))))</f>
        <v>1 miss</v>
      </c>
      <c r="I67" s="224" t="s">
        <v>180</v>
      </c>
      <c r="J67" s="224" t="s">
        <v>180</v>
      </c>
      <c r="K67" s="131"/>
      <c r="L67" s="130" cm="1">
        <f t="array" ref="L67">IF(SUMPRODUCT(--(LOWER(TRIM(C67:G67&amp;""))&lt;&gt;"x"),--(C67:G67&lt;&gt;""))=0,"",
SUMPRODUCT((LOWER(TRIM(C67:G67&amp;""))&lt;&gt;"x")*IFERROR(VALUE(SUBSTITUTE(C67:G67,",","")),0)))</f>
        <v>33986788</v>
      </c>
      <c r="M67" s="14" cm="1">
        <f t="array" ref="M67">IF(COUNTA(C67:G67)&lt;5,"",_xlfn.LET(_xlpm.v,IFERROR(VALUE(SUBSTITUTE(C67:G67,",","")),""),_xlpm.n,SUMPRODUCT(--(_xlpm.v&lt;&gt;"")),IF(_xlpm.n=0,"",SUM(_xlpm.v)/_xlpm.n)))</f>
        <v>8496697</v>
      </c>
      <c r="N67" s="156" t="str">
        <f t="shared" si="3"/>
        <v>★</v>
      </c>
      <c r="O67" t="str">
        <f t="shared" si="4"/>
        <v/>
      </c>
      <c r="V67">
        <v>1051</v>
      </c>
    </row>
    <row r="68" spans="1:22" ht="17.25" customHeight="1" x14ac:dyDescent="0.25">
      <c r="A68" s="81" t="s">
        <v>448</v>
      </c>
      <c r="B68" s="74">
        <v>30</v>
      </c>
      <c r="C68" s="79">
        <v>10543468</v>
      </c>
      <c r="D68" s="79">
        <v>8607014</v>
      </c>
      <c r="E68" s="79">
        <v>5236360</v>
      </c>
      <c r="F68" s="79">
        <v>16401845</v>
      </c>
      <c r="G68" s="79" t="str">
        <f>IF(COUNTIFS('Score Import'!$A:$A,$A68,'Score Import'!$C:$C,G$1)=0,"",
SUMIFS('Score Import'!$B:$B,'Score Import'!$A:$A,$A68,'Score Import'!$C:$C,G$1))</f>
        <v/>
      </c>
      <c r="H68" s="146" t="str" cm="1">
        <f t="array" ref="H68">_xlfn.LET(_xlpm.v,IFERROR(VALUE(SUBSTITUTE(C68:G68,",","")),""),
_xlpm.valid,SUMPRODUCT(--(_xlpm.v&lt;&gt;""),--(LOWER(TRIM(C68:G68&amp;""))&lt;&gt;"x")),
_xlpm.m,SUMPRODUCT(--(_xlpm.v&lt;&gt;""),--(LOWER(TRIM(C68:G68&amp;""))&lt;&gt;"x"),--(_xlpm.v&lt;6000000)),
IF(_xlpm.valid=0,"",
IF(_xlpm.m=0,"Perfect!",
_xlpm.m&amp;IF(_xlpm.m=1," miss"," misses"))))</f>
        <v>1 miss</v>
      </c>
      <c r="I68" s="224" t="s">
        <v>180</v>
      </c>
      <c r="J68" s="224" t="s">
        <v>180</v>
      </c>
      <c r="K68" s="131"/>
      <c r="L68" s="130" cm="1">
        <f t="array" ref="L68">IF(SUMPRODUCT(--(LOWER(TRIM(C68:G68&amp;""))&lt;&gt;"x"),--(C68:G68&lt;&gt;""))=0,"",
SUMPRODUCT((LOWER(TRIM(C68:G68&amp;""))&lt;&gt;"x")*IFERROR(VALUE(SUBSTITUTE(C68:G68,",","")),0)))</f>
        <v>40788687</v>
      </c>
      <c r="M68" s="14" cm="1">
        <f t="array" ref="M68">IF(COUNTA(C68:G68)&lt;5,"",_xlfn.LET(_xlpm.v,IFERROR(VALUE(SUBSTITUTE(C68:G68,",","")),""),_xlpm.n,SUMPRODUCT(--(_xlpm.v&lt;&gt;"")),IF(_xlpm.n=0,"",SUM(_xlpm.v)/_xlpm.n)))</f>
        <v>10197171.75</v>
      </c>
      <c r="N68" s="156" t="str">
        <f t="shared" si="3"/>
        <v>★</v>
      </c>
      <c r="O68" t="str">
        <f t="shared" si="4"/>
        <v/>
      </c>
      <c r="V68">
        <v>1133</v>
      </c>
    </row>
    <row r="69" spans="1:22" ht="17.25" customHeight="1" x14ac:dyDescent="0.25">
      <c r="A69" s="81" t="s">
        <v>192</v>
      </c>
      <c r="B69" s="74">
        <v>31</v>
      </c>
      <c r="C69" s="79">
        <v>9615829</v>
      </c>
      <c r="D69" s="79">
        <v>3778588</v>
      </c>
      <c r="E69" s="79">
        <v>5077190</v>
      </c>
      <c r="F69" s="79">
        <v>13742213</v>
      </c>
      <c r="G69" s="79" t="str">
        <f>IF(COUNTIFS('Score Import'!$A:$A,$A69,'Score Import'!$C:$C,G$1)=0,"",
SUMIFS('Score Import'!$B:$B,'Score Import'!$A:$A,$A69,'Score Import'!$C:$C,G$1))</f>
        <v/>
      </c>
      <c r="H69" s="146" t="str" cm="1">
        <f t="array" ref="H69">_xlfn.LET(_xlpm.v,IFERROR(VALUE(SUBSTITUTE(C69:G69,",","")),""),
_xlpm.valid,SUMPRODUCT(--(_xlpm.v&lt;&gt;""),--(LOWER(TRIM(C69:G69&amp;""))&lt;&gt;"x")),
_xlpm.m,SUMPRODUCT(--(_xlpm.v&lt;&gt;""),--(LOWER(TRIM(C69:G69&amp;""))&lt;&gt;"x"),--(_xlpm.v&lt;6000000)),
IF(_xlpm.valid=0,"",
IF(_xlpm.m=0,"Perfect!",
_xlpm.m&amp;IF(_xlpm.m=1," miss"," misses"))))</f>
        <v>2 misses</v>
      </c>
      <c r="I69" s="224" t="s">
        <v>180</v>
      </c>
      <c r="J69" s="224" t="s">
        <v>180</v>
      </c>
      <c r="K69" s="131"/>
      <c r="L69" s="130" cm="1">
        <f t="array" ref="L69">IF(SUMPRODUCT(--(LOWER(TRIM(C69:G69&amp;""))&lt;&gt;"x"),--(C69:G69&lt;&gt;""))=0,"",
SUMPRODUCT((LOWER(TRIM(C69:G69&amp;""))&lt;&gt;"x")*IFERROR(VALUE(SUBSTITUTE(C69:G69,",","")),0)))</f>
        <v>32213820</v>
      </c>
      <c r="M69" s="14" cm="1">
        <f t="array" ref="M69">IF(COUNTA(C69:G69)&lt;5,"",_xlfn.LET(_xlpm.v,IFERROR(VALUE(SUBSTITUTE(C69:G69,",","")),""),_xlpm.n,SUMPRODUCT(--(_xlpm.v&lt;&gt;"")),IF(_xlpm.n=0,"",SUM(_xlpm.v)/_xlpm.n)))</f>
        <v>8053455</v>
      </c>
      <c r="N69" s="156" t="str">
        <f t="shared" si="3"/>
        <v>★</v>
      </c>
      <c r="O69" t="str">
        <f t="shared" si="4"/>
        <v/>
      </c>
      <c r="V69">
        <v>1054</v>
      </c>
    </row>
    <row r="70" spans="1:22" ht="17.25" customHeight="1" x14ac:dyDescent="0.25">
      <c r="A70" s="81" t="s">
        <v>586</v>
      </c>
      <c r="B70" s="74">
        <v>30</v>
      </c>
      <c r="C70" s="79" t="s">
        <v>142</v>
      </c>
      <c r="D70" s="79">
        <v>1467121</v>
      </c>
      <c r="E70" s="79">
        <v>7107130</v>
      </c>
      <c r="F70" s="79">
        <v>8183620</v>
      </c>
      <c r="G70" s="79" t="str">
        <f>IF(COUNTIFS('Score Import'!$A:$A,$A70,'Score Import'!$C:$C,G$1)=0,"",
SUMIFS('Score Import'!$B:$B,'Score Import'!$A:$A,$A70,'Score Import'!$C:$C,G$1))</f>
        <v/>
      </c>
      <c r="H70" s="146" t="str" cm="1">
        <f t="array" ref="H70">_xlfn.LET(_xlpm.v,IFERROR(VALUE(SUBSTITUTE(C70:G70,",","")),""),
_xlpm.valid,SUMPRODUCT(--(_xlpm.v&lt;&gt;""),--(LOWER(TRIM(C70:G70&amp;""))&lt;&gt;"x")),
_xlpm.m,SUMPRODUCT(--(_xlpm.v&lt;&gt;""),--(LOWER(TRIM(C70:G70&amp;""))&lt;&gt;"x"),--(_xlpm.v&lt;6000000)),
IF(_xlpm.valid=0,"",
IF(_xlpm.m=0,"Perfect!",
_xlpm.m&amp;IF(_xlpm.m=1," miss"," misses"))))</f>
        <v>1 miss</v>
      </c>
      <c r="I70" s="224" t="s">
        <v>180</v>
      </c>
      <c r="J70" s="224" t="s">
        <v>180</v>
      </c>
      <c r="K70" s="131"/>
      <c r="L70" s="130" cm="1">
        <f t="array" ref="L70">IF(SUMPRODUCT(--(LOWER(TRIM(C70:G70&amp;""))&lt;&gt;"x"),--(C70:G70&lt;&gt;""))=0,"",
SUMPRODUCT((LOWER(TRIM(C70:G70&amp;""))&lt;&gt;"x")*IFERROR(VALUE(SUBSTITUTE(C70:G70,",","")),0)))</f>
        <v>16757871</v>
      </c>
      <c r="M70" s="14" cm="1">
        <f t="array" ref="M70">IF(COUNTA(C70:G70)&lt;5,"",_xlfn.LET(_xlpm.v,IFERROR(VALUE(SUBSTITUTE(C70:G70,",","")),""),_xlpm.n,SUMPRODUCT(--(_xlpm.v&lt;&gt;"")),IF(_xlpm.n=0,"",SUM(_xlpm.v)/_xlpm.n)))</f>
        <v>5585957</v>
      </c>
      <c r="N70" s="156" t="str">
        <f t="shared" si="3"/>
        <v/>
      </c>
      <c r="O70" t="str">
        <f t="shared" si="4"/>
        <v>Zzzeus</v>
      </c>
      <c r="V70">
        <v>1144</v>
      </c>
    </row>
    <row r="71" spans="1:22" ht="17.25" customHeight="1" x14ac:dyDescent="0.25">
      <c r="A71" s="82" t="s">
        <v>8</v>
      </c>
      <c r="B71" s="74">
        <v>30</v>
      </c>
      <c r="C71" s="79">
        <v>7081882</v>
      </c>
      <c r="D71" s="79">
        <v>3777655</v>
      </c>
      <c r="E71" s="79">
        <v>4421005</v>
      </c>
      <c r="F71" s="79">
        <v>14103123</v>
      </c>
      <c r="G71" s="79" t="str">
        <f>IF(COUNTIFS('Score Import'!$A:$A,$A71,'Score Import'!$C:$C,G$1)=0,"",
SUMIFS('Score Import'!$B:$B,'Score Import'!$A:$A,$A71,'Score Import'!$C:$C,G$1))</f>
        <v/>
      </c>
      <c r="H71" s="146" t="str" cm="1">
        <f t="array" ref="H71">_xlfn.LET(_xlpm.v,IFERROR(VALUE(SUBSTITUTE(C71:G71,",","")),""),
_xlpm.valid,SUMPRODUCT(--(_xlpm.v&lt;&gt;""),--(LOWER(TRIM(C71:G71&amp;""))&lt;&gt;"x")),
_xlpm.m,SUMPRODUCT(--(_xlpm.v&lt;&gt;""),--(LOWER(TRIM(C71:G71&amp;""))&lt;&gt;"x"),--(_xlpm.v&lt;6000000)),
IF(_xlpm.valid=0,"",
IF(_xlpm.m=0,"Perfect!",
_xlpm.m&amp;IF(_xlpm.m=1," miss"," misses"))))</f>
        <v>2 misses</v>
      </c>
      <c r="I71" s="224" t="s">
        <v>180</v>
      </c>
      <c r="J71" s="224" t="s">
        <v>180</v>
      </c>
      <c r="K71" s="131"/>
      <c r="L71" s="130" cm="1">
        <f t="array" ref="L71">IF(SUMPRODUCT(--(LOWER(TRIM(C71:G71&amp;""))&lt;&gt;"x"),--(C71:G71&lt;&gt;""))=0,"",
SUMPRODUCT((LOWER(TRIM(C71:G71&amp;""))&lt;&gt;"x")*IFERROR(VALUE(SUBSTITUTE(C71:G71,",","")),0)))</f>
        <v>29383665</v>
      </c>
      <c r="M71" s="14" cm="1">
        <f t="array" ref="M71">IF(COUNTA(C71:G71)&lt;5,"",_xlfn.LET(_xlpm.v,IFERROR(VALUE(SUBSTITUTE(C71:G71,",","")),""),_xlpm.n,SUMPRODUCT(--(_xlpm.v&lt;&gt;"")),IF(_xlpm.n=0,"",SUM(_xlpm.v)/_xlpm.n)))</f>
        <v>7345916.25</v>
      </c>
      <c r="N71" s="156" t="str">
        <f t="shared" si="3"/>
        <v>★</v>
      </c>
      <c r="O71" t="str">
        <f t="shared" si="4"/>
        <v/>
      </c>
      <c r="V71">
        <v>1056</v>
      </c>
    </row>
    <row r="72" spans="1:22" ht="17.25" customHeight="1" x14ac:dyDescent="0.25">
      <c r="A72" s="82" t="s">
        <v>12</v>
      </c>
      <c r="B72" s="74">
        <v>31</v>
      </c>
      <c r="C72" s="79">
        <v>8887409</v>
      </c>
      <c r="D72" s="79">
        <v>3247882</v>
      </c>
      <c r="E72" s="79">
        <v>3032910</v>
      </c>
      <c r="F72" s="79">
        <v>7898345</v>
      </c>
      <c r="G72" s="79" t="str">
        <f>IF(COUNTIFS('Score Import'!$A:$A,$A72,'Score Import'!$C:$C,G$1)=0,"",
SUMIFS('Score Import'!$B:$B,'Score Import'!$A:$A,$A72,'Score Import'!$C:$C,G$1))</f>
        <v/>
      </c>
      <c r="H72" s="146" t="str" cm="1">
        <f t="array" ref="H72">_xlfn.LET(_xlpm.v,IFERROR(VALUE(SUBSTITUTE(C72:G72,",","")),""),
_xlpm.valid,SUMPRODUCT(--(_xlpm.v&lt;&gt;""),--(LOWER(TRIM(C72:G72&amp;""))&lt;&gt;"x")),
_xlpm.m,SUMPRODUCT(--(_xlpm.v&lt;&gt;""),--(LOWER(TRIM(C72:G72&amp;""))&lt;&gt;"x"),--(_xlpm.v&lt;6000000)),
IF(_xlpm.valid=0,"",
IF(_xlpm.m=0,"Perfect!",
_xlpm.m&amp;IF(_xlpm.m=1," miss"," misses"))))</f>
        <v>2 misses</v>
      </c>
      <c r="I72" s="224" t="s">
        <v>180</v>
      </c>
      <c r="J72" s="224" t="s">
        <v>180</v>
      </c>
      <c r="K72" s="131"/>
      <c r="L72" s="130" cm="1">
        <f t="array" ref="L72">IF(SUMPRODUCT(--(LOWER(TRIM(C72:G72&amp;""))&lt;&gt;"x"),--(C72:G72&lt;&gt;""))=0,"",
SUMPRODUCT((LOWER(TRIM(C72:G72&amp;""))&lt;&gt;"x")*IFERROR(VALUE(SUBSTITUTE(C72:G72,",","")),0)))</f>
        <v>23066546</v>
      </c>
      <c r="M72" s="14" cm="1">
        <f t="array" ref="M72">IF(COUNTA(C72:G72)&lt;5,"",_xlfn.LET(_xlpm.v,IFERROR(VALUE(SUBSTITUTE(C72:G72,",","")),""),_xlpm.n,SUMPRODUCT(--(_xlpm.v&lt;&gt;"")),IF(_xlpm.n=0,"",SUM(_xlpm.v)/_xlpm.n)))</f>
        <v>5766636.5</v>
      </c>
      <c r="N72" s="156" t="str">
        <f t="shared" si="3"/>
        <v>★</v>
      </c>
      <c r="O72" t="str">
        <f t="shared" si="4"/>
        <v/>
      </c>
      <c r="V72">
        <v>1057</v>
      </c>
    </row>
    <row r="73" spans="1:22" ht="17.25" customHeight="1" x14ac:dyDescent="0.25">
      <c r="A73" s="82" t="s">
        <v>14</v>
      </c>
      <c r="B73" s="74">
        <v>30</v>
      </c>
      <c r="C73" s="79">
        <v>8588960</v>
      </c>
      <c r="D73" s="79">
        <v>5048557</v>
      </c>
      <c r="E73" s="79">
        <v>5595914</v>
      </c>
      <c r="F73" s="79">
        <v>8743495</v>
      </c>
      <c r="G73" s="79" t="str">
        <f>IF(COUNTIFS('Score Import'!$A:$A,$A73,'Score Import'!$C:$C,G$1)=0,"",
SUMIFS('Score Import'!$B:$B,'Score Import'!$A:$A,$A73,'Score Import'!$C:$C,G$1))</f>
        <v/>
      </c>
      <c r="H73" s="146" t="str" cm="1">
        <f t="array" ref="H73">_xlfn.LET(_xlpm.v,IFERROR(VALUE(SUBSTITUTE(C73:G73,",","")),""),
_xlpm.valid,SUMPRODUCT(--(_xlpm.v&lt;&gt;""),--(LOWER(TRIM(C73:G73&amp;""))&lt;&gt;"x")),
_xlpm.m,SUMPRODUCT(--(_xlpm.v&lt;&gt;""),--(LOWER(TRIM(C73:G73&amp;""))&lt;&gt;"x"),--(_xlpm.v&lt;6000000)),
IF(_xlpm.valid=0,"",
IF(_xlpm.m=0,"Perfect!",
_xlpm.m&amp;IF(_xlpm.m=1," miss"," misses"))))</f>
        <v>2 misses</v>
      </c>
      <c r="I73" s="224" t="s">
        <v>180</v>
      </c>
      <c r="J73" s="224" t="s">
        <v>180</v>
      </c>
      <c r="K73" s="131"/>
      <c r="L73" s="130" cm="1">
        <f t="array" ref="L73">IF(SUMPRODUCT(--(LOWER(TRIM(C73:G73&amp;""))&lt;&gt;"x"),--(C73:G73&lt;&gt;""))=0,"",
SUMPRODUCT((LOWER(TRIM(C73:G73&amp;""))&lt;&gt;"x")*IFERROR(VALUE(SUBSTITUTE(C73:G73,",","")),0)))</f>
        <v>27976926</v>
      </c>
      <c r="M73" s="14" cm="1">
        <f t="array" ref="M73">IF(COUNTA(C73:G73)&lt;5,"",_xlfn.LET(_xlpm.v,IFERROR(VALUE(SUBSTITUTE(C73:G73,",","")),""),_xlpm.n,SUMPRODUCT(--(_xlpm.v&lt;&gt;"")),IF(_xlpm.n=0,"",SUM(_xlpm.v)/_xlpm.n)))</f>
        <v>6994231.5</v>
      </c>
      <c r="N73" s="156" t="str">
        <f t="shared" si="3"/>
        <v>★</v>
      </c>
      <c r="O73" t="str">
        <f t="shared" si="4"/>
        <v/>
      </c>
      <c r="V73">
        <v>1058</v>
      </c>
    </row>
    <row r="74" spans="1:22" ht="17.25" customHeight="1" x14ac:dyDescent="0.25">
      <c r="A74" s="82" t="s">
        <v>20</v>
      </c>
      <c r="B74" s="74">
        <v>30</v>
      </c>
      <c r="C74" s="79">
        <v>1378192</v>
      </c>
      <c r="D74" s="79">
        <v>2682904</v>
      </c>
      <c r="E74" s="79">
        <v>1723398</v>
      </c>
      <c r="F74" s="79">
        <v>2339</v>
      </c>
      <c r="G74" s="79" t="str">
        <f>IF(COUNTIFS('Score Import'!$A:$A,$A74,'Score Import'!$C:$C,G$1)=0,"",
SUMIFS('Score Import'!$B:$B,'Score Import'!$A:$A,$A74,'Score Import'!$C:$C,G$1))</f>
        <v/>
      </c>
      <c r="H74" s="146" t="str" cm="1">
        <f t="array" ref="H74">_xlfn.LET(_xlpm.v,IFERROR(VALUE(SUBSTITUTE(C74:G74,",","")),""),
_xlpm.valid,SUMPRODUCT(--(_xlpm.v&lt;&gt;""),--(LOWER(TRIM(C74:G74&amp;""))&lt;&gt;"x")),
_xlpm.m,SUMPRODUCT(--(_xlpm.v&lt;&gt;""),--(LOWER(TRIM(C74:G74&amp;""))&lt;&gt;"x"),--(_xlpm.v&lt;6000000)),
IF(_xlpm.valid=0,"",
IF(_xlpm.m=0,"Perfect!",
_xlpm.m&amp;IF(_xlpm.m=1," miss"," misses"))))</f>
        <v>4 misses</v>
      </c>
      <c r="I74" s="224" t="s">
        <v>180</v>
      </c>
      <c r="J74" s="224" t="s">
        <v>180</v>
      </c>
      <c r="K74" s="131"/>
      <c r="L74" s="130" cm="1">
        <f t="array" ref="L74">IF(SUMPRODUCT(--(LOWER(TRIM(C74:G74&amp;""))&lt;&gt;"x"),--(C74:G74&lt;&gt;""))=0,"",
SUMPRODUCT((LOWER(TRIM(C74:G74&amp;""))&lt;&gt;"x")*IFERROR(VALUE(SUBSTITUTE(C74:G74,",","")),0)))</f>
        <v>5786833</v>
      </c>
      <c r="M74" s="14" cm="1">
        <f t="array" ref="M74">IF(COUNTA(C74:G74)&lt;5,"",_xlfn.LET(_xlpm.v,IFERROR(VALUE(SUBSTITUTE(C74:G74,",","")),""),_xlpm.n,SUMPRODUCT(--(_xlpm.v&lt;&gt;"")),IF(_xlpm.n=0,"",SUM(_xlpm.v)/_xlpm.n)))</f>
        <v>1446708.25</v>
      </c>
      <c r="N74" s="156" t="str">
        <f t="shared" si="3"/>
        <v/>
      </c>
      <c r="O74" t="str">
        <f t="shared" si="4"/>
        <v>biiee</v>
      </c>
      <c r="V74">
        <v>1060</v>
      </c>
    </row>
    <row r="75" spans="1:22" ht="17.25" customHeight="1" x14ac:dyDescent="0.25">
      <c r="A75" s="82" t="s">
        <v>65</v>
      </c>
      <c r="B75" s="74">
        <v>28</v>
      </c>
      <c r="C75" s="79">
        <v>1491634</v>
      </c>
      <c r="D75" s="79">
        <v>1965768</v>
      </c>
      <c r="E75" s="79">
        <v>1658962</v>
      </c>
      <c r="F75" s="79">
        <v>7618541</v>
      </c>
      <c r="G75" s="79" t="str">
        <f>IF(COUNTIFS('Score Import'!$A:$A,$A75,'Score Import'!$C:$C,G$1)=0,"",
SUMIFS('Score Import'!$B:$B,'Score Import'!$A:$A,$A75,'Score Import'!$C:$C,G$1))</f>
        <v/>
      </c>
      <c r="H75" s="146" t="str" cm="1">
        <f t="array" ref="H75">_xlfn.LET(_xlpm.v,IFERROR(VALUE(SUBSTITUTE(C75:G75,",","")),""),
_xlpm.valid,SUMPRODUCT(--(_xlpm.v&lt;&gt;""),--(LOWER(TRIM(C75:G75&amp;""))&lt;&gt;"x")),
_xlpm.m,SUMPRODUCT(--(_xlpm.v&lt;&gt;""),--(LOWER(TRIM(C75:G75&amp;""))&lt;&gt;"x"),--(_xlpm.v&lt;6000000)),
IF(_xlpm.valid=0,"",
IF(_xlpm.m=0,"Perfect!",
_xlpm.m&amp;IF(_xlpm.m=1," miss"," misses"))))</f>
        <v>3 misses</v>
      </c>
      <c r="I75" s="224" t="s">
        <v>180</v>
      </c>
      <c r="J75" s="224" t="s">
        <v>180</v>
      </c>
      <c r="K75" s="131"/>
      <c r="L75" s="130" cm="1">
        <f t="array" ref="L75">IF(SUMPRODUCT(--(LOWER(TRIM(C75:G75&amp;""))&lt;&gt;"x"),--(C75:G75&lt;&gt;""))=0,"",
SUMPRODUCT((LOWER(TRIM(C75:G75&amp;""))&lt;&gt;"x")*IFERROR(VALUE(SUBSTITUTE(C75:G75,",","")),0)))</f>
        <v>12734905</v>
      </c>
      <c r="M75" s="14" cm="1">
        <f t="array" ref="M75">IF(COUNTA(C75:G75)&lt;5,"",_xlfn.LET(_xlpm.v,IFERROR(VALUE(SUBSTITUTE(C75:G75,",","")),""),_xlpm.n,SUMPRODUCT(--(_xlpm.v&lt;&gt;"")),IF(_xlpm.n=0,"",SUM(_xlpm.v)/_xlpm.n)))</f>
        <v>3183726.25</v>
      </c>
      <c r="N75" s="156" t="str">
        <f t="shared" si="3"/>
        <v/>
      </c>
      <c r="O75" t="str">
        <f t="shared" si="4"/>
        <v>Blaque</v>
      </c>
      <c r="V75">
        <v>1090</v>
      </c>
    </row>
    <row r="76" spans="1:22" ht="17.25" customHeight="1" x14ac:dyDescent="0.25">
      <c r="A76" s="82" t="s">
        <v>31</v>
      </c>
      <c r="B76" s="74">
        <v>29</v>
      </c>
      <c r="C76" s="79">
        <v>3658717</v>
      </c>
      <c r="D76" s="79">
        <v>1143848</v>
      </c>
      <c r="E76" s="79">
        <v>2441161</v>
      </c>
      <c r="F76" s="79">
        <v>4744247</v>
      </c>
      <c r="G76" s="79" t="str">
        <f>IF(COUNTIFS('Score Import'!$A:$A,$A76,'Score Import'!$C:$C,G$1)=0,"",
SUMIFS('Score Import'!$B:$B,'Score Import'!$A:$A,$A76,'Score Import'!$C:$C,G$1))</f>
        <v/>
      </c>
      <c r="H76" s="146" t="str" cm="1">
        <f t="array" ref="H76">_xlfn.LET(_xlpm.v,IFERROR(VALUE(SUBSTITUTE(C76:G76,",","")),""),
_xlpm.valid,SUMPRODUCT(--(_xlpm.v&lt;&gt;""),--(LOWER(TRIM(C76:G76&amp;""))&lt;&gt;"x")),
_xlpm.m,SUMPRODUCT(--(_xlpm.v&lt;&gt;""),--(LOWER(TRIM(C76:G76&amp;""))&lt;&gt;"x"),--(_xlpm.v&lt;6000000)),
IF(_xlpm.valid=0,"",
IF(_xlpm.m=0,"Perfect!",
_xlpm.m&amp;IF(_xlpm.m=1," miss"," misses"))))</f>
        <v>4 misses</v>
      </c>
      <c r="I76" s="224" t="s">
        <v>180</v>
      </c>
      <c r="J76" s="224" t="s">
        <v>180</v>
      </c>
      <c r="K76" s="131"/>
      <c r="L76" s="130" cm="1">
        <f t="array" ref="L76">IF(SUMPRODUCT(--(LOWER(TRIM(C76:G76&amp;""))&lt;&gt;"x"),--(C76:G76&lt;&gt;""))=0,"",
SUMPRODUCT((LOWER(TRIM(C76:G76&amp;""))&lt;&gt;"x")*IFERROR(VALUE(SUBSTITUTE(C76:G76,",","")),0)))</f>
        <v>11987973</v>
      </c>
      <c r="M76" s="14" cm="1">
        <f t="array" ref="M76">IF(COUNTA(C76:G76)&lt;5,"",_xlfn.LET(_xlpm.v,IFERROR(VALUE(SUBSTITUTE(C76:G76,",","")),""),_xlpm.n,SUMPRODUCT(--(_xlpm.v&lt;&gt;"")),IF(_xlpm.n=0,"",SUM(_xlpm.v)/_xlpm.n)))</f>
        <v>2996993.25</v>
      </c>
      <c r="N76" s="156" t="str">
        <f t="shared" si="3"/>
        <v/>
      </c>
      <c r="O76" t="str">
        <f t="shared" si="4"/>
        <v>Daani</v>
      </c>
      <c r="V76">
        <v>1065</v>
      </c>
    </row>
    <row r="77" spans="1:22" ht="17.25" customHeight="1" x14ac:dyDescent="0.25">
      <c r="A77" s="82" t="s">
        <v>203</v>
      </c>
      <c r="B77" s="74">
        <v>30</v>
      </c>
      <c r="C77" s="79">
        <v>9036629</v>
      </c>
      <c r="D77" s="79">
        <v>6098989</v>
      </c>
      <c r="E77" s="79">
        <v>3595057</v>
      </c>
      <c r="F77" s="79">
        <v>8795877</v>
      </c>
      <c r="G77" s="79" t="str">
        <f>IF(COUNTIFS('Score Import'!$A:$A,$A77,'Score Import'!$C:$C,G$1)=0,"",
SUMIFS('Score Import'!$B:$B,'Score Import'!$A:$A,$A77,'Score Import'!$C:$C,G$1))</f>
        <v/>
      </c>
      <c r="H77" s="146" t="str" cm="1">
        <f t="array" ref="H77">_xlfn.LET(_xlpm.v,IFERROR(VALUE(SUBSTITUTE(C77:G77,",","")),""),
_xlpm.valid,SUMPRODUCT(--(_xlpm.v&lt;&gt;""),--(LOWER(TRIM(C77:G77&amp;""))&lt;&gt;"x")),
_xlpm.m,SUMPRODUCT(--(_xlpm.v&lt;&gt;""),--(LOWER(TRIM(C77:G77&amp;""))&lt;&gt;"x"),--(_xlpm.v&lt;6000000)),
IF(_xlpm.valid=0,"",
IF(_xlpm.m=0,"Perfect!",
_xlpm.m&amp;IF(_xlpm.m=1," miss"," misses"))))</f>
        <v>1 miss</v>
      </c>
      <c r="I77" s="224" t="s">
        <v>180</v>
      </c>
      <c r="J77" s="224" t="s">
        <v>180</v>
      </c>
      <c r="K77" s="131"/>
      <c r="L77" s="130" cm="1">
        <f t="array" ref="L77">IF(SUMPRODUCT(--(LOWER(TRIM(C77:G77&amp;""))&lt;&gt;"x"),--(C77:G77&lt;&gt;""))=0,"",
SUMPRODUCT((LOWER(TRIM(C77:G77&amp;""))&lt;&gt;"x")*IFERROR(VALUE(SUBSTITUTE(C77:G77,",","")),0)))</f>
        <v>27526552</v>
      </c>
      <c r="M77" s="14" cm="1">
        <f t="array" ref="M77">IF(COUNTA(C77:G77)&lt;5,"",_xlfn.LET(_xlpm.v,IFERROR(VALUE(SUBSTITUTE(C77:G77,",","")),""),_xlpm.n,SUMPRODUCT(--(_xlpm.v&lt;&gt;"")),IF(_xlpm.n=0,"",SUM(_xlpm.v)/_xlpm.n)))</f>
        <v>6881638</v>
      </c>
      <c r="N77" s="156" t="str">
        <f t="shared" si="3"/>
        <v>★</v>
      </c>
      <c r="O77" t="str">
        <f t="shared" si="4"/>
        <v/>
      </c>
      <c r="V77">
        <v>1068</v>
      </c>
    </row>
    <row r="78" spans="1:22" ht="17.25" customHeight="1" x14ac:dyDescent="0.25">
      <c r="A78" s="82" t="s">
        <v>194</v>
      </c>
      <c r="B78" s="74">
        <v>28</v>
      </c>
      <c r="C78" s="79">
        <v>7757037</v>
      </c>
      <c r="D78" s="79">
        <v>3999766</v>
      </c>
      <c r="E78" s="79">
        <v>3611651</v>
      </c>
      <c r="F78" s="79">
        <v>9986007</v>
      </c>
      <c r="G78" s="79" t="str">
        <f>IF(COUNTIFS('Score Import'!$A:$A,$A78,'Score Import'!$C:$C,G$1)=0,"",
SUMIFS('Score Import'!$B:$B,'Score Import'!$A:$A,$A78,'Score Import'!$C:$C,G$1))</f>
        <v/>
      </c>
      <c r="H78" s="146" t="str" cm="1">
        <f t="array" ref="H78">_xlfn.LET(_xlpm.v,IFERROR(VALUE(SUBSTITUTE(C78:G78,",","")),""),
_xlpm.valid,SUMPRODUCT(--(_xlpm.v&lt;&gt;""),--(LOWER(TRIM(C78:G78&amp;""))&lt;&gt;"x")),
_xlpm.m,SUMPRODUCT(--(_xlpm.v&lt;&gt;""),--(LOWER(TRIM(C78:G78&amp;""))&lt;&gt;"x"),--(_xlpm.v&lt;6000000)),
IF(_xlpm.valid=0,"",
IF(_xlpm.m=0,"Perfect!",
_xlpm.m&amp;IF(_xlpm.m=1," miss"," misses"))))</f>
        <v>2 misses</v>
      </c>
      <c r="I78" s="224" t="s">
        <v>180</v>
      </c>
      <c r="J78" s="224" t="s">
        <v>180</v>
      </c>
      <c r="K78" s="131"/>
      <c r="L78" s="130" cm="1">
        <f t="array" ref="L78">IF(SUMPRODUCT(--(LOWER(TRIM(C78:G78&amp;""))&lt;&gt;"x"),--(C78:G78&lt;&gt;""))=0,"",
SUMPRODUCT((LOWER(TRIM(C78:G78&amp;""))&lt;&gt;"x")*IFERROR(VALUE(SUBSTITUTE(C78:G78,",","")),0)))</f>
        <v>25354461</v>
      </c>
      <c r="M78" s="14" cm="1">
        <f t="array" ref="M78">IF(COUNTA(C78:G78)&lt;5,"",_xlfn.LET(_xlpm.v,IFERROR(VALUE(SUBSTITUTE(C78:G78,",","")),""),_xlpm.n,SUMPRODUCT(--(_xlpm.v&lt;&gt;"")),IF(_xlpm.n=0,"",SUM(_xlpm.v)/_xlpm.n)))</f>
        <v>6338615.25</v>
      </c>
      <c r="N78" s="156" t="str">
        <f t="shared" si="3"/>
        <v>★</v>
      </c>
      <c r="O78" t="str">
        <f t="shared" si="4"/>
        <v/>
      </c>
      <c r="V78">
        <v>1070</v>
      </c>
    </row>
    <row r="79" spans="1:22" ht="17.25" customHeight="1" x14ac:dyDescent="0.25">
      <c r="A79" s="82" t="s">
        <v>485</v>
      </c>
      <c r="B79" s="74">
        <v>30</v>
      </c>
      <c r="C79" s="79">
        <v>1664842</v>
      </c>
      <c r="D79" s="79">
        <v>3937433</v>
      </c>
      <c r="E79" s="79">
        <v>6750742</v>
      </c>
      <c r="F79" s="79">
        <v>17555910</v>
      </c>
      <c r="G79" s="79" t="str">
        <f>IF(COUNTIFS('Score Import'!$A:$A,$A79,'Score Import'!$C:$C,G$1)=0,"",
SUMIFS('Score Import'!$B:$B,'Score Import'!$A:$A,$A79,'Score Import'!$C:$C,G$1))</f>
        <v/>
      </c>
      <c r="H79" s="146" t="str" cm="1">
        <f t="array" ref="H79">_xlfn.LET(_xlpm.v,IFERROR(VALUE(SUBSTITUTE(C79:G79,",","")),""),
_xlpm.valid,SUMPRODUCT(--(_xlpm.v&lt;&gt;""),--(LOWER(TRIM(C79:G79&amp;""))&lt;&gt;"x")),
_xlpm.m,SUMPRODUCT(--(_xlpm.v&lt;&gt;""),--(LOWER(TRIM(C79:G79&amp;""))&lt;&gt;"x"),--(_xlpm.v&lt;6000000)),
IF(_xlpm.valid=0,"",
IF(_xlpm.m=0,"Perfect!",
_xlpm.m&amp;IF(_xlpm.m=1," miss"," misses"))))</f>
        <v>2 misses</v>
      </c>
      <c r="I79" s="224" t="s">
        <v>180</v>
      </c>
      <c r="J79" s="224" t="s">
        <v>180</v>
      </c>
      <c r="K79" s="131"/>
      <c r="L79" s="130" cm="1">
        <f t="array" ref="L79">IF(SUMPRODUCT(--(LOWER(TRIM(C79:G79&amp;""))&lt;&gt;"x"),--(C79:G79&lt;&gt;""))=0,"",
SUMPRODUCT((LOWER(TRIM(C79:G79&amp;""))&lt;&gt;"x")*IFERROR(VALUE(SUBSTITUTE(C79:G79,",","")),0)))</f>
        <v>29908927</v>
      </c>
      <c r="M79" s="14" cm="1">
        <f t="array" ref="M79">IF(COUNTA(C79:G79)&lt;5,"",_xlfn.LET(_xlpm.v,IFERROR(VALUE(SUBSTITUTE(C79:G79,",","")),""),_xlpm.n,SUMPRODUCT(--(_xlpm.v&lt;&gt;"")),IF(_xlpm.n=0,"",SUM(_xlpm.v)/_xlpm.n)))</f>
        <v>7477231.75</v>
      </c>
      <c r="N79" s="156" t="str">
        <f t="shared" si="3"/>
        <v>★</v>
      </c>
      <c r="O79" t="str">
        <f t="shared" si="4"/>
        <v/>
      </c>
      <c r="V79">
        <v>1126</v>
      </c>
    </row>
    <row r="80" spans="1:22" ht="17.25" customHeight="1" x14ac:dyDescent="0.25">
      <c r="A80" s="82" t="s">
        <v>191</v>
      </c>
      <c r="B80" s="74">
        <v>27</v>
      </c>
      <c r="C80" s="79">
        <v>6430390</v>
      </c>
      <c r="D80" s="79">
        <v>3208704</v>
      </c>
      <c r="E80" s="79">
        <v>1586504</v>
      </c>
      <c r="F80" s="79">
        <v>10923193</v>
      </c>
      <c r="G80" s="79" t="str">
        <f>IF(COUNTIFS('Score Import'!$A:$A,$A80,'Score Import'!$C:$C,G$1)=0,"",
SUMIFS('Score Import'!$B:$B,'Score Import'!$A:$A,$A80,'Score Import'!$C:$C,G$1))</f>
        <v/>
      </c>
      <c r="H80" s="146" t="str" cm="1">
        <f t="array" ref="H80">_xlfn.LET(_xlpm.v,IFERROR(VALUE(SUBSTITUTE(C80:G80,",","")),""),
_xlpm.valid,SUMPRODUCT(--(_xlpm.v&lt;&gt;""),--(LOWER(TRIM(C80:G80&amp;""))&lt;&gt;"x")),
_xlpm.m,SUMPRODUCT(--(_xlpm.v&lt;&gt;""),--(LOWER(TRIM(C80:G80&amp;""))&lt;&gt;"x"),--(_xlpm.v&lt;6000000)),
IF(_xlpm.valid=0,"",
IF(_xlpm.m=0,"Perfect!",
_xlpm.m&amp;IF(_xlpm.m=1," miss"," misses"))))</f>
        <v>2 misses</v>
      </c>
      <c r="I80" s="218" t="s">
        <v>340</v>
      </c>
      <c r="J80" s="224" t="s">
        <v>180</v>
      </c>
      <c r="K80" s="131"/>
      <c r="L80" s="130" cm="1">
        <f t="array" ref="L80">IF(SUMPRODUCT(--(LOWER(TRIM(C80:G80&amp;""))&lt;&gt;"x"),--(C80:G80&lt;&gt;""))=0,"",
SUMPRODUCT((LOWER(TRIM(C80:G80&amp;""))&lt;&gt;"x")*IFERROR(VALUE(SUBSTITUTE(C80:G80,",","")),0)))</f>
        <v>22148791</v>
      </c>
      <c r="M80" s="14" cm="1">
        <f t="array" ref="M80">IF(COUNTA(C80:G80)&lt;5,"",_xlfn.LET(_xlpm.v,IFERROR(VALUE(SUBSTITUTE(C80:G80,",","")),""),_xlpm.n,SUMPRODUCT(--(_xlpm.v&lt;&gt;"")),IF(_xlpm.n=0,"",SUM(_xlpm.v)/_xlpm.n)))</f>
        <v>5537197.75</v>
      </c>
      <c r="N80" s="156" t="str">
        <f t="shared" si="3"/>
        <v>★</v>
      </c>
      <c r="O80" t="str">
        <f t="shared" si="4"/>
        <v/>
      </c>
      <c r="V80">
        <v>1072</v>
      </c>
    </row>
    <row r="81" spans="1:22" ht="17.25" customHeight="1" x14ac:dyDescent="0.25">
      <c r="A81" s="82" t="s">
        <v>43</v>
      </c>
      <c r="B81" s="74">
        <v>30</v>
      </c>
      <c r="C81" s="79">
        <v>6062467</v>
      </c>
      <c r="D81" s="79">
        <v>3770233</v>
      </c>
      <c r="E81" s="79">
        <v>6070262</v>
      </c>
      <c r="F81" s="79">
        <v>6517371</v>
      </c>
      <c r="G81" s="79" t="str">
        <f>IF(COUNTIFS('Score Import'!$A:$A,$A81,'Score Import'!$C:$C,G$1)=0,"",
SUMIFS('Score Import'!$B:$B,'Score Import'!$A:$A,$A81,'Score Import'!$C:$C,G$1))</f>
        <v/>
      </c>
      <c r="H81" s="146" t="str" cm="1">
        <f t="array" ref="H81">_xlfn.LET(_xlpm.v,IFERROR(VALUE(SUBSTITUTE(C81:G81,",","")),""),
_xlpm.valid,SUMPRODUCT(--(_xlpm.v&lt;&gt;""),--(LOWER(TRIM(C81:G81&amp;""))&lt;&gt;"x")),
_xlpm.m,SUMPRODUCT(--(_xlpm.v&lt;&gt;""),--(LOWER(TRIM(C81:G81&amp;""))&lt;&gt;"x"),--(_xlpm.v&lt;6000000)),
IF(_xlpm.valid=0,"",
IF(_xlpm.m=0,"Perfect!",
_xlpm.m&amp;IF(_xlpm.m=1," miss"," misses"))))</f>
        <v>1 miss</v>
      </c>
      <c r="I81" s="224" t="s">
        <v>180</v>
      </c>
      <c r="J81" s="224" t="s">
        <v>180</v>
      </c>
      <c r="K81" s="131"/>
      <c r="L81" s="130" cm="1">
        <f t="array" ref="L81">IF(SUMPRODUCT(--(LOWER(TRIM(C81:G81&amp;""))&lt;&gt;"x"),--(C81:G81&lt;&gt;""))=0,"",
SUMPRODUCT((LOWER(TRIM(C81:G81&amp;""))&lt;&gt;"x")*IFERROR(VALUE(SUBSTITUTE(C81:G81,",","")),0)))</f>
        <v>22420333</v>
      </c>
      <c r="M81" s="14" cm="1">
        <f t="array" ref="M81">IF(COUNTA(C81:G81)&lt;5,"",_xlfn.LET(_xlpm.v,IFERROR(VALUE(SUBSTITUTE(C81:G81,",","")),""),_xlpm.n,SUMPRODUCT(--(_xlpm.v&lt;&gt;"")),IF(_xlpm.n=0,"",SUM(_xlpm.v)/_xlpm.n)))</f>
        <v>5605083.25</v>
      </c>
      <c r="N81" s="156" t="str">
        <f t="shared" si="3"/>
        <v>★</v>
      </c>
      <c r="O81" t="str">
        <f t="shared" si="4"/>
        <v/>
      </c>
      <c r="V81">
        <v>1074</v>
      </c>
    </row>
    <row r="82" spans="1:22" ht="17.25" customHeight="1" x14ac:dyDescent="0.25">
      <c r="A82" s="82" t="s">
        <v>630</v>
      </c>
      <c r="B82" s="74">
        <v>28</v>
      </c>
      <c r="C82" s="79">
        <v>10229219</v>
      </c>
      <c r="D82" s="79">
        <v>7187534</v>
      </c>
      <c r="E82" s="79">
        <v>5553035</v>
      </c>
      <c r="F82" s="79">
        <v>11394965</v>
      </c>
      <c r="G82" s="79" t="str">
        <f>IF(COUNTIFS('Score Import'!$A:$A,$A82,'Score Import'!$C:$C,G$1)=0,"",
SUMIFS('Score Import'!$B:$B,'Score Import'!$A:$A,$A82,'Score Import'!$C:$C,G$1))</f>
        <v/>
      </c>
      <c r="H82" s="146" t="str" cm="1">
        <f t="array" ref="H82">_xlfn.LET(_xlpm.v,IFERROR(VALUE(SUBSTITUTE(C82:G82,",","")),""),
_xlpm.valid,SUMPRODUCT(--(_xlpm.v&lt;&gt;""),--(LOWER(TRIM(C82:G82&amp;""))&lt;&gt;"x")),
_xlpm.m,SUMPRODUCT(--(_xlpm.v&lt;&gt;""),--(LOWER(TRIM(C82:G82&amp;""))&lt;&gt;"x"),--(_xlpm.v&lt;6000000)),
IF(_xlpm.valid=0,"",
IF(_xlpm.m=0,"Perfect!",
_xlpm.m&amp;IF(_xlpm.m=1," miss"," misses"))))</f>
        <v>1 miss</v>
      </c>
      <c r="I82" s="224" t="s">
        <v>180</v>
      </c>
      <c r="J82" s="224" t="s">
        <v>180</v>
      </c>
      <c r="K82" s="131"/>
      <c r="L82" s="130" cm="1">
        <f t="array" ref="L82">IF(SUMPRODUCT(--(LOWER(TRIM(C82:G82&amp;""))&lt;&gt;"x"),--(C82:G82&lt;&gt;""))=0,"",
SUMPRODUCT((LOWER(TRIM(C82:G82&amp;""))&lt;&gt;"x")*IFERROR(VALUE(SUBSTITUTE(C82:G82,",","")),0)))</f>
        <v>34364753</v>
      </c>
      <c r="M82" s="14" cm="1">
        <f t="array" ref="M82">IF(COUNTA(C82:G82)&lt;5,"",_xlfn.LET(_xlpm.v,IFERROR(VALUE(SUBSTITUTE(C82:G82,",","")),""),_xlpm.n,SUMPRODUCT(--(_xlpm.v&lt;&gt;"")),IF(_xlpm.n=0,"",SUM(_xlpm.v)/_xlpm.n)))</f>
        <v>8591188.25</v>
      </c>
      <c r="N82" s="156" t="str">
        <f t="shared" si="3"/>
        <v>★</v>
      </c>
      <c r="O82" t="str">
        <f t="shared" si="4"/>
        <v/>
      </c>
      <c r="V82">
        <v>1094</v>
      </c>
    </row>
    <row r="83" spans="1:22" ht="17.25" customHeight="1" x14ac:dyDescent="0.25">
      <c r="A83" s="82" t="s">
        <v>499</v>
      </c>
      <c r="B83" s="74">
        <v>30</v>
      </c>
      <c r="C83" s="79">
        <v>0</v>
      </c>
      <c r="D83" s="79">
        <v>6066053</v>
      </c>
      <c r="E83" s="79">
        <v>7255494</v>
      </c>
      <c r="F83" s="79">
        <v>17231314</v>
      </c>
      <c r="G83" s="79" t="str">
        <f>IF(COUNTIFS('Score Import'!$A:$A,$A83,'Score Import'!$C:$C,G$1)=0,"",
SUMIFS('Score Import'!$B:$B,'Score Import'!$A:$A,$A83,'Score Import'!$C:$C,G$1))</f>
        <v/>
      </c>
      <c r="H83" s="146" t="str" cm="1">
        <f t="array" ref="H83">_xlfn.LET(_xlpm.v,IFERROR(VALUE(SUBSTITUTE(C83:G83,",","")),""),
_xlpm.valid,SUMPRODUCT(--(_xlpm.v&lt;&gt;""),--(LOWER(TRIM(C83:G83&amp;""))&lt;&gt;"x")),
_xlpm.m,SUMPRODUCT(--(_xlpm.v&lt;&gt;""),--(LOWER(TRIM(C83:G83&amp;""))&lt;&gt;"x"),--(_xlpm.v&lt;6000000)),
IF(_xlpm.valid=0,"",
IF(_xlpm.m=0,"Perfect!",
_xlpm.m&amp;IF(_xlpm.m=1," miss"," misses"))))</f>
        <v>1 miss</v>
      </c>
      <c r="I83" s="224" t="s">
        <v>180</v>
      </c>
      <c r="J83" s="224" t="s">
        <v>180</v>
      </c>
      <c r="K83" s="131"/>
      <c r="L83" s="130" cm="1">
        <f t="array" ref="L83">IF(SUMPRODUCT(--(LOWER(TRIM(C83:G83&amp;""))&lt;&gt;"x"),--(C83:G83&lt;&gt;""))=0,"",
SUMPRODUCT((LOWER(TRIM(C83:G83&amp;""))&lt;&gt;"x")*IFERROR(VALUE(SUBSTITUTE(C83:G83,",","")),0)))</f>
        <v>30552861</v>
      </c>
      <c r="M83" s="14" cm="1">
        <f t="array" ref="M83">IF(COUNTA(C83:G83)&lt;5,"",_xlfn.LET(_xlpm.v,IFERROR(VALUE(SUBSTITUTE(C83:G83,",","")),""),_xlpm.n,SUMPRODUCT(--(_xlpm.v&lt;&gt;"")),IF(_xlpm.n=0,"",SUM(_xlpm.v)/_xlpm.n)))</f>
        <v>7638215.25</v>
      </c>
      <c r="N83" s="156" t="str">
        <f t="shared" si="3"/>
        <v>★</v>
      </c>
      <c r="O83" t="str">
        <f t="shared" si="4"/>
        <v/>
      </c>
      <c r="V83">
        <v>1129</v>
      </c>
    </row>
    <row r="84" spans="1:22" ht="17.25" customHeight="1" x14ac:dyDescent="0.25">
      <c r="A84" s="82" t="s">
        <v>45</v>
      </c>
      <c r="B84" s="74">
        <v>30</v>
      </c>
      <c r="C84" s="79">
        <v>6872672</v>
      </c>
      <c r="D84" s="79">
        <v>3683900</v>
      </c>
      <c r="E84" s="79">
        <v>3037359</v>
      </c>
      <c r="F84" s="79">
        <v>6807415</v>
      </c>
      <c r="G84" s="79" t="str">
        <f>IF(COUNTIFS('Score Import'!$A:$A,$A84,'Score Import'!$C:$C,G$1)=0,"",
SUMIFS('Score Import'!$B:$B,'Score Import'!$A:$A,$A84,'Score Import'!$C:$C,G$1))</f>
        <v/>
      </c>
      <c r="H84" s="146" t="str" cm="1">
        <f t="array" ref="H84">_xlfn.LET(_xlpm.v,IFERROR(VALUE(SUBSTITUTE(C84:G84,",","")),""),
_xlpm.valid,SUMPRODUCT(--(_xlpm.v&lt;&gt;""),--(LOWER(TRIM(C84:G84&amp;""))&lt;&gt;"x")),
_xlpm.m,SUMPRODUCT(--(_xlpm.v&lt;&gt;""),--(LOWER(TRIM(C84:G84&amp;""))&lt;&gt;"x"),--(_xlpm.v&lt;6000000)),
IF(_xlpm.valid=0,"",
IF(_xlpm.m=0,"Perfect!",
_xlpm.m&amp;IF(_xlpm.m=1," miss"," misses"))))</f>
        <v>2 misses</v>
      </c>
      <c r="I84" s="224" t="s">
        <v>180</v>
      </c>
      <c r="J84" s="224" t="s">
        <v>180</v>
      </c>
      <c r="K84" s="131"/>
      <c r="L84" s="130" cm="1">
        <f t="array" ref="L84">IF(SUMPRODUCT(--(LOWER(TRIM(C84:G84&amp;""))&lt;&gt;"x"),--(C84:G84&lt;&gt;""))=0,"",
SUMPRODUCT((LOWER(TRIM(C84:G84&amp;""))&lt;&gt;"x")*IFERROR(VALUE(SUBSTITUTE(C84:G84,",","")),0)))</f>
        <v>20401346</v>
      </c>
      <c r="M84" s="14" cm="1">
        <f t="array" ref="M84">IF(COUNTA(C84:G84)&lt;5,"",_xlfn.LET(_xlpm.v,IFERROR(VALUE(SUBSTITUTE(C84:G84,",","")),""),_xlpm.n,SUMPRODUCT(--(_xlpm.v&lt;&gt;"")),IF(_xlpm.n=0,"",SUM(_xlpm.v)/_xlpm.n)))</f>
        <v>5100336.5</v>
      </c>
      <c r="N84" s="156" t="str">
        <f t="shared" si="3"/>
        <v>★</v>
      </c>
      <c r="O84" t="str">
        <f t="shared" si="4"/>
        <v/>
      </c>
      <c r="V84">
        <v>1075</v>
      </c>
    </row>
    <row r="85" spans="1:22" ht="17.25" customHeight="1" x14ac:dyDescent="0.25">
      <c r="A85" s="82" t="s">
        <v>47</v>
      </c>
      <c r="B85" s="74">
        <v>29</v>
      </c>
      <c r="C85" s="79">
        <v>11169211</v>
      </c>
      <c r="D85" s="79">
        <v>6478303</v>
      </c>
      <c r="E85" s="79">
        <v>7865441</v>
      </c>
      <c r="F85" s="79">
        <v>10702512</v>
      </c>
      <c r="G85" s="79" t="str">
        <f>IF(COUNTIFS('Score Import'!$A:$A,$A85,'Score Import'!$C:$C,G$1)=0,"",
SUMIFS('Score Import'!$B:$B,'Score Import'!$A:$A,$A85,'Score Import'!$C:$C,G$1))</f>
        <v/>
      </c>
      <c r="H85" s="146" t="str" cm="1">
        <f t="array" ref="H85">_xlfn.LET(_xlpm.v,IFERROR(VALUE(SUBSTITUTE(C85:G85,",","")),""),
_xlpm.valid,SUMPRODUCT(--(_xlpm.v&lt;&gt;""),--(LOWER(TRIM(C85:G85&amp;""))&lt;&gt;"x")),
_xlpm.m,SUMPRODUCT(--(_xlpm.v&lt;&gt;""),--(LOWER(TRIM(C85:G85&amp;""))&lt;&gt;"x"),--(_xlpm.v&lt;6000000)),
IF(_xlpm.valid=0,"",
IF(_xlpm.m=0,"Perfect!",
_xlpm.m&amp;IF(_xlpm.m=1," miss"," misses"))))</f>
        <v>Perfect!</v>
      </c>
      <c r="I85" s="224" t="s">
        <v>180</v>
      </c>
      <c r="J85" s="224" t="s">
        <v>180</v>
      </c>
      <c r="K85" s="131"/>
      <c r="L85" s="130" cm="1">
        <f t="array" ref="L85">IF(SUMPRODUCT(--(LOWER(TRIM(C85:G85&amp;""))&lt;&gt;"x"),--(C85:G85&lt;&gt;""))=0,"",
SUMPRODUCT((LOWER(TRIM(C85:G85&amp;""))&lt;&gt;"x")*IFERROR(VALUE(SUBSTITUTE(C85:G85,",","")),0)))</f>
        <v>36215467</v>
      </c>
      <c r="M85" s="14" cm="1">
        <f t="array" ref="M85">IF(COUNTA(C85:G85)&lt;5,"",_xlfn.LET(_xlpm.v,IFERROR(VALUE(SUBSTITUTE(C85:G85,",","")),""),_xlpm.n,SUMPRODUCT(--(_xlpm.v&lt;&gt;"")),IF(_xlpm.n=0,"",SUM(_xlpm.v)/_xlpm.n)))</f>
        <v>9053866.75</v>
      </c>
      <c r="N85" s="156" t="str">
        <f t="shared" si="3"/>
        <v>★</v>
      </c>
      <c r="O85" t="str">
        <f t="shared" si="4"/>
        <v/>
      </c>
      <c r="V85">
        <v>1076</v>
      </c>
    </row>
    <row r="86" spans="1:22" ht="17.25" customHeight="1" x14ac:dyDescent="0.25">
      <c r="A86" s="82" t="s">
        <v>579</v>
      </c>
      <c r="B86" s="74">
        <v>31</v>
      </c>
      <c r="C86" s="79">
        <v>0</v>
      </c>
      <c r="D86" s="79">
        <v>1820177</v>
      </c>
      <c r="E86" s="79">
        <v>1088135</v>
      </c>
      <c r="F86" s="79">
        <v>5689944</v>
      </c>
      <c r="G86" s="79" t="str">
        <f>IF(COUNTIFS('Score Import'!$A:$A,$A86,'Score Import'!$C:$C,G$1)=0,"",
SUMIFS('Score Import'!$B:$B,'Score Import'!$A:$A,$A86,'Score Import'!$C:$C,G$1))</f>
        <v/>
      </c>
      <c r="H86" s="146" t="str" cm="1">
        <f t="array" ref="H86">_xlfn.LET(_xlpm.v,IFERROR(VALUE(SUBSTITUTE(C86:G86,",","")),""),
_xlpm.valid,SUMPRODUCT(--(_xlpm.v&lt;&gt;""),--(LOWER(TRIM(C86:G86&amp;""))&lt;&gt;"x")),
_xlpm.m,SUMPRODUCT(--(_xlpm.v&lt;&gt;""),--(LOWER(TRIM(C86:G86&amp;""))&lt;&gt;"x"),--(_xlpm.v&lt;6000000)),
IF(_xlpm.valid=0,"",
IF(_xlpm.m=0,"Perfect!",
_xlpm.m&amp;IF(_xlpm.m=1," miss"," misses"))))</f>
        <v>4 misses</v>
      </c>
      <c r="I86" s="128" t="s">
        <v>142</v>
      </c>
      <c r="J86" s="224" t="s">
        <v>180</v>
      </c>
      <c r="K86" s="131"/>
      <c r="L86" s="130" cm="1">
        <f t="array" ref="L86">IF(SUMPRODUCT(--(LOWER(TRIM(C86:G86&amp;""))&lt;&gt;"x"),--(C86:G86&lt;&gt;""))=0,"",
SUMPRODUCT((LOWER(TRIM(C86:G86&amp;""))&lt;&gt;"x")*IFERROR(VALUE(SUBSTITUTE(C86:G86,",","")),0)))</f>
        <v>8598256</v>
      </c>
      <c r="M86" s="14" cm="1">
        <f t="array" ref="M86">IF(COUNTA(C86:G86)&lt;5,"",_xlfn.LET(_xlpm.v,IFERROR(VALUE(SUBSTITUTE(C86:G86,",","")),""),_xlpm.n,SUMPRODUCT(--(_xlpm.v&lt;&gt;"")),IF(_xlpm.n=0,"",SUM(_xlpm.v)/_xlpm.n)))</f>
        <v>2149564</v>
      </c>
      <c r="N86" s="156" t="str">
        <f t="shared" si="3"/>
        <v/>
      </c>
      <c r="O86" t="str">
        <f t="shared" si="4"/>
        <v>Lolnaaav</v>
      </c>
      <c r="V86">
        <v>1145</v>
      </c>
    </row>
    <row r="87" spans="1:22" ht="17.25" customHeight="1" x14ac:dyDescent="0.25">
      <c r="A87" s="82" t="s">
        <v>54</v>
      </c>
      <c r="B87" s="74">
        <v>30</v>
      </c>
      <c r="C87" s="79">
        <v>7130015</v>
      </c>
      <c r="D87" s="79">
        <v>3176317</v>
      </c>
      <c r="E87" s="79">
        <v>8007169</v>
      </c>
      <c r="F87" s="79">
        <v>10249335</v>
      </c>
      <c r="G87" s="79" t="str">
        <f>IF(COUNTIFS('Score Import'!$A:$A,$A87,'Score Import'!$C:$C,G$1)=0,"",
SUMIFS('Score Import'!$B:$B,'Score Import'!$A:$A,$A87,'Score Import'!$C:$C,G$1))</f>
        <v/>
      </c>
      <c r="H87" s="146" t="str" cm="1">
        <f t="array" ref="H87">_xlfn.LET(_xlpm.v,IFERROR(VALUE(SUBSTITUTE(C87:G87,",","")),""),
_xlpm.valid,SUMPRODUCT(--(_xlpm.v&lt;&gt;""),--(LOWER(TRIM(C87:G87&amp;""))&lt;&gt;"x")),
_xlpm.m,SUMPRODUCT(--(_xlpm.v&lt;&gt;""),--(LOWER(TRIM(C87:G87&amp;""))&lt;&gt;"x"),--(_xlpm.v&lt;6000000)),
IF(_xlpm.valid=0,"",
IF(_xlpm.m=0,"Perfect!",
_xlpm.m&amp;IF(_xlpm.m=1," miss"," misses"))))</f>
        <v>1 miss</v>
      </c>
      <c r="I87" s="224" t="s">
        <v>180</v>
      </c>
      <c r="J87" s="224" t="s">
        <v>180</v>
      </c>
      <c r="K87" s="131"/>
      <c r="L87" s="130" cm="1">
        <f t="array" ref="L87">IF(SUMPRODUCT(--(LOWER(TRIM(C87:G87&amp;""))&lt;&gt;"x"),--(C87:G87&lt;&gt;""))=0,"",
SUMPRODUCT((LOWER(TRIM(C87:G87&amp;""))&lt;&gt;"x")*IFERROR(VALUE(SUBSTITUTE(C87:G87,",","")),0)))</f>
        <v>28562836</v>
      </c>
      <c r="M87" s="14" cm="1">
        <f t="array" ref="M87">IF(COUNTA(C87:G87)&lt;5,"",_xlfn.LET(_xlpm.v,IFERROR(VALUE(SUBSTITUTE(C87:G87,",","")),""),_xlpm.n,SUMPRODUCT(--(_xlpm.v&lt;&gt;"")),IF(_xlpm.n=0,"",SUM(_xlpm.v)/_xlpm.n)))</f>
        <v>7140709</v>
      </c>
      <c r="N87" s="156" t="str">
        <f t="shared" si="3"/>
        <v>★</v>
      </c>
      <c r="O87" t="str">
        <f t="shared" si="4"/>
        <v/>
      </c>
      <c r="V87">
        <v>1081</v>
      </c>
    </row>
    <row r="88" spans="1:22" ht="17.25" customHeight="1" x14ac:dyDescent="0.25">
      <c r="A88" s="82" t="s">
        <v>58</v>
      </c>
      <c r="B88" s="74">
        <v>29</v>
      </c>
      <c r="C88" s="79">
        <v>8752377</v>
      </c>
      <c r="D88" s="79">
        <v>2386272</v>
      </c>
      <c r="E88" s="79">
        <v>2261211</v>
      </c>
      <c r="F88" s="79">
        <v>10939303</v>
      </c>
      <c r="G88" s="79" t="str">
        <f>IF(COUNTIFS('Score Import'!$A:$A,$A88,'Score Import'!$C:$C,G$1)=0,"",
SUMIFS('Score Import'!$B:$B,'Score Import'!$A:$A,$A88,'Score Import'!$C:$C,G$1))</f>
        <v/>
      </c>
      <c r="H88" s="146" t="str" cm="1">
        <f t="array" ref="H88">_xlfn.LET(_xlpm.v,IFERROR(VALUE(SUBSTITUTE(C88:G88,",","")),""),
_xlpm.valid,SUMPRODUCT(--(_xlpm.v&lt;&gt;""),--(LOWER(TRIM(C88:G88&amp;""))&lt;&gt;"x")),
_xlpm.m,SUMPRODUCT(--(_xlpm.v&lt;&gt;""),--(LOWER(TRIM(C88:G88&amp;""))&lt;&gt;"x"),--(_xlpm.v&lt;6000000)),
IF(_xlpm.valid=0,"",
IF(_xlpm.m=0,"Perfect!",
_xlpm.m&amp;IF(_xlpm.m=1," miss"," misses"))))</f>
        <v>2 misses</v>
      </c>
      <c r="I88" s="224" t="s">
        <v>180</v>
      </c>
      <c r="J88" s="224" t="s">
        <v>180</v>
      </c>
      <c r="K88" s="131"/>
      <c r="L88" s="130" cm="1">
        <f t="array" ref="L88">IF(SUMPRODUCT(--(LOWER(TRIM(C88:G88&amp;""))&lt;&gt;"x"),--(C88:G88&lt;&gt;""))=0,"",
SUMPRODUCT((LOWER(TRIM(C88:G88&amp;""))&lt;&gt;"x")*IFERROR(VALUE(SUBSTITUTE(C88:G88,",","")),0)))</f>
        <v>24339163</v>
      </c>
      <c r="M88" s="14" cm="1">
        <f t="array" ref="M88">IF(COUNTA(C88:G88)&lt;5,"",_xlfn.LET(_xlpm.v,IFERROR(VALUE(SUBSTITUTE(C88:G88,",","")),""),_xlpm.n,SUMPRODUCT(--(_xlpm.v&lt;&gt;"")),IF(_xlpm.n=0,"",SUM(_xlpm.v)/_xlpm.n)))</f>
        <v>6084790.75</v>
      </c>
      <c r="N88" s="156" t="str">
        <f t="shared" si="3"/>
        <v>★</v>
      </c>
      <c r="O88" t="str">
        <f t="shared" si="4"/>
        <v/>
      </c>
      <c r="V88">
        <v>1084</v>
      </c>
    </row>
    <row r="89" spans="1:22" ht="17.25" customHeight="1" x14ac:dyDescent="0.25">
      <c r="A89" s="82" t="s">
        <v>498</v>
      </c>
      <c r="B89" s="74">
        <v>30</v>
      </c>
      <c r="C89" s="79">
        <v>6149733</v>
      </c>
      <c r="D89" s="79">
        <v>6761640</v>
      </c>
      <c r="E89" s="79">
        <v>7496428</v>
      </c>
      <c r="F89" s="79">
        <v>0</v>
      </c>
      <c r="G89" s="79" t="str">
        <f>IF(COUNTIFS('Score Import'!$A:$A,$A89,'Score Import'!$C:$C,G$1)=0,"",
SUMIFS('Score Import'!$B:$B,'Score Import'!$A:$A,$A89,'Score Import'!$C:$C,G$1))</f>
        <v/>
      </c>
      <c r="H89" s="146" t="str" cm="1">
        <f t="array" ref="H89">_xlfn.LET(_xlpm.v,IFERROR(VALUE(SUBSTITUTE(C89:G89,",","")),""),
_xlpm.valid,SUMPRODUCT(--(_xlpm.v&lt;&gt;""),--(LOWER(TRIM(C89:G89&amp;""))&lt;&gt;"x")),
_xlpm.m,SUMPRODUCT(--(_xlpm.v&lt;&gt;""),--(LOWER(TRIM(C89:G89&amp;""))&lt;&gt;"x"),--(_xlpm.v&lt;6000000)),
IF(_xlpm.valid=0,"",
IF(_xlpm.m=0,"Perfect!",
_xlpm.m&amp;IF(_xlpm.m=1," miss"," misses"))))</f>
        <v>1 miss</v>
      </c>
      <c r="I89" s="224" t="s">
        <v>180</v>
      </c>
      <c r="J89" s="224" t="s">
        <v>180</v>
      </c>
      <c r="K89" s="131"/>
      <c r="L89" s="130" cm="1">
        <f t="array" ref="L89">IF(SUMPRODUCT(--(LOWER(TRIM(C89:G89&amp;""))&lt;&gt;"x"),--(C89:G89&lt;&gt;""))=0,"",
SUMPRODUCT((LOWER(TRIM(C89:G89&amp;""))&lt;&gt;"x")*IFERROR(VALUE(SUBSTITUTE(C89:G89,",","")),0)))</f>
        <v>20407801</v>
      </c>
      <c r="M89" s="14" cm="1">
        <f t="array" ref="M89">IF(COUNTA(C89:G89)&lt;5,"",_xlfn.LET(_xlpm.v,IFERROR(VALUE(SUBSTITUTE(C89:G89,",","")),""),_xlpm.n,SUMPRODUCT(--(_xlpm.v&lt;&gt;"")),IF(_xlpm.n=0,"",SUM(_xlpm.v)/_xlpm.n)))</f>
        <v>5101950.25</v>
      </c>
      <c r="N89" s="156" t="str">
        <f t="shared" si="3"/>
        <v>★</v>
      </c>
      <c r="O89" t="str">
        <f t="shared" si="4"/>
        <v/>
      </c>
      <c r="V89">
        <v>1127</v>
      </c>
    </row>
    <row r="90" spans="1:22" ht="17.25" customHeight="1" x14ac:dyDescent="0.25">
      <c r="A90" s="82" t="s">
        <v>60</v>
      </c>
      <c r="B90" s="74">
        <v>30</v>
      </c>
      <c r="C90" s="79">
        <v>6199032</v>
      </c>
      <c r="D90" s="79">
        <v>6547508</v>
      </c>
      <c r="E90" s="79">
        <v>6005795</v>
      </c>
      <c r="F90" s="79">
        <v>6834396</v>
      </c>
      <c r="G90" s="79" t="str">
        <f>IF(COUNTIFS('Score Import'!$A:$A,$A90,'Score Import'!$C:$C,G$1)=0,"",
SUMIFS('Score Import'!$B:$B,'Score Import'!$A:$A,$A90,'Score Import'!$C:$C,G$1))</f>
        <v/>
      </c>
      <c r="H90" s="146" t="str" cm="1">
        <f t="array" ref="H90">_xlfn.LET(_xlpm.v,IFERROR(VALUE(SUBSTITUTE(C90:G90,",","")),""),
_xlpm.valid,SUMPRODUCT(--(_xlpm.v&lt;&gt;""),--(LOWER(TRIM(C90:G90&amp;""))&lt;&gt;"x")),
_xlpm.m,SUMPRODUCT(--(_xlpm.v&lt;&gt;""),--(LOWER(TRIM(C90:G90&amp;""))&lt;&gt;"x"),--(_xlpm.v&lt;6000000)),
IF(_xlpm.valid=0,"",
IF(_xlpm.m=0,"Perfect!",
_xlpm.m&amp;IF(_xlpm.m=1," miss"," misses"))))</f>
        <v>Perfect!</v>
      </c>
      <c r="I90" s="224" t="s">
        <v>180</v>
      </c>
      <c r="J90" s="224" t="s">
        <v>180</v>
      </c>
      <c r="K90" s="131"/>
      <c r="L90" s="130" cm="1">
        <f t="array" ref="L90">IF(SUMPRODUCT(--(LOWER(TRIM(C90:G90&amp;""))&lt;&gt;"x"),--(C90:G90&lt;&gt;""))=0,"",
SUMPRODUCT((LOWER(TRIM(C90:G90&amp;""))&lt;&gt;"x")*IFERROR(VALUE(SUBSTITUTE(C90:G90,",","")),0)))</f>
        <v>25586731</v>
      </c>
      <c r="M90" s="14" cm="1">
        <f t="array" ref="M90">IF(COUNTA(C90:G90)&lt;5,"",_xlfn.LET(_xlpm.v,IFERROR(VALUE(SUBSTITUTE(C90:G90,",","")),""),_xlpm.n,SUMPRODUCT(--(_xlpm.v&lt;&gt;"")),IF(_xlpm.n=0,"",SUM(_xlpm.v)/_xlpm.n)))</f>
        <v>6396682.75</v>
      </c>
      <c r="N90" s="156" t="str">
        <f t="shared" si="3"/>
        <v>★</v>
      </c>
      <c r="O90" t="str">
        <f t="shared" si="4"/>
        <v/>
      </c>
      <c r="V90">
        <v>1085</v>
      </c>
    </row>
    <row r="91" spans="1:22" ht="17.25" customHeight="1" x14ac:dyDescent="0.25">
      <c r="A91" s="82" t="s">
        <v>193</v>
      </c>
      <c r="B91" s="74">
        <v>30</v>
      </c>
      <c r="C91" s="79">
        <v>8846395</v>
      </c>
      <c r="D91" s="79">
        <v>5044260</v>
      </c>
      <c r="E91" s="79">
        <v>4419424</v>
      </c>
      <c r="F91" s="79">
        <v>7434786</v>
      </c>
      <c r="G91" s="79" t="str">
        <f>IF(COUNTIFS('Score Import'!$A:$A,$A91,'Score Import'!$C:$C,G$1)=0,"",
SUMIFS('Score Import'!$B:$B,'Score Import'!$A:$A,$A91,'Score Import'!$C:$C,G$1))</f>
        <v/>
      </c>
      <c r="H91" s="146" t="str" cm="1">
        <f t="array" ref="H91">_xlfn.LET(_xlpm.v,IFERROR(VALUE(SUBSTITUTE(C91:G91,",","")),""),
_xlpm.valid,SUMPRODUCT(--(_xlpm.v&lt;&gt;""),--(LOWER(TRIM(C91:G91&amp;""))&lt;&gt;"x")),
_xlpm.m,SUMPRODUCT(--(_xlpm.v&lt;&gt;""),--(LOWER(TRIM(C91:G91&amp;""))&lt;&gt;"x"),--(_xlpm.v&lt;6000000)),
IF(_xlpm.valid=0,"",
IF(_xlpm.m=0,"Perfect!",
_xlpm.m&amp;IF(_xlpm.m=1," miss"," misses"))))</f>
        <v>2 misses</v>
      </c>
      <c r="I91" s="224" t="s">
        <v>180</v>
      </c>
      <c r="J91" s="224" t="s">
        <v>180</v>
      </c>
      <c r="K91" s="131"/>
      <c r="L91" s="130" cm="1">
        <f t="array" ref="L91">IF(SUMPRODUCT(--(LOWER(TRIM(C91:G91&amp;""))&lt;&gt;"x"),--(C91:G91&lt;&gt;""))=0,"",
SUMPRODUCT((LOWER(TRIM(C91:G91&amp;""))&lt;&gt;"x")*IFERROR(VALUE(SUBSTITUTE(C91:G91,",","")),0)))</f>
        <v>25744865</v>
      </c>
      <c r="M91" s="14" cm="1">
        <f t="array" ref="M91">IF(COUNTA(C91:G91)&lt;5,"",_xlfn.LET(_xlpm.v,IFERROR(VALUE(SUBSTITUTE(C91:G91,",","")),""),_xlpm.n,SUMPRODUCT(--(_xlpm.v&lt;&gt;"")),IF(_xlpm.n=0,"",SUM(_xlpm.v)/_xlpm.n)))</f>
        <v>6436216.25</v>
      </c>
      <c r="N91" s="156" t="str">
        <f t="shared" si="3"/>
        <v>★</v>
      </c>
      <c r="O91" t="str">
        <f t="shared" si="4"/>
        <v/>
      </c>
      <c r="V91">
        <v>1086</v>
      </c>
    </row>
    <row r="92" spans="1:22" ht="17.25" customHeight="1" x14ac:dyDescent="0.25">
      <c r="A92" s="82" t="s">
        <v>62</v>
      </c>
      <c r="B92" s="74">
        <v>29</v>
      </c>
      <c r="C92" s="79">
        <v>5956750</v>
      </c>
      <c r="D92" s="79">
        <v>1550272</v>
      </c>
      <c r="E92" s="79">
        <v>5008711</v>
      </c>
      <c r="F92" s="79">
        <v>4090025</v>
      </c>
      <c r="G92" s="79" t="str">
        <f>IF(COUNTIFS('Score Import'!$A:$A,$A92,'Score Import'!$C:$C,G$1)=0,"",
SUMIFS('Score Import'!$B:$B,'Score Import'!$A:$A,$A92,'Score Import'!$C:$C,G$1))</f>
        <v/>
      </c>
      <c r="H92" s="146" t="str" cm="1">
        <f t="array" ref="H92">_xlfn.LET(_xlpm.v,IFERROR(VALUE(SUBSTITUTE(C92:G92,",","")),""),
_xlpm.valid,SUMPRODUCT(--(_xlpm.v&lt;&gt;""),--(LOWER(TRIM(C92:G92&amp;""))&lt;&gt;"x")),
_xlpm.m,SUMPRODUCT(--(_xlpm.v&lt;&gt;""),--(LOWER(TRIM(C92:G92&amp;""))&lt;&gt;"x"),--(_xlpm.v&lt;6000000)),
IF(_xlpm.valid=0,"",
IF(_xlpm.m=0,"Perfect!",
_xlpm.m&amp;IF(_xlpm.m=1," miss"," misses"))))</f>
        <v>4 misses</v>
      </c>
      <c r="I92" s="224" t="s">
        <v>180</v>
      </c>
      <c r="J92" s="224" t="s">
        <v>180</v>
      </c>
      <c r="K92" s="131"/>
      <c r="L92" s="130" cm="1">
        <f t="array" ref="L92">IF(SUMPRODUCT(--(LOWER(TRIM(C92:G92&amp;""))&lt;&gt;"x"),--(C92:G92&lt;&gt;""))=0,"",
SUMPRODUCT((LOWER(TRIM(C92:G92&amp;""))&lt;&gt;"x")*IFERROR(VALUE(SUBSTITUTE(C92:G92,",","")),0)))</f>
        <v>16605758</v>
      </c>
      <c r="M92" s="14" cm="1">
        <f t="array" ref="M92">IF(COUNTA(C92:G92)&lt;5,"",_xlfn.LET(_xlpm.v,IFERROR(VALUE(SUBSTITUTE(C92:G92,",","")),""),_xlpm.n,SUMPRODUCT(--(_xlpm.v&lt;&gt;"")),IF(_xlpm.n=0,"",SUM(_xlpm.v)/_xlpm.n)))</f>
        <v>4151439.5</v>
      </c>
      <c r="N92" s="156" t="str">
        <f t="shared" si="3"/>
        <v/>
      </c>
      <c r="O92" t="str">
        <f t="shared" si="4"/>
        <v>TurkeyG</v>
      </c>
      <c r="V92">
        <v>1087</v>
      </c>
    </row>
    <row r="93" spans="1:22" ht="17.25" customHeight="1" x14ac:dyDescent="0.25">
      <c r="A93" s="82" t="s">
        <v>64</v>
      </c>
      <c r="B93" s="74">
        <v>30</v>
      </c>
      <c r="C93" s="79">
        <v>1882329</v>
      </c>
      <c r="D93" s="79">
        <v>874323</v>
      </c>
      <c r="E93" s="79">
        <v>2068147</v>
      </c>
      <c r="F93" s="79">
        <v>6523577</v>
      </c>
      <c r="G93" s="79" t="str">
        <f>IF(COUNTIFS('Score Import'!$A:$A,$A93,'Score Import'!$C:$C,G$1)=0,"",
SUMIFS('Score Import'!$B:$B,'Score Import'!$A:$A,$A93,'Score Import'!$C:$C,G$1))</f>
        <v/>
      </c>
      <c r="H93" s="146" t="str" cm="1">
        <f t="array" ref="H93">_xlfn.LET(_xlpm.v,IFERROR(VALUE(SUBSTITUTE(C93:G93,",","")),""),
_xlpm.valid,SUMPRODUCT(--(_xlpm.v&lt;&gt;""),--(LOWER(TRIM(C93:G93&amp;""))&lt;&gt;"x")),
_xlpm.m,SUMPRODUCT(--(_xlpm.v&lt;&gt;""),--(LOWER(TRIM(C93:G93&amp;""))&lt;&gt;"x"),--(_xlpm.v&lt;6000000)),
IF(_xlpm.valid=0,"",
IF(_xlpm.m=0,"Perfect!",
_xlpm.m&amp;IF(_xlpm.m=1," miss"," misses"))))</f>
        <v>3 misses</v>
      </c>
      <c r="I93" s="224" t="s">
        <v>180</v>
      </c>
      <c r="J93" s="224" t="s">
        <v>180</v>
      </c>
      <c r="K93" s="131"/>
      <c r="L93" s="130" cm="1">
        <f t="array" ref="L93">IF(SUMPRODUCT(--(LOWER(TRIM(C93:G93&amp;""))&lt;&gt;"x"),--(C93:G93&lt;&gt;""))=0,"",
SUMPRODUCT((LOWER(TRIM(C93:G93&amp;""))&lt;&gt;"x")*IFERROR(VALUE(SUBSTITUTE(C93:G93,",","")),0)))</f>
        <v>11348376</v>
      </c>
      <c r="M93" s="14" cm="1">
        <f t="array" ref="M93">IF(COUNTA(C93:G93)&lt;5,"",_xlfn.LET(_xlpm.v,IFERROR(VALUE(SUBSTITUTE(C93:G93,",","")),""),_xlpm.n,SUMPRODUCT(--(_xlpm.v&lt;&gt;"")),IF(_xlpm.n=0,"",SUM(_xlpm.v)/_xlpm.n)))</f>
        <v>2837094</v>
      </c>
      <c r="N93" s="156" t="str">
        <f t="shared" si="3"/>
        <v/>
      </c>
      <c r="O93" t="str">
        <f t="shared" si="4"/>
        <v>Valentine85</v>
      </c>
      <c r="V93">
        <v>1088</v>
      </c>
    </row>
    <row r="94" spans="1:22" ht="17.25" customHeight="1" x14ac:dyDescent="0.25">
      <c r="A94" s="83" t="s">
        <v>449</v>
      </c>
      <c r="B94" s="74">
        <v>30</v>
      </c>
      <c r="C94" s="79">
        <v>4675302</v>
      </c>
      <c r="D94" s="79">
        <v>3099167</v>
      </c>
      <c r="E94" s="79">
        <v>3030755</v>
      </c>
      <c r="F94" s="79">
        <v>7028180</v>
      </c>
      <c r="G94" s="79" t="str">
        <f>IF(COUNTIFS('Score Import'!$A:$A,$A94,'Score Import'!$C:$C,G$1)=0,"",
SUMIFS('Score Import'!$B:$B,'Score Import'!$A:$A,$A94,'Score Import'!$C:$C,G$1))</f>
        <v/>
      </c>
      <c r="H94" s="146" t="str" cm="1">
        <f t="array" ref="H94">_xlfn.LET(_xlpm.v,IFERROR(VALUE(SUBSTITUTE(C94:G94,",","")),""),
_xlpm.valid,SUMPRODUCT(--(_xlpm.v&lt;&gt;""),--(LOWER(TRIM(C94:G94&amp;""))&lt;&gt;"x")),
_xlpm.m,SUMPRODUCT(--(_xlpm.v&lt;&gt;""),--(LOWER(TRIM(C94:G94&amp;""))&lt;&gt;"x"),--(_xlpm.v&lt;6000000)),
IF(_xlpm.valid=0,"",
IF(_xlpm.m=0,"Perfect!",
_xlpm.m&amp;IF(_xlpm.m=1," miss"," misses"))))</f>
        <v>3 misses</v>
      </c>
      <c r="I94" s="128" t="s">
        <v>142</v>
      </c>
      <c r="J94" s="224" t="s">
        <v>180</v>
      </c>
      <c r="K94" s="131"/>
      <c r="L94" s="130" cm="1">
        <f t="array" ref="L94">IF(SUMPRODUCT(--(LOWER(TRIM(C94:G94&amp;""))&lt;&gt;"x"),--(C94:G94&lt;&gt;""))=0,"",
SUMPRODUCT((LOWER(TRIM(C94:G94&amp;""))&lt;&gt;"x")*IFERROR(VALUE(SUBSTITUTE(C94:G94,",","")),0)))</f>
        <v>17833404</v>
      </c>
      <c r="M94" s="14" cm="1">
        <f t="array" ref="M94">IF(COUNTA(C94:G94)&lt;5,"",_xlfn.LET(_xlpm.v,IFERROR(VALUE(SUBSTITUTE(C94:G94,",","")),""),_xlpm.n,SUMPRODUCT(--(_xlpm.v&lt;&gt;"")),IF(_xlpm.n=0,"",SUM(_xlpm.v)/_xlpm.n)))</f>
        <v>4458351</v>
      </c>
      <c r="N94" s="156" t="str">
        <f t="shared" si="3"/>
        <v/>
      </c>
      <c r="O94" t="str">
        <f t="shared" si="4"/>
        <v>xx Dr Doctor xx</v>
      </c>
      <c r="V94">
        <v>1119</v>
      </c>
    </row>
    <row r="95" spans="1:22" ht="17.25" customHeight="1" x14ac:dyDescent="0.25">
      <c r="A95" s="83" t="s">
        <v>25</v>
      </c>
      <c r="B95" s="74">
        <v>28</v>
      </c>
      <c r="C95" s="79">
        <v>2793920</v>
      </c>
      <c r="D95" s="79">
        <v>4283937</v>
      </c>
      <c r="E95" s="79">
        <v>1797877</v>
      </c>
      <c r="F95" s="79">
        <v>144231</v>
      </c>
      <c r="G95" s="79" t="str">
        <f>IF(COUNTIFS('Score Import'!$A:$A,$A95,'Score Import'!$C:$C,G$1)=0,"",
SUMIFS('Score Import'!$B:$B,'Score Import'!$A:$A,$A95,'Score Import'!$C:$C,G$1))</f>
        <v/>
      </c>
      <c r="H95" s="146" t="str" cm="1">
        <f t="array" ref="H95">_xlfn.LET(_xlpm.v,IFERROR(VALUE(SUBSTITUTE(C95:G95,",","")),""),
_xlpm.valid,SUMPRODUCT(--(_xlpm.v&lt;&gt;""),--(LOWER(TRIM(C95:G95&amp;""))&lt;&gt;"x")),
_xlpm.m,SUMPRODUCT(--(_xlpm.v&lt;&gt;""),--(LOWER(TRIM(C95:G95&amp;""))&lt;&gt;"x"),--(_xlpm.v&lt;6000000)),
IF(_xlpm.valid=0,"",
IF(_xlpm.m=0,"Perfect!",
_xlpm.m&amp;IF(_xlpm.m=1," miss"," misses"))))</f>
        <v>4 misses</v>
      </c>
      <c r="I95" s="224" t="s">
        <v>180</v>
      </c>
      <c r="J95" s="224" t="s">
        <v>180</v>
      </c>
      <c r="K95" s="131"/>
      <c r="L95" s="130" cm="1">
        <f t="array" ref="L95">IF(SUMPRODUCT(--(LOWER(TRIM(C95:G95&amp;""))&lt;&gt;"x"),--(C95:G95&lt;&gt;""))=0,"",
SUMPRODUCT((LOWER(TRIM(C95:G95&amp;""))&lt;&gt;"x")*IFERROR(VALUE(SUBSTITUTE(C95:G95,",","")),0)))</f>
        <v>9019965</v>
      </c>
      <c r="M95" s="14" cm="1">
        <f t="array" ref="M95">IF(COUNTA(C95:G95)&lt;5,"",_xlfn.LET(_xlpm.v,IFERROR(VALUE(SUBSTITUTE(C95:G95,",","")),""),_xlpm.n,SUMPRODUCT(--(_xlpm.v&lt;&gt;"")),IF(_xlpm.n=0,"",SUM(_xlpm.v)/_xlpm.n)))</f>
        <v>2254991.25</v>
      </c>
      <c r="N95" s="156" t="str">
        <f t="shared" si="3"/>
        <v/>
      </c>
      <c r="O95" t="str">
        <f t="shared" si="4"/>
        <v>CarlosMLG</v>
      </c>
      <c r="V95">
        <v>1062</v>
      </c>
    </row>
    <row r="96" spans="1:22" ht="17.25" customHeight="1" x14ac:dyDescent="0.25">
      <c r="A96" s="83" t="s">
        <v>50</v>
      </c>
      <c r="B96" s="74">
        <v>30</v>
      </c>
      <c r="C96" s="79">
        <v>0</v>
      </c>
      <c r="D96" s="79">
        <v>1154646</v>
      </c>
      <c r="E96" s="79">
        <v>0</v>
      </c>
      <c r="F96" s="79">
        <v>0</v>
      </c>
      <c r="G96" s="79" t="str">
        <f>IF(COUNTIFS('Score Import'!$A:$A,$A96,'Score Import'!$C:$C,G$1)=0,"",
SUMIFS('Score Import'!$B:$B,'Score Import'!$A:$A,$A96,'Score Import'!$C:$C,G$1))</f>
        <v/>
      </c>
      <c r="H96" s="146" t="str" cm="1">
        <f t="array" ref="H96">_xlfn.LET(_xlpm.v,IFERROR(VALUE(SUBSTITUTE(C96:G96,",","")),""),
_xlpm.valid,SUMPRODUCT(--(_xlpm.v&lt;&gt;""),--(LOWER(TRIM(C96:G96&amp;""))&lt;&gt;"x")),
_xlpm.m,SUMPRODUCT(--(_xlpm.v&lt;&gt;""),--(LOWER(TRIM(C96:G96&amp;""))&lt;&gt;"x"),--(_xlpm.v&lt;6000000)),
IF(_xlpm.valid=0,"",
IF(_xlpm.m=0,"Perfect!",
_xlpm.m&amp;IF(_xlpm.m=1," miss"," misses"))))</f>
        <v>4 misses</v>
      </c>
      <c r="I96" s="225" t="s">
        <v>181</v>
      </c>
      <c r="J96" s="225" t="s">
        <v>181</v>
      </c>
      <c r="K96" s="131"/>
      <c r="L96" s="130" cm="1">
        <f t="array" ref="L96">IF(SUMPRODUCT(--(LOWER(TRIM(C96:G96&amp;""))&lt;&gt;"x"),--(C96:G96&lt;&gt;""))=0,"",
SUMPRODUCT((LOWER(TRIM(C96:G96&amp;""))&lt;&gt;"x")*IFERROR(VALUE(SUBSTITUTE(C96:G96,",","")),0)))</f>
        <v>1154646</v>
      </c>
      <c r="M96" s="14" cm="1">
        <f t="array" ref="M96">IF(COUNTA(C96:G96)&lt;5,"",_xlfn.LET(_xlpm.v,IFERROR(VALUE(SUBSTITUTE(C96:G96,",","")),""),_xlpm.n,SUMPRODUCT(--(_xlpm.v&lt;&gt;"")),IF(_xlpm.n=0,"",SUM(_xlpm.v)/_xlpm.n)))</f>
        <v>288661.5</v>
      </c>
      <c r="N96" s="156" t="str">
        <f t="shared" si="3"/>
        <v/>
      </c>
      <c r="O96" t="str">
        <f t="shared" si="4"/>
        <v>Meowwe</v>
      </c>
      <c r="V96">
        <v>1035</v>
      </c>
    </row>
    <row r="97" spans="1:22" ht="17.25" customHeight="1" x14ac:dyDescent="0.25">
      <c r="A97" s="83" t="s">
        <v>260</v>
      </c>
      <c r="B97" s="74">
        <v>30</v>
      </c>
      <c r="C97" s="79">
        <v>1605928</v>
      </c>
      <c r="D97" s="79">
        <v>465080</v>
      </c>
      <c r="E97" s="79">
        <v>1754947</v>
      </c>
      <c r="F97" s="79">
        <v>4273797</v>
      </c>
      <c r="G97" s="79" t="str">
        <f>IF(COUNTIFS('Score Import'!$A:$A,$A97,'Score Import'!$C:$C,G$1)=0,"",
SUMIFS('Score Import'!$B:$B,'Score Import'!$A:$A,$A97,'Score Import'!$C:$C,G$1))</f>
        <v/>
      </c>
      <c r="H97" s="146" t="str" cm="1">
        <f t="array" ref="H97">_xlfn.LET(_xlpm.v,IFERROR(VALUE(SUBSTITUTE(C97:G97,",","")),""),
_xlpm.valid,SUMPRODUCT(--(_xlpm.v&lt;&gt;""),--(LOWER(TRIM(C97:G97&amp;""))&lt;&gt;"x")),
_xlpm.m,SUMPRODUCT(--(_xlpm.v&lt;&gt;""),--(LOWER(TRIM(C97:G97&amp;""))&lt;&gt;"x"),--(_xlpm.v&lt;6000000)),
IF(_xlpm.valid=0,"",
IF(_xlpm.m=0,"Perfect!",
_xlpm.m&amp;IF(_xlpm.m=1," miss"," misses"))))</f>
        <v>4 misses</v>
      </c>
      <c r="I97" s="224" t="s">
        <v>180</v>
      </c>
      <c r="J97" s="224" t="s">
        <v>180</v>
      </c>
      <c r="K97" s="131"/>
      <c r="L97" s="130" cm="1">
        <f t="array" ref="L97">IF(SUMPRODUCT(--(LOWER(TRIM(C97:G97&amp;""))&lt;&gt;"x"),--(C97:G97&lt;&gt;""))=0,"",
SUMPRODUCT((LOWER(TRIM(C97:G97&amp;""))&lt;&gt;"x")*IFERROR(VALUE(SUBSTITUTE(C97:G97,",","")),0)))</f>
        <v>8099752</v>
      </c>
      <c r="M97" s="14" cm="1">
        <f t="array" ref="M97">IF(COUNTA(C97:G97)&lt;5,"",_xlfn.LET(_xlpm.v,IFERROR(VALUE(SUBSTITUTE(C97:G97,",","")),""),_xlpm.n,SUMPRODUCT(--(_xlpm.v&lt;&gt;"")),IF(_xlpm.n=0,"",SUM(_xlpm.v)/_xlpm.n)))</f>
        <v>2024938</v>
      </c>
      <c r="N97" s="156" t="str">
        <f t="shared" si="3"/>
        <v/>
      </c>
      <c r="O97" t="str">
        <f t="shared" si="4"/>
        <v>yupansu</v>
      </c>
      <c r="V97">
        <v>1113</v>
      </c>
    </row>
    <row r="98" spans="1:22" ht="17.25" customHeight="1" x14ac:dyDescent="0.25">
      <c r="A98" s="83" t="s">
        <v>581</v>
      </c>
      <c r="B98" s="74">
        <v>29</v>
      </c>
      <c r="C98" s="79" t="s">
        <v>142</v>
      </c>
      <c r="D98" s="79">
        <v>481200</v>
      </c>
      <c r="E98" s="79">
        <v>3493132</v>
      </c>
      <c r="F98" s="79">
        <v>6470809</v>
      </c>
      <c r="G98" s="79" t="str">
        <f>IF(COUNTIFS('Score Import'!$A:$A,$A98,'Score Import'!$C:$C,G$1)=0,"",
SUMIFS('Score Import'!$B:$B,'Score Import'!$A:$A,$A98,'Score Import'!$C:$C,G$1))</f>
        <v/>
      </c>
      <c r="H98" s="146" t="str" cm="1">
        <f t="array" ref="H98">_xlfn.LET(_xlpm.v,IFERROR(VALUE(SUBSTITUTE(C98:G98,",","")),""),
_xlpm.valid,SUMPRODUCT(--(_xlpm.v&lt;&gt;""),--(LOWER(TRIM(C98:G98&amp;""))&lt;&gt;"x")),
_xlpm.m,SUMPRODUCT(--(_xlpm.v&lt;&gt;""),--(LOWER(TRIM(C98:G98&amp;""))&lt;&gt;"x"),--(_xlpm.v&lt;6000000)),
IF(_xlpm.valid=0,"",
IF(_xlpm.m=0,"Perfect!",
_xlpm.m&amp;IF(_xlpm.m=1," miss"," misses"))))</f>
        <v>2 misses</v>
      </c>
      <c r="I98" s="224" t="s">
        <v>180</v>
      </c>
      <c r="J98" s="224" t="s">
        <v>180</v>
      </c>
      <c r="K98" s="131"/>
      <c r="L98" s="130" cm="1">
        <f t="array" ref="L98">IF(SUMPRODUCT(--(LOWER(TRIM(C98:G98&amp;""))&lt;&gt;"x"),--(C98:G98&lt;&gt;""))=0,"",
SUMPRODUCT((LOWER(TRIM(C98:G98&amp;""))&lt;&gt;"x")*IFERROR(VALUE(SUBSTITUTE(C98:G98,",","")),0)))</f>
        <v>10445141</v>
      </c>
      <c r="M98" s="14" cm="1">
        <f t="array" ref="M98">IF(COUNTA(C98:G98)&lt;5,"",_xlfn.LET(_xlpm.v,IFERROR(VALUE(SUBSTITUTE(C98:G98,",","")),""),_xlpm.n,SUMPRODUCT(--(_xlpm.v&lt;&gt;"")),IF(_xlpm.n=0,"",SUM(_xlpm.v)/_xlpm.n)))</f>
        <v>3481713.6666666665</v>
      </c>
      <c r="N98" s="156" t="str">
        <f t="shared" ref="N98:N106" si="5">IF(L98&gt;=20000000,"★",IF(AND(C98&lt;&gt;"",D98&lt;&gt;"",E98&lt;&gt;"",F98&lt;&gt;"",G98&lt;&gt;""),"✗",""))</f>
        <v/>
      </c>
      <c r="O98" t="str">
        <f t="shared" si="4"/>
        <v>BeachyGirl98</v>
      </c>
      <c r="V98">
        <v>1146</v>
      </c>
    </row>
    <row r="99" spans="1:22" ht="17.25" customHeight="1" x14ac:dyDescent="0.25">
      <c r="A99" s="74" t="s">
        <v>631</v>
      </c>
      <c r="B99" s="74">
        <v>30</v>
      </c>
      <c r="C99" s="79" t="s">
        <v>142</v>
      </c>
      <c r="D99" s="79" t="s">
        <v>142</v>
      </c>
      <c r="E99" s="79" t="s">
        <v>142</v>
      </c>
      <c r="F99" s="79">
        <v>23292920</v>
      </c>
      <c r="G99" s="79" t="str">
        <f>IF(COUNTIFS('Score Import'!$A:$A,$A99,'Score Import'!$C:$C,G$1)=0,"",
SUMIFS('Score Import'!$B:$B,'Score Import'!$A:$A,$A99,'Score Import'!$C:$C,G$1))</f>
        <v/>
      </c>
      <c r="H99" s="146" t="str" cm="1">
        <f t="array" ref="H99">_xlfn.LET(_xlpm.v,IFERROR(VALUE(SUBSTITUTE(C99:G99,",","")),""),
_xlpm.valid,SUMPRODUCT(--(_xlpm.v&lt;&gt;""),--(LOWER(TRIM(C99:G99&amp;""))&lt;&gt;"x")),
_xlpm.m,SUMPRODUCT(--(_xlpm.v&lt;&gt;""),--(LOWER(TRIM(C99:G99&amp;""))&lt;&gt;"x"),--(_xlpm.v&lt;6000000)),
IF(_xlpm.valid=0,"",
IF(_xlpm.m=0,"Perfect!",
_xlpm.m&amp;IF(_xlpm.m=1," miss"," misses"))))</f>
        <v>Perfect!</v>
      </c>
      <c r="I99" s="128" t="s">
        <v>142</v>
      </c>
      <c r="J99" s="225" t="s">
        <v>181</v>
      </c>
      <c r="K99" s="128"/>
      <c r="L99" s="130" cm="1">
        <f t="array" ref="L99">IF(SUMPRODUCT(--(LOWER(TRIM(C99:G99&amp;""))&lt;&gt;"x"),--(C99:G99&lt;&gt;""))=0,"",
SUMPRODUCT((LOWER(TRIM(C99:G99&amp;""))&lt;&gt;"x")*IFERROR(VALUE(SUBSTITUTE(C99:G99,",","")),0)))</f>
        <v>23292920</v>
      </c>
      <c r="M99" s="14" cm="1">
        <f t="array" ref="M99">IF(COUNTA(C99:G99)&lt;5,"",_xlfn.LET(_xlpm.v,IFERROR(VALUE(SUBSTITUTE(C99:G99,",","")),""),_xlpm.n,SUMPRODUCT(--(_xlpm.v&lt;&gt;"")),IF(_xlpm.n=0,"",SUM(_xlpm.v)/_xlpm.n)))</f>
        <v>23292920</v>
      </c>
      <c r="N99" s="156" t="str">
        <f t="shared" si="5"/>
        <v>★</v>
      </c>
      <c r="O99" t="str">
        <f t="shared" si="4"/>
        <v/>
      </c>
      <c r="V99">
        <v>1147</v>
      </c>
    </row>
    <row r="100" spans="1:22" ht="17.25" customHeight="1" x14ac:dyDescent="0.25">
      <c r="A100" s="74" t="s">
        <v>633</v>
      </c>
      <c r="B100" s="74">
        <v>33</v>
      </c>
      <c r="C100" s="79" t="s">
        <v>142</v>
      </c>
      <c r="D100" s="79" t="s">
        <v>142</v>
      </c>
      <c r="E100" s="79">
        <v>6110467</v>
      </c>
      <c r="F100" s="79">
        <v>9740470</v>
      </c>
      <c r="G100" s="79" t="str">
        <f>IF(COUNTIFS('Score Import'!$A:$A,$A100,'Score Import'!$C:$C,G$1)=0,"",
SUMIFS('Score Import'!$B:$B,'Score Import'!$A:$A,$A100,'Score Import'!$C:$C,G$1))</f>
        <v/>
      </c>
      <c r="H100" s="146" t="str" cm="1">
        <f t="array" ref="H100">_xlfn.LET(_xlpm.v,IFERROR(VALUE(SUBSTITUTE(C100:G100,",","")),""),
_xlpm.valid,SUMPRODUCT(--(_xlpm.v&lt;&gt;""),--(LOWER(TRIM(C100:G100&amp;""))&lt;&gt;"x")),
_xlpm.m,SUMPRODUCT(--(_xlpm.v&lt;&gt;""),--(LOWER(TRIM(C100:G100&amp;""))&lt;&gt;"x"),--(_xlpm.v&lt;6000000)),
IF(_xlpm.valid=0,"",
IF(_xlpm.m=0,"Perfect!",
_xlpm.m&amp;IF(_xlpm.m=1," miss"," misses"))))</f>
        <v>Perfect!</v>
      </c>
      <c r="I100" s="128" t="s">
        <v>142</v>
      </c>
      <c r="J100" s="224" t="s">
        <v>180</v>
      </c>
      <c r="K100" s="128"/>
      <c r="L100" s="130" cm="1">
        <f t="array" ref="L100">IF(SUMPRODUCT(--(LOWER(TRIM(C100:G100&amp;""))&lt;&gt;"x"),--(C100:G100&lt;&gt;""))=0,"",
SUMPRODUCT((LOWER(TRIM(C100:G100&amp;""))&lt;&gt;"x")*IFERROR(VALUE(SUBSTITUTE(C100:G100,",","")),0)))</f>
        <v>15850937</v>
      </c>
      <c r="M100" s="14" cm="1">
        <f t="array" ref="M100">IF(COUNTA(C100:G100)&lt;5,"",_xlfn.LET(_xlpm.v,IFERROR(VALUE(SUBSTITUTE(C100:G100,",","")),""),_xlpm.n,SUMPRODUCT(--(_xlpm.v&lt;&gt;"")),IF(_xlpm.n=0,"",SUM(_xlpm.v)/_xlpm.n)))</f>
        <v>7925468.5</v>
      </c>
      <c r="N100" s="156" t="str">
        <f t="shared" si="5"/>
        <v/>
      </c>
      <c r="O100" t="str">
        <f t="shared" si="4"/>
        <v>LionessEvergree</v>
      </c>
      <c r="V100">
        <v>1149</v>
      </c>
    </row>
    <row r="101" spans="1:22" ht="17.25" customHeight="1" x14ac:dyDescent="0.25">
      <c r="A101" s="74" t="s">
        <v>632</v>
      </c>
      <c r="B101" s="74">
        <v>30</v>
      </c>
      <c r="C101" s="79" t="s">
        <v>142</v>
      </c>
      <c r="D101" s="79" t="s">
        <v>142</v>
      </c>
      <c r="E101" s="79" t="s">
        <v>142</v>
      </c>
      <c r="F101" s="79" t="str">
        <f>IF(COUNTIFS('Score Import'!$A:$A,$A101,'Score Import'!$C:$C,F$1)=0,"",
SUMIFS('Score Import'!$B:$B,'Score Import'!$A:$A,$A101,'Score Import'!$C:$C,F$1))</f>
        <v/>
      </c>
      <c r="G101" s="79" t="str">
        <f>IF(COUNTIFS('Score Import'!$A:$A,$A101,'Score Import'!$C:$C,G$1)=0,"",
SUMIFS('Score Import'!$B:$B,'Score Import'!$A:$A,$A101,'Score Import'!$C:$C,G$1))</f>
        <v/>
      </c>
      <c r="H101" s="146" t="str" cm="1">
        <f t="array" ref="H101">_xlfn.LET(_xlpm.v,IFERROR(VALUE(SUBSTITUTE(C101:G101,",","")),""),
_xlpm.valid,SUMPRODUCT(--(_xlpm.v&lt;&gt;""),--(LOWER(TRIM(C101:G101&amp;""))&lt;&gt;"x")),
_xlpm.m,SUMPRODUCT(--(_xlpm.v&lt;&gt;""),--(LOWER(TRIM(C101:G101&amp;""))&lt;&gt;"x"),--(_xlpm.v&lt;6000000)),
IF(_xlpm.valid=0,"",
IF(_xlpm.m=0,"Perfect!",
_xlpm.m&amp;IF(_xlpm.m=1," miss"," misses"))))</f>
        <v/>
      </c>
      <c r="I101" s="128"/>
      <c r="J101" s="224" t="s">
        <v>180</v>
      </c>
      <c r="K101" s="128"/>
      <c r="L101" s="130" t="str" cm="1">
        <f t="array" ref="L101">IF(SUMPRODUCT(--(LOWER(TRIM(C101:G101&amp;""))&lt;&gt;"x"),--(C101:G101&lt;&gt;""))=0,"",
SUMPRODUCT((LOWER(TRIM(C101:G101&amp;""))&lt;&gt;"x")*IFERROR(VALUE(SUBSTITUTE(C101:G101,",","")),0)))</f>
        <v/>
      </c>
      <c r="M101" s="14" t="str" cm="1">
        <f t="array" ref="M101">IF(COUNTA(C101:G101)&lt;5,"",_xlfn.LET(_xlpm.v,IFERROR(VALUE(SUBSTITUTE(C101:G101,",","")),""),_xlpm.n,SUMPRODUCT(--(_xlpm.v&lt;&gt;"")),IF(_xlpm.n=0,"",SUM(_xlpm.v)/_xlpm.n)))</f>
        <v/>
      </c>
      <c r="N101" s="156" t="str">
        <f t="shared" si="5"/>
        <v>★</v>
      </c>
      <c r="O101" t="str">
        <f t="shared" si="4"/>
        <v/>
      </c>
      <c r="V101">
        <v>1148</v>
      </c>
    </row>
    <row r="102" spans="1:22" ht="17.25" customHeight="1" x14ac:dyDescent="0.25">
      <c r="A102" s="74"/>
      <c r="B102" s="74"/>
      <c r="C102" s="79"/>
      <c r="D102" s="79" t="str">
        <f>IF(COUNTIFS('Score Import'!$A:$A,$A102,'Score Import'!$C:$C,D$1)=0,"",
SUMIFS('Score Import'!$B:$B,'Score Import'!$A:$A,$A102,'Score Import'!$C:$C,D$1))</f>
        <v/>
      </c>
      <c r="E102" s="79" t="str">
        <f>IF(COUNTIFS('Score Import'!$A:$A,$A102,'Score Import'!$C:$C,E$1)=0,"",
SUMIFS('Score Import'!$B:$B,'Score Import'!$A:$A,$A102,'Score Import'!$C:$C,E$1))</f>
        <v/>
      </c>
      <c r="F102" s="79" t="str">
        <f>IF(COUNTIFS('Score Import'!$A:$A,$A102,'Score Import'!$C:$C,F$1)=0,"",
SUMIFS('Score Import'!$B:$B,'Score Import'!$A:$A,$A102,'Score Import'!$C:$C,F$1))</f>
        <v/>
      </c>
      <c r="G102" s="79" t="str">
        <f>IF(COUNTIFS('Score Import'!$A:$A,$A102,'Score Import'!$C:$C,G$1)=0,"",
SUMIFS('Score Import'!$B:$B,'Score Import'!$A:$A,$A102,'Score Import'!$C:$C,G$1))</f>
        <v/>
      </c>
      <c r="H102" s="146" t="str" cm="1">
        <f t="array" ref="H102">_xlfn.LET(_xlpm.v,IFERROR(VALUE(SUBSTITUTE(C102:G102,",","")),""),
_xlpm.valid,SUMPRODUCT(--(_xlpm.v&lt;&gt;""),--(LOWER(TRIM(C102:G102&amp;""))&lt;&gt;"x")),
_xlpm.m,SUMPRODUCT(--(_xlpm.v&lt;&gt;""),--(LOWER(TRIM(C102:G102&amp;""))&lt;&gt;"x"),--(_xlpm.v&lt;6000000)),
IF(_xlpm.valid=0,"",
IF(_xlpm.m=0,"Perfect!",
_xlpm.m&amp;IF(_xlpm.m=1," miss"," misses"))))</f>
        <v/>
      </c>
      <c r="I102" s="131"/>
      <c r="J102" s="131"/>
      <c r="K102" s="131"/>
      <c r="L102" s="130" t="str" cm="1">
        <f t="array" ref="L102">IF(SUMPRODUCT(--(LOWER(TRIM(C102:G102&amp;""))&lt;&gt;"x"),--(C102:G102&lt;&gt;""))=0,"",
SUMPRODUCT((LOWER(TRIM(C102:G102&amp;""))&lt;&gt;"x")*IFERROR(VALUE(SUBSTITUTE(C102:G102,",","")),0)))</f>
        <v/>
      </c>
      <c r="M102" s="14" t="str" cm="1">
        <f t="array" ref="M102">IF(COUNTA(C102:G102)&lt;5,"",_xlfn.LET(_xlpm.v,IFERROR(VALUE(SUBSTITUTE(C102:G102,",","")),""),_xlpm.n,SUMPRODUCT(--(_xlpm.v&lt;&gt;"")),IF(_xlpm.n=0,"",SUM(_xlpm.v)/_xlpm.n)))</f>
        <v/>
      </c>
      <c r="N102" s="156" t="str">
        <f t="shared" si="5"/>
        <v>★</v>
      </c>
      <c r="O102" t="str">
        <f t="shared" si="4"/>
        <v/>
      </c>
    </row>
    <row r="103" spans="1:22" ht="17.25" customHeight="1" x14ac:dyDescent="0.25">
      <c r="A103" s="74"/>
      <c r="B103" s="74"/>
      <c r="C103" s="79"/>
      <c r="D103" s="79"/>
      <c r="E103" s="79"/>
      <c r="F103" s="79"/>
      <c r="G103" s="79"/>
      <c r="H103" s="146"/>
      <c r="I103" s="128"/>
      <c r="J103" s="128"/>
      <c r="K103" s="128"/>
      <c r="L103" s="130"/>
      <c r="M103" s="14"/>
      <c r="N103" s="156" t="str">
        <f t="shared" si="5"/>
        <v/>
      </c>
    </row>
    <row r="104" spans="1:22" ht="17.25" customHeight="1" x14ac:dyDescent="0.25">
      <c r="A104" s="74"/>
      <c r="B104" s="74"/>
      <c r="C104" s="79"/>
      <c r="D104" s="79"/>
      <c r="E104" s="79"/>
      <c r="F104" s="79"/>
      <c r="G104" s="79"/>
      <c r="H104" s="146"/>
      <c r="I104" s="128"/>
      <c r="J104" s="128"/>
      <c r="K104" s="128"/>
      <c r="L104" s="130"/>
      <c r="M104" s="14"/>
      <c r="N104" s="156" t="str">
        <f t="shared" si="5"/>
        <v/>
      </c>
    </row>
    <row r="105" spans="1:22" ht="17.25" customHeight="1" x14ac:dyDescent="0.25">
      <c r="A105" s="74"/>
      <c r="B105" s="74"/>
      <c r="C105" s="79"/>
      <c r="D105" s="79" t="str">
        <f>IF(COUNTIFS('Score Import'!$A:$A,$A105,'Score Import'!$C:$C,D$1)=0,"",
SUMIFS('Score Import'!$B:$B,'Score Import'!$A:$A,$A105,'Score Import'!$C:$C,D$1))</f>
        <v/>
      </c>
      <c r="E105" s="79" t="str">
        <f>IF(COUNTIFS('Score Import'!$A:$A,$A105,'Score Import'!$C:$C,E$1)=0,"",
SUMIFS('Score Import'!$B:$B,'Score Import'!$A:$A,$A105,'Score Import'!$C:$C,E$1))</f>
        <v/>
      </c>
      <c r="F105" s="79" t="str">
        <f>IF(COUNTIFS('Score Import'!$A:$A,$A105,'Score Import'!$C:$C,F$1)=0,"",
SUMIFS('Score Import'!$B:$B,'Score Import'!$A:$A,$A105,'Score Import'!$C:$C,F$1))</f>
        <v/>
      </c>
      <c r="G105" s="79" t="str">
        <f>IF(COUNTIFS('Score Import'!$A:$A,$A105,'Score Import'!$C:$C,G$1)=0,"",
SUMIFS('Score Import'!$B:$B,'Score Import'!$A:$A,$A105,'Score Import'!$C:$C,G$1))</f>
        <v/>
      </c>
      <c r="H105" s="146" t="str" cm="1">
        <f t="array" ref="H105">_xlfn.LET(_xlpm.v,IFERROR(VALUE(SUBSTITUTE(C105:G105,",","")),""),
_xlpm.valid,SUMPRODUCT(--(_xlpm.v&lt;&gt;""),--(LOWER(TRIM(C105:G105&amp;""))&lt;&gt;"x")),
_xlpm.m,SUMPRODUCT(--(_xlpm.v&lt;&gt;""),--(LOWER(TRIM(C105:G105&amp;""))&lt;&gt;"x"),--(_xlpm.v&lt;6000000)),
IF(_xlpm.valid=0,"",
IF(_xlpm.m=0,"Perfect!",
_xlpm.m&amp;IF(_xlpm.m=1," miss"," misses"))))</f>
        <v/>
      </c>
      <c r="I105" s="131"/>
      <c r="J105" s="131"/>
      <c r="K105" s="131"/>
      <c r="L105" s="130" t="str" cm="1">
        <f t="array" ref="L105">IF(SUMPRODUCT(--(LOWER(TRIM(C105:G105&amp;""))&lt;&gt;"x"),--(C105:G105&lt;&gt;""))=0,"",
SUMPRODUCT((LOWER(TRIM(C105:G105&amp;""))&lt;&gt;"x")*IFERROR(VALUE(SUBSTITUTE(C105:G105,",","")),0)))</f>
        <v/>
      </c>
      <c r="M105" s="14" t="str" cm="1">
        <f t="array" ref="M105">IF(COUNTA(C105:G105)&lt;5,"",_xlfn.LET(_xlpm.v,IFERROR(VALUE(SUBSTITUTE(C105:G105,",","")),""),_xlpm.n,SUMPRODUCT(--(_xlpm.v&lt;&gt;"")),IF(_xlpm.n=0,"",SUM(_xlpm.v)/_xlpm.n)))</f>
        <v/>
      </c>
      <c r="N105" s="156" t="str">
        <f t="shared" si="5"/>
        <v>★</v>
      </c>
      <c r="O105" t="str">
        <f t="shared" si="4"/>
        <v/>
      </c>
    </row>
    <row r="106" spans="1:22" ht="17.25" customHeight="1" x14ac:dyDescent="0.25">
      <c r="A106" t="s">
        <v>97</v>
      </c>
      <c r="C106" s="129" cm="1">
        <f t="array" ref="C106">IF(SUMPRODUCT((LOWER(TRIM(C2:C105&amp;""))&lt;&gt;"x")*(C2:C105&lt;&gt;0)*(C2:C105&lt;&gt;""))=0,"",COUNTIFS(C$2:C$105,"&lt;6000000",C$2:C$105,"&lt;&gt;x",C$2:C$105,"&lt;&gt;"))</f>
        <v>24</v>
      </c>
      <c r="D106" s="129" cm="1">
        <f t="array" ref="D106">IF(SUMPRODUCT((LOWER(TRIM(D2:D105&amp;""))&lt;&gt;"x")*(D2:D105&lt;&gt;0)*(D2:D105&lt;&gt;""))=0,"",COUNTIFS(D$2:D$105,"&lt;6000000",D$2:D$105,"&lt;&gt;x",D$2:D$105,"&lt;&gt;"))</f>
        <v>53</v>
      </c>
      <c r="E106" s="129" cm="1">
        <f t="array" ref="E106">IF(SUMPRODUCT((LOWER(TRIM(E2:E105&amp;""))&lt;&gt;"x")*(E2:E105&lt;&gt;0)*(E2:E105&lt;&gt;""))=0,"",COUNTIFS(E$2:E$105,"&lt;6000000",E$2:E$105,"&lt;&gt;x",E$2:E$105,"&lt;&gt;"))</f>
        <v>49</v>
      </c>
      <c r="F106" s="129" cm="1">
        <f t="array" ref="F106">IF(SUMPRODUCT((LOWER(TRIM(F2:F105&amp;""))&lt;&gt;"x")*(F2:F105&lt;&gt;0)*(F2:F105&lt;&gt;""))=0,"",COUNTIFS(F$2:F$105,"&lt;6000000",F$2:F$105,"&lt;&gt;x",F$2:F$105,"&lt;&gt;"))</f>
        <v>12</v>
      </c>
      <c r="G106" s="129" t="str" cm="1">
        <f t="array" ref="G106">IF(SUMPRODUCT((LOWER(TRIM(G2:G105&amp;""))&lt;&gt;"x")*(G2:G105&lt;&gt;0)*(G2:G105&lt;&gt;""))=0,"",COUNTIFS(G$2:G$105,"&lt;6000000",G$2:G$105,"&lt;&gt;x",G$2:G$105,"&lt;&gt;"))</f>
        <v/>
      </c>
      <c r="N106" s="156" t="str">
        <f t="shared" si="5"/>
        <v/>
      </c>
    </row>
    <row r="107" spans="1:22" ht="17.25" customHeight="1" x14ac:dyDescent="0.25">
      <c r="C107" s="14"/>
      <c r="D107" s="14"/>
      <c r="E107" s="14"/>
      <c r="F107" s="14"/>
      <c r="G107" s="14"/>
    </row>
    <row r="108" spans="1:22" ht="17.25" customHeight="1" x14ac:dyDescent="0.25">
      <c r="A108" t="s">
        <v>98</v>
      </c>
      <c r="C108" s="130" cm="1">
        <f t="array" ref="C108">IF(SUMPRODUCT((LOWER(TRIM(C2:C105&amp;""))&lt;&gt;"x")*(C2:C105&lt;&gt;0)*(C2:C105&lt;&gt;""))=0,"",SUMPRODUCT((LOWER(TRIM(C2:C105&amp;""))&lt;&gt;"x")*IFERROR(C2:C105*1,0)))</f>
        <v>668665795</v>
      </c>
      <c r="D108" s="130" cm="1">
        <f t="array" ref="D108">IF(SUMPRODUCT((LOWER(TRIM(D2:D105&amp;""))&lt;&gt;"x")*(D2:D105&lt;&gt;0)*(D2:D105&lt;&gt;""))=0,"",SUMPRODUCT((LOWER(TRIM(D2:D105&amp;""))&lt;&gt;"x")*IFERROR(D2:D105*1,0)))</f>
        <v>455810101</v>
      </c>
      <c r="E108" s="130" cm="1">
        <f t="array" ref="E108">IF(SUMPRODUCT((LOWER(TRIM(E2:E105&amp;""))&lt;&gt;"x")*(E2:E105&lt;&gt;0)*(E2:E105&lt;&gt;""))=0,"",SUMPRODUCT((LOWER(TRIM(E2:E105&amp;""))&lt;&gt;"x")*IFERROR(E2:E105*1,0)))</f>
        <v>522309968</v>
      </c>
      <c r="F108" s="130" cm="1">
        <f t="array" ref="F108">IF(SUMPRODUCT((LOWER(TRIM(F2:F105&amp;""))&lt;&gt;"x")*(F2:F105&lt;&gt;0)*(F2:F105&lt;&gt;""))=0,"",SUMPRODUCT((LOWER(TRIM(F2:F105&amp;""))&lt;&gt;"x")*IFERROR(F2:F105*1,0)))</f>
        <v>1053377369</v>
      </c>
      <c r="G108" s="130" t="str" cm="1">
        <f t="array" ref="G108">IF(SUMPRODUCT((LOWER(TRIM(G2:G105&amp;""))&lt;&gt;"x")*(G2:G105&lt;&gt;0)*(G2:G105&lt;&gt;""))=0,"",SUMPRODUCT((LOWER(TRIM(G2:G105&amp;""))&lt;&gt;"x")*IFERROR(G2:G105*1,0)))</f>
        <v/>
      </c>
      <c r="N108" t="s">
        <v>103</v>
      </c>
      <c r="O108" t="s">
        <v>104</v>
      </c>
      <c r="P108" t="s">
        <v>92</v>
      </c>
    </row>
    <row r="109" spans="1:22" ht="17.25" customHeight="1" x14ac:dyDescent="0.25">
      <c r="A109" t="s">
        <v>99</v>
      </c>
      <c r="C109" s="130">
        <v>709351906</v>
      </c>
      <c r="D109" s="130">
        <v>463524032</v>
      </c>
      <c r="E109" s="130">
        <v>526428917</v>
      </c>
      <c r="F109" s="130">
        <v>1053377369</v>
      </c>
      <c r="G109" s="130"/>
      <c r="L109" t="s">
        <v>93</v>
      </c>
      <c r="M109" s="126" t="s">
        <v>624</v>
      </c>
      <c r="N109">
        <f>IF(COUNTA($I$2:$I$105)=0,"",COUNTIF($I$2:$I$105,$V$137))</f>
        <v>88</v>
      </c>
      <c r="O109">
        <f>IF(COUNTA($I$2:$I$105)=0,"",COUNTIF($I$2:$I$105,$V$138))</f>
        <v>2</v>
      </c>
      <c r="P109">
        <f>IF(COUNTA($I$2:$I$105)=0,"",COUNTIF($I$2:$I$105,$V$139))</f>
        <v>1</v>
      </c>
    </row>
    <row r="110" spans="1:22" ht="17.25" customHeight="1" x14ac:dyDescent="0.25">
      <c r="A110" t="s">
        <v>100</v>
      </c>
      <c r="C110" s="14">
        <f>IF(OR(C108="",C109="",C108=0,C109=0),"",C108-C109)</f>
        <v>-40686111</v>
      </c>
      <c r="D110" s="14">
        <f t="shared" ref="D110:G110" si="6">IF(OR(D108="",D109="",D108=0,D109=0),"",D108-D109)</f>
        <v>-7713931</v>
      </c>
      <c r="E110" s="14">
        <f t="shared" si="6"/>
        <v>-4118949</v>
      </c>
      <c r="F110" s="14">
        <f t="shared" si="6"/>
        <v>0</v>
      </c>
      <c r="G110" s="14" t="str">
        <f t="shared" si="6"/>
        <v/>
      </c>
      <c r="L110" t="s">
        <v>102</v>
      </c>
      <c r="M110" s="126" t="s">
        <v>634</v>
      </c>
      <c r="N110">
        <f>IF(COUNTA($J$2:$J$105)=0,"",COUNTIF($J$2:$J$105,$V$137))</f>
        <v>94</v>
      </c>
      <c r="O110">
        <f>IF(COUNTA($J$2:$J$105)=0,"",COUNTIF($J$2:$J$105,$V$138))</f>
        <v>0</v>
      </c>
      <c r="P110">
        <f>IF(COUNTA($J$2:$J$105)=0,"",COUNTIF($J$2:$J$105,$V$139))</f>
        <v>5</v>
      </c>
    </row>
    <row r="111" spans="1:22" ht="17.25" customHeight="1" x14ac:dyDescent="0.25">
      <c r="C111" s="14"/>
      <c r="D111" s="14"/>
      <c r="E111" s="14"/>
      <c r="F111" s="14"/>
      <c r="G111" s="14"/>
      <c r="L111" t="s">
        <v>94</v>
      </c>
      <c r="M111" s="126"/>
      <c r="N111" t="str">
        <f>IF(COUNTA($K$2:$K$105)=0,"",COUNTIF($K$2:$K$105,$V$137))</f>
        <v/>
      </c>
      <c r="O111" t="str">
        <f>IF(COUNTA($K$2:$K$105)=0,"",COUNTIF($K$2:$K$105,$V$138))</f>
        <v/>
      </c>
      <c r="P111" t="str">
        <f>IF(COUNTA($K$2:$K$105)=0,"",COUNTIF($K$2:$K$105,$V$139))</f>
        <v/>
      </c>
    </row>
    <row r="112" spans="1:22" ht="17.25" customHeight="1" x14ac:dyDescent="0.25">
      <c r="A112" t="s">
        <v>101</v>
      </c>
      <c r="C112" s="14"/>
      <c r="D112" s="14"/>
      <c r="E112" s="14"/>
      <c r="F112" s="14"/>
      <c r="G112" s="14"/>
    </row>
    <row r="113" spans="1:7" ht="17.25" customHeight="1" x14ac:dyDescent="0.25">
      <c r="A113" s="126" t="s">
        <v>479</v>
      </c>
      <c r="C113" s="14"/>
      <c r="D113" s="14"/>
      <c r="E113" s="14"/>
      <c r="F113" s="14"/>
      <c r="G113" s="14"/>
    </row>
    <row r="114" spans="1:7" ht="17.25" customHeight="1" x14ac:dyDescent="0.25">
      <c r="A114" t="s">
        <v>98</v>
      </c>
      <c r="C114" s="130">
        <v>612194880</v>
      </c>
      <c r="D114" s="130">
        <v>369558414</v>
      </c>
      <c r="E114" s="130">
        <v>353564137</v>
      </c>
      <c r="F114" s="130">
        <v>988022448</v>
      </c>
      <c r="G114" s="130"/>
    </row>
    <row r="115" spans="1:7" ht="17.25" customHeight="1" x14ac:dyDescent="0.25"/>
    <row r="116" spans="1:7" ht="17.25" customHeight="1" x14ac:dyDescent="0.25">
      <c r="A116" t="s">
        <v>95</v>
      </c>
      <c r="C116" t="str">
        <f>IF(OR(C109="",C114=""),"",IF(C109&gt;C114,"WPX",IF(C114&gt;C109,$A$113,"")))</f>
        <v>WPX</v>
      </c>
      <c r="D116" t="str">
        <f t="shared" ref="D116:G116" si="7">IF(OR(D109="",D114=""),"",IF(D109&gt;D114,"WPX",IF(D114&gt;D109,$A$113,"")))</f>
        <v>WPX</v>
      </c>
      <c r="E116" t="str">
        <f t="shared" si="7"/>
        <v>WPX</v>
      </c>
      <c r="F116" t="str">
        <f t="shared" si="7"/>
        <v>WPX</v>
      </c>
      <c r="G116" t="str">
        <f t="shared" si="7"/>
        <v/>
      </c>
    </row>
    <row r="117" spans="1:7" ht="17.25" customHeight="1" x14ac:dyDescent="0.25"/>
    <row r="118" spans="1:7" ht="17.25" customHeight="1" x14ac:dyDescent="0.25"/>
    <row r="119" spans="1:7" ht="17.25" customHeight="1" x14ac:dyDescent="0.25">
      <c r="A119" t="str">
        <f>IF(COUNTA(C115:G115)&lt;5,"",IF(MAX(COUNTIF(C115:G115,"WPX"),COUNTIF(C115:G115,A112))=0,"",IF(COUNTIF(C115:G115,"WPX")&gt;COUNTIF(C115:G115,A112),"WPX",A112)))</f>
        <v/>
      </c>
    </row>
    <row r="120" spans="1:7" ht="17.25" customHeight="1" x14ac:dyDescent="0.25"/>
    <row r="121" spans="1:7" ht="17.25" customHeight="1" x14ac:dyDescent="0.25"/>
    <row r="122" spans="1:7" ht="17.25" customHeight="1" x14ac:dyDescent="0.25"/>
    <row r="123" spans="1:7" ht="17.25" customHeight="1" x14ac:dyDescent="0.25"/>
    <row r="124" spans="1:7" ht="17.25" customHeight="1" x14ac:dyDescent="0.25"/>
    <row r="125" spans="1:7" ht="17.25" customHeight="1" x14ac:dyDescent="0.25"/>
    <row r="126" spans="1:7" ht="17.25" customHeight="1" x14ac:dyDescent="0.25"/>
    <row r="127" spans="1:7" ht="18" customHeight="1" x14ac:dyDescent="0.25"/>
    <row r="128" spans="1:7" ht="18" customHeight="1" x14ac:dyDescent="0.25"/>
    <row r="129" spans="22:22" ht="18" customHeight="1" x14ac:dyDescent="0.25"/>
    <row r="130" spans="22:22" ht="18" customHeight="1" x14ac:dyDescent="0.25"/>
    <row r="131" spans="22:22" ht="18" customHeight="1" x14ac:dyDescent="0.25"/>
    <row r="132" spans="22:22" ht="18" customHeight="1" x14ac:dyDescent="0.25"/>
    <row r="133" spans="22:22" ht="18" customHeight="1" x14ac:dyDescent="0.25"/>
    <row r="134" spans="22:22" ht="18" customHeight="1" x14ac:dyDescent="0.25"/>
    <row r="135" spans="22:22" ht="18" customHeight="1" x14ac:dyDescent="0.25"/>
    <row r="136" spans="22:22" ht="18" customHeight="1" x14ac:dyDescent="0.25"/>
    <row r="137" spans="22:22" ht="18" customHeight="1" x14ac:dyDescent="0.25">
      <c r="V137" s="222" t="s">
        <v>180</v>
      </c>
    </row>
    <row r="138" spans="22:22" ht="18" customHeight="1" x14ac:dyDescent="0.25">
      <c r="V138" s="219" t="s">
        <v>340</v>
      </c>
    </row>
    <row r="139" spans="22:22" ht="18" customHeight="1" x14ac:dyDescent="0.25">
      <c r="V139" s="223" t="s">
        <v>181</v>
      </c>
    </row>
    <row r="140" spans="22:22" ht="18" customHeight="1" x14ac:dyDescent="0.25"/>
    <row r="141" spans="22:22" ht="18" customHeight="1" x14ac:dyDescent="0.25"/>
    <row r="142" spans="22:22" ht="18" customHeight="1" x14ac:dyDescent="0.25"/>
    <row r="143" spans="22:22" ht="18" customHeight="1" x14ac:dyDescent="0.25"/>
    <row r="144" spans="22:22" ht="18" customHeight="1" x14ac:dyDescent="0.25"/>
    <row r="145" ht="18" customHeight="1" x14ac:dyDescent="0.25"/>
    <row r="146" ht="18" customHeight="1" x14ac:dyDescent="0.25"/>
    <row r="147" ht="18" customHeight="1" x14ac:dyDescent="0.25"/>
    <row r="148" ht="18" customHeight="1" x14ac:dyDescent="0.25"/>
    <row r="149" ht="18" customHeight="1" x14ac:dyDescent="0.25"/>
    <row r="150" ht="18" customHeight="1" x14ac:dyDescent="0.25"/>
    <row r="151" ht="18" customHeight="1" x14ac:dyDescent="0.25"/>
    <row r="152" ht="18" customHeight="1" x14ac:dyDescent="0.25"/>
    <row r="153" ht="18" customHeight="1" x14ac:dyDescent="0.25"/>
    <row r="154" ht="18" customHeight="1" x14ac:dyDescent="0.25"/>
    <row r="155" ht="18" customHeight="1" x14ac:dyDescent="0.25"/>
    <row r="156" ht="18" customHeight="1" x14ac:dyDescent="0.25"/>
    <row r="157" ht="18" customHeight="1" x14ac:dyDescent="0.25"/>
    <row r="158" ht="18" customHeight="1" x14ac:dyDescent="0.25"/>
    <row r="159" ht="18" customHeight="1" x14ac:dyDescent="0.25"/>
    <row r="160" ht="18" customHeight="1" x14ac:dyDescent="0.25"/>
    <row r="161" ht="18" customHeight="1" x14ac:dyDescent="0.25"/>
    <row r="162" ht="18" customHeight="1" x14ac:dyDescent="0.25"/>
    <row r="163" ht="18" customHeight="1" x14ac:dyDescent="0.25"/>
    <row r="164" ht="18" customHeight="1" x14ac:dyDescent="0.25"/>
    <row r="165" ht="18" customHeight="1" x14ac:dyDescent="0.25"/>
    <row r="166" ht="18" customHeight="1" x14ac:dyDescent="0.25"/>
    <row r="167" ht="18" customHeight="1" x14ac:dyDescent="0.25"/>
    <row r="168" ht="18" customHeight="1" x14ac:dyDescent="0.25"/>
    <row r="169" ht="18" customHeight="1" x14ac:dyDescent="0.25"/>
    <row r="170" ht="18" customHeight="1" x14ac:dyDescent="0.25"/>
    <row r="171" ht="18" customHeight="1" x14ac:dyDescent="0.25"/>
    <row r="172" ht="18" customHeight="1" x14ac:dyDescent="0.25"/>
    <row r="173" ht="18" customHeight="1" x14ac:dyDescent="0.25"/>
    <row r="174" ht="18" customHeight="1" x14ac:dyDescent="0.25"/>
    <row r="175" ht="18" customHeight="1" x14ac:dyDescent="0.25"/>
    <row r="176" ht="18" customHeight="1" x14ac:dyDescent="0.25"/>
    <row r="177" ht="18" customHeight="1" x14ac:dyDescent="0.25"/>
    <row r="178" ht="18" customHeight="1" x14ac:dyDescent="0.25"/>
    <row r="179" ht="18" customHeight="1" x14ac:dyDescent="0.25"/>
    <row r="180" ht="18" customHeight="1" x14ac:dyDescent="0.25"/>
    <row r="181" ht="18" customHeight="1" x14ac:dyDescent="0.25"/>
    <row r="182" ht="18" customHeight="1" x14ac:dyDescent="0.25"/>
    <row r="183" ht="18" customHeight="1" x14ac:dyDescent="0.25"/>
    <row r="184" ht="18" customHeight="1" x14ac:dyDescent="0.25"/>
    <row r="185" ht="18" customHeight="1" x14ac:dyDescent="0.25"/>
    <row r="186" ht="18" customHeight="1" x14ac:dyDescent="0.25"/>
    <row r="187" ht="18" customHeight="1" x14ac:dyDescent="0.25"/>
    <row r="188" ht="18" customHeight="1" x14ac:dyDescent="0.25"/>
    <row r="189" ht="18" customHeight="1" x14ac:dyDescent="0.25"/>
    <row r="190" ht="18" customHeight="1" x14ac:dyDescent="0.25"/>
    <row r="191" ht="18" customHeight="1" x14ac:dyDescent="0.25"/>
    <row r="192" ht="18" customHeight="1" x14ac:dyDescent="0.25"/>
    <row r="193" ht="18" customHeight="1" x14ac:dyDescent="0.25"/>
    <row r="194" ht="18" customHeight="1" x14ac:dyDescent="0.25"/>
    <row r="195" ht="18" customHeight="1" x14ac:dyDescent="0.25"/>
    <row r="196" ht="18" customHeight="1" x14ac:dyDescent="0.25"/>
    <row r="197" ht="18" customHeight="1" x14ac:dyDescent="0.25"/>
    <row r="198" ht="18" customHeight="1" x14ac:dyDescent="0.25"/>
    <row r="199" ht="18" customHeight="1" x14ac:dyDescent="0.25"/>
    <row r="200" ht="18" customHeight="1" x14ac:dyDescent="0.25"/>
    <row r="201" ht="18" customHeight="1" x14ac:dyDescent="0.25"/>
    <row r="202" ht="18" customHeight="1" x14ac:dyDescent="0.25"/>
    <row r="203" ht="18" customHeight="1" x14ac:dyDescent="0.25"/>
    <row r="204" ht="18" customHeight="1" x14ac:dyDescent="0.25"/>
    <row r="205" ht="18" customHeight="1" x14ac:dyDescent="0.25"/>
    <row r="206" ht="18" customHeight="1" x14ac:dyDescent="0.25"/>
    <row r="207" ht="18" customHeight="1" x14ac:dyDescent="0.25"/>
    <row r="208" ht="18" customHeight="1" x14ac:dyDescent="0.25"/>
    <row r="209" ht="18" customHeight="1" x14ac:dyDescent="0.25"/>
    <row r="210" ht="18" customHeight="1" x14ac:dyDescent="0.25"/>
    <row r="211" ht="18" customHeight="1" x14ac:dyDescent="0.25"/>
    <row r="212" ht="18" customHeight="1" x14ac:dyDescent="0.25"/>
    <row r="213" ht="18" customHeight="1" x14ac:dyDescent="0.25"/>
    <row r="214" ht="18" customHeight="1" x14ac:dyDescent="0.25"/>
    <row r="215" ht="18" customHeight="1" x14ac:dyDescent="0.25"/>
    <row r="216" ht="18" customHeight="1" x14ac:dyDescent="0.25"/>
    <row r="217" ht="18" customHeight="1" x14ac:dyDescent="0.25"/>
    <row r="218" ht="18" customHeight="1" x14ac:dyDescent="0.25"/>
    <row r="219" ht="18" customHeight="1" x14ac:dyDescent="0.25"/>
    <row r="220" ht="18" customHeight="1" x14ac:dyDescent="0.25"/>
    <row r="221" ht="18" customHeight="1" x14ac:dyDescent="0.25"/>
    <row r="222" ht="18" customHeight="1" x14ac:dyDescent="0.25"/>
    <row r="223" ht="18" customHeight="1" x14ac:dyDescent="0.25"/>
    <row r="224" ht="18" customHeight="1" x14ac:dyDescent="0.25"/>
    <row r="225" ht="18" customHeight="1" x14ac:dyDescent="0.25"/>
    <row r="226" ht="18" customHeight="1" x14ac:dyDescent="0.25"/>
    <row r="227" ht="18" customHeight="1" x14ac:dyDescent="0.25"/>
    <row r="228" ht="18" customHeight="1" x14ac:dyDescent="0.25"/>
    <row r="229" ht="18" customHeight="1" x14ac:dyDescent="0.25"/>
    <row r="230" ht="18" customHeight="1" x14ac:dyDescent="0.25"/>
    <row r="231" ht="18" customHeight="1" x14ac:dyDescent="0.25"/>
    <row r="232" ht="18" customHeight="1" x14ac:dyDescent="0.25"/>
    <row r="233" ht="18" customHeight="1" x14ac:dyDescent="0.25"/>
    <row r="234" ht="18" customHeight="1" x14ac:dyDescent="0.25"/>
    <row r="235" ht="18" customHeight="1" x14ac:dyDescent="0.25"/>
    <row r="236" ht="18" customHeight="1" x14ac:dyDescent="0.25"/>
    <row r="237" ht="18" customHeight="1" x14ac:dyDescent="0.25"/>
    <row r="238" ht="18" customHeight="1" x14ac:dyDescent="0.25"/>
    <row r="239" ht="18" customHeight="1" x14ac:dyDescent="0.25"/>
    <row r="240" ht="18" customHeight="1" x14ac:dyDescent="0.25"/>
    <row r="241" ht="18" customHeight="1" x14ac:dyDescent="0.25"/>
    <row r="242" ht="18" customHeight="1" x14ac:dyDescent="0.25"/>
    <row r="243" ht="18" customHeight="1" x14ac:dyDescent="0.25"/>
    <row r="244" ht="18" customHeight="1" x14ac:dyDescent="0.25"/>
    <row r="245" ht="18" customHeight="1" x14ac:dyDescent="0.25"/>
    <row r="246" ht="18" customHeight="1" x14ac:dyDescent="0.25"/>
    <row r="247" ht="18" customHeight="1" x14ac:dyDescent="0.25"/>
    <row r="248" ht="18" customHeight="1" x14ac:dyDescent="0.25"/>
    <row r="249" ht="18" customHeight="1" x14ac:dyDescent="0.25"/>
    <row r="250" ht="18" customHeight="1" x14ac:dyDescent="0.25"/>
    <row r="251" ht="18" customHeight="1" x14ac:dyDescent="0.25"/>
    <row r="252" ht="18" customHeight="1" x14ac:dyDescent="0.25"/>
    <row r="253" ht="18" customHeight="1" x14ac:dyDescent="0.25"/>
    <row r="254" ht="18" customHeight="1" x14ac:dyDescent="0.25"/>
    <row r="255" ht="18" customHeight="1" x14ac:dyDescent="0.25"/>
    <row r="256" ht="18" customHeight="1" x14ac:dyDescent="0.25"/>
    <row r="257" ht="18" customHeight="1" x14ac:dyDescent="0.25"/>
    <row r="258" ht="18" customHeight="1" x14ac:dyDescent="0.25"/>
    <row r="259" ht="18" customHeight="1" x14ac:dyDescent="0.25"/>
    <row r="260" ht="18" customHeight="1" x14ac:dyDescent="0.25"/>
    <row r="261" ht="18" customHeight="1" x14ac:dyDescent="0.25"/>
    <row r="262" ht="18" customHeight="1" x14ac:dyDescent="0.25"/>
    <row r="263" ht="18" customHeight="1" x14ac:dyDescent="0.25"/>
    <row r="264" ht="18" customHeight="1" x14ac:dyDescent="0.25"/>
    <row r="265" ht="18" customHeight="1" x14ac:dyDescent="0.25"/>
    <row r="266" ht="18" customHeight="1" x14ac:dyDescent="0.25"/>
    <row r="267" ht="18" customHeight="1" x14ac:dyDescent="0.25"/>
    <row r="268" ht="18" customHeight="1" x14ac:dyDescent="0.25"/>
    <row r="269" ht="18" customHeight="1" x14ac:dyDescent="0.25"/>
    <row r="270" ht="18" customHeight="1" x14ac:dyDescent="0.25"/>
    <row r="271" ht="18" customHeight="1" x14ac:dyDescent="0.25"/>
    <row r="272" ht="18" customHeight="1" x14ac:dyDescent="0.25"/>
    <row r="273" ht="18" customHeight="1" x14ac:dyDescent="0.25"/>
    <row r="274" ht="18" customHeight="1" x14ac:dyDescent="0.25"/>
    <row r="275" ht="18" customHeight="1" x14ac:dyDescent="0.25"/>
    <row r="276" ht="18" customHeight="1" x14ac:dyDescent="0.25"/>
    <row r="277" ht="18" customHeight="1" x14ac:dyDescent="0.25"/>
    <row r="278" ht="18" customHeight="1" x14ac:dyDescent="0.25"/>
    <row r="279" ht="18" customHeight="1" x14ac:dyDescent="0.25"/>
    <row r="280" ht="18" customHeight="1" x14ac:dyDescent="0.25"/>
    <row r="281" ht="18" customHeight="1" x14ac:dyDescent="0.25"/>
    <row r="282" ht="18" customHeight="1" x14ac:dyDescent="0.25"/>
    <row r="283" ht="18" customHeight="1" x14ac:dyDescent="0.25"/>
    <row r="284" ht="18" customHeight="1" x14ac:dyDescent="0.25"/>
    <row r="285" ht="18" customHeight="1" x14ac:dyDescent="0.25"/>
    <row r="286" ht="18" customHeight="1" x14ac:dyDescent="0.25"/>
    <row r="287" ht="18" customHeight="1" x14ac:dyDescent="0.25"/>
    <row r="288" ht="18" customHeight="1" x14ac:dyDescent="0.25"/>
    <row r="289" ht="18" customHeight="1" x14ac:dyDescent="0.25"/>
    <row r="290" ht="18" customHeight="1" x14ac:dyDescent="0.25"/>
    <row r="291" ht="18" customHeight="1" x14ac:dyDescent="0.25"/>
    <row r="292" ht="18" customHeight="1" x14ac:dyDescent="0.25"/>
    <row r="293" ht="18" customHeight="1" x14ac:dyDescent="0.25"/>
    <row r="294" ht="18" customHeight="1" x14ac:dyDescent="0.25"/>
    <row r="295" ht="18" customHeight="1" x14ac:dyDescent="0.25"/>
    <row r="296" ht="18" customHeight="1" x14ac:dyDescent="0.25"/>
    <row r="297" ht="18" customHeight="1" x14ac:dyDescent="0.25"/>
    <row r="298" ht="18" customHeight="1" x14ac:dyDescent="0.25"/>
    <row r="299" ht="18" customHeight="1" x14ac:dyDescent="0.25"/>
    <row r="300" ht="18" customHeight="1" x14ac:dyDescent="0.25"/>
    <row r="301" ht="18" customHeight="1" x14ac:dyDescent="0.25"/>
    <row r="302" ht="18" customHeight="1" x14ac:dyDescent="0.25"/>
    <row r="303" ht="18" customHeight="1" x14ac:dyDescent="0.25"/>
    <row r="304" ht="18" customHeight="1" x14ac:dyDescent="0.25"/>
    <row r="305" ht="18" customHeight="1" x14ac:dyDescent="0.25"/>
    <row r="306" ht="18" customHeight="1" x14ac:dyDescent="0.25"/>
    <row r="307" ht="18" customHeight="1" x14ac:dyDescent="0.25"/>
    <row r="308" ht="18" customHeight="1" x14ac:dyDescent="0.25"/>
    <row r="309" ht="18" customHeight="1" x14ac:dyDescent="0.25"/>
    <row r="310" ht="18" customHeight="1" x14ac:dyDescent="0.25"/>
    <row r="311" ht="18" customHeight="1" x14ac:dyDescent="0.25"/>
    <row r="312" ht="18" customHeight="1" x14ac:dyDescent="0.25"/>
    <row r="313" ht="18" customHeight="1" x14ac:dyDescent="0.25"/>
    <row r="314" ht="18" customHeight="1" x14ac:dyDescent="0.25"/>
    <row r="315" ht="18" customHeight="1" x14ac:dyDescent="0.25"/>
    <row r="316" ht="18" customHeight="1" x14ac:dyDescent="0.25"/>
    <row r="317" ht="18" customHeight="1" x14ac:dyDescent="0.25"/>
    <row r="318" ht="18" customHeight="1" x14ac:dyDescent="0.25"/>
    <row r="319" ht="18" customHeight="1" x14ac:dyDescent="0.25"/>
    <row r="320" ht="18" customHeight="1" x14ac:dyDescent="0.25"/>
    <row r="321" ht="18" customHeight="1" x14ac:dyDescent="0.25"/>
    <row r="322" ht="18" customHeight="1" x14ac:dyDescent="0.25"/>
    <row r="323" ht="18" customHeight="1" x14ac:dyDescent="0.25"/>
    <row r="324" ht="18" customHeight="1" x14ac:dyDescent="0.25"/>
    <row r="325" ht="18" customHeight="1" x14ac:dyDescent="0.25"/>
    <row r="326" ht="18" customHeight="1" x14ac:dyDescent="0.25"/>
    <row r="327" ht="18" customHeight="1" x14ac:dyDescent="0.25"/>
    <row r="328" ht="18" customHeight="1" x14ac:dyDescent="0.25"/>
    <row r="329" ht="18" customHeight="1" x14ac:dyDescent="0.25"/>
    <row r="330" ht="18" customHeight="1" x14ac:dyDescent="0.25"/>
    <row r="331" ht="18" customHeight="1" x14ac:dyDescent="0.25"/>
    <row r="332" ht="18" customHeight="1" x14ac:dyDescent="0.25"/>
    <row r="333" ht="18" customHeight="1" x14ac:dyDescent="0.25"/>
    <row r="334" ht="18" customHeight="1" x14ac:dyDescent="0.25"/>
    <row r="335" ht="18" customHeight="1" x14ac:dyDescent="0.25"/>
    <row r="336" ht="18" customHeight="1" x14ac:dyDescent="0.25"/>
  </sheetData>
  <sheetProtection selectLockedCells="1"/>
  <conditionalFormatting sqref="C2:G105">
    <cfRule type="expression" dxfId="116" priority="2">
      <formula>LOWER(TRIM(C2))="x"</formula>
    </cfRule>
    <cfRule type="expression" dxfId="115" priority="3">
      <formula>AND(C2&lt;&gt;"",LOWER(TRIM(C2))&lt;&gt;"x",VALUE(SUBSTITUTE(C2,",",""))=0)</formula>
    </cfRule>
    <cfRule type="expression" dxfId="114" priority="4">
      <formula>AND(C2&lt;&gt;"",LOWER(TRIM(C2))&lt;&gt;"x",VALUE(SUBSTITUTE(C2,",",""))&gt;0,VALUE(SUBSTITUTE(C2,",",""))&lt;6000000)</formula>
    </cfRule>
    <cfRule type="expression" dxfId="113" priority="5">
      <formula>AND(C2&lt;&gt;"",LOWER(TRIM(C2))&lt;&gt;"x",VALUE(SUBSTITUTE(C2,",",""))&gt;=6000000)</formula>
    </cfRule>
  </conditionalFormatting>
  <conditionalFormatting sqref="L2:L105">
    <cfRule type="dataBar" priority="1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{9F6F274A-B0ED-4E77-A5E7-4633DCD816E5}</x14:id>
        </ext>
      </extLst>
    </cfRule>
  </conditionalFormatting>
  <conditionalFormatting sqref="N2:N106">
    <cfRule type="cellIs" dxfId="112" priority="6" stopIfTrue="1" operator="equal">
      <formula>"★"</formula>
    </cfRule>
    <cfRule type="cellIs" dxfId="111" priority="7" stopIfTrue="1" operator="equal">
      <formula>"✗"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print="0" autoFill="0" autoPict="0" macro="[0]!FillIJKLettersFromScoreImport">
                <anchor moveWithCells="1" sizeWithCells="1">
                  <from>
                    <xdr:col>8</xdr:col>
                    <xdr:colOff>47625</xdr:colOff>
                    <xdr:row>0</xdr:row>
                    <xdr:rowOff>228600</xdr:rowOff>
                  </from>
                  <to>
                    <xdr:col>8</xdr:col>
                    <xdr:colOff>257175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print="0" autoFill="0" autoPict="0" macro="[0]!Module5.LoadWeeklyPlayers">
                <anchor moveWithCells="1" sizeWithCells="1">
                  <from>
                    <xdr:col>1</xdr:col>
                    <xdr:colOff>85725</xdr:colOff>
                    <xdr:row>0</xdr:row>
                    <xdr:rowOff>76200</xdr:rowOff>
                  </from>
                  <to>
                    <xdr:col>1</xdr:col>
                    <xdr:colOff>304800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7" name="Button 4">
              <controlPr defaultSize="0" print="0" autoFill="0" autoPict="0" macro="[0]!FillScoresFromImport">
                <anchor moveWithCells="1" sizeWithCells="1">
                  <from>
                    <xdr:col>2</xdr:col>
                    <xdr:colOff>295275</xdr:colOff>
                    <xdr:row>0</xdr:row>
                    <xdr:rowOff>114300</xdr:rowOff>
                  </from>
                  <to>
                    <xdr:col>2</xdr:col>
                    <xdr:colOff>733425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8" name="Button 5">
              <controlPr defaultSize="0" print="0" autoFill="0" autoPict="0" macro="[0]!ConvertToSymbols">
                <anchor moveWithCells="1" sizeWithCells="1">
                  <from>
                    <xdr:col>8</xdr:col>
                    <xdr:colOff>57150</xdr:colOff>
                    <xdr:row>0</xdr:row>
                    <xdr:rowOff>19050</xdr:rowOff>
                  </from>
                  <to>
                    <xdr:col>8</xdr:col>
                    <xdr:colOff>247650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6F274A-B0ED-4E77-A5E7-4633DCD816E5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5D54-A922-455C-9685-E32F49242094}">
  <dimension ref="A1:B97"/>
  <sheetViews>
    <sheetView topLeftCell="A13" workbookViewId="0">
      <selection activeCell="A5" sqref="A5"/>
    </sheetView>
  </sheetViews>
  <sheetFormatPr defaultRowHeight="15" x14ac:dyDescent="0.25"/>
  <cols>
    <col min="1" max="1" width="26" customWidth="1"/>
    <col min="2" max="2" width="16.5703125" customWidth="1"/>
  </cols>
  <sheetData>
    <row r="1" spans="1:2" x14ac:dyDescent="0.25">
      <c r="A1" s="240" t="s">
        <v>635</v>
      </c>
      <c r="B1" t="s">
        <v>636</v>
      </c>
    </row>
    <row r="2" spans="1:2" x14ac:dyDescent="0.25">
      <c r="A2" s="240" t="s">
        <v>638</v>
      </c>
      <c r="B2" t="s">
        <v>588</v>
      </c>
    </row>
    <row r="3" spans="1:2" x14ac:dyDescent="0.25">
      <c r="A3" s="240" t="s">
        <v>637</v>
      </c>
      <c r="B3" t="s">
        <v>588</v>
      </c>
    </row>
    <row r="4" spans="1:2" x14ac:dyDescent="0.25">
      <c r="A4" s="240" t="s">
        <v>639</v>
      </c>
      <c r="B4" t="s">
        <v>588</v>
      </c>
    </row>
    <row r="5" spans="1:2" x14ac:dyDescent="0.25">
      <c r="A5" s="240"/>
    </row>
    <row r="6" spans="1:2" x14ac:dyDescent="0.25">
      <c r="A6" s="240"/>
    </row>
    <row r="7" spans="1:2" x14ac:dyDescent="0.25">
      <c r="A7" s="240"/>
    </row>
    <row r="8" spans="1:2" x14ac:dyDescent="0.25">
      <c r="A8" s="240"/>
    </row>
    <row r="9" spans="1:2" x14ac:dyDescent="0.25">
      <c r="A9" s="240"/>
    </row>
    <row r="10" spans="1:2" x14ac:dyDescent="0.25">
      <c r="A10" s="240"/>
    </row>
    <row r="11" spans="1:2" x14ac:dyDescent="0.25">
      <c r="A11" s="240"/>
    </row>
    <row r="12" spans="1:2" x14ac:dyDescent="0.25">
      <c r="A12" s="240"/>
    </row>
    <row r="13" spans="1:2" x14ac:dyDescent="0.25">
      <c r="A13" s="240"/>
    </row>
    <row r="14" spans="1:2" x14ac:dyDescent="0.25">
      <c r="A14" s="240"/>
    </row>
    <row r="15" spans="1:2" x14ac:dyDescent="0.25">
      <c r="A15" s="240"/>
    </row>
    <row r="16" spans="1:2" x14ac:dyDescent="0.25">
      <c r="A16" s="240"/>
    </row>
    <row r="17" spans="1:1" x14ac:dyDescent="0.25">
      <c r="A17" s="240"/>
    </row>
    <row r="18" spans="1:1" x14ac:dyDescent="0.25">
      <c r="A18" s="240"/>
    </row>
    <row r="19" spans="1:1" x14ac:dyDescent="0.25">
      <c r="A19" s="240"/>
    </row>
    <row r="20" spans="1:1" x14ac:dyDescent="0.25">
      <c r="A20" s="240"/>
    </row>
    <row r="21" spans="1:1" x14ac:dyDescent="0.25">
      <c r="A21" s="240"/>
    </row>
    <row r="22" spans="1:1" x14ac:dyDescent="0.25">
      <c r="A22" s="240"/>
    </row>
    <row r="23" spans="1:1" x14ac:dyDescent="0.25">
      <c r="A23" s="240"/>
    </row>
    <row r="24" spans="1:1" x14ac:dyDescent="0.25">
      <c r="A24" s="240"/>
    </row>
    <row r="25" spans="1:1" x14ac:dyDescent="0.25">
      <c r="A25" s="240"/>
    </row>
    <row r="26" spans="1:1" x14ac:dyDescent="0.25">
      <c r="A26" s="240"/>
    </row>
    <row r="27" spans="1:1" x14ac:dyDescent="0.25">
      <c r="A27" s="240"/>
    </row>
    <row r="28" spans="1:1" x14ac:dyDescent="0.25">
      <c r="A28" s="240"/>
    </row>
    <row r="29" spans="1:1" x14ac:dyDescent="0.25">
      <c r="A29" s="240"/>
    </row>
    <row r="30" spans="1:1" x14ac:dyDescent="0.25">
      <c r="A30" s="240"/>
    </row>
    <row r="31" spans="1:1" x14ac:dyDescent="0.25">
      <c r="A31" s="240"/>
    </row>
    <row r="32" spans="1:1" x14ac:dyDescent="0.25">
      <c r="A32" s="240"/>
    </row>
    <row r="33" spans="1:1" x14ac:dyDescent="0.25">
      <c r="A33" s="240"/>
    </row>
    <row r="34" spans="1:1" x14ac:dyDescent="0.25">
      <c r="A34" s="240"/>
    </row>
    <row r="35" spans="1:1" x14ac:dyDescent="0.25">
      <c r="A35" s="240"/>
    </row>
    <row r="36" spans="1:1" x14ac:dyDescent="0.25">
      <c r="A36" s="240"/>
    </row>
    <row r="37" spans="1:1" x14ac:dyDescent="0.25">
      <c r="A37" s="240"/>
    </row>
    <row r="38" spans="1:1" x14ac:dyDescent="0.25">
      <c r="A38" s="240"/>
    </row>
    <row r="39" spans="1:1" x14ac:dyDescent="0.25">
      <c r="A39" s="240"/>
    </row>
    <row r="40" spans="1:1" x14ac:dyDescent="0.25">
      <c r="A40" s="240"/>
    </row>
    <row r="41" spans="1:1" x14ac:dyDescent="0.25">
      <c r="A41" s="240"/>
    </row>
    <row r="42" spans="1:1" x14ac:dyDescent="0.25">
      <c r="A42" s="240"/>
    </row>
    <row r="43" spans="1:1" x14ac:dyDescent="0.25">
      <c r="A43" s="240"/>
    </row>
    <row r="44" spans="1:1" x14ac:dyDescent="0.25">
      <c r="A44" s="240"/>
    </row>
    <row r="45" spans="1:1" x14ac:dyDescent="0.25">
      <c r="A45" s="240"/>
    </row>
    <row r="46" spans="1:1" x14ac:dyDescent="0.25">
      <c r="A46" s="240"/>
    </row>
    <row r="47" spans="1:1" x14ac:dyDescent="0.25">
      <c r="A47" s="240"/>
    </row>
    <row r="48" spans="1:1" x14ac:dyDescent="0.25">
      <c r="A48" s="240"/>
    </row>
    <row r="49" spans="1:1" x14ac:dyDescent="0.25">
      <c r="A49" s="240"/>
    </row>
    <row r="50" spans="1:1" x14ac:dyDescent="0.25">
      <c r="A50" s="240"/>
    </row>
    <row r="51" spans="1:1" x14ac:dyDescent="0.25">
      <c r="A51" s="240"/>
    </row>
    <row r="52" spans="1:1" x14ac:dyDescent="0.25">
      <c r="A52" s="240"/>
    </row>
    <row r="53" spans="1:1" x14ac:dyDescent="0.25">
      <c r="A53" s="240"/>
    </row>
    <row r="54" spans="1:1" x14ac:dyDescent="0.25">
      <c r="A54" s="240"/>
    </row>
    <row r="55" spans="1:1" x14ac:dyDescent="0.25">
      <c r="A55" s="240"/>
    </row>
    <row r="56" spans="1:1" x14ac:dyDescent="0.25">
      <c r="A56" s="240"/>
    </row>
    <row r="57" spans="1:1" x14ac:dyDescent="0.25">
      <c r="A57" s="240"/>
    </row>
    <row r="58" spans="1:1" x14ac:dyDescent="0.25">
      <c r="A58" s="240"/>
    </row>
    <row r="59" spans="1:1" x14ac:dyDescent="0.25">
      <c r="A59" s="240"/>
    </row>
    <row r="60" spans="1:1" x14ac:dyDescent="0.25">
      <c r="A60" s="79"/>
    </row>
    <row r="61" spans="1:1" x14ac:dyDescent="0.25">
      <c r="A61" s="79"/>
    </row>
    <row r="62" spans="1:1" x14ac:dyDescent="0.25">
      <c r="A62" s="79"/>
    </row>
    <row r="63" spans="1:1" x14ac:dyDescent="0.25">
      <c r="A63" s="79"/>
    </row>
    <row r="64" spans="1:1" x14ac:dyDescent="0.25">
      <c r="A64" s="79"/>
    </row>
    <row r="65" spans="1:1" x14ac:dyDescent="0.25">
      <c r="A65" s="79"/>
    </row>
    <row r="66" spans="1:1" x14ac:dyDescent="0.25">
      <c r="A66" s="79"/>
    </row>
    <row r="67" spans="1:1" x14ac:dyDescent="0.25">
      <c r="A67" s="79"/>
    </row>
    <row r="68" spans="1:1" x14ac:dyDescent="0.25">
      <c r="A68" s="79"/>
    </row>
    <row r="69" spans="1:1" x14ac:dyDescent="0.25">
      <c r="A69" s="79"/>
    </row>
    <row r="70" spans="1:1" x14ac:dyDescent="0.25">
      <c r="A70" s="79"/>
    </row>
    <row r="71" spans="1:1" x14ac:dyDescent="0.25">
      <c r="A71" s="79"/>
    </row>
    <row r="72" spans="1:1" x14ac:dyDescent="0.25">
      <c r="A72" s="79"/>
    </row>
    <row r="73" spans="1:1" x14ac:dyDescent="0.25">
      <c r="A73" s="79"/>
    </row>
    <row r="74" spans="1:1" x14ac:dyDescent="0.25">
      <c r="A74" s="79"/>
    </row>
    <row r="75" spans="1:1" x14ac:dyDescent="0.25">
      <c r="A75" s="79"/>
    </row>
    <row r="76" spans="1:1" x14ac:dyDescent="0.25">
      <c r="A76" s="79"/>
    </row>
    <row r="77" spans="1:1" x14ac:dyDescent="0.25">
      <c r="A77" s="79"/>
    </row>
    <row r="78" spans="1:1" x14ac:dyDescent="0.25">
      <c r="A78" s="79"/>
    </row>
    <row r="79" spans="1:1" x14ac:dyDescent="0.25">
      <c r="A79" s="79"/>
    </row>
    <row r="80" spans="1:1" x14ac:dyDescent="0.25">
      <c r="A80" s="79"/>
    </row>
    <row r="81" spans="1:1" x14ac:dyDescent="0.25">
      <c r="A81" s="79"/>
    </row>
    <row r="82" spans="1:1" x14ac:dyDescent="0.25">
      <c r="A82" s="79"/>
    </row>
    <row r="83" spans="1:1" x14ac:dyDescent="0.25">
      <c r="A83" s="79"/>
    </row>
    <row r="84" spans="1:1" x14ac:dyDescent="0.25">
      <c r="A84" s="79"/>
    </row>
    <row r="85" spans="1:1" x14ac:dyDescent="0.25">
      <c r="A85" s="79"/>
    </row>
    <row r="86" spans="1:1" x14ac:dyDescent="0.25">
      <c r="A86" s="79"/>
    </row>
    <row r="87" spans="1:1" x14ac:dyDescent="0.25">
      <c r="A87" s="79"/>
    </row>
    <row r="88" spans="1:1" x14ac:dyDescent="0.25">
      <c r="A88" s="79"/>
    </row>
    <row r="89" spans="1:1" x14ac:dyDescent="0.25">
      <c r="A89" s="79"/>
    </row>
    <row r="90" spans="1:1" x14ac:dyDescent="0.25">
      <c r="A90" s="79"/>
    </row>
    <row r="91" spans="1:1" x14ac:dyDescent="0.25">
      <c r="A91" s="79"/>
    </row>
    <row r="92" spans="1:1" x14ac:dyDescent="0.25">
      <c r="A92" s="79"/>
    </row>
    <row r="93" spans="1:1" x14ac:dyDescent="0.25">
      <c r="A93" s="79"/>
    </row>
    <row r="94" spans="1:1" x14ac:dyDescent="0.25">
      <c r="A94" s="79"/>
    </row>
    <row r="95" spans="1:1" x14ac:dyDescent="0.25">
      <c r="A95" s="79"/>
    </row>
    <row r="96" spans="1:1" x14ac:dyDescent="0.25">
      <c r="A96" s="74"/>
    </row>
    <row r="97" spans="1:1" x14ac:dyDescent="0.25">
      <c r="A97" s="14"/>
    </row>
  </sheetData>
  <sortState xmlns:xlrd2="http://schemas.microsoft.com/office/spreadsheetml/2017/richdata2" ref="A1:A97">
    <sortCondition descending="1" ref="A1:A97"/>
  </sortState>
  <conditionalFormatting sqref="A1:A96">
    <cfRule type="expression" dxfId="128" priority="1">
      <formula>LOWER(TRIM(A1))="x"</formula>
    </cfRule>
    <cfRule type="expression" dxfId="127" priority="2">
      <formula>AND(A1&lt;&gt;"",LOWER(TRIM(A1))&lt;&gt;"x",VALUE(SUBSTITUTE(A1,",",""))=0)</formula>
    </cfRule>
    <cfRule type="expression" dxfId="126" priority="3">
      <formula>AND(A1&lt;&gt;"",LOWER(TRIM(A1))&lt;&gt;"x",VALUE(SUBSTITUTE(A1,",",""))&gt;0,VALUE(SUBSTITUTE(A1,",",""))&lt;6000000)</formula>
    </cfRule>
    <cfRule type="expression" dxfId="125" priority="4">
      <formula>AND(A1&lt;&gt;"",LOWER(TRIM(A1))&lt;&gt;"x",VALUE(SUBSTITUTE(A1,",",""))&gt;=6000000)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EDCB-63B5-4039-9B51-13D23D9D78CB}">
  <sheetPr codeName="Sheet15"/>
  <dimension ref="A1:V337"/>
  <sheetViews>
    <sheetView topLeftCell="A38" zoomScaleNormal="100" workbookViewId="0">
      <selection activeCell="G118" sqref="G118"/>
    </sheetView>
  </sheetViews>
  <sheetFormatPr defaultRowHeight="81" customHeight="1" x14ac:dyDescent="0.25"/>
  <cols>
    <col min="1" max="1" width="16.28515625" style="74" customWidth="1"/>
    <col min="2" max="2" width="5.7109375" customWidth="1"/>
    <col min="3" max="7" width="14.85546875" customWidth="1"/>
    <col min="8" max="8" width="11.7109375" customWidth="1"/>
    <col min="9" max="11" width="4.85546875" customWidth="1"/>
    <col min="12" max="13" width="14.85546875" customWidth="1"/>
    <col min="14" max="14" width="7.85546875" customWidth="1"/>
    <col min="15" max="15" width="17" customWidth="1"/>
    <col min="16" max="16" width="17.140625" customWidth="1"/>
    <col min="17" max="17" width="16.28515625" customWidth="1"/>
    <col min="23" max="23" width="6" customWidth="1"/>
  </cols>
  <sheetData>
    <row r="1" spans="1:22" s="2" customFormat="1" ht="81" customHeight="1" x14ac:dyDescent="0.25">
      <c r="A1" s="75"/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2" t="s">
        <v>84</v>
      </c>
      <c r="J1" s="2" t="s">
        <v>85</v>
      </c>
      <c r="K1" s="2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ht="17.25" customHeight="1" x14ac:dyDescent="0.25">
      <c r="A2" s="76" t="s">
        <v>152</v>
      </c>
      <c r="B2">
        <v>32</v>
      </c>
      <c r="C2" s="14">
        <v>6765236</v>
      </c>
      <c r="D2" s="14">
        <v>6073103</v>
      </c>
      <c r="E2" s="14">
        <v>7203173</v>
      </c>
      <c r="F2" s="14">
        <v>6813495</v>
      </c>
      <c r="G2" s="14">
        <v>17029502</v>
      </c>
      <c r="H2" s="146" t="str" cm="1">
        <f t="array" ref="H2">_xlfn.LET(_xlpm.v,IFERROR(VALUE(SUBSTITUTE(C2:G2,",","")),""),
_xlpm.valid,SUMPRODUCT(--(_xlpm.v&lt;&gt;""),--(LOWER(TRIM(C2:G2&amp;""))&lt;&gt;"x")),
_xlpm.m,SUMPRODUCT(--(_xlpm.v&lt;&gt;""),--(LOWER(TRIM(C2:G2&amp;""))&lt;&gt;"x"),--(_xlpm.v&lt;6000000)),
IF(_xlpm.valid=0,"",
IF(_xlpm.m=0,"Perfect!",
_xlpm.m&amp;IF(_xlpm.m=1," miss"," misses"))))</f>
        <v>Perfect!</v>
      </c>
      <c r="I2" s="224" t="s">
        <v>180</v>
      </c>
      <c r="J2" s="224" t="s">
        <v>180</v>
      </c>
      <c r="K2" s="224" t="s">
        <v>180</v>
      </c>
      <c r="L2" s="130" cm="1">
        <f t="array" ref="L2">IF(SUMPRODUCT(--(LOWER(TRIM(C2:G2&amp;""))&lt;&gt;"x"),--(C2:G2&lt;&gt;""))=0,"",
SUMPRODUCT((LOWER(TRIM(C2:G2&amp;""))&lt;&gt;"x")*IFERROR(VALUE(SUBSTITUTE(C2:G2,",","")),0)))</f>
        <v>43884509</v>
      </c>
      <c r="M2" s="14" cm="1">
        <f t="array" ref="M2">IF(COUNTA(C2:G2)&lt;5,"",_xlfn.LET(_xlpm.v,IFERROR(VALUE(SUBSTITUTE(C2:G2,",","")),""),_xlpm.n,SUMPRODUCT(--(_xlpm.v&lt;&gt;"")),IF(_xlpm.n=0,"",SUM(_xlpm.v)/_xlpm.n)))</f>
        <v>8776901.8000000007</v>
      </c>
      <c r="N2" s="156" t="str">
        <f t="shared" ref="N2:N33" si="0">IF(L2&gt;=20000000,"★",IF(AND(C2&lt;&gt;"",D2&lt;&gt;"",E2&lt;&gt;"",F2&lt;&gt;"",G2&lt;&gt;""),"✗",""))</f>
        <v>★</v>
      </c>
      <c r="O2" t="str">
        <f t="shared" ref="O2:O66" si="1">IF(AND(COUNTA(C2:G2)=5,L2&lt;20000000),A2,"")</f>
        <v/>
      </c>
      <c r="P2" t="str" cm="1">
        <f t="array" ref="P2">IFERROR(_xlfn.TAKE(_xlfn.SORTBY(_xlfn._xlws.FILTER(A2:A107,(L2:L106&gt;0)*(_xlfn.BYROW(C2:G106,_xlfn.LAMBDA(_xlpm.r,COUNTA(_xlpm.r)=5)))),_xlfn._xlws.FILTER(L2:L106,(L2:L106&gt;0)*(_xlfn.BYROW(C2:G106,_xlfn.LAMBDA(_xlpm.r,COUNTA(_xlpm.r)=5)))),1),10),"")</f>
        <v/>
      </c>
      <c r="V2">
        <v>1001</v>
      </c>
    </row>
    <row r="3" spans="1:22" ht="17.25" customHeight="1" x14ac:dyDescent="0.25">
      <c r="A3" s="80" t="s">
        <v>6</v>
      </c>
      <c r="B3">
        <v>31</v>
      </c>
      <c r="C3" s="14">
        <v>5316880</v>
      </c>
      <c r="D3" s="14">
        <v>5534578</v>
      </c>
      <c r="E3" s="14">
        <v>2480069</v>
      </c>
      <c r="F3" s="14">
        <v>6267000</v>
      </c>
      <c r="G3" s="14">
        <v>6300678</v>
      </c>
      <c r="H3" s="146" t="str" cm="1">
        <f t="array" ref="H3">_xlfn.LET(_xlpm.v,IFERROR(VALUE(SUBSTITUTE(C3:G3,",","")),""),
_xlpm.valid,SUMPRODUCT(--(_xlpm.v&lt;&gt;""),--(LOWER(TRIM(C3:G3&amp;""))&lt;&gt;"x")),
_xlpm.m,SUMPRODUCT(--(_xlpm.v&lt;&gt;""),--(LOWER(TRIM(C3:G3&amp;""))&lt;&gt;"x"),--(_xlpm.v&lt;6000000)),
IF(_xlpm.valid=0,"",
IF(_xlpm.m=0,"Perfect!",
_xlpm.m&amp;IF(_xlpm.m=1," miss"," misses"))))</f>
        <v>3 misses</v>
      </c>
      <c r="I3" s="224" t="s">
        <v>180</v>
      </c>
      <c r="J3" s="224" t="s">
        <v>180</v>
      </c>
      <c r="K3" s="224" t="s">
        <v>180</v>
      </c>
      <c r="L3" s="130" cm="1">
        <f t="array" ref="L3">IF(SUMPRODUCT(--(LOWER(TRIM(C3:G3&amp;""))&lt;&gt;"x"),--(C3:G3&lt;&gt;""))=0,"",
SUMPRODUCT((LOWER(TRIM(C3:G3&amp;""))&lt;&gt;"x")*IFERROR(VALUE(SUBSTITUTE(C3:G3,",","")),0)))</f>
        <v>25899205</v>
      </c>
      <c r="M3" s="14" cm="1">
        <f t="array" ref="M3">IF(COUNTA(C3:G3)&lt;5,"",_xlfn.LET(_xlpm.v,IFERROR(VALUE(SUBSTITUTE(C3:G3,",","")),""),_xlpm.n,SUMPRODUCT(--(_xlpm.v&lt;&gt;"")),IF(_xlpm.n=0,"",SUM(_xlpm.v)/_xlpm.n)))</f>
        <v>5179841</v>
      </c>
      <c r="N3" s="156" t="str">
        <f t="shared" si="0"/>
        <v>★</v>
      </c>
      <c r="O3" t="str">
        <f t="shared" si="1"/>
        <v/>
      </c>
      <c r="V3">
        <v>1002</v>
      </c>
    </row>
    <row r="4" spans="1:22" ht="17.25" customHeight="1" x14ac:dyDescent="0.25">
      <c r="A4" s="80" t="s">
        <v>10</v>
      </c>
      <c r="B4">
        <v>31</v>
      </c>
      <c r="C4" s="14">
        <v>3120987</v>
      </c>
      <c r="D4" s="14">
        <v>2302933</v>
      </c>
      <c r="E4" s="14">
        <v>6336407</v>
      </c>
      <c r="F4" s="14">
        <v>10447604</v>
      </c>
      <c r="G4" s="14">
        <v>4334570</v>
      </c>
      <c r="H4" s="146" t="str" cm="1">
        <f t="array" ref="H4">_xlfn.LET(_xlpm.v,IFERROR(VALUE(SUBSTITUTE(C4:G4,",","")),""),
_xlpm.valid,SUMPRODUCT(--(_xlpm.v&lt;&gt;""),--(LOWER(TRIM(C4:G4&amp;""))&lt;&gt;"x")),
_xlpm.m,SUMPRODUCT(--(_xlpm.v&lt;&gt;""),--(LOWER(TRIM(C4:G4&amp;""))&lt;&gt;"x"),--(_xlpm.v&lt;6000000)),
IF(_xlpm.valid=0,"",
IF(_xlpm.m=0,"Perfect!",
_xlpm.m&amp;IF(_xlpm.m=1," miss"," misses"))))</f>
        <v>3 misses</v>
      </c>
      <c r="I4" s="224" t="s">
        <v>180</v>
      </c>
      <c r="J4" s="224" t="s">
        <v>180</v>
      </c>
      <c r="K4" s="224" t="s">
        <v>180</v>
      </c>
      <c r="L4" s="130" cm="1">
        <f t="array" ref="L4">IF(SUMPRODUCT(--(LOWER(TRIM(C4:G4&amp;""))&lt;&gt;"x"),--(C4:G4&lt;&gt;""))=0,"",
SUMPRODUCT((LOWER(TRIM(C4:G4&amp;""))&lt;&gt;"x")*IFERROR(VALUE(SUBSTITUTE(C4:G4,",","")),0)))</f>
        <v>26542501</v>
      </c>
      <c r="M4" s="14" cm="1">
        <f t="array" ref="M4">IF(COUNTA(C4:G4)&lt;5,"",_xlfn.LET(_xlpm.v,IFERROR(VALUE(SUBSTITUTE(C4:G4,",","")),""),_xlpm.n,SUMPRODUCT(--(_xlpm.v&lt;&gt;"")),IF(_xlpm.n=0,"",SUM(_xlpm.v)/_xlpm.n)))</f>
        <v>5308500.2</v>
      </c>
      <c r="N4" s="156" t="str">
        <f t="shared" si="0"/>
        <v>★</v>
      </c>
      <c r="O4" t="str">
        <f t="shared" si="1"/>
        <v/>
      </c>
      <c r="V4">
        <v>1003</v>
      </c>
    </row>
    <row r="5" spans="1:22" ht="17.25" customHeight="1" x14ac:dyDescent="0.25">
      <c r="A5" s="80" t="s">
        <v>153</v>
      </c>
      <c r="B5">
        <v>31</v>
      </c>
      <c r="C5" s="14">
        <v>1705308</v>
      </c>
      <c r="D5" s="14">
        <v>6625231</v>
      </c>
      <c r="E5" s="14">
        <v>7109124</v>
      </c>
      <c r="F5" s="14">
        <v>5995000</v>
      </c>
      <c r="G5" s="14">
        <v>4557039</v>
      </c>
      <c r="H5" s="146" t="str" cm="1">
        <f t="array" ref="H5">_xlfn.LET(_xlpm.v,IFERROR(VALUE(SUBSTITUTE(C5:G5,",","")),""),
_xlpm.valid,SUMPRODUCT(--(_xlpm.v&lt;&gt;""),--(LOWER(TRIM(C5:G5&amp;""))&lt;&gt;"x")),
_xlpm.m,SUMPRODUCT(--(_xlpm.v&lt;&gt;""),--(LOWER(TRIM(C5:G5&amp;""))&lt;&gt;"x"),--(_xlpm.v&lt;6000000)),
IF(_xlpm.valid=0,"",
IF(_xlpm.m=0,"Perfect!",
_xlpm.m&amp;IF(_xlpm.m=1," miss"," misses"))))</f>
        <v>3 misses</v>
      </c>
      <c r="I5" s="224" t="s">
        <v>180</v>
      </c>
      <c r="J5" s="224" t="s">
        <v>180</v>
      </c>
      <c r="K5" s="224" t="s">
        <v>180</v>
      </c>
      <c r="L5" s="130" cm="1">
        <f t="array" ref="L5">IF(SUMPRODUCT(--(LOWER(TRIM(C5:G5&amp;""))&lt;&gt;"x"),--(C5:G5&lt;&gt;""))=0,"",
SUMPRODUCT((LOWER(TRIM(C5:G5&amp;""))&lt;&gt;"x")*IFERROR(VALUE(SUBSTITUTE(C5:G5,",","")),0)))</f>
        <v>25991702</v>
      </c>
      <c r="M5" s="14" cm="1">
        <f t="array" ref="M5">IF(COUNTA(C5:G5)&lt;5,"",_xlfn.LET(_xlpm.v,IFERROR(VALUE(SUBSTITUTE(C5:G5,",","")),""),_xlpm.n,SUMPRODUCT(--(_xlpm.v&lt;&gt;"")),IF(_xlpm.n=0,"",SUM(_xlpm.v)/_xlpm.n)))</f>
        <v>5198340.4000000004</v>
      </c>
      <c r="N5" s="156" t="str">
        <f t="shared" si="0"/>
        <v>★</v>
      </c>
      <c r="O5" t="str">
        <f t="shared" si="1"/>
        <v/>
      </c>
      <c r="V5">
        <v>1005</v>
      </c>
    </row>
    <row r="6" spans="1:22" ht="17.25" customHeight="1" x14ac:dyDescent="0.25">
      <c r="A6" s="80" t="s">
        <v>41</v>
      </c>
      <c r="B6">
        <v>29</v>
      </c>
      <c r="C6" s="14">
        <v>7994495</v>
      </c>
      <c r="D6" s="14">
        <v>7120262</v>
      </c>
      <c r="E6" s="14">
        <v>6024534</v>
      </c>
      <c r="F6" s="14">
        <v>12392105</v>
      </c>
      <c r="G6" s="14">
        <v>6304272</v>
      </c>
      <c r="H6" s="146" t="str" cm="1">
        <f t="array" ref="H6">_xlfn.LET(_xlpm.v,IFERROR(VALUE(SUBSTITUTE(C6:G6,",","")),""),
_xlpm.valid,SUMPRODUCT(--(_xlpm.v&lt;&gt;""),--(LOWER(TRIM(C6:G6&amp;""))&lt;&gt;"x")),
_xlpm.m,SUMPRODUCT(--(_xlpm.v&lt;&gt;""),--(LOWER(TRIM(C6:G6&amp;""))&lt;&gt;"x"),--(_xlpm.v&lt;6000000)),
IF(_xlpm.valid=0,"",
IF(_xlpm.m=0,"Perfect!",
_xlpm.m&amp;IF(_xlpm.m=1," miss"," misses"))))</f>
        <v>Perfect!</v>
      </c>
      <c r="I6" s="224" t="s">
        <v>180</v>
      </c>
      <c r="J6" s="224" t="s">
        <v>180</v>
      </c>
      <c r="K6" s="224" t="s">
        <v>180</v>
      </c>
      <c r="L6" s="130" cm="1">
        <f t="array" ref="L6">IF(SUMPRODUCT(--(LOWER(TRIM(C6:G6&amp;""))&lt;&gt;"x"),--(C6:G6&lt;&gt;""))=0,"",
SUMPRODUCT((LOWER(TRIM(C6:G6&amp;""))&lt;&gt;"x")*IFERROR(VALUE(SUBSTITUTE(C6:G6,",","")),0)))</f>
        <v>39835668</v>
      </c>
      <c r="M6" s="14" cm="1">
        <f t="array" ref="M6">IF(COUNTA(C6:G6)&lt;5,"",_xlfn.LET(_xlpm.v,IFERROR(VALUE(SUBSTITUTE(C6:G6,",","")),""),_xlpm.n,SUMPRODUCT(--(_xlpm.v&lt;&gt;"")),IF(_xlpm.n=0,"",SUM(_xlpm.v)/_xlpm.n)))</f>
        <v>7967133.5999999996</v>
      </c>
      <c r="N6" s="156" t="str">
        <f t="shared" si="0"/>
        <v>★</v>
      </c>
      <c r="O6" t="str">
        <f t="shared" si="1"/>
        <v/>
      </c>
      <c r="V6">
        <v>1030</v>
      </c>
    </row>
    <row r="7" spans="1:22" ht="17.25" customHeight="1" x14ac:dyDescent="0.25">
      <c r="A7" s="80" t="s">
        <v>155</v>
      </c>
      <c r="B7">
        <v>31</v>
      </c>
      <c r="C7" s="14">
        <v>6034032</v>
      </c>
      <c r="D7" s="14">
        <v>6109112</v>
      </c>
      <c r="E7" s="14">
        <v>12128945</v>
      </c>
      <c r="F7" s="14">
        <v>14759728</v>
      </c>
      <c r="G7" s="14">
        <v>6453689</v>
      </c>
      <c r="H7" s="146" t="str" cm="1">
        <f t="array" ref="H7">_xlfn.LET(_xlpm.v,IFERROR(VALUE(SUBSTITUTE(C7:G7,",","")),""),
_xlpm.valid,SUMPRODUCT(--(_xlpm.v&lt;&gt;""),--(LOWER(TRIM(C7:G7&amp;""))&lt;&gt;"x")),
_xlpm.m,SUMPRODUCT(--(_xlpm.v&lt;&gt;""),--(LOWER(TRIM(C7:G7&amp;""))&lt;&gt;"x"),--(_xlpm.v&lt;6000000)),
IF(_xlpm.valid=0,"",
IF(_xlpm.m=0,"Perfect!",
_xlpm.m&amp;IF(_xlpm.m=1," miss"," misses"))))</f>
        <v>Perfect!</v>
      </c>
      <c r="I7" s="224" t="s">
        <v>180</v>
      </c>
      <c r="J7" s="224" t="s">
        <v>180</v>
      </c>
      <c r="K7" s="224" t="s">
        <v>180</v>
      </c>
      <c r="L7" s="130" cm="1">
        <f t="array" ref="L7">IF(SUMPRODUCT(--(LOWER(TRIM(C7:G7&amp;""))&lt;&gt;"x"),--(C7:G7&lt;&gt;""))=0,"",
SUMPRODUCT((LOWER(TRIM(C7:G7&amp;""))&lt;&gt;"x")*IFERROR(VALUE(SUBSTITUTE(C7:G7,",","")),0)))</f>
        <v>45485506</v>
      </c>
      <c r="M7" s="14" cm="1">
        <f t="array" ref="M7">IF(COUNTA(C7:G7)&lt;5,"",_xlfn.LET(_xlpm.v,IFERROR(VALUE(SUBSTITUTE(C7:G7,",","")),""),_xlpm.n,SUMPRODUCT(--(_xlpm.v&lt;&gt;"")),IF(_xlpm.n=0,"",SUM(_xlpm.v)/_xlpm.n)))</f>
        <v>9097101.1999999993</v>
      </c>
      <c r="N7" s="156" t="str">
        <f t="shared" si="0"/>
        <v>★</v>
      </c>
      <c r="O7" t="str">
        <f t="shared" si="1"/>
        <v/>
      </c>
      <c r="V7">
        <v>1006</v>
      </c>
    </row>
    <row r="8" spans="1:22" ht="17.25" customHeight="1" x14ac:dyDescent="0.25">
      <c r="A8" s="80" t="s">
        <v>19</v>
      </c>
      <c r="B8">
        <v>32</v>
      </c>
      <c r="C8" s="14">
        <v>10087250</v>
      </c>
      <c r="D8" s="14">
        <v>6180308</v>
      </c>
      <c r="E8" s="14">
        <v>7883376</v>
      </c>
      <c r="F8" s="14">
        <v>24715925</v>
      </c>
      <c r="G8" s="14">
        <v>11736166</v>
      </c>
      <c r="H8" s="146" t="str" cm="1">
        <f t="array" ref="H8">_xlfn.LET(_xlpm.v,IFERROR(VALUE(SUBSTITUTE(C8:G8,",","")),""),
_xlpm.valid,SUMPRODUCT(--(_xlpm.v&lt;&gt;""),--(LOWER(TRIM(C8:G8&amp;""))&lt;&gt;"x")),
_xlpm.m,SUMPRODUCT(--(_xlpm.v&lt;&gt;""),--(LOWER(TRIM(C8:G8&amp;""))&lt;&gt;"x"),--(_xlpm.v&lt;6000000)),
IF(_xlpm.valid=0,"",
IF(_xlpm.m=0,"Perfect!",
_xlpm.m&amp;IF(_xlpm.m=1," miss"," misses"))))</f>
        <v>Perfect!</v>
      </c>
      <c r="I8" s="224" t="s">
        <v>180</v>
      </c>
      <c r="J8" s="224" t="s">
        <v>180</v>
      </c>
      <c r="K8" s="224" t="s">
        <v>180</v>
      </c>
      <c r="L8" s="130" cm="1">
        <f t="array" ref="L8">IF(SUMPRODUCT(--(LOWER(TRIM(C8:G8&amp;""))&lt;&gt;"x"),--(C8:G8&lt;&gt;""))=0,"",
SUMPRODUCT((LOWER(TRIM(C8:G8&amp;""))&lt;&gt;"x")*IFERROR(VALUE(SUBSTITUTE(C8:G8,",","")),0)))</f>
        <v>60603025</v>
      </c>
      <c r="M8" s="14" cm="1">
        <f t="array" ref="M8">IF(COUNTA(C8:G8)&lt;5,"",_xlfn.LET(_xlpm.v,IFERROR(VALUE(SUBSTITUTE(C8:G8,",","")),""),_xlpm.n,SUMPRODUCT(--(_xlpm.v&lt;&gt;"")),IF(_xlpm.n=0,"",SUM(_xlpm.v)/_xlpm.n)))</f>
        <v>12120605</v>
      </c>
      <c r="N8" s="156" t="str">
        <f t="shared" si="0"/>
        <v>★</v>
      </c>
      <c r="O8" t="str">
        <f t="shared" si="1"/>
        <v/>
      </c>
      <c r="V8">
        <v>1007</v>
      </c>
    </row>
    <row r="9" spans="1:22" ht="17.25" customHeight="1" x14ac:dyDescent="0.25">
      <c r="A9" s="80" t="s">
        <v>195</v>
      </c>
      <c r="B9">
        <v>30</v>
      </c>
      <c r="C9" s="14">
        <v>6258421</v>
      </c>
      <c r="D9" s="14">
        <v>6023827</v>
      </c>
      <c r="E9" s="14">
        <v>1514602</v>
      </c>
      <c r="F9" s="14">
        <v>10905338</v>
      </c>
      <c r="G9" s="14">
        <v>3109647</v>
      </c>
      <c r="H9" s="146" t="str" cm="1">
        <f t="array" ref="H9">_xlfn.LET(_xlpm.v,IFERROR(VALUE(SUBSTITUTE(C9:G9,",","")),""),
_xlpm.valid,SUMPRODUCT(--(_xlpm.v&lt;&gt;""),--(LOWER(TRIM(C9:G9&amp;""))&lt;&gt;"x")),
_xlpm.m,SUMPRODUCT(--(_xlpm.v&lt;&gt;""),--(LOWER(TRIM(C9:G9&amp;""))&lt;&gt;"x"),--(_xlpm.v&lt;6000000)),
IF(_xlpm.valid=0,"",
IF(_xlpm.m=0,"Perfect!",
_xlpm.m&amp;IF(_xlpm.m=1," miss"," misses"))))</f>
        <v>2 misses</v>
      </c>
      <c r="I9" s="224" t="s">
        <v>180</v>
      </c>
      <c r="J9" s="224" t="s">
        <v>180</v>
      </c>
      <c r="K9" s="224" t="s">
        <v>180</v>
      </c>
      <c r="L9" s="130" cm="1">
        <f t="array" ref="L9">IF(SUMPRODUCT(--(LOWER(TRIM(C9:G9&amp;""))&lt;&gt;"x"),--(C9:G9&lt;&gt;""))=0,"",
SUMPRODUCT((LOWER(TRIM(C9:G9&amp;""))&lt;&gt;"x")*IFERROR(VALUE(SUBSTITUTE(C9:G9,",","")),0)))</f>
        <v>27811835</v>
      </c>
      <c r="M9" s="14" cm="1">
        <f t="array" ref="M9">IF(COUNTA(C9:G9)&lt;5,"",_xlfn.LET(_xlpm.v,IFERROR(VALUE(SUBSTITUTE(C9:G9,",","")),""),_xlpm.n,SUMPRODUCT(--(_xlpm.v&lt;&gt;"")),IF(_xlpm.n=0,"",SUM(_xlpm.v)/_xlpm.n)))</f>
        <v>5562367</v>
      </c>
      <c r="N9" s="156" t="str">
        <f t="shared" si="0"/>
        <v>★</v>
      </c>
      <c r="O9" t="str">
        <f t="shared" si="1"/>
        <v/>
      </c>
      <c r="V9">
        <v>1008</v>
      </c>
    </row>
    <row r="10" spans="1:22" ht="17.25" customHeight="1" x14ac:dyDescent="0.25">
      <c r="A10" s="80" t="s">
        <v>23</v>
      </c>
      <c r="B10">
        <v>31</v>
      </c>
      <c r="C10" s="14">
        <v>6747736</v>
      </c>
      <c r="D10" s="14">
        <v>7007129</v>
      </c>
      <c r="E10" s="14">
        <v>12756983</v>
      </c>
      <c r="F10" s="14">
        <v>7564710</v>
      </c>
      <c r="G10" s="14">
        <v>6252750</v>
      </c>
      <c r="H10" s="146" t="str" cm="1">
        <f t="array" ref="H10">_xlfn.LET(_xlpm.v,IFERROR(VALUE(SUBSTITUTE(C10:G10,",","")),""),
_xlpm.valid,SUMPRODUCT(--(_xlpm.v&lt;&gt;""),--(LOWER(TRIM(C10:G10&amp;""))&lt;&gt;"x")),
_xlpm.m,SUMPRODUCT(--(_xlpm.v&lt;&gt;""),--(LOWER(TRIM(C10:G10&amp;""))&lt;&gt;"x"),--(_xlpm.v&lt;6000000)),
IF(_xlpm.valid=0,"",
IF(_xlpm.m=0,"Perfect!",
_xlpm.m&amp;IF(_xlpm.m=1," miss"," misses"))))</f>
        <v>Perfect!</v>
      </c>
      <c r="I10" s="224" t="s">
        <v>180</v>
      </c>
      <c r="J10" s="225" t="s">
        <v>181</v>
      </c>
      <c r="K10" s="224" t="s">
        <v>180</v>
      </c>
      <c r="L10" s="130" cm="1">
        <f t="array" ref="L10">IF(SUMPRODUCT(--(LOWER(TRIM(C10:G10&amp;""))&lt;&gt;"x"),--(C10:G10&lt;&gt;""))=0,"",
SUMPRODUCT((LOWER(TRIM(C10:G10&amp;""))&lt;&gt;"x")*IFERROR(VALUE(SUBSTITUTE(C10:G10,",","")),0)))</f>
        <v>40329308</v>
      </c>
      <c r="M10" s="14" cm="1">
        <f t="array" ref="M10">IF(COUNTA(C10:G10)&lt;5,"",_xlfn.LET(_xlpm.v,IFERROR(VALUE(SUBSTITUTE(C10:G10,",","")),""),_xlpm.n,SUMPRODUCT(--(_xlpm.v&lt;&gt;"")),IF(_xlpm.n=0,"",SUM(_xlpm.v)/_xlpm.n)))</f>
        <v>8065861.5999999996</v>
      </c>
      <c r="N10" s="156" t="str">
        <f t="shared" si="0"/>
        <v>★</v>
      </c>
      <c r="O10" t="str">
        <f t="shared" si="1"/>
        <v/>
      </c>
      <c r="V10">
        <v>1009</v>
      </c>
    </row>
    <row r="11" spans="1:22" ht="17.25" customHeight="1" x14ac:dyDescent="0.25">
      <c r="A11" s="81" t="s">
        <v>190</v>
      </c>
      <c r="B11">
        <v>30</v>
      </c>
      <c r="C11" s="14">
        <v>6128771</v>
      </c>
      <c r="D11" s="14">
        <v>6000552</v>
      </c>
      <c r="E11" s="14">
        <v>6625317</v>
      </c>
      <c r="F11" s="14">
        <v>8835624</v>
      </c>
      <c r="G11" s="14">
        <v>6038417</v>
      </c>
      <c r="H11" s="146" t="str" cm="1">
        <f t="array" ref="H11">_xlfn.LET(_xlpm.v,IFERROR(VALUE(SUBSTITUTE(C11:G11,",","")),""),
_xlpm.valid,SUMPRODUCT(--(_xlpm.v&lt;&gt;""),--(LOWER(TRIM(C11:G11&amp;""))&lt;&gt;"x")),
_xlpm.m,SUMPRODUCT(--(_xlpm.v&lt;&gt;""),--(LOWER(TRIM(C11:G11&amp;""))&lt;&gt;"x"),--(_xlpm.v&lt;6000000)),
IF(_xlpm.valid=0,"",
IF(_xlpm.m=0,"Perfect!",
_xlpm.m&amp;IF(_xlpm.m=1," miss"," misses"))))</f>
        <v>Perfect!</v>
      </c>
      <c r="I11" s="224" t="s">
        <v>180</v>
      </c>
      <c r="J11" s="224" t="s">
        <v>180</v>
      </c>
      <c r="K11" s="224" t="s">
        <v>180</v>
      </c>
      <c r="L11" s="130" cm="1">
        <f t="array" ref="L11">IF(SUMPRODUCT(--(LOWER(TRIM(C11:G11&amp;""))&lt;&gt;"x"),--(C11:G11&lt;&gt;""))=0,"",
SUMPRODUCT((LOWER(TRIM(C11:G11&amp;""))&lt;&gt;"x")*IFERROR(VALUE(SUBSTITUTE(C11:G11,",","")),0)))</f>
        <v>33628681</v>
      </c>
      <c r="M11" s="14" cm="1">
        <f t="array" ref="M11">IF(COUNTA(C11:G11)&lt;5,"",_xlfn.LET(_xlpm.v,IFERROR(VALUE(SUBSTITUTE(C11:G11,",","")),""),_xlpm.n,SUMPRODUCT(--(_xlpm.v&lt;&gt;"")),IF(_xlpm.n=0,"",SUM(_xlpm.v)/_xlpm.n)))</f>
        <v>6725736.2000000002</v>
      </c>
      <c r="N11" s="156" t="str">
        <f t="shared" si="0"/>
        <v>★</v>
      </c>
      <c r="O11" t="str">
        <f t="shared" si="1"/>
        <v/>
      </c>
      <c r="V11">
        <v>1055</v>
      </c>
    </row>
    <row r="12" spans="1:22" ht="17.25" customHeight="1" x14ac:dyDescent="0.25">
      <c r="A12" s="81" t="s">
        <v>4</v>
      </c>
      <c r="B12">
        <v>30</v>
      </c>
      <c r="C12" s="14">
        <v>7429855</v>
      </c>
      <c r="D12" s="14">
        <v>2217777</v>
      </c>
      <c r="E12" s="14">
        <v>9449031</v>
      </c>
      <c r="F12" s="14">
        <v>2386043</v>
      </c>
      <c r="G12" s="14">
        <v>2278766</v>
      </c>
      <c r="H12" s="146" t="str" cm="1">
        <f t="array" ref="H12">_xlfn.LET(_xlpm.v,IFERROR(VALUE(SUBSTITUTE(C12:G12,",","")),""),
_xlpm.valid,SUMPRODUCT(--(_xlpm.v&lt;&gt;""),--(LOWER(TRIM(C12:G12&amp;""))&lt;&gt;"x")),
_xlpm.m,SUMPRODUCT(--(_xlpm.v&lt;&gt;""),--(LOWER(TRIM(C12:G12&amp;""))&lt;&gt;"x"),--(_xlpm.v&lt;6000000)),
IF(_xlpm.valid=0,"",
IF(_xlpm.m=0,"Perfect!",
_xlpm.m&amp;IF(_xlpm.m=1," miss"," misses"))))</f>
        <v>3 misses</v>
      </c>
      <c r="I12" s="224" t="s">
        <v>180</v>
      </c>
      <c r="J12" s="224" t="s">
        <v>180</v>
      </c>
      <c r="K12" s="224" t="s">
        <v>180</v>
      </c>
      <c r="L12" s="130" cm="1">
        <f t="array" ref="L12">IF(SUMPRODUCT(--(LOWER(TRIM(C12:G12&amp;""))&lt;&gt;"x"),--(C12:G12&lt;&gt;""))=0,"",
SUMPRODUCT((LOWER(TRIM(C12:G12&amp;""))&lt;&gt;"x")*IFERROR(VALUE(SUBSTITUTE(C12:G12,",","")),0)))</f>
        <v>23761472</v>
      </c>
      <c r="M12" s="14" cm="1">
        <f t="array" ref="M12">IF(COUNTA(C12:G12)&lt;5,"",_xlfn.LET(_xlpm.v,IFERROR(VALUE(SUBSTITUTE(C12:G12,",","")),""),_xlpm.n,SUMPRODUCT(--(_xlpm.v&lt;&gt;"")),IF(_xlpm.n=0,"",SUM(_xlpm.v)/_xlpm.n)))</f>
        <v>4752294.4000000004</v>
      </c>
      <c r="N12" s="156" t="str">
        <f t="shared" si="0"/>
        <v>★</v>
      </c>
      <c r="O12" t="str">
        <f t="shared" si="1"/>
        <v/>
      </c>
      <c r="V12">
        <v>1010</v>
      </c>
    </row>
    <row r="13" spans="1:22" ht="17.25" customHeight="1" x14ac:dyDescent="0.25">
      <c r="A13" s="81" t="s">
        <v>7</v>
      </c>
      <c r="B13">
        <v>30</v>
      </c>
      <c r="C13" s="14">
        <v>2949641</v>
      </c>
      <c r="D13" s="14">
        <v>4872626</v>
      </c>
      <c r="E13" s="14">
        <v>4334966</v>
      </c>
      <c r="F13" s="14">
        <v>32594331</v>
      </c>
      <c r="G13" s="14">
        <v>6048370</v>
      </c>
      <c r="H13" s="146" t="str" cm="1">
        <f t="array" ref="H13">_xlfn.LET(_xlpm.v,IFERROR(VALUE(SUBSTITUTE(C13:G13,",","")),""),
_xlpm.valid,SUMPRODUCT(--(_xlpm.v&lt;&gt;""),--(LOWER(TRIM(C13:G13&amp;""))&lt;&gt;"x")),
_xlpm.m,SUMPRODUCT(--(_xlpm.v&lt;&gt;""),--(LOWER(TRIM(C13:G13&amp;""))&lt;&gt;"x"),--(_xlpm.v&lt;6000000)),
IF(_xlpm.valid=0,"",
IF(_xlpm.m=0,"Perfect!",
_xlpm.m&amp;IF(_xlpm.m=1," miss"," misses"))))</f>
        <v>3 misses</v>
      </c>
      <c r="I13" s="224" t="s">
        <v>180</v>
      </c>
      <c r="J13" s="224" t="s">
        <v>180</v>
      </c>
      <c r="K13" s="224" t="s">
        <v>180</v>
      </c>
      <c r="L13" s="130" cm="1">
        <f t="array" ref="L13">IF(SUMPRODUCT(--(LOWER(TRIM(C13:G13&amp;""))&lt;&gt;"x"),--(C13:G13&lt;&gt;""))=0,"",
SUMPRODUCT((LOWER(TRIM(C13:G13&amp;""))&lt;&gt;"x")*IFERROR(VALUE(SUBSTITUTE(C13:G13,",","")),0)))</f>
        <v>50799934</v>
      </c>
      <c r="M13" s="14" cm="1">
        <f t="array" ref="M13">IF(COUNTA(C13:G13)&lt;5,"",_xlfn.LET(_xlpm.v,IFERROR(VALUE(SUBSTITUTE(C13:G13,",","")),""),_xlpm.n,SUMPRODUCT(--(_xlpm.v&lt;&gt;"")),IF(_xlpm.n=0,"",SUM(_xlpm.v)/_xlpm.n)))</f>
        <v>10159986.800000001</v>
      </c>
      <c r="N13" s="156" t="str">
        <f t="shared" si="0"/>
        <v>★</v>
      </c>
      <c r="O13" t="str">
        <f t="shared" si="1"/>
        <v/>
      </c>
      <c r="V13">
        <v>1011</v>
      </c>
    </row>
    <row r="14" spans="1:22" ht="17.25" customHeight="1" x14ac:dyDescent="0.25">
      <c r="A14" s="81" t="s">
        <v>13</v>
      </c>
      <c r="B14">
        <v>31</v>
      </c>
      <c r="C14" s="14">
        <v>6004463</v>
      </c>
      <c r="D14" s="14">
        <v>4309810</v>
      </c>
      <c r="E14" s="14">
        <v>1861195</v>
      </c>
      <c r="F14" s="14">
        <v>14115567</v>
      </c>
      <c r="G14" s="14">
        <v>2402327</v>
      </c>
      <c r="H14" s="146" t="str" cm="1">
        <f t="array" ref="H14">_xlfn.LET(_xlpm.v,IFERROR(VALUE(SUBSTITUTE(C14:G14,",","")),""),
_xlpm.valid,SUMPRODUCT(--(_xlpm.v&lt;&gt;""),--(LOWER(TRIM(C14:G14&amp;""))&lt;&gt;"x")),
_xlpm.m,SUMPRODUCT(--(_xlpm.v&lt;&gt;""),--(LOWER(TRIM(C14:G14&amp;""))&lt;&gt;"x"),--(_xlpm.v&lt;6000000)),
IF(_xlpm.valid=0,"",
IF(_xlpm.m=0,"Perfect!",
_xlpm.m&amp;IF(_xlpm.m=1," miss"," misses"))))</f>
        <v>3 misses</v>
      </c>
      <c r="I14" s="224" t="s">
        <v>180</v>
      </c>
      <c r="J14" s="224" t="s">
        <v>180</v>
      </c>
      <c r="K14" s="224" t="s">
        <v>180</v>
      </c>
      <c r="L14" s="130" cm="1">
        <f t="array" ref="L14">IF(SUMPRODUCT(--(LOWER(TRIM(C14:G14&amp;""))&lt;&gt;"x"),--(C14:G14&lt;&gt;""))=0,"",
SUMPRODUCT((LOWER(TRIM(C14:G14&amp;""))&lt;&gt;"x")*IFERROR(VALUE(SUBSTITUTE(C14:G14,",","")),0)))</f>
        <v>28693362</v>
      </c>
      <c r="M14" s="14" cm="1">
        <f t="array" ref="M14">IF(COUNTA(C14:G14)&lt;5,"",_xlfn.LET(_xlpm.v,IFERROR(VALUE(SUBSTITUTE(C14:G14,",","")),""),_xlpm.n,SUMPRODUCT(--(_xlpm.v&lt;&gt;"")),IF(_xlpm.n=0,"",SUM(_xlpm.v)/_xlpm.n)))</f>
        <v>5738672.4000000004</v>
      </c>
      <c r="N14" s="156" t="str">
        <f t="shared" si="0"/>
        <v>★</v>
      </c>
      <c r="O14" t="str">
        <f t="shared" si="1"/>
        <v/>
      </c>
      <c r="V14">
        <v>1013</v>
      </c>
    </row>
    <row r="15" spans="1:22" ht="17.25" customHeight="1" x14ac:dyDescent="0.25">
      <c r="A15" s="81" t="s">
        <v>20</v>
      </c>
      <c r="B15">
        <v>30</v>
      </c>
      <c r="C15" s="14">
        <v>5397223</v>
      </c>
      <c r="D15" s="14">
        <v>4917501</v>
      </c>
      <c r="E15" s="14">
        <v>1223297</v>
      </c>
      <c r="F15" s="14">
        <v>8214297</v>
      </c>
      <c r="G15" s="14">
        <v>2281474</v>
      </c>
      <c r="H15" s="146" t="str" cm="1">
        <f t="array" ref="H15">_xlfn.LET(_xlpm.v,IFERROR(VALUE(SUBSTITUTE(C15:G15,",","")),""),
_xlpm.valid,SUMPRODUCT(--(_xlpm.v&lt;&gt;""),--(LOWER(TRIM(C15:G15&amp;""))&lt;&gt;"x")),
_xlpm.m,SUMPRODUCT(--(_xlpm.v&lt;&gt;""),--(LOWER(TRIM(C15:G15&amp;""))&lt;&gt;"x"),--(_xlpm.v&lt;6000000)),
IF(_xlpm.valid=0,"",
IF(_xlpm.m=0,"Perfect!",
_xlpm.m&amp;IF(_xlpm.m=1," miss"," misses"))))</f>
        <v>4 misses</v>
      </c>
      <c r="I15" s="224" t="s">
        <v>180</v>
      </c>
      <c r="J15" s="224" t="s">
        <v>180</v>
      </c>
      <c r="K15" s="224" t="s">
        <v>180</v>
      </c>
      <c r="L15" s="130" cm="1">
        <f t="array" ref="L15">IF(SUMPRODUCT(--(LOWER(TRIM(C15:G15&amp;""))&lt;&gt;"x"),--(C15:G15&lt;&gt;""))=0,"",
SUMPRODUCT((LOWER(TRIM(C15:G15&amp;""))&lt;&gt;"x")*IFERROR(VALUE(SUBSTITUTE(C15:G15,",","")),0)))</f>
        <v>22033792</v>
      </c>
      <c r="M15" s="14" cm="1">
        <f t="array" ref="M15">IF(COUNTA(C15:G15)&lt;5,"",_xlfn.LET(_xlpm.v,IFERROR(VALUE(SUBSTITUTE(C15:G15,",","")),""),_xlpm.n,SUMPRODUCT(--(_xlpm.v&lt;&gt;"")),IF(_xlpm.n=0,"",SUM(_xlpm.v)/_xlpm.n)))</f>
        <v>4406758.4000000004</v>
      </c>
      <c r="N15" s="156" t="str">
        <f t="shared" si="0"/>
        <v>★</v>
      </c>
      <c r="O15" t="str">
        <f t="shared" si="1"/>
        <v/>
      </c>
      <c r="V15">
        <v>1060</v>
      </c>
    </row>
    <row r="16" spans="1:22" ht="17.25" customHeight="1" x14ac:dyDescent="0.25">
      <c r="A16" s="81" t="s">
        <v>16</v>
      </c>
      <c r="B16">
        <v>30</v>
      </c>
      <c r="C16" s="14">
        <v>6579443</v>
      </c>
      <c r="D16" s="14">
        <v>6219280</v>
      </c>
      <c r="E16" s="14">
        <v>5282445</v>
      </c>
      <c r="F16" s="14">
        <v>9462620</v>
      </c>
      <c r="G16" s="14">
        <v>3942700</v>
      </c>
      <c r="H16" s="146" t="str" cm="1">
        <f t="array" ref="H16">_xlfn.LET(_xlpm.v,IFERROR(VALUE(SUBSTITUTE(C16:G16,",","")),""),
_xlpm.valid,SUMPRODUCT(--(_xlpm.v&lt;&gt;""),--(LOWER(TRIM(C16:G16&amp;""))&lt;&gt;"x")),
_xlpm.m,SUMPRODUCT(--(_xlpm.v&lt;&gt;""),--(LOWER(TRIM(C16:G16&amp;""))&lt;&gt;"x"),--(_xlpm.v&lt;6000000)),
IF(_xlpm.valid=0,"",
IF(_xlpm.m=0,"Perfect!",
_xlpm.m&amp;IF(_xlpm.m=1," miss"," misses"))))</f>
        <v>2 misses</v>
      </c>
      <c r="I16" s="224" t="s">
        <v>180</v>
      </c>
      <c r="J16" s="224" t="s">
        <v>180</v>
      </c>
      <c r="K16" s="224" t="s">
        <v>180</v>
      </c>
      <c r="L16" s="130" cm="1">
        <f t="array" ref="L16">IF(SUMPRODUCT(--(LOWER(TRIM(C16:G16&amp;""))&lt;&gt;"x"),--(C16:G16&lt;&gt;""))=0,"",
SUMPRODUCT((LOWER(TRIM(C16:G16&amp;""))&lt;&gt;"x")*IFERROR(VALUE(SUBSTITUTE(C16:G16,",","")),0)))</f>
        <v>31486488</v>
      </c>
      <c r="M16" s="14" cm="1">
        <f t="array" ref="M16">IF(COUNTA(C16:G16)&lt;5,"",_xlfn.LET(_xlpm.v,IFERROR(VALUE(SUBSTITUTE(C16:G16,",","")),""),_xlpm.n,SUMPRODUCT(--(_xlpm.v&lt;&gt;"")),IF(_xlpm.n=0,"",SUM(_xlpm.v)/_xlpm.n)))</f>
        <v>6297297.5999999996</v>
      </c>
      <c r="N16" s="156" t="str">
        <f t="shared" si="0"/>
        <v>★</v>
      </c>
      <c r="O16" t="str">
        <f t="shared" si="1"/>
        <v/>
      </c>
      <c r="V16">
        <v>1014</v>
      </c>
    </row>
    <row r="17" spans="1:22" ht="17.25" customHeight="1" x14ac:dyDescent="0.25">
      <c r="A17" s="81" t="s">
        <v>188</v>
      </c>
      <c r="B17">
        <v>29</v>
      </c>
      <c r="C17" s="14">
        <v>10376586</v>
      </c>
      <c r="D17" s="14">
        <v>6031925</v>
      </c>
      <c r="E17" s="14">
        <v>4024713</v>
      </c>
      <c r="F17" s="14">
        <v>23251646</v>
      </c>
      <c r="G17" s="14">
        <v>6072860</v>
      </c>
      <c r="H17" s="146" t="str" cm="1">
        <f t="array" ref="H17">_xlfn.LET(_xlpm.v,IFERROR(VALUE(SUBSTITUTE(C17:G17,",","")),""),
_xlpm.valid,SUMPRODUCT(--(_xlpm.v&lt;&gt;""),--(LOWER(TRIM(C17:G17&amp;""))&lt;&gt;"x")),
_xlpm.m,SUMPRODUCT(--(_xlpm.v&lt;&gt;""),--(LOWER(TRIM(C17:G17&amp;""))&lt;&gt;"x"),--(_xlpm.v&lt;6000000)),
IF(_xlpm.valid=0,"",
IF(_xlpm.m=0,"Perfect!",
_xlpm.m&amp;IF(_xlpm.m=1," miss"," misses"))))</f>
        <v>1 miss</v>
      </c>
      <c r="I17" s="224" t="s">
        <v>180</v>
      </c>
      <c r="J17" s="224" t="s">
        <v>180</v>
      </c>
      <c r="K17" s="224" t="s">
        <v>180</v>
      </c>
      <c r="L17" s="130" cm="1">
        <f t="array" ref="L17">IF(SUMPRODUCT(--(LOWER(TRIM(C17:G17&amp;""))&lt;&gt;"x"),--(C17:G17&lt;&gt;""))=0,"",
SUMPRODUCT((LOWER(TRIM(C17:G17&amp;""))&lt;&gt;"x")*IFERROR(VALUE(SUBSTITUTE(C17:G17,",","")),0)))</f>
        <v>49757730</v>
      </c>
      <c r="M17" s="14" cm="1">
        <f t="array" ref="M17">IF(COUNTA(C17:G17)&lt;5,"",_xlfn.LET(_xlpm.v,IFERROR(VALUE(SUBSTITUTE(C17:G17,",","")),""),_xlpm.n,SUMPRODUCT(--(_xlpm.v&lt;&gt;"")),IF(_xlpm.n=0,"",SUM(_xlpm.v)/_xlpm.n)))</f>
        <v>9951546</v>
      </c>
      <c r="N17" s="156" t="str">
        <f t="shared" si="0"/>
        <v>★</v>
      </c>
      <c r="O17" t="str">
        <f t="shared" si="1"/>
        <v/>
      </c>
      <c r="V17">
        <v>1017</v>
      </c>
    </row>
    <row r="18" spans="1:22" ht="17.25" customHeight="1" x14ac:dyDescent="0.25">
      <c r="A18" s="81" t="s">
        <v>29</v>
      </c>
      <c r="B18">
        <v>28</v>
      </c>
      <c r="C18" s="14">
        <v>940644</v>
      </c>
      <c r="D18" s="14">
        <v>1533238</v>
      </c>
      <c r="E18" s="14">
        <v>309708</v>
      </c>
      <c r="F18" s="14">
        <v>52149</v>
      </c>
      <c r="G18" s="14">
        <v>609682</v>
      </c>
      <c r="H18" s="146" t="str" cm="1">
        <f t="array" ref="H18">_xlfn.LET(_xlpm.v,IFERROR(VALUE(SUBSTITUTE(C18:G18,",","")),""),
_xlpm.valid,SUMPRODUCT(--(_xlpm.v&lt;&gt;""),--(LOWER(TRIM(C18:G18&amp;""))&lt;&gt;"x")),
_xlpm.m,SUMPRODUCT(--(_xlpm.v&lt;&gt;""),--(LOWER(TRIM(C18:G18&amp;""))&lt;&gt;"x"),--(_xlpm.v&lt;6000000)),
IF(_xlpm.valid=0,"",
IF(_xlpm.m=0,"Perfect!",
_xlpm.m&amp;IF(_xlpm.m=1," miss"," misses"))))</f>
        <v>5 misses</v>
      </c>
      <c r="I18" s="224" t="s">
        <v>180</v>
      </c>
      <c r="J18" s="224" t="s">
        <v>180</v>
      </c>
      <c r="K18" s="224" t="s">
        <v>180</v>
      </c>
      <c r="L18" s="130" cm="1">
        <f t="array" ref="L18">IF(SUMPRODUCT(--(LOWER(TRIM(C18:G18&amp;""))&lt;&gt;"x"),--(C18:G18&lt;&gt;""))=0,"",
SUMPRODUCT((LOWER(TRIM(C18:G18&amp;""))&lt;&gt;"x")*IFERROR(VALUE(SUBSTITUTE(C18:G18,",","")),0)))</f>
        <v>3445421</v>
      </c>
      <c r="M18" s="14" cm="1">
        <f t="array" ref="M18">IF(COUNTA(C18:G18)&lt;5,"",_xlfn.LET(_xlpm.v,IFERROR(VALUE(SUBSTITUTE(C18:G18,",","")),""),_xlpm.n,SUMPRODUCT(--(_xlpm.v&lt;&gt;"")),IF(_xlpm.n=0,"",SUM(_xlpm.v)/_xlpm.n)))</f>
        <v>689084.2</v>
      </c>
      <c r="N18" s="156" t="str">
        <f t="shared" si="0"/>
        <v>✗</v>
      </c>
      <c r="O18" t="str">
        <f t="shared" si="1"/>
        <v>Chuck Woolery</v>
      </c>
      <c r="V18">
        <v>1064</v>
      </c>
    </row>
    <row r="19" spans="1:22" ht="17.25" customHeight="1" x14ac:dyDescent="0.25">
      <c r="A19" s="81" t="s">
        <v>24</v>
      </c>
      <c r="B19">
        <v>32</v>
      </c>
      <c r="C19" s="14">
        <v>6149979</v>
      </c>
      <c r="D19" s="14">
        <v>8187970</v>
      </c>
      <c r="E19" s="14">
        <v>3000916</v>
      </c>
      <c r="F19" s="14">
        <v>11582081</v>
      </c>
      <c r="G19" s="14">
        <v>3640575</v>
      </c>
      <c r="H19" s="146" t="str" cm="1">
        <f t="array" ref="H19">_xlfn.LET(_xlpm.v,IFERROR(VALUE(SUBSTITUTE(C19:G19,",","")),""),
_xlpm.valid,SUMPRODUCT(--(_xlpm.v&lt;&gt;""),--(LOWER(TRIM(C19:G19&amp;""))&lt;&gt;"x")),
_xlpm.m,SUMPRODUCT(--(_xlpm.v&lt;&gt;""),--(LOWER(TRIM(C19:G19&amp;""))&lt;&gt;"x"),--(_xlpm.v&lt;6000000)),
IF(_xlpm.valid=0,"",
IF(_xlpm.m=0,"Perfect!",
_xlpm.m&amp;IF(_xlpm.m=1," miss"," misses"))))</f>
        <v>2 misses</v>
      </c>
      <c r="I19" s="224" t="s">
        <v>180</v>
      </c>
      <c r="J19" s="224" t="s">
        <v>180</v>
      </c>
      <c r="K19" s="218" t="s">
        <v>340</v>
      </c>
      <c r="L19" s="130" cm="1">
        <f t="array" ref="L19">IF(SUMPRODUCT(--(LOWER(TRIM(C19:G19&amp;""))&lt;&gt;"x"),--(C19:G19&lt;&gt;""))=0,"",
SUMPRODUCT((LOWER(TRIM(C19:G19&amp;""))&lt;&gt;"x")*IFERROR(VALUE(SUBSTITUTE(C19:G19,",","")),0)))</f>
        <v>32561521</v>
      </c>
      <c r="M19" s="14" cm="1">
        <f t="array" ref="M19">IF(COUNTA(C19:G19)&lt;5,"",_xlfn.LET(_xlpm.v,IFERROR(VALUE(SUBSTITUTE(C19:G19,",","")),""),_xlpm.n,SUMPRODUCT(--(_xlpm.v&lt;&gt;"")),IF(_xlpm.n=0,"",SUM(_xlpm.v)/_xlpm.n)))</f>
        <v>6512304.2000000002</v>
      </c>
      <c r="N19" s="156" t="str">
        <f t="shared" si="0"/>
        <v>★</v>
      </c>
      <c r="O19" t="str">
        <f t="shared" si="1"/>
        <v/>
      </c>
      <c r="V19">
        <v>1020</v>
      </c>
    </row>
    <row r="20" spans="1:22" ht="17.25" customHeight="1" x14ac:dyDescent="0.25">
      <c r="A20" s="81" t="s">
        <v>254</v>
      </c>
      <c r="B20">
        <v>31</v>
      </c>
      <c r="C20" s="14">
        <v>6867515</v>
      </c>
      <c r="D20" s="14">
        <v>6261902</v>
      </c>
      <c r="E20" s="14">
        <v>8033733</v>
      </c>
      <c r="F20" s="14">
        <v>8329380</v>
      </c>
      <c r="G20" s="14">
        <v>6978241</v>
      </c>
      <c r="H20" s="146" t="str" cm="1">
        <f t="array" ref="H20">_xlfn.LET(_xlpm.v,IFERROR(VALUE(SUBSTITUTE(C20:G20,",","")),""),
_xlpm.valid,SUMPRODUCT(--(_xlpm.v&lt;&gt;""),--(LOWER(TRIM(C20:G20&amp;""))&lt;&gt;"x")),
_xlpm.m,SUMPRODUCT(--(_xlpm.v&lt;&gt;""),--(LOWER(TRIM(C20:G20&amp;""))&lt;&gt;"x"),--(_xlpm.v&lt;6000000)),
IF(_xlpm.valid=0,"",
IF(_xlpm.m=0,"Perfect!",
_xlpm.m&amp;IF(_xlpm.m=1," miss"," misses"))))</f>
        <v>Perfect!</v>
      </c>
      <c r="I20" s="224" t="s">
        <v>180</v>
      </c>
      <c r="J20" s="224" t="s">
        <v>180</v>
      </c>
      <c r="K20" s="224" t="s">
        <v>180</v>
      </c>
      <c r="L20" s="130" cm="1">
        <f t="array" ref="L20">IF(SUMPRODUCT(--(LOWER(TRIM(C20:G20&amp;""))&lt;&gt;"x"),--(C20:G20&lt;&gt;""))=0,"",
SUMPRODUCT((LOWER(TRIM(C20:G20&amp;""))&lt;&gt;"x")*IFERROR(VALUE(SUBSTITUTE(C20:G20,",","")),0)))</f>
        <v>36470771</v>
      </c>
      <c r="M20" s="14" cm="1">
        <f t="array" ref="M20">IF(COUNTA(C20:G20)&lt;5,"",_xlfn.LET(_xlpm.v,IFERROR(VALUE(SUBSTITUTE(C20:G20,",","")),""),_xlpm.n,SUMPRODUCT(--(_xlpm.v&lt;&gt;"")),IF(_xlpm.n=0,"",SUM(_xlpm.v)/_xlpm.n)))</f>
        <v>7294154.2000000002</v>
      </c>
      <c r="N20" s="156" t="str">
        <f t="shared" si="0"/>
        <v>★</v>
      </c>
      <c r="O20" t="str">
        <f t="shared" si="1"/>
        <v/>
      </c>
      <c r="V20">
        <v>1021</v>
      </c>
    </row>
    <row r="21" spans="1:22" ht="17.25" customHeight="1" x14ac:dyDescent="0.25">
      <c r="A21" s="81" t="s">
        <v>28</v>
      </c>
      <c r="B21">
        <v>31</v>
      </c>
      <c r="C21" s="14">
        <v>7867192</v>
      </c>
      <c r="D21" s="14">
        <v>6371318</v>
      </c>
      <c r="E21" s="14">
        <v>7289661</v>
      </c>
      <c r="F21" s="14">
        <v>7870910</v>
      </c>
      <c r="G21" s="14">
        <v>4273327</v>
      </c>
      <c r="H21" s="146" t="str" cm="1">
        <f t="array" ref="H21">_xlfn.LET(_xlpm.v,IFERROR(VALUE(SUBSTITUTE(C21:G21,",","")),""),
_xlpm.valid,SUMPRODUCT(--(_xlpm.v&lt;&gt;""),--(LOWER(TRIM(C21:G21&amp;""))&lt;&gt;"x")),
_xlpm.m,SUMPRODUCT(--(_xlpm.v&lt;&gt;""),--(LOWER(TRIM(C21:G21&amp;""))&lt;&gt;"x"),--(_xlpm.v&lt;6000000)),
IF(_xlpm.valid=0,"",
IF(_xlpm.m=0,"Perfect!",
_xlpm.m&amp;IF(_xlpm.m=1," miss"," misses"))))</f>
        <v>1 miss</v>
      </c>
      <c r="I21" s="224" t="s">
        <v>180</v>
      </c>
      <c r="J21" s="224" t="s">
        <v>180</v>
      </c>
      <c r="K21" s="224" t="s">
        <v>180</v>
      </c>
      <c r="L21" s="130" cm="1">
        <f t="array" ref="L21">IF(SUMPRODUCT(--(LOWER(TRIM(C21:G21&amp;""))&lt;&gt;"x"),--(C21:G21&lt;&gt;""))=0,"",
SUMPRODUCT((LOWER(TRIM(C21:G21&amp;""))&lt;&gt;"x")*IFERROR(VALUE(SUBSTITUTE(C21:G21,",","")),0)))</f>
        <v>33672408</v>
      </c>
      <c r="M21" s="14" cm="1">
        <f t="array" ref="M21">IF(COUNTA(C21:G21)&lt;5,"",_xlfn.LET(_xlpm.v,IFERROR(VALUE(SUBSTITUTE(C21:G21,",","")),""),_xlpm.n,SUMPRODUCT(--(_xlpm.v&lt;&gt;"")),IF(_xlpm.n=0,"",SUM(_xlpm.v)/_xlpm.n)))</f>
        <v>6734481.5999999996</v>
      </c>
      <c r="N21" s="156" t="str">
        <f t="shared" si="0"/>
        <v>★</v>
      </c>
      <c r="O21" t="str">
        <f t="shared" si="1"/>
        <v/>
      </c>
      <c r="V21">
        <v>1023</v>
      </c>
    </row>
    <row r="22" spans="1:22" ht="17.25" customHeight="1" x14ac:dyDescent="0.25">
      <c r="A22" s="81" t="s">
        <v>197</v>
      </c>
      <c r="B22">
        <v>30</v>
      </c>
      <c r="C22" s="14">
        <v>4316420</v>
      </c>
      <c r="D22" s="14">
        <v>6124154</v>
      </c>
      <c r="E22" s="14">
        <v>367546</v>
      </c>
      <c r="F22" s="14">
        <v>3419076</v>
      </c>
      <c r="G22" s="14">
        <v>746685</v>
      </c>
      <c r="H22" s="146" t="str" cm="1">
        <f t="array" ref="H22">_xlfn.LET(_xlpm.v,IFERROR(VALUE(SUBSTITUTE(C22:G22,",","")),""),
_xlpm.valid,SUMPRODUCT(--(_xlpm.v&lt;&gt;""),--(LOWER(TRIM(C22:G22&amp;""))&lt;&gt;"x")),
_xlpm.m,SUMPRODUCT(--(_xlpm.v&lt;&gt;""),--(LOWER(TRIM(C22:G22&amp;""))&lt;&gt;"x"),--(_xlpm.v&lt;6000000)),
IF(_xlpm.valid=0,"",
IF(_xlpm.m=0,"Perfect!",
_xlpm.m&amp;IF(_xlpm.m=1," miss"," misses"))))</f>
        <v>4 misses</v>
      </c>
      <c r="I22" s="224" t="s">
        <v>180</v>
      </c>
      <c r="J22" s="224" t="s">
        <v>180</v>
      </c>
      <c r="K22" s="224" t="s">
        <v>180</v>
      </c>
      <c r="L22" s="130" cm="1">
        <f t="array" ref="L22">IF(SUMPRODUCT(--(LOWER(TRIM(C22:G22&amp;""))&lt;&gt;"x"),--(C22:G22&lt;&gt;""))=0,"",
SUMPRODUCT((LOWER(TRIM(C22:G22&amp;""))&lt;&gt;"x")*IFERROR(VALUE(SUBSTITUTE(C22:G22,",","")),0)))</f>
        <v>14973881</v>
      </c>
      <c r="M22" s="14" cm="1">
        <f t="array" ref="M22">IF(COUNTA(C22:G22)&lt;5,"",_xlfn.LET(_xlpm.v,IFERROR(VALUE(SUBSTITUTE(C22:G22,",","")),""),_xlpm.n,SUMPRODUCT(--(_xlpm.v&lt;&gt;"")),IF(_xlpm.n=0,"",SUM(_xlpm.v)/_xlpm.n)))</f>
        <v>2994776.2</v>
      </c>
      <c r="N22" s="156" t="str">
        <f t="shared" si="0"/>
        <v>✗</v>
      </c>
      <c r="O22" t="str">
        <f t="shared" si="1"/>
        <v>edimarfem</v>
      </c>
      <c r="V22">
        <v>1024</v>
      </c>
    </row>
    <row r="23" spans="1:22" ht="17.25" customHeight="1" x14ac:dyDescent="0.25">
      <c r="A23" s="81" t="s">
        <v>176</v>
      </c>
      <c r="B23">
        <v>30</v>
      </c>
      <c r="C23" s="14">
        <v>1873496</v>
      </c>
      <c r="D23" s="14">
        <v>1124715</v>
      </c>
      <c r="E23" s="14">
        <v>621081</v>
      </c>
      <c r="F23" s="14">
        <v>1308520</v>
      </c>
      <c r="G23" s="14">
        <v>1501184</v>
      </c>
      <c r="H23" s="146" t="str" cm="1">
        <f t="array" ref="H23">_xlfn.LET(_xlpm.v,IFERROR(VALUE(SUBSTITUTE(C23:G23,",","")),""),
_xlpm.valid,SUMPRODUCT(--(_xlpm.v&lt;&gt;""),--(LOWER(TRIM(C23:G23&amp;""))&lt;&gt;"x")),
_xlpm.m,SUMPRODUCT(--(_xlpm.v&lt;&gt;""),--(LOWER(TRIM(C23:G23&amp;""))&lt;&gt;"x"),--(_xlpm.v&lt;6000000)),
IF(_xlpm.valid=0,"",
IF(_xlpm.m=0,"Perfect!",
_xlpm.m&amp;IF(_xlpm.m=1," miss"," misses"))))</f>
        <v>5 misses</v>
      </c>
      <c r="I23" s="224" t="s">
        <v>180</v>
      </c>
      <c r="J23" s="224" t="s">
        <v>180</v>
      </c>
      <c r="K23" s="224" t="s">
        <v>180</v>
      </c>
      <c r="L23" s="130" cm="1">
        <f t="array" ref="L23">IF(SUMPRODUCT(--(LOWER(TRIM(C23:G23&amp;""))&lt;&gt;"x"),--(C23:G23&lt;&gt;""))=0,"",
SUMPRODUCT((LOWER(TRIM(C23:G23&amp;""))&lt;&gt;"x")*IFERROR(VALUE(SUBSTITUTE(C23:G23,",","")),0)))</f>
        <v>6428996</v>
      </c>
      <c r="M23" s="14" cm="1">
        <f t="array" ref="M23">IF(COUNTA(C23:G23)&lt;5,"",_xlfn.LET(_xlpm.v,IFERROR(VALUE(SUBSTITUTE(C23:G23,",","")),""),_xlpm.n,SUMPRODUCT(--(_xlpm.v&lt;&gt;"")),IF(_xlpm.n=0,"",SUM(_xlpm.v)/_xlpm.n)))</f>
        <v>1285799.2</v>
      </c>
      <c r="N23" s="156" t="str">
        <f t="shared" si="0"/>
        <v>✗</v>
      </c>
      <c r="O23" t="str">
        <f t="shared" si="1"/>
        <v>fantasmah</v>
      </c>
      <c r="V23">
        <v>1114</v>
      </c>
    </row>
    <row r="24" spans="1:22" ht="17.25" customHeight="1" x14ac:dyDescent="0.25">
      <c r="A24" s="81" t="s">
        <v>32</v>
      </c>
      <c r="B24">
        <v>29</v>
      </c>
      <c r="C24" s="14">
        <v>3387128</v>
      </c>
      <c r="D24" s="14">
        <v>3433230</v>
      </c>
      <c r="E24" s="14">
        <v>1733634</v>
      </c>
      <c r="F24" s="14">
        <v>6149755</v>
      </c>
      <c r="G24" s="14">
        <v>1729865</v>
      </c>
      <c r="H24" s="146" t="str" cm="1">
        <f t="array" ref="H24">_xlfn.LET(_xlpm.v,IFERROR(VALUE(SUBSTITUTE(C24:G24,",","")),""),
_xlpm.valid,SUMPRODUCT(--(_xlpm.v&lt;&gt;""),--(LOWER(TRIM(C24:G24&amp;""))&lt;&gt;"x")),
_xlpm.m,SUMPRODUCT(--(_xlpm.v&lt;&gt;""),--(LOWER(TRIM(C24:G24&amp;""))&lt;&gt;"x"),--(_xlpm.v&lt;6000000)),
IF(_xlpm.valid=0,"",
IF(_xlpm.m=0,"Perfect!",
_xlpm.m&amp;IF(_xlpm.m=1," miss"," misses"))))</f>
        <v>4 misses</v>
      </c>
      <c r="I24" s="224" t="s">
        <v>180</v>
      </c>
      <c r="J24" s="224" t="s">
        <v>180</v>
      </c>
      <c r="K24" s="224" t="s">
        <v>180</v>
      </c>
      <c r="L24" s="130" cm="1">
        <f t="array" ref="L24">IF(SUMPRODUCT(--(LOWER(TRIM(C24:G24&amp;""))&lt;&gt;"x"),--(C24:G24&lt;&gt;""))=0,"",
SUMPRODUCT((LOWER(TRIM(C24:G24&amp;""))&lt;&gt;"x")*IFERROR(VALUE(SUBSTITUTE(C24:G24,",","")),0)))</f>
        <v>16433612</v>
      </c>
      <c r="M24" s="14" cm="1">
        <f t="array" ref="M24">IF(COUNTA(C24:G24)&lt;5,"",_xlfn.LET(_xlpm.v,IFERROR(VALUE(SUBSTITUTE(C24:G24,",","")),""),_xlpm.n,SUMPRODUCT(--(_xlpm.v&lt;&gt;"")),IF(_xlpm.n=0,"",SUM(_xlpm.v)/_xlpm.n)))</f>
        <v>3286722.4</v>
      </c>
      <c r="N24" s="156" t="str">
        <f t="shared" si="0"/>
        <v>✗</v>
      </c>
      <c r="O24" t="str">
        <f t="shared" si="1"/>
        <v>FernaLS</v>
      </c>
      <c r="V24">
        <v>1025</v>
      </c>
    </row>
    <row r="25" spans="1:22" ht="17.25" customHeight="1" x14ac:dyDescent="0.25">
      <c r="A25" s="81" t="s">
        <v>426</v>
      </c>
      <c r="B25">
        <v>30</v>
      </c>
      <c r="C25" s="14" t="s">
        <v>142</v>
      </c>
      <c r="D25" s="14">
        <v>0</v>
      </c>
      <c r="E25" s="14">
        <v>0</v>
      </c>
      <c r="F25" s="14">
        <v>0</v>
      </c>
      <c r="G25" s="14">
        <v>127012</v>
      </c>
      <c r="H25" s="146"/>
      <c r="I25" s="224" t="s">
        <v>142</v>
      </c>
      <c r="J25" s="224" t="s">
        <v>180</v>
      </c>
      <c r="K25" s="225" t="s">
        <v>181</v>
      </c>
      <c r="L25" s="130"/>
      <c r="M25" s="14"/>
      <c r="N25" s="156" t="str">
        <f t="shared" si="0"/>
        <v>✗</v>
      </c>
      <c r="V25">
        <v>1118</v>
      </c>
    </row>
    <row r="26" spans="1:22" ht="17.25" customHeight="1" x14ac:dyDescent="0.25">
      <c r="A26" s="81" t="s">
        <v>73</v>
      </c>
      <c r="B26">
        <v>30</v>
      </c>
      <c r="C26" s="14">
        <v>6220394</v>
      </c>
      <c r="D26" s="14">
        <v>2088000</v>
      </c>
      <c r="E26" s="14">
        <v>6030131</v>
      </c>
      <c r="F26" s="14">
        <v>6802250</v>
      </c>
      <c r="G26" s="14">
        <v>3447761</v>
      </c>
      <c r="H26" s="146" t="str" cm="1">
        <f t="array" ref="H26">_xlfn.LET(_xlpm.v,IFERROR(VALUE(SUBSTITUTE(C26:G26,",","")),""),
_xlpm.valid,SUMPRODUCT(--(_xlpm.v&lt;&gt;""),--(LOWER(TRIM(C26:G26&amp;""))&lt;&gt;"x")),
_xlpm.m,SUMPRODUCT(--(_xlpm.v&lt;&gt;""),--(LOWER(TRIM(C26:G26&amp;""))&lt;&gt;"x"),--(_xlpm.v&lt;6000000)),
IF(_xlpm.valid=0,"",
IF(_xlpm.m=0,"Perfect!",
_xlpm.m&amp;IF(_xlpm.m=1," miss"," misses"))))</f>
        <v>2 misses</v>
      </c>
      <c r="I26" s="224" t="s">
        <v>180</v>
      </c>
      <c r="J26" s="224" t="s">
        <v>180</v>
      </c>
      <c r="K26" s="224" t="s">
        <v>180</v>
      </c>
      <c r="L26" s="130" cm="1">
        <f t="array" ref="L26">IF(SUMPRODUCT(--(LOWER(TRIM(C26:G26&amp;""))&lt;&gt;"x"),--(C26:G26&lt;&gt;""))=0,"",
SUMPRODUCT((LOWER(TRIM(C26:G26&amp;""))&lt;&gt;"x")*IFERROR(VALUE(SUBSTITUTE(C26:G26,",","")),0)))</f>
        <v>24588536</v>
      </c>
      <c r="M26" s="14" cm="1">
        <f t="array" ref="M26">IF(COUNTA(C26:G26)&lt;5,"",_xlfn.LET(_xlpm.v,IFERROR(VALUE(SUBSTITUTE(C26:G26,",","")),""),_xlpm.n,SUMPRODUCT(--(_xlpm.v&lt;&gt;"")),IF(_xlpm.n=0,"",SUM(_xlpm.v)/_xlpm.n)))</f>
        <v>4917707.2</v>
      </c>
      <c r="N26" s="156" t="str">
        <f t="shared" si="0"/>
        <v>★</v>
      </c>
      <c r="O26" t="str">
        <f t="shared" si="1"/>
        <v/>
      </c>
      <c r="V26">
        <v>1100</v>
      </c>
    </row>
    <row r="27" spans="1:22" ht="17.25" customHeight="1" x14ac:dyDescent="0.25">
      <c r="A27" s="81" t="s">
        <v>187</v>
      </c>
      <c r="B27">
        <v>31</v>
      </c>
      <c r="C27" s="14">
        <v>7040204</v>
      </c>
      <c r="D27" s="14">
        <v>6074033</v>
      </c>
      <c r="E27" s="14">
        <v>6180417</v>
      </c>
      <c r="F27" s="14">
        <v>6312960</v>
      </c>
      <c r="G27" s="14">
        <v>7323971</v>
      </c>
      <c r="H27" s="146" t="str" cm="1">
        <f t="array" ref="H27">_xlfn.LET(_xlpm.v,IFERROR(VALUE(SUBSTITUTE(C27:G27,",","")),""),
_xlpm.valid,SUMPRODUCT(--(_xlpm.v&lt;&gt;""),--(LOWER(TRIM(C27:G27&amp;""))&lt;&gt;"x")),
_xlpm.m,SUMPRODUCT(--(_xlpm.v&lt;&gt;""),--(LOWER(TRIM(C27:G27&amp;""))&lt;&gt;"x"),--(_xlpm.v&lt;6000000)),
IF(_xlpm.valid=0,"",
IF(_xlpm.m=0,"Perfect!",
_xlpm.m&amp;IF(_xlpm.m=1," miss"," misses"))))</f>
        <v>Perfect!</v>
      </c>
      <c r="I27" s="224" t="s">
        <v>180</v>
      </c>
      <c r="J27" s="224" t="s">
        <v>180</v>
      </c>
      <c r="K27" s="224" t="s">
        <v>180</v>
      </c>
      <c r="L27" s="130" cm="1">
        <f t="array" ref="L27">IF(SUMPRODUCT(--(LOWER(TRIM(C27:G27&amp;""))&lt;&gt;"x"),--(C27:G27&lt;&gt;""))=0,"",
SUMPRODUCT((LOWER(TRIM(C27:G27&amp;""))&lt;&gt;"x")*IFERROR(VALUE(SUBSTITUTE(C27:G27,",","")),0)))</f>
        <v>32931585</v>
      </c>
      <c r="M27" s="14" cm="1">
        <f t="array" ref="M27">IF(COUNTA(C27:G27)&lt;5,"",_xlfn.LET(_xlpm.v,IFERROR(VALUE(SUBSTITUTE(C27:G27,",","")),""),_xlpm.n,SUMPRODUCT(--(_xlpm.v&lt;&gt;"")),IF(_xlpm.n=0,"",SUM(_xlpm.v)/_xlpm.n)))</f>
        <v>6586317</v>
      </c>
      <c r="N27" s="156" t="str">
        <f t="shared" si="0"/>
        <v>★</v>
      </c>
      <c r="O27" t="str">
        <f t="shared" si="1"/>
        <v/>
      </c>
      <c r="V27">
        <v>1026</v>
      </c>
    </row>
    <row r="28" spans="1:22" ht="17.25" customHeight="1" x14ac:dyDescent="0.25">
      <c r="A28" s="81" t="s">
        <v>35</v>
      </c>
      <c r="B28">
        <v>31</v>
      </c>
      <c r="C28" s="14">
        <v>8181109</v>
      </c>
      <c r="D28" s="14">
        <v>7202969</v>
      </c>
      <c r="E28" s="14">
        <v>9097197</v>
      </c>
      <c r="F28" s="14">
        <v>19582401</v>
      </c>
      <c r="G28" s="14">
        <v>3774642</v>
      </c>
      <c r="H28" s="146" t="str" cm="1">
        <f t="array" ref="H28">_xlfn.LET(_xlpm.v,IFERROR(VALUE(SUBSTITUTE(C28:G28,",","")),""),
_xlpm.valid,SUMPRODUCT(--(_xlpm.v&lt;&gt;""),--(LOWER(TRIM(C28:G28&amp;""))&lt;&gt;"x")),
_xlpm.m,SUMPRODUCT(--(_xlpm.v&lt;&gt;""),--(LOWER(TRIM(C28:G28&amp;""))&lt;&gt;"x"),--(_xlpm.v&lt;6000000)),
IF(_xlpm.valid=0,"",
IF(_xlpm.m=0,"Perfect!",
_xlpm.m&amp;IF(_xlpm.m=1," miss"," misses"))))</f>
        <v>1 miss</v>
      </c>
      <c r="I28" s="224" t="s">
        <v>180</v>
      </c>
      <c r="J28" s="224" t="s">
        <v>180</v>
      </c>
      <c r="K28" s="224" t="s">
        <v>180</v>
      </c>
      <c r="L28" s="130" cm="1">
        <f t="array" ref="L28">IF(SUMPRODUCT(--(LOWER(TRIM(C28:G28&amp;""))&lt;&gt;"x"),--(C28:G28&lt;&gt;""))=0,"",
SUMPRODUCT((LOWER(TRIM(C28:G28&amp;""))&lt;&gt;"x")*IFERROR(VALUE(SUBSTITUTE(C28:G28,",","")),0)))</f>
        <v>47838318</v>
      </c>
      <c r="M28" s="14" cm="1">
        <f t="array" ref="M28">IF(COUNTA(C28:G28)&lt;5,"",_xlfn.LET(_xlpm.v,IFERROR(VALUE(SUBSTITUTE(C28:G28,",","")),""),_xlpm.n,SUMPRODUCT(--(_xlpm.v&lt;&gt;"")),IF(_xlpm.n=0,"",SUM(_xlpm.v)/_xlpm.n)))</f>
        <v>9567663.5999999996</v>
      </c>
      <c r="N28" s="156" t="str">
        <f t="shared" si="0"/>
        <v>★</v>
      </c>
      <c r="O28" t="str">
        <f t="shared" si="1"/>
        <v/>
      </c>
      <c r="V28">
        <v>1027</v>
      </c>
    </row>
    <row r="29" spans="1:22" ht="17.25" customHeight="1" x14ac:dyDescent="0.25">
      <c r="A29" s="81" t="s">
        <v>77</v>
      </c>
      <c r="B29">
        <v>30</v>
      </c>
      <c r="C29" s="14">
        <v>3831067</v>
      </c>
      <c r="D29" s="14">
        <v>2346658</v>
      </c>
      <c r="E29" s="14">
        <v>3262013</v>
      </c>
      <c r="F29" s="14">
        <v>6950974</v>
      </c>
      <c r="G29" s="14">
        <v>1767584</v>
      </c>
      <c r="H29" s="146" t="str" cm="1">
        <f t="array" ref="H29">_xlfn.LET(_xlpm.v,IFERROR(VALUE(SUBSTITUTE(C29:G29,",","")),""),
_xlpm.valid,SUMPRODUCT(--(_xlpm.v&lt;&gt;""),--(LOWER(TRIM(C29:G29&amp;""))&lt;&gt;"x")),
_xlpm.m,SUMPRODUCT(--(_xlpm.v&lt;&gt;""),--(LOWER(TRIM(C29:G29&amp;""))&lt;&gt;"x"),--(_xlpm.v&lt;6000000)),
IF(_xlpm.valid=0,"",
IF(_xlpm.m=0,"Perfect!",
_xlpm.m&amp;IF(_xlpm.m=1," miss"," misses"))))</f>
        <v>4 misses</v>
      </c>
      <c r="I29" s="224" t="s">
        <v>180</v>
      </c>
      <c r="J29" s="224" t="s">
        <v>180</v>
      </c>
      <c r="K29" s="224" t="s">
        <v>180</v>
      </c>
      <c r="L29" s="130" cm="1">
        <f t="array" ref="L29">IF(SUMPRODUCT(--(LOWER(TRIM(C29:G29&amp;""))&lt;&gt;"x"),--(C29:G29&lt;&gt;""))=0,"",
SUMPRODUCT((LOWER(TRIM(C29:G29&amp;""))&lt;&gt;"x")*IFERROR(VALUE(SUBSTITUTE(C29:G29,",","")),0)))</f>
        <v>18158296</v>
      </c>
      <c r="M29" s="14" cm="1">
        <f t="array" ref="M29">IF(COUNTA(C29:G29)&lt;5,"",_xlfn.LET(_xlpm.v,IFERROR(VALUE(SUBSTITUTE(C29:G29,",","")),""),_xlpm.n,SUMPRODUCT(--(_xlpm.v&lt;&gt;"")),IF(_xlpm.n=0,"",SUM(_xlpm.v)/_xlpm.n)))</f>
        <v>3631659.2</v>
      </c>
      <c r="N29" s="156" t="str">
        <f t="shared" si="0"/>
        <v>✗</v>
      </c>
      <c r="O29" t="str">
        <f t="shared" si="1"/>
        <v>IJAG</v>
      </c>
      <c r="V29">
        <v>1102</v>
      </c>
    </row>
    <row r="30" spans="1:22" ht="17.25" customHeight="1" x14ac:dyDescent="0.25">
      <c r="A30" s="81" t="s">
        <v>189</v>
      </c>
      <c r="B30">
        <v>30</v>
      </c>
      <c r="C30" s="14">
        <v>6158851</v>
      </c>
      <c r="D30" s="14">
        <v>2874927</v>
      </c>
      <c r="E30" s="14">
        <v>2374468</v>
      </c>
      <c r="F30" s="14">
        <v>9299403</v>
      </c>
      <c r="G30" s="14">
        <v>6013715</v>
      </c>
      <c r="H30" s="146" t="str" cm="1">
        <f t="array" ref="H30">_xlfn.LET(_xlpm.v,IFERROR(VALUE(SUBSTITUTE(C30:G30,",","")),""),
_xlpm.valid,SUMPRODUCT(--(_xlpm.v&lt;&gt;""),--(LOWER(TRIM(C30:G30&amp;""))&lt;&gt;"x")),
_xlpm.m,SUMPRODUCT(--(_xlpm.v&lt;&gt;""),--(LOWER(TRIM(C30:G30&amp;""))&lt;&gt;"x"),--(_xlpm.v&lt;6000000)),
IF(_xlpm.valid=0,"",
IF(_xlpm.m=0,"Perfect!",
_xlpm.m&amp;IF(_xlpm.m=1," miss"," misses"))))</f>
        <v>2 misses</v>
      </c>
      <c r="I30" s="224" t="s">
        <v>180</v>
      </c>
      <c r="J30" s="224" t="s">
        <v>180</v>
      </c>
      <c r="K30" s="224" t="s">
        <v>180</v>
      </c>
      <c r="L30" s="130" cm="1">
        <f t="array" ref="L30">IF(SUMPRODUCT(--(LOWER(TRIM(C30:G30&amp;""))&lt;&gt;"x"),--(C30:G30&lt;&gt;""))=0,"",
SUMPRODUCT((LOWER(TRIM(C30:G30&amp;""))&lt;&gt;"x")*IFERROR(VALUE(SUBSTITUTE(C30:G30,",","")),0)))</f>
        <v>26721364</v>
      </c>
      <c r="M30" s="14" cm="1">
        <f t="array" ref="M30">IF(COUNTA(C30:G30)&lt;5,"",_xlfn.LET(_xlpm.v,IFERROR(VALUE(SUBSTITUTE(C30:G30,",","")),""),_xlpm.n,SUMPRODUCT(--(_xlpm.v&lt;&gt;"")),IF(_xlpm.n=0,"",SUM(_xlpm.v)/_xlpm.n)))</f>
        <v>5344272.8</v>
      </c>
      <c r="N30" s="156" t="str">
        <f t="shared" si="0"/>
        <v>★</v>
      </c>
      <c r="O30" t="str">
        <f t="shared" si="1"/>
        <v/>
      </c>
      <c r="V30">
        <v>1028</v>
      </c>
    </row>
    <row r="31" spans="1:22" ht="17.25" customHeight="1" x14ac:dyDescent="0.25">
      <c r="A31" s="81" t="s">
        <v>37</v>
      </c>
      <c r="B31">
        <v>31</v>
      </c>
      <c r="C31" s="14">
        <v>1345892</v>
      </c>
      <c r="D31" s="14">
        <v>1541388</v>
      </c>
      <c r="E31" s="14">
        <v>1253400</v>
      </c>
      <c r="F31" s="14">
        <v>208900</v>
      </c>
      <c r="G31" s="14">
        <v>1472852</v>
      </c>
      <c r="H31" s="146" t="str" cm="1">
        <f t="array" ref="H31">_xlfn.LET(_xlpm.v,IFERROR(VALUE(SUBSTITUTE(C31:G31,",","")),""),
_xlpm.valid,SUMPRODUCT(--(_xlpm.v&lt;&gt;""),--(LOWER(TRIM(C31:G31&amp;""))&lt;&gt;"x")),
_xlpm.m,SUMPRODUCT(--(_xlpm.v&lt;&gt;""),--(LOWER(TRIM(C31:G31&amp;""))&lt;&gt;"x"),--(_xlpm.v&lt;6000000)),
IF(_xlpm.valid=0,"",
IF(_xlpm.m=0,"Perfect!",
_xlpm.m&amp;IF(_xlpm.m=1," miss"," misses"))))</f>
        <v>5 misses</v>
      </c>
      <c r="I31" s="224" t="s">
        <v>180</v>
      </c>
      <c r="J31" s="224" t="s">
        <v>180</v>
      </c>
      <c r="K31" s="224" t="s">
        <v>180</v>
      </c>
      <c r="L31" s="130" cm="1">
        <f t="array" ref="L31">IF(SUMPRODUCT(--(LOWER(TRIM(C31:G31&amp;""))&lt;&gt;"x"),--(C31:G31&lt;&gt;""))=0,"",
SUMPRODUCT((LOWER(TRIM(C31:G31&amp;""))&lt;&gt;"x")*IFERROR(VALUE(SUBSTITUTE(C31:G31,",","")),0)))</f>
        <v>5822432</v>
      </c>
      <c r="M31" s="14" cm="1">
        <f t="array" ref="M31">IF(COUNTA(C31:G31)&lt;5,"",_xlfn.LET(_xlpm.v,IFERROR(VALUE(SUBSTITUTE(C31:G31,",","")),""),_xlpm.n,SUMPRODUCT(--(_xlpm.v&lt;&gt;"")),IF(_xlpm.n=0,"",SUM(_xlpm.v)/_xlpm.n)))</f>
        <v>1164486.3999999999</v>
      </c>
      <c r="N31" s="156" t="str">
        <f t="shared" si="0"/>
        <v>✗</v>
      </c>
      <c r="O31" t="str">
        <f t="shared" si="1"/>
        <v>Jbzscrews</v>
      </c>
      <c r="V31">
        <v>1029</v>
      </c>
    </row>
    <row r="32" spans="1:22" ht="17.25" customHeight="1" x14ac:dyDescent="0.25">
      <c r="A32" s="81" t="s">
        <v>42</v>
      </c>
      <c r="B32">
        <v>30</v>
      </c>
      <c r="C32" s="14">
        <v>7728910</v>
      </c>
      <c r="D32" s="14">
        <v>6019079</v>
      </c>
      <c r="E32" s="14">
        <v>6166209</v>
      </c>
      <c r="F32" s="14">
        <v>6041217</v>
      </c>
      <c r="G32" s="14">
        <v>6882725</v>
      </c>
      <c r="H32" s="146" t="str" cm="1">
        <f t="array" ref="H32">_xlfn.LET(_xlpm.v,IFERROR(VALUE(SUBSTITUTE(C32:G32,",","")),""),
_xlpm.valid,SUMPRODUCT(--(_xlpm.v&lt;&gt;""),--(LOWER(TRIM(C32:G32&amp;""))&lt;&gt;"x")),
_xlpm.m,SUMPRODUCT(--(_xlpm.v&lt;&gt;""),--(LOWER(TRIM(C32:G32&amp;""))&lt;&gt;"x"),--(_xlpm.v&lt;6000000)),
IF(_xlpm.valid=0,"",
IF(_xlpm.m=0,"Perfect!",
_xlpm.m&amp;IF(_xlpm.m=1," miss"," misses"))))</f>
        <v>Perfect!</v>
      </c>
      <c r="I32" s="224" t="s">
        <v>180</v>
      </c>
      <c r="J32" s="224" t="s">
        <v>180</v>
      </c>
      <c r="K32" s="224" t="s">
        <v>180</v>
      </c>
      <c r="L32" s="130" cm="1">
        <f t="array" ref="L32">IF(SUMPRODUCT(--(LOWER(TRIM(C32:G32&amp;""))&lt;&gt;"x"),--(C32:G32&lt;&gt;""))=0,"",
SUMPRODUCT((LOWER(TRIM(C32:G32&amp;""))&lt;&gt;"x")*IFERROR(VALUE(SUBSTITUTE(C32:G32,",","")),0)))</f>
        <v>32838140</v>
      </c>
      <c r="M32" s="14" cm="1">
        <f t="array" ref="M32">IF(COUNTA(C32:G32)&lt;5,"",_xlfn.LET(_xlpm.v,IFERROR(VALUE(SUBSTITUTE(C32:G32,",","")),""),_xlpm.n,SUMPRODUCT(--(_xlpm.v&lt;&gt;"")),IF(_xlpm.n=0,"",SUM(_xlpm.v)/_xlpm.n)))</f>
        <v>6567628</v>
      </c>
      <c r="N32" s="156" t="str">
        <f t="shared" si="0"/>
        <v>★</v>
      </c>
      <c r="O32" t="str">
        <f t="shared" si="1"/>
        <v/>
      </c>
      <c r="V32">
        <v>1031</v>
      </c>
    </row>
    <row r="33" spans="1:22" ht="17.25" customHeight="1" x14ac:dyDescent="0.25">
      <c r="A33" s="81" t="s">
        <v>44</v>
      </c>
      <c r="B33">
        <v>32</v>
      </c>
      <c r="C33" s="14">
        <v>7724835</v>
      </c>
      <c r="D33" s="14">
        <v>6361946</v>
      </c>
      <c r="E33" s="14">
        <v>1496888</v>
      </c>
      <c r="F33" s="14">
        <v>15192647</v>
      </c>
      <c r="G33" s="14">
        <v>9764029</v>
      </c>
      <c r="H33" s="146" t="str" cm="1">
        <f t="array" ref="H33">_xlfn.LET(_xlpm.v,IFERROR(VALUE(SUBSTITUTE(C33:G33,",","")),""),
_xlpm.valid,SUMPRODUCT(--(_xlpm.v&lt;&gt;""),--(LOWER(TRIM(C33:G33&amp;""))&lt;&gt;"x")),
_xlpm.m,SUMPRODUCT(--(_xlpm.v&lt;&gt;""),--(LOWER(TRIM(C33:G33&amp;""))&lt;&gt;"x"),--(_xlpm.v&lt;6000000)),
IF(_xlpm.valid=0,"",
IF(_xlpm.m=0,"Perfect!",
_xlpm.m&amp;IF(_xlpm.m=1," miss"," misses"))))</f>
        <v>1 miss</v>
      </c>
      <c r="I33" s="224" t="s">
        <v>180</v>
      </c>
      <c r="J33" s="224" t="s">
        <v>180</v>
      </c>
      <c r="K33" s="224" t="s">
        <v>180</v>
      </c>
      <c r="L33" s="130" cm="1">
        <f t="array" ref="L33">IF(SUMPRODUCT(--(LOWER(TRIM(C33:G33&amp;""))&lt;&gt;"x"),--(C33:G33&lt;&gt;""))=0,"",
SUMPRODUCT((LOWER(TRIM(C33:G33&amp;""))&lt;&gt;"x")*IFERROR(VALUE(SUBSTITUTE(C33:G33,",","")),0)))</f>
        <v>40540345</v>
      </c>
      <c r="M33" s="14" cm="1">
        <f t="array" ref="M33">IF(COUNTA(C33:G33)&lt;5,"",_xlfn.LET(_xlpm.v,IFERROR(VALUE(SUBSTITUTE(C33:G33,",","")),""),_xlpm.n,SUMPRODUCT(--(_xlpm.v&lt;&gt;"")),IF(_xlpm.n=0,"",SUM(_xlpm.v)/_xlpm.n)))</f>
        <v>8108069</v>
      </c>
      <c r="N33" s="156" t="str">
        <f t="shared" si="0"/>
        <v>★</v>
      </c>
      <c r="O33" t="str">
        <f t="shared" si="1"/>
        <v/>
      </c>
      <c r="V33">
        <v>1032</v>
      </c>
    </row>
    <row r="34" spans="1:22" ht="17.25" customHeight="1" x14ac:dyDescent="0.25">
      <c r="A34" s="81" t="s">
        <v>154</v>
      </c>
      <c r="B34">
        <v>32</v>
      </c>
      <c r="C34" s="14">
        <v>6101525</v>
      </c>
      <c r="D34" s="14">
        <v>5603943</v>
      </c>
      <c r="E34" s="14">
        <v>10070273</v>
      </c>
      <c r="F34" s="14">
        <v>10165226</v>
      </c>
      <c r="G34" s="14">
        <v>6032881</v>
      </c>
      <c r="H34" s="146" t="str" cm="1">
        <f t="array" ref="H34">_xlfn.LET(_xlpm.v,IFERROR(VALUE(SUBSTITUTE(C34:G34,",","")),""),
_xlpm.valid,SUMPRODUCT(--(_xlpm.v&lt;&gt;""),--(LOWER(TRIM(C34:G34&amp;""))&lt;&gt;"x")),
_xlpm.m,SUMPRODUCT(--(_xlpm.v&lt;&gt;""),--(LOWER(TRIM(C34:G34&amp;""))&lt;&gt;"x"),--(_xlpm.v&lt;6000000)),
IF(_xlpm.valid=0,"",
IF(_xlpm.m=0,"Perfect!",
_xlpm.m&amp;IF(_xlpm.m=1," miss"," misses"))))</f>
        <v>1 miss</v>
      </c>
      <c r="I34" s="224" t="s">
        <v>180</v>
      </c>
      <c r="J34" s="224" t="s">
        <v>180</v>
      </c>
      <c r="K34" s="224" t="s">
        <v>180</v>
      </c>
      <c r="L34" s="130" cm="1">
        <f t="array" ref="L34">IF(SUMPRODUCT(--(LOWER(TRIM(C34:G34&amp;""))&lt;&gt;"x"),--(C34:G34&lt;&gt;""))=0,"",
SUMPRODUCT((LOWER(TRIM(C34:G34&amp;""))&lt;&gt;"x")*IFERROR(VALUE(SUBSTITUTE(C34:G34,",","")),0)))</f>
        <v>37973848</v>
      </c>
      <c r="M34" s="14" cm="1">
        <f t="array" ref="M34">IF(COUNTA(C34:G34)&lt;5,"",_xlfn.LET(_xlpm.v,IFERROR(VALUE(SUBSTITUTE(C34:G34,",","")),""),_xlpm.n,SUMPRODUCT(--(_xlpm.v&lt;&gt;"")),IF(_xlpm.n=0,"",SUM(_xlpm.v)/_xlpm.n)))</f>
        <v>7594769.5999999996</v>
      </c>
      <c r="N34" s="156" t="str">
        <f t="shared" ref="N34:N63" si="2">IF(L34&gt;=20000000,"★",IF(AND(C34&lt;&gt;"",D34&lt;&gt;"",E34&lt;&gt;"",F34&lt;&gt;"",G34&lt;&gt;""),"✗",""))</f>
        <v>★</v>
      </c>
      <c r="O34" t="str">
        <f t="shared" si="1"/>
        <v/>
      </c>
      <c r="V34">
        <v>1033</v>
      </c>
    </row>
    <row r="35" spans="1:22" ht="17.25" customHeight="1" x14ac:dyDescent="0.25">
      <c r="A35" s="81" t="s">
        <v>46</v>
      </c>
      <c r="B35">
        <v>29</v>
      </c>
      <c r="C35" s="14">
        <v>6032575</v>
      </c>
      <c r="D35" s="14">
        <v>1874155</v>
      </c>
      <c r="E35" s="14">
        <v>1200000</v>
      </c>
      <c r="F35" s="14">
        <v>6010000</v>
      </c>
      <c r="G35" s="14">
        <v>4812430</v>
      </c>
      <c r="H35" s="146" t="str" cm="1">
        <f t="array" ref="H35">_xlfn.LET(_xlpm.v,IFERROR(VALUE(SUBSTITUTE(C35:G35,",","")),""),
_xlpm.valid,SUMPRODUCT(--(_xlpm.v&lt;&gt;""),--(LOWER(TRIM(C35:G35&amp;""))&lt;&gt;"x")),
_xlpm.m,SUMPRODUCT(--(_xlpm.v&lt;&gt;""),--(LOWER(TRIM(C35:G35&amp;""))&lt;&gt;"x"),--(_xlpm.v&lt;6000000)),
IF(_xlpm.valid=0,"",
IF(_xlpm.m=0,"Perfect!",
_xlpm.m&amp;IF(_xlpm.m=1," miss"," misses"))))</f>
        <v>3 misses</v>
      </c>
      <c r="I35" s="224" t="s">
        <v>180</v>
      </c>
      <c r="J35" s="224" t="s">
        <v>180</v>
      </c>
      <c r="K35" s="224" t="s">
        <v>180</v>
      </c>
      <c r="L35" s="130" cm="1">
        <f t="array" ref="L35">IF(SUMPRODUCT(--(LOWER(TRIM(C35:G35&amp;""))&lt;&gt;"x"),--(C35:G35&lt;&gt;""))=0,"",
SUMPRODUCT((LOWER(TRIM(C35:G35&amp;""))&lt;&gt;"x")*IFERROR(VALUE(SUBSTITUTE(C35:G35,",","")),0)))</f>
        <v>19929160</v>
      </c>
      <c r="M35" s="14" cm="1">
        <f t="array" ref="M35">IF(COUNTA(C35:G35)&lt;5,"",_xlfn.LET(_xlpm.v,IFERROR(VALUE(SUBSTITUTE(C35:G35,",","")),""),_xlpm.n,SUMPRODUCT(--(_xlpm.v&lt;&gt;"")),IF(_xlpm.n=0,"",SUM(_xlpm.v)/_xlpm.n)))</f>
        <v>3985832</v>
      </c>
      <c r="N35" s="156" t="str">
        <f t="shared" si="2"/>
        <v>✗</v>
      </c>
      <c r="O35" t="str">
        <f t="shared" si="1"/>
        <v>M-D</v>
      </c>
      <c r="V35">
        <v>1034</v>
      </c>
    </row>
    <row r="36" spans="1:22" ht="17.25" customHeight="1" x14ac:dyDescent="0.25">
      <c r="A36" s="81" t="s">
        <v>48</v>
      </c>
      <c r="B36">
        <v>33</v>
      </c>
      <c r="C36" s="14">
        <v>6322195</v>
      </c>
      <c r="D36" s="14">
        <v>7062600</v>
      </c>
      <c r="E36" s="14">
        <v>6460255</v>
      </c>
      <c r="F36" s="14">
        <v>6024524</v>
      </c>
      <c r="G36" s="14">
        <v>6290434</v>
      </c>
      <c r="H36" s="146" t="str" cm="1">
        <f t="array" ref="H36">_xlfn.LET(_xlpm.v,IFERROR(VALUE(SUBSTITUTE(C36:G36,",","")),""),
_xlpm.valid,SUMPRODUCT(--(_xlpm.v&lt;&gt;""),--(LOWER(TRIM(C36:G36&amp;""))&lt;&gt;"x")),
_xlpm.m,SUMPRODUCT(--(_xlpm.v&lt;&gt;""),--(LOWER(TRIM(C36:G36&amp;""))&lt;&gt;"x"),--(_xlpm.v&lt;6000000)),
IF(_xlpm.valid=0,"",
IF(_xlpm.m=0,"Perfect!",
_xlpm.m&amp;IF(_xlpm.m=1," miss"," misses"))))</f>
        <v>Perfect!</v>
      </c>
      <c r="I36" s="224" t="s">
        <v>180</v>
      </c>
      <c r="J36" s="224" t="s">
        <v>180</v>
      </c>
      <c r="K36" s="224" t="s">
        <v>180</v>
      </c>
      <c r="L36" s="130" cm="1">
        <f t="array" ref="L36">IF(SUMPRODUCT(--(LOWER(TRIM(C36:G36&amp;""))&lt;&gt;"x"),--(C36:G36&lt;&gt;""))=0,"",
SUMPRODUCT((LOWER(TRIM(C36:G36&amp;""))&lt;&gt;"x")*IFERROR(VALUE(SUBSTITUTE(C36:G36,",","")),0)))</f>
        <v>32160008</v>
      </c>
      <c r="M36" s="14" cm="1">
        <f t="array" ref="M36">IF(COUNTA(C36:G36)&lt;5,"",_xlfn.LET(_xlpm.v,IFERROR(VALUE(SUBSTITUTE(C36:G36,",","")),""),_xlpm.n,SUMPRODUCT(--(_xlpm.v&lt;&gt;"")),IF(_xlpm.n=0,"",SUM(_xlpm.v)/_xlpm.n)))</f>
        <v>6432001.5999999996</v>
      </c>
      <c r="N36" s="156" t="str">
        <f t="shared" si="2"/>
        <v>★</v>
      </c>
      <c r="O36" t="str">
        <f t="shared" si="1"/>
        <v/>
      </c>
      <c r="V36">
        <v>1037</v>
      </c>
    </row>
    <row r="37" spans="1:22" ht="17.25" customHeight="1" x14ac:dyDescent="0.25">
      <c r="A37" s="81" t="s">
        <v>158</v>
      </c>
      <c r="B37">
        <v>30</v>
      </c>
      <c r="C37" s="14">
        <v>6701262</v>
      </c>
      <c r="D37" s="14">
        <v>6268422</v>
      </c>
      <c r="E37" s="14">
        <v>6031590</v>
      </c>
      <c r="F37" s="14">
        <v>13929393</v>
      </c>
      <c r="G37" s="14">
        <v>3552806</v>
      </c>
      <c r="H37" s="146" t="str" cm="1">
        <f t="array" ref="H37">_xlfn.LET(_xlpm.v,IFERROR(VALUE(SUBSTITUTE(C37:G37,",","")),""),
_xlpm.valid,SUMPRODUCT(--(_xlpm.v&lt;&gt;""),--(LOWER(TRIM(C37:G37&amp;""))&lt;&gt;"x")),
_xlpm.m,SUMPRODUCT(--(_xlpm.v&lt;&gt;""),--(LOWER(TRIM(C37:G37&amp;""))&lt;&gt;"x"),--(_xlpm.v&lt;6000000)),
IF(_xlpm.valid=0,"",
IF(_xlpm.m=0,"Perfect!",
_xlpm.m&amp;IF(_xlpm.m=1," miss"," misses"))))</f>
        <v>1 miss</v>
      </c>
      <c r="I37" s="225" t="s">
        <v>181</v>
      </c>
      <c r="J37" s="224" t="s">
        <v>180</v>
      </c>
      <c r="K37" s="224" t="s">
        <v>180</v>
      </c>
      <c r="L37" s="130" cm="1">
        <f t="array" ref="L37">IF(SUMPRODUCT(--(LOWER(TRIM(C37:G37&amp;""))&lt;&gt;"x"),--(C37:G37&lt;&gt;""))=0,"",
SUMPRODUCT((LOWER(TRIM(C37:G37&amp;""))&lt;&gt;"x")*IFERROR(VALUE(SUBSTITUTE(C37:G37,",","")),0)))</f>
        <v>36483473</v>
      </c>
      <c r="M37" s="14" cm="1">
        <f t="array" ref="M37">IF(COUNTA(C37:G37)&lt;5,"",_xlfn.LET(_xlpm.v,IFERROR(VALUE(SUBSTITUTE(C37:G37,",","")),""),_xlpm.n,SUMPRODUCT(--(_xlpm.v&lt;&gt;"")),IF(_xlpm.n=0,"",SUM(_xlpm.v)/_xlpm.n)))</f>
        <v>7296694.5999999996</v>
      </c>
      <c r="N37" s="156" t="str">
        <f t="shared" si="2"/>
        <v>★</v>
      </c>
      <c r="O37" t="str">
        <f t="shared" si="1"/>
        <v/>
      </c>
      <c r="V37">
        <v>1036</v>
      </c>
    </row>
    <row r="38" spans="1:22" ht="17.25" customHeight="1" x14ac:dyDescent="0.25">
      <c r="A38" s="81" t="s">
        <v>74</v>
      </c>
      <c r="B38">
        <v>30</v>
      </c>
      <c r="C38" s="14">
        <v>6242069</v>
      </c>
      <c r="D38" s="14">
        <v>3008167</v>
      </c>
      <c r="E38" s="14">
        <v>2617812</v>
      </c>
      <c r="F38" s="14">
        <v>7116673</v>
      </c>
      <c r="G38" s="14">
        <v>4016082</v>
      </c>
      <c r="H38" s="146" t="str" cm="1">
        <f t="array" ref="H38">_xlfn.LET(_xlpm.v,IFERROR(VALUE(SUBSTITUTE(C38:G38,",","")),""),
_xlpm.valid,SUMPRODUCT(--(_xlpm.v&lt;&gt;""),--(LOWER(TRIM(C38:G38&amp;""))&lt;&gt;"x")),
_xlpm.m,SUMPRODUCT(--(_xlpm.v&lt;&gt;""),--(LOWER(TRIM(C38:G38&amp;""))&lt;&gt;"x"),--(_xlpm.v&lt;6000000)),
IF(_xlpm.valid=0,"",
IF(_xlpm.m=0,"Perfect!",
_xlpm.m&amp;IF(_xlpm.m=1," miss"," misses"))))</f>
        <v>3 misses</v>
      </c>
      <c r="I38" s="224" t="s">
        <v>180</v>
      </c>
      <c r="J38" s="224" t="s">
        <v>180</v>
      </c>
      <c r="K38" s="225" t="s">
        <v>181</v>
      </c>
      <c r="L38" s="130" cm="1">
        <f t="array" ref="L38">IF(SUMPRODUCT(--(LOWER(TRIM(C38:G38&amp;""))&lt;&gt;"x"),--(C38:G38&lt;&gt;""))=0,"",
SUMPRODUCT((LOWER(TRIM(C38:G38&amp;""))&lt;&gt;"x")*IFERROR(VALUE(SUBSTITUTE(C38:G38,",","")),0)))</f>
        <v>23000803</v>
      </c>
      <c r="M38" s="14" cm="1">
        <f t="array" ref="M38">IF(COUNTA(C38:G38)&lt;5,"",_xlfn.LET(_xlpm.v,IFERROR(VALUE(SUBSTITUTE(C38:G38,",","")),""),_xlpm.n,SUMPRODUCT(--(_xlpm.v&lt;&gt;"")),IF(_xlpm.n=0,"",SUM(_xlpm.v)/_xlpm.n)))</f>
        <v>4600160.5999999996</v>
      </c>
      <c r="N38" s="156" t="str">
        <f t="shared" si="2"/>
        <v>★</v>
      </c>
      <c r="O38" t="str">
        <f t="shared" si="1"/>
        <v/>
      </c>
      <c r="V38">
        <v>1104</v>
      </c>
    </row>
    <row r="39" spans="1:22" ht="17.25" customHeight="1" x14ac:dyDescent="0.25">
      <c r="A39" s="81" t="s">
        <v>53</v>
      </c>
      <c r="B39">
        <v>29</v>
      </c>
      <c r="C39" s="14">
        <v>8060243</v>
      </c>
      <c r="D39" s="14">
        <v>6012962</v>
      </c>
      <c r="E39" s="14">
        <v>4039094</v>
      </c>
      <c r="F39" s="14">
        <v>10880504</v>
      </c>
      <c r="G39" s="14">
        <v>4784995</v>
      </c>
      <c r="H39" s="146" t="str" cm="1">
        <f t="array" ref="H39">_xlfn.LET(_xlpm.v,IFERROR(VALUE(SUBSTITUTE(C39:G39,",","")),""),
_xlpm.valid,SUMPRODUCT(--(_xlpm.v&lt;&gt;""),--(LOWER(TRIM(C39:G39&amp;""))&lt;&gt;"x")),
_xlpm.m,SUMPRODUCT(--(_xlpm.v&lt;&gt;""),--(LOWER(TRIM(C39:G39&amp;""))&lt;&gt;"x"),--(_xlpm.v&lt;6000000)),
IF(_xlpm.valid=0,"",
IF(_xlpm.m=0,"Perfect!",
_xlpm.m&amp;IF(_xlpm.m=1," miss"," misses"))))</f>
        <v>2 misses</v>
      </c>
      <c r="I39" s="224" t="s">
        <v>180</v>
      </c>
      <c r="J39" s="224" t="s">
        <v>180</v>
      </c>
      <c r="K39" s="224" t="s">
        <v>180</v>
      </c>
      <c r="L39" s="130" cm="1">
        <f t="array" ref="L39">IF(SUMPRODUCT(--(LOWER(TRIM(C39:G39&amp;""))&lt;&gt;"x"),--(C39:G39&lt;&gt;""))=0,"",
SUMPRODUCT((LOWER(TRIM(C39:G39&amp;""))&lt;&gt;"x")*IFERROR(VALUE(SUBSTITUTE(C39:G39,",","")),0)))</f>
        <v>33777798</v>
      </c>
      <c r="M39" s="14" cm="1">
        <f t="array" ref="M39">IF(COUNTA(C39:G39)&lt;5,"",_xlfn.LET(_xlpm.v,IFERROR(VALUE(SUBSTITUTE(C39:G39,",","")),""),_xlpm.n,SUMPRODUCT(--(_xlpm.v&lt;&gt;"")),IF(_xlpm.n=0,"",SUM(_xlpm.v)/_xlpm.n)))</f>
        <v>6755559.5999999996</v>
      </c>
      <c r="N39" s="156" t="str">
        <f t="shared" si="2"/>
        <v>★</v>
      </c>
      <c r="O39" t="str">
        <f t="shared" si="1"/>
        <v/>
      </c>
      <c r="V39">
        <v>1038</v>
      </c>
    </row>
    <row r="40" spans="1:22" ht="17.25" customHeight="1" x14ac:dyDescent="0.25">
      <c r="A40" s="81" t="s">
        <v>57</v>
      </c>
      <c r="B40">
        <v>31</v>
      </c>
      <c r="C40" s="14">
        <v>6420305</v>
      </c>
      <c r="D40" s="14">
        <v>6850302</v>
      </c>
      <c r="E40" s="14">
        <v>6094352</v>
      </c>
      <c r="F40" s="14">
        <v>10239560</v>
      </c>
      <c r="G40" s="14">
        <v>6185107</v>
      </c>
      <c r="H40" s="146" t="str" cm="1">
        <f t="array" ref="H40">_xlfn.LET(_xlpm.v,IFERROR(VALUE(SUBSTITUTE(C40:G40,",","")),""),
_xlpm.valid,SUMPRODUCT(--(_xlpm.v&lt;&gt;""),--(LOWER(TRIM(C40:G40&amp;""))&lt;&gt;"x")),
_xlpm.m,SUMPRODUCT(--(_xlpm.v&lt;&gt;""),--(LOWER(TRIM(C40:G40&amp;""))&lt;&gt;"x"),--(_xlpm.v&lt;6000000)),
IF(_xlpm.valid=0,"",
IF(_xlpm.m=0,"Perfect!",
_xlpm.m&amp;IF(_xlpm.m=1," miss"," misses"))))</f>
        <v>Perfect!</v>
      </c>
      <c r="I40" s="224" t="s">
        <v>180</v>
      </c>
      <c r="J40" s="224" t="s">
        <v>180</v>
      </c>
      <c r="K40" s="224" t="s">
        <v>180</v>
      </c>
      <c r="L40" s="130" cm="1">
        <f t="array" ref="L40">IF(SUMPRODUCT(--(LOWER(TRIM(C40:G40&amp;""))&lt;&gt;"x"),--(C40:G40&lt;&gt;""))=0,"",
SUMPRODUCT((LOWER(TRIM(C40:G40&amp;""))&lt;&gt;"x")*IFERROR(VALUE(SUBSTITUTE(C40:G40,",","")),0)))</f>
        <v>35789626</v>
      </c>
      <c r="M40" s="14" cm="1">
        <f t="array" ref="M40">IF(COUNTA(C40:G40)&lt;5,"",_xlfn.LET(_xlpm.v,IFERROR(VALUE(SUBSTITUTE(C40:G40,",","")),""),_xlpm.n,SUMPRODUCT(--(_xlpm.v&lt;&gt;"")),IF(_xlpm.n=0,"",SUM(_xlpm.v)/_xlpm.n)))</f>
        <v>7157925.2000000002</v>
      </c>
      <c r="N40" s="156" t="str">
        <f t="shared" si="2"/>
        <v>★</v>
      </c>
      <c r="O40" t="str">
        <f t="shared" si="1"/>
        <v/>
      </c>
      <c r="V40">
        <v>1039</v>
      </c>
    </row>
    <row r="41" spans="1:22" ht="17.25" customHeight="1" x14ac:dyDescent="0.25">
      <c r="A41" s="81" t="s">
        <v>59</v>
      </c>
      <c r="B41">
        <v>28</v>
      </c>
      <c r="C41" s="14">
        <v>3166371</v>
      </c>
      <c r="D41" s="14">
        <v>3344343</v>
      </c>
      <c r="E41" s="14">
        <v>3259133</v>
      </c>
      <c r="F41" s="14">
        <v>6444404</v>
      </c>
      <c r="G41" s="14">
        <v>1806720</v>
      </c>
      <c r="H41" s="146" t="str" cm="1">
        <f t="array" ref="H41">_xlfn.LET(_xlpm.v,IFERROR(VALUE(SUBSTITUTE(C41:G41,",","")),""),
_xlpm.valid,SUMPRODUCT(--(_xlpm.v&lt;&gt;""),--(LOWER(TRIM(C41:G41&amp;""))&lt;&gt;"x")),
_xlpm.m,SUMPRODUCT(--(_xlpm.v&lt;&gt;""),--(LOWER(TRIM(C41:G41&amp;""))&lt;&gt;"x"),--(_xlpm.v&lt;6000000)),
IF(_xlpm.valid=0,"",
IF(_xlpm.m=0,"Perfect!",
_xlpm.m&amp;IF(_xlpm.m=1," miss"," misses"))))</f>
        <v>4 misses</v>
      </c>
      <c r="I41" s="224" t="s">
        <v>180</v>
      </c>
      <c r="J41" s="224" t="s">
        <v>180</v>
      </c>
      <c r="K41" s="224" t="s">
        <v>180</v>
      </c>
      <c r="L41" s="130" cm="1">
        <f t="array" ref="L41">IF(SUMPRODUCT(--(LOWER(TRIM(C41:G41&amp;""))&lt;&gt;"x"),--(C41:G41&lt;&gt;""))=0,"",
SUMPRODUCT((LOWER(TRIM(C41:G41&amp;""))&lt;&gt;"x")*IFERROR(VALUE(SUBSTITUTE(C41:G41,",","")),0)))</f>
        <v>18020971</v>
      </c>
      <c r="M41" s="14" cm="1">
        <f t="array" ref="M41">IF(COUNTA(C41:G41)&lt;5,"",_xlfn.LET(_xlpm.v,IFERROR(VALUE(SUBSTITUTE(C41:G41,",","")),""),_xlpm.n,SUMPRODUCT(--(_xlpm.v&lt;&gt;"")),IF(_xlpm.n=0,"",SUM(_xlpm.v)/_xlpm.n)))</f>
        <v>3604194.2</v>
      </c>
      <c r="N41" s="156" t="str">
        <f t="shared" si="2"/>
        <v>✗</v>
      </c>
      <c r="O41" t="str">
        <f t="shared" si="1"/>
        <v>RedDawn2110</v>
      </c>
      <c r="V41">
        <v>1041</v>
      </c>
    </row>
    <row r="42" spans="1:22" ht="17.25" customHeight="1" x14ac:dyDescent="0.25">
      <c r="A42" s="81" t="s">
        <v>76</v>
      </c>
      <c r="B42">
        <v>30</v>
      </c>
      <c r="C42" s="14">
        <v>6311383</v>
      </c>
      <c r="D42" s="14">
        <v>4080917</v>
      </c>
      <c r="E42" s="14">
        <v>2299567</v>
      </c>
      <c r="F42" s="14">
        <v>10701711</v>
      </c>
      <c r="G42" s="14">
        <v>7548279</v>
      </c>
      <c r="H42" s="146" t="str" cm="1">
        <f t="array" ref="H42">_xlfn.LET(_xlpm.v,IFERROR(VALUE(SUBSTITUTE(C42:G42,",","")),""),
_xlpm.valid,SUMPRODUCT(--(_xlpm.v&lt;&gt;""),--(LOWER(TRIM(C42:G42&amp;""))&lt;&gt;"x")),
_xlpm.m,SUMPRODUCT(--(_xlpm.v&lt;&gt;""),--(LOWER(TRIM(C42:G42&amp;""))&lt;&gt;"x"),--(_xlpm.v&lt;6000000)),
IF(_xlpm.valid=0,"",
IF(_xlpm.m=0,"Perfect!",
_xlpm.m&amp;IF(_xlpm.m=1," miss"," misses"))))</f>
        <v>2 misses</v>
      </c>
      <c r="I42" s="224" t="s">
        <v>180</v>
      </c>
      <c r="J42" s="224" t="s">
        <v>180</v>
      </c>
      <c r="K42" s="224" t="s">
        <v>180</v>
      </c>
      <c r="L42" s="130" cm="1">
        <f t="array" ref="L42">IF(SUMPRODUCT(--(LOWER(TRIM(C42:G42&amp;""))&lt;&gt;"x"),--(C42:G42&lt;&gt;""))=0,"",
SUMPRODUCT((LOWER(TRIM(C42:G42&amp;""))&lt;&gt;"x")*IFERROR(VALUE(SUBSTITUTE(C42:G42,",","")),0)))</f>
        <v>30941857</v>
      </c>
      <c r="M42" s="14" cm="1">
        <f t="array" ref="M42">IF(COUNTA(C42:G42)&lt;5,"",_xlfn.LET(_xlpm.v,IFERROR(VALUE(SUBSTITUTE(C42:G42,",","")),""),_xlpm.n,SUMPRODUCT(--(_xlpm.v&lt;&gt;"")),IF(_xlpm.n=0,"",SUM(_xlpm.v)/_xlpm.n)))</f>
        <v>6188371.4000000004</v>
      </c>
      <c r="N42" s="156" t="str">
        <f t="shared" si="2"/>
        <v>★</v>
      </c>
      <c r="O42" t="str">
        <f t="shared" si="1"/>
        <v/>
      </c>
      <c r="V42">
        <v>1043</v>
      </c>
    </row>
    <row r="43" spans="1:22" ht="17.25" customHeight="1" x14ac:dyDescent="0.25">
      <c r="A43" s="81" t="s">
        <v>61</v>
      </c>
      <c r="B43">
        <v>31</v>
      </c>
      <c r="C43" s="14">
        <v>6852306</v>
      </c>
      <c r="D43" s="14">
        <v>2490088</v>
      </c>
      <c r="E43" s="14">
        <v>7250451</v>
      </c>
      <c r="F43" s="14">
        <v>9968206</v>
      </c>
      <c r="G43" s="14">
        <v>3559738</v>
      </c>
      <c r="H43" s="146" t="str" cm="1">
        <f t="array" ref="H43">_xlfn.LET(_xlpm.v,IFERROR(VALUE(SUBSTITUTE(C43:G43,",","")),""),
_xlpm.valid,SUMPRODUCT(--(_xlpm.v&lt;&gt;""),--(LOWER(TRIM(C43:G43&amp;""))&lt;&gt;"x")),
_xlpm.m,SUMPRODUCT(--(_xlpm.v&lt;&gt;""),--(LOWER(TRIM(C43:G43&amp;""))&lt;&gt;"x"),--(_xlpm.v&lt;6000000)),
IF(_xlpm.valid=0,"",
IF(_xlpm.m=0,"Perfect!",
_xlpm.m&amp;IF(_xlpm.m=1," miss"," misses"))))</f>
        <v>2 misses</v>
      </c>
      <c r="I43" s="224" t="s">
        <v>180</v>
      </c>
      <c r="J43" s="224" t="s">
        <v>180</v>
      </c>
      <c r="K43" s="224" t="s">
        <v>180</v>
      </c>
      <c r="L43" s="130" cm="1">
        <f t="array" ref="L43">IF(SUMPRODUCT(--(LOWER(TRIM(C43:G43&amp;""))&lt;&gt;"x"),--(C43:G43&lt;&gt;""))=0,"",
SUMPRODUCT((LOWER(TRIM(C43:G43&amp;""))&lt;&gt;"x")*IFERROR(VALUE(SUBSTITUTE(C43:G43,",","")),0)))</f>
        <v>30120789</v>
      </c>
      <c r="M43" s="14" cm="1">
        <f t="array" ref="M43">IF(COUNTA(C43:G43)&lt;5,"",_xlfn.LET(_xlpm.v,IFERROR(VALUE(SUBSTITUTE(C43:G43,",","")),""),_xlpm.n,SUMPRODUCT(--(_xlpm.v&lt;&gt;"")),IF(_xlpm.n=0,"",SUM(_xlpm.v)/_xlpm.n)))</f>
        <v>6024157.7999999998</v>
      </c>
      <c r="N43" s="156" t="str">
        <f t="shared" si="2"/>
        <v>★</v>
      </c>
      <c r="O43" t="str">
        <f t="shared" si="1"/>
        <v/>
      </c>
      <c r="V43">
        <v>1044</v>
      </c>
    </row>
    <row r="44" spans="1:22" ht="17.25" customHeight="1" x14ac:dyDescent="0.25">
      <c r="A44" s="81" t="s">
        <v>251</v>
      </c>
      <c r="B44">
        <v>30</v>
      </c>
      <c r="C44" s="14">
        <v>2956222</v>
      </c>
      <c r="D44" s="14">
        <v>3884881</v>
      </c>
      <c r="E44" s="14">
        <v>3690819</v>
      </c>
      <c r="F44" s="14">
        <v>7165935</v>
      </c>
      <c r="G44" s="14">
        <v>2310248</v>
      </c>
      <c r="H44" s="146" t="str" cm="1">
        <f t="array" ref="H44">_xlfn.LET(_xlpm.v,IFERROR(VALUE(SUBSTITUTE(C44:G44,",","")),""),
_xlpm.valid,SUMPRODUCT(--(_xlpm.v&lt;&gt;""),--(LOWER(TRIM(C44:G44&amp;""))&lt;&gt;"x")),
_xlpm.m,SUMPRODUCT(--(_xlpm.v&lt;&gt;""),--(LOWER(TRIM(C44:G44&amp;""))&lt;&gt;"x"),--(_xlpm.v&lt;6000000)),
IF(_xlpm.valid=0,"",
IF(_xlpm.m=0,"Perfect!",
_xlpm.m&amp;IF(_xlpm.m=1," miss"," misses"))))</f>
        <v>4 misses</v>
      </c>
      <c r="I44" s="224" t="s">
        <v>180</v>
      </c>
      <c r="J44" s="224" t="s">
        <v>180</v>
      </c>
      <c r="K44" s="218" t="s">
        <v>340</v>
      </c>
      <c r="L44" s="130" cm="1">
        <f t="array" ref="L44">IF(SUMPRODUCT(--(LOWER(TRIM(C44:G44&amp;""))&lt;&gt;"x"),--(C44:G44&lt;&gt;""))=0,"",
SUMPRODUCT((LOWER(TRIM(C44:G44&amp;""))&lt;&gt;"x")*IFERROR(VALUE(SUBSTITUTE(C44:G44,",","")),0)))</f>
        <v>20008105</v>
      </c>
      <c r="M44" s="14" cm="1">
        <f t="array" ref="M44">IF(COUNTA(C44:G44)&lt;5,"",_xlfn.LET(_xlpm.v,IFERROR(VALUE(SUBSTITUTE(C44:G44,",","")),""),_xlpm.n,SUMPRODUCT(--(_xlpm.v&lt;&gt;"")),IF(_xlpm.n=0,"",SUM(_xlpm.v)/_xlpm.n)))</f>
        <v>4001621</v>
      </c>
      <c r="N44" s="156" t="str">
        <f t="shared" si="2"/>
        <v>★</v>
      </c>
      <c r="O44" t="str">
        <f t="shared" si="1"/>
        <v/>
      </c>
      <c r="V44">
        <v>1045</v>
      </c>
    </row>
    <row r="45" spans="1:22" ht="17.25" customHeight="1" x14ac:dyDescent="0.25">
      <c r="A45" s="81" t="s">
        <v>182</v>
      </c>
      <c r="B45">
        <v>30</v>
      </c>
      <c r="C45" s="14">
        <v>6031297</v>
      </c>
      <c r="D45" s="14">
        <v>5794840</v>
      </c>
      <c r="E45" s="14">
        <v>6107165</v>
      </c>
      <c r="F45" s="14">
        <v>10381890</v>
      </c>
      <c r="G45" s="14">
        <v>6744790</v>
      </c>
      <c r="H45" s="146" t="str" cm="1">
        <f t="array" ref="H45">_xlfn.LET(_xlpm.v,IFERROR(VALUE(SUBSTITUTE(C45:G45,",","")),""),
_xlpm.valid,SUMPRODUCT(--(_xlpm.v&lt;&gt;""),--(LOWER(TRIM(C45:G45&amp;""))&lt;&gt;"x")),
_xlpm.m,SUMPRODUCT(--(_xlpm.v&lt;&gt;""),--(LOWER(TRIM(C45:G45&amp;""))&lt;&gt;"x"),--(_xlpm.v&lt;6000000)),
IF(_xlpm.valid=0,"",
IF(_xlpm.m=0,"Perfect!",
_xlpm.m&amp;IF(_xlpm.m=1," miss"," misses"))))</f>
        <v>1 miss</v>
      </c>
      <c r="I45" s="224" t="s">
        <v>180</v>
      </c>
      <c r="J45" s="224" t="s">
        <v>180</v>
      </c>
      <c r="K45" s="224" t="s">
        <v>180</v>
      </c>
      <c r="L45" s="130" cm="1">
        <f t="array" ref="L45">IF(SUMPRODUCT(--(LOWER(TRIM(C45:G45&amp;""))&lt;&gt;"x"),--(C45:G45&lt;&gt;""))=0,"",
SUMPRODUCT((LOWER(TRIM(C45:G45&amp;""))&lt;&gt;"x")*IFERROR(VALUE(SUBSTITUTE(C45:G45,",","")),0)))</f>
        <v>35059982</v>
      </c>
      <c r="M45" s="14" cm="1">
        <f t="array" ref="M45">IF(COUNTA(C45:G45)&lt;5,"",_xlfn.LET(_xlpm.v,IFERROR(VALUE(SUBSTITUTE(C45:G45,",","")),""),_xlpm.n,SUMPRODUCT(--(_xlpm.v&lt;&gt;"")),IF(_xlpm.n=0,"",SUM(_xlpm.v)/_xlpm.n)))</f>
        <v>7011996.4000000004</v>
      </c>
      <c r="N45" s="156" t="str">
        <f t="shared" si="2"/>
        <v>★</v>
      </c>
      <c r="O45" t="str">
        <f t="shared" si="1"/>
        <v/>
      </c>
      <c r="V45">
        <v>1004</v>
      </c>
    </row>
    <row r="46" spans="1:22" ht="17.25" customHeight="1" x14ac:dyDescent="0.25">
      <c r="A46" s="81" t="s">
        <v>63</v>
      </c>
      <c r="B46">
        <v>30</v>
      </c>
      <c r="C46" s="14">
        <v>7367406</v>
      </c>
      <c r="D46" s="14">
        <v>7575098</v>
      </c>
      <c r="E46" s="14">
        <v>1459417</v>
      </c>
      <c r="F46" s="14">
        <v>9770320</v>
      </c>
      <c r="G46" s="14">
        <v>4688022</v>
      </c>
      <c r="H46" s="146" t="str" cm="1">
        <f t="array" ref="H46">_xlfn.LET(_xlpm.v,IFERROR(VALUE(SUBSTITUTE(C46:G46,",","")),""),
_xlpm.valid,SUMPRODUCT(--(_xlpm.v&lt;&gt;""),--(LOWER(TRIM(C46:G46&amp;""))&lt;&gt;"x")),
_xlpm.m,SUMPRODUCT(--(_xlpm.v&lt;&gt;""),--(LOWER(TRIM(C46:G46&amp;""))&lt;&gt;"x"),--(_xlpm.v&lt;6000000)),
IF(_xlpm.valid=0,"",
IF(_xlpm.m=0,"Perfect!",
_xlpm.m&amp;IF(_xlpm.m=1," miss"," misses"))))</f>
        <v>2 misses</v>
      </c>
      <c r="I46" s="224" t="s">
        <v>180</v>
      </c>
      <c r="J46" s="224" t="s">
        <v>180</v>
      </c>
      <c r="K46" s="224" t="s">
        <v>180</v>
      </c>
      <c r="L46" s="130" cm="1">
        <f t="array" ref="L46">IF(SUMPRODUCT(--(LOWER(TRIM(C46:G46&amp;""))&lt;&gt;"x"),--(C46:G46&lt;&gt;""))=0,"",
SUMPRODUCT((LOWER(TRIM(C46:G46&amp;""))&lt;&gt;"x")*IFERROR(VALUE(SUBSTITUTE(C46:G46,",","")),0)))</f>
        <v>30860263</v>
      </c>
      <c r="M46" s="14" cm="1">
        <f t="array" ref="M46">IF(COUNTA(C46:G46)&lt;5,"",_xlfn.LET(_xlpm.v,IFERROR(VALUE(SUBSTITUTE(C46:G46,",","")),""),_xlpm.n,SUMPRODUCT(--(_xlpm.v&lt;&gt;"")),IF(_xlpm.n=0,"",SUM(_xlpm.v)/_xlpm.n)))</f>
        <v>6172052.5999999996</v>
      </c>
      <c r="N46" s="156" t="str">
        <f t="shared" si="2"/>
        <v>★</v>
      </c>
      <c r="O46" t="str">
        <f t="shared" si="1"/>
        <v/>
      </c>
      <c r="V46">
        <v>1047</v>
      </c>
    </row>
    <row r="47" spans="1:22" ht="17.25" customHeight="1" x14ac:dyDescent="0.25">
      <c r="A47" s="81" t="s">
        <v>186</v>
      </c>
      <c r="B47">
        <v>32</v>
      </c>
      <c r="C47" s="14">
        <v>7121940</v>
      </c>
      <c r="D47" s="14">
        <v>1863390</v>
      </c>
      <c r="E47" s="14">
        <v>6364904</v>
      </c>
      <c r="F47" s="14">
        <v>20804876</v>
      </c>
      <c r="G47" s="14">
        <v>4146326</v>
      </c>
      <c r="H47" s="146" t="str" cm="1">
        <f t="array" ref="H47">_xlfn.LET(_xlpm.v,IFERROR(VALUE(SUBSTITUTE(C47:G47,",","")),""),
_xlpm.valid,SUMPRODUCT(--(_xlpm.v&lt;&gt;""),--(LOWER(TRIM(C47:G47&amp;""))&lt;&gt;"x")),
_xlpm.m,SUMPRODUCT(--(_xlpm.v&lt;&gt;""),--(LOWER(TRIM(C47:G47&amp;""))&lt;&gt;"x"),--(_xlpm.v&lt;6000000)),
IF(_xlpm.valid=0,"",
IF(_xlpm.m=0,"Perfect!",
_xlpm.m&amp;IF(_xlpm.m=1," miss"," misses"))))</f>
        <v>2 misses</v>
      </c>
      <c r="I47" s="224" t="s">
        <v>180</v>
      </c>
      <c r="J47" s="224" t="s">
        <v>180</v>
      </c>
      <c r="K47" s="224" t="s">
        <v>180</v>
      </c>
      <c r="L47" s="130" cm="1">
        <f t="array" ref="L47">IF(SUMPRODUCT(--(LOWER(TRIM(C47:G47&amp;""))&lt;&gt;"x"),--(C47:G47&lt;&gt;""))=0,"",
SUMPRODUCT((LOWER(TRIM(C47:G47&amp;""))&lt;&gt;"x")*IFERROR(VALUE(SUBSTITUTE(C47:G47,",","")),0)))</f>
        <v>40301436</v>
      </c>
      <c r="M47" s="14" cm="1">
        <f t="array" ref="M47">IF(COUNTA(C47:G47)&lt;5,"",_xlfn.LET(_xlpm.v,IFERROR(VALUE(SUBSTITUTE(C47:G47,",","")),""),_xlpm.n,SUMPRODUCT(--(_xlpm.v&lt;&gt;"")),IF(_xlpm.n=0,"",SUM(_xlpm.v)/_xlpm.n)))</f>
        <v>8060287.2000000002</v>
      </c>
      <c r="N47" s="156" t="str">
        <f t="shared" si="2"/>
        <v>★</v>
      </c>
      <c r="O47" t="str">
        <f t="shared" si="1"/>
        <v/>
      </c>
      <c r="V47">
        <v>1048</v>
      </c>
    </row>
    <row r="48" spans="1:22" ht="17.25" customHeight="1" x14ac:dyDescent="0.25">
      <c r="A48" s="81" t="s">
        <v>66</v>
      </c>
      <c r="B48">
        <v>29</v>
      </c>
      <c r="C48" s="14">
        <v>1657489</v>
      </c>
      <c r="D48" s="14">
        <v>4770030</v>
      </c>
      <c r="E48" s="14">
        <v>3405687</v>
      </c>
      <c r="F48" s="14">
        <v>288541</v>
      </c>
      <c r="G48" s="14">
        <v>7037979</v>
      </c>
      <c r="H48" s="146" t="str" cm="1">
        <f t="array" ref="H48">_xlfn.LET(_xlpm.v,IFERROR(VALUE(SUBSTITUTE(C48:G48,",","")),""),
_xlpm.valid,SUMPRODUCT(--(_xlpm.v&lt;&gt;""),--(LOWER(TRIM(C48:G48&amp;""))&lt;&gt;"x")),
_xlpm.m,SUMPRODUCT(--(_xlpm.v&lt;&gt;""),--(LOWER(TRIM(C48:G48&amp;""))&lt;&gt;"x"),--(_xlpm.v&lt;6000000)),
IF(_xlpm.valid=0,"",
IF(_xlpm.m=0,"Perfect!",
_xlpm.m&amp;IF(_xlpm.m=1," miss"," misses"))))</f>
        <v>4 misses</v>
      </c>
      <c r="I48" s="224" t="s">
        <v>180</v>
      </c>
      <c r="J48" s="224" t="s">
        <v>180</v>
      </c>
      <c r="K48" s="224" t="s">
        <v>180</v>
      </c>
      <c r="L48" s="130" cm="1">
        <f t="array" ref="L48">IF(SUMPRODUCT(--(LOWER(TRIM(C48:G48&amp;""))&lt;&gt;"x"),--(C48:G48&lt;&gt;""))=0,"",
SUMPRODUCT((LOWER(TRIM(C48:G48&amp;""))&lt;&gt;"x")*IFERROR(VALUE(SUBSTITUTE(C48:G48,",","")),0)))</f>
        <v>17159726</v>
      </c>
      <c r="M48" s="14" cm="1">
        <f t="array" ref="M48">IF(COUNTA(C48:G48)&lt;5,"",_xlfn.LET(_xlpm.v,IFERROR(VALUE(SUBSTITUTE(C48:G48,",","")),""),_xlpm.n,SUMPRODUCT(--(_xlpm.v&lt;&gt;"")),IF(_xlpm.n=0,"",SUM(_xlpm.v)/_xlpm.n)))</f>
        <v>3431945.2</v>
      </c>
      <c r="N48" s="156" t="str">
        <f t="shared" si="2"/>
        <v>✗</v>
      </c>
      <c r="O48" t="str">
        <f t="shared" si="1"/>
        <v>theKD</v>
      </c>
      <c r="V48">
        <v>1098</v>
      </c>
    </row>
    <row r="49" spans="1:22" ht="17.25" customHeight="1" x14ac:dyDescent="0.25">
      <c r="A49" s="81" t="s">
        <v>162</v>
      </c>
      <c r="B49">
        <v>31</v>
      </c>
      <c r="C49" s="14">
        <v>2671185</v>
      </c>
      <c r="D49" s="14">
        <v>3035480</v>
      </c>
      <c r="E49" s="14">
        <v>6469944</v>
      </c>
      <c r="F49" s="14">
        <v>6511413</v>
      </c>
      <c r="G49" s="14">
        <v>3109961</v>
      </c>
      <c r="H49" s="146" t="str" cm="1">
        <f t="array" ref="H49">_xlfn.LET(_xlpm.v,IFERROR(VALUE(SUBSTITUTE(C49:G49,",","")),""),
_xlpm.valid,SUMPRODUCT(--(_xlpm.v&lt;&gt;""),--(LOWER(TRIM(C49:G49&amp;""))&lt;&gt;"x")),
_xlpm.m,SUMPRODUCT(--(_xlpm.v&lt;&gt;""),--(LOWER(TRIM(C49:G49&amp;""))&lt;&gt;"x"),--(_xlpm.v&lt;6000000)),
IF(_xlpm.valid=0,"",
IF(_xlpm.m=0,"Perfect!",
_xlpm.m&amp;IF(_xlpm.m=1," miss"," misses"))))</f>
        <v>3 misses</v>
      </c>
      <c r="I49" s="224" t="s">
        <v>180</v>
      </c>
      <c r="J49" s="224" t="s">
        <v>180</v>
      </c>
      <c r="K49" s="224" t="s">
        <v>180</v>
      </c>
      <c r="L49" s="130" cm="1">
        <f t="array" ref="L49">IF(SUMPRODUCT(--(LOWER(TRIM(C49:G49&amp;""))&lt;&gt;"x"),--(C49:G49&lt;&gt;""))=0,"",
SUMPRODUCT((LOWER(TRIM(C49:G49&amp;""))&lt;&gt;"x")*IFERROR(VALUE(SUBSTITUTE(C49:G49,",","")),0)))</f>
        <v>21797983</v>
      </c>
      <c r="M49" s="14" cm="1">
        <f t="array" ref="M49">IF(COUNTA(C49:G49)&lt;5,"",_xlfn.LET(_xlpm.v,IFERROR(VALUE(SUBSTITUTE(C49:G49,",","")),""),_xlpm.n,SUMPRODUCT(--(_xlpm.v&lt;&gt;"")),IF(_xlpm.n=0,"",SUM(_xlpm.v)/_xlpm.n)))</f>
        <v>4359596.5999999996</v>
      </c>
      <c r="N49" s="156" t="str">
        <f t="shared" si="2"/>
        <v>★</v>
      </c>
      <c r="O49" t="str">
        <f t="shared" si="1"/>
        <v/>
      </c>
      <c r="V49">
        <v>1111</v>
      </c>
    </row>
    <row r="50" spans="1:22" ht="17.25" customHeight="1" x14ac:dyDescent="0.25">
      <c r="A50" s="81" t="s">
        <v>68</v>
      </c>
      <c r="B50">
        <v>29</v>
      </c>
      <c r="C50" s="14">
        <v>4773153</v>
      </c>
      <c r="D50" s="14">
        <v>784080</v>
      </c>
      <c r="E50" s="14">
        <v>1406859</v>
      </c>
      <c r="F50" s="14">
        <v>1527531</v>
      </c>
      <c r="G50" s="14">
        <v>381150</v>
      </c>
      <c r="H50" s="146" t="str" cm="1">
        <f t="array" ref="H50">_xlfn.LET(_xlpm.v,IFERROR(VALUE(SUBSTITUTE(C50:G50,",","")),""),
_xlpm.valid,SUMPRODUCT(--(_xlpm.v&lt;&gt;""),--(LOWER(TRIM(C50:G50&amp;""))&lt;&gt;"x")),
_xlpm.m,SUMPRODUCT(--(_xlpm.v&lt;&gt;""),--(LOWER(TRIM(C50:G50&amp;""))&lt;&gt;"x"),--(_xlpm.v&lt;6000000)),
IF(_xlpm.valid=0,"",
IF(_xlpm.m=0,"Perfect!",
_xlpm.m&amp;IF(_xlpm.m=1," miss"," misses"))))</f>
        <v>5 misses</v>
      </c>
      <c r="I50" s="224" t="s">
        <v>180</v>
      </c>
      <c r="J50" s="224" t="s">
        <v>180</v>
      </c>
      <c r="K50" s="131"/>
      <c r="L50" s="130" cm="1">
        <f t="array" ref="L50">IF(SUMPRODUCT(--(LOWER(TRIM(C50:G50&amp;""))&lt;&gt;"x"),--(C50:G50&lt;&gt;""))=0,"",
SUMPRODUCT((LOWER(TRIM(C50:G50&amp;""))&lt;&gt;"x")*IFERROR(VALUE(SUBSTITUTE(C50:G50,",","")),0)))</f>
        <v>8872773</v>
      </c>
      <c r="M50" s="14" cm="1">
        <f t="array" ref="M50">IF(COUNTA(C50:G50)&lt;5,"",_xlfn.LET(_xlpm.v,IFERROR(VALUE(SUBSTITUTE(C50:G50,",","")),""),_xlpm.n,SUMPRODUCT(--(_xlpm.v&lt;&gt;"")),IF(_xlpm.n=0,"",SUM(_xlpm.v)/_xlpm.n)))</f>
        <v>1774554.6</v>
      </c>
      <c r="N50" s="156" t="str">
        <f t="shared" si="2"/>
        <v>✗</v>
      </c>
      <c r="O50" t="str">
        <f t="shared" si="1"/>
        <v>Turtley22</v>
      </c>
      <c r="V50">
        <v>1049</v>
      </c>
    </row>
    <row r="51" spans="1:22" ht="17.25" customHeight="1" x14ac:dyDescent="0.25">
      <c r="A51" s="81" t="s">
        <v>70</v>
      </c>
      <c r="B51">
        <v>30</v>
      </c>
      <c r="C51" s="14">
        <v>8349510</v>
      </c>
      <c r="D51" s="14">
        <v>3453083</v>
      </c>
      <c r="E51" s="14">
        <v>3879447</v>
      </c>
      <c r="F51" s="14">
        <v>18855724</v>
      </c>
      <c r="G51" s="14">
        <v>3023544</v>
      </c>
      <c r="H51" s="146" t="str" cm="1">
        <f t="array" ref="H51">_xlfn.LET(_xlpm.v,IFERROR(VALUE(SUBSTITUTE(C51:G51,",","")),""),
_xlpm.valid,SUMPRODUCT(--(_xlpm.v&lt;&gt;""),--(LOWER(TRIM(C51:G51&amp;""))&lt;&gt;"x")),
_xlpm.m,SUMPRODUCT(--(_xlpm.v&lt;&gt;""),--(LOWER(TRIM(C51:G51&amp;""))&lt;&gt;"x"),--(_xlpm.v&lt;6000000)),
IF(_xlpm.valid=0,"",
IF(_xlpm.m=0,"Perfect!",
_xlpm.m&amp;IF(_xlpm.m=1," miss"," misses"))))</f>
        <v>3 misses</v>
      </c>
      <c r="I51" s="224" t="s">
        <v>180</v>
      </c>
      <c r="J51" s="224" t="s">
        <v>180</v>
      </c>
      <c r="K51" s="224" t="s">
        <v>180</v>
      </c>
      <c r="L51" s="130" cm="1">
        <f t="array" ref="L51">IF(SUMPRODUCT(--(LOWER(TRIM(C51:G51&amp;""))&lt;&gt;"x"),--(C51:G51&lt;&gt;""))=0,"",
SUMPRODUCT((LOWER(TRIM(C51:G51&amp;""))&lt;&gt;"x")*IFERROR(VALUE(SUBSTITUTE(C51:G51,",","")),0)))</f>
        <v>37561308</v>
      </c>
      <c r="M51" s="14" cm="1">
        <f t="array" ref="M51">IF(COUNTA(C51:G51)&lt;5,"",_xlfn.LET(_xlpm.v,IFERROR(VALUE(SUBSTITUTE(C51:G51,",","")),""),_xlpm.n,SUMPRODUCT(--(_xlpm.v&lt;&gt;"")),IF(_xlpm.n=0,"",SUM(_xlpm.v)/_xlpm.n)))</f>
        <v>7512261.5999999996</v>
      </c>
      <c r="N51" s="156" t="str">
        <f t="shared" si="2"/>
        <v>★</v>
      </c>
      <c r="O51" t="str">
        <f t="shared" si="1"/>
        <v/>
      </c>
      <c r="V51">
        <v>1051</v>
      </c>
    </row>
    <row r="52" spans="1:22" ht="17.25" customHeight="1" x14ac:dyDescent="0.25">
      <c r="A52" s="81" t="s">
        <v>72</v>
      </c>
      <c r="B52">
        <v>29</v>
      </c>
      <c r="C52" s="14">
        <v>2300095</v>
      </c>
      <c r="D52" s="14">
        <v>0</v>
      </c>
      <c r="E52" s="14">
        <v>0</v>
      </c>
      <c r="F52" s="14">
        <v>0</v>
      </c>
      <c r="G52" s="14">
        <v>0</v>
      </c>
      <c r="H52" s="146" t="str" cm="1">
        <f t="array" ref="H52">_xlfn.LET(_xlpm.v,IFERROR(VALUE(SUBSTITUTE(C52:G52,",","")),""),
_xlpm.valid,SUMPRODUCT(--(_xlpm.v&lt;&gt;""),--(LOWER(TRIM(C52:G52&amp;""))&lt;&gt;"x")),
_xlpm.m,SUMPRODUCT(--(_xlpm.v&lt;&gt;""),--(LOWER(TRIM(C52:G52&amp;""))&lt;&gt;"x"),--(_xlpm.v&lt;6000000)),
IF(_xlpm.valid=0,"",
IF(_xlpm.m=0,"Perfect!",
_xlpm.m&amp;IF(_xlpm.m=1," miss"," misses"))))</f>
        <v>5 misses</v>
      </c>
      <c r="I52" s="224" t="s">
        <v>180</v>
      </c>
      <c r="J52" s="224" t="s">
        <v>180</v>
      </c>
      <c r="K52" s="224" t="s">
        <v>180</v>
      </c>
      <c r="L52" s="130" cm="1">
        <f t="array" ref="L52">IF(SUMPRODUCT(--(LOWER(TRIM(C52:G52&amp;""))&lt;&gt;"x"),--(C52:G52&lt;&gt;""))=0,"",
SUMPRODUCT((LOWER(TRIM(C52:G52&amp;""))&lt;&gt;"x")*IFERROR(VALUE(SUBSTITUTE(C52:G52,",","")),0)))</f>
        <v>2300095</v>
      </c>
      <c r="M52" s="14" cm="1">
        <f t="array" ref="M52">IF(COUNTA(C52:G52)&lt;5,"",_xlfn.LET(_xlpm.v,IFERROR(VALUE(SUBSTITUTE(C52:G52,",","")),""),_xlpm.n,SUMPRODUCT(--(_xlpm.v&lt;&gt;"")),IF(_xlpm.n=0,"",SUM(_xlpm.v)/_xlpm.n)))</f>
        <v>460019</v>
      </c>
      <c r="N52" s="156" t="str">
        <f t="shared" si="2"/>
        <v>✗</v>
      </c>
      <c r="O52" t="str">
        <f t="shared" si="1"/>
        <v>Webb91</v>
      </c>
      <c r="V52">
        <v>1052</v>
      </c>
    </row>
    <row r="53" spans="1:22" ht="17.25" customHeight="1" x14ac:dyDescent="0.25">
      <c r="A53" s="81" t="s">
        <v>192</v>
      </c>
      <c r="B53">
        <v>31</v>
      </c>
      <c r="C53" s="14">
        <v>6908510</v>
      </c>
      <c r="D53" s="14">
        <v>7459113</v>
      </c>
      <c r="E53" s="14">
        <v>6139805</v>
      </c>
      <c r="F53" s="14">
        <v>20729149</v>
      </c>
      <c r="G53" s="14">
        <v>4633783</v>
      </c>
      <c r="H53" s="146" t="str" cm="1">
        <f t="array" ref="H53">_xlfn.LET(_xlpm.v,IFERROR(VALUE(SUBSTITUTE(C53:G53,",","")),""),
_xlpm.valid,SUMPRODUCT(--(_xlpm.v&lt;&gt;""),--(LOWER(TRIM(C53:G53&amp;""))&lt;&gt;"x")),
_xlpm.m,SUMPRODUCT(--(_xlpm.v&lt;&gt;""),--(LOWER(TRIM(C53:G53&amp;""))&lt;&gt;"x"),--(_xlpm.v&lt;6000000)),
IF(_xlpm.valid=0,"",
IF(_xlpm.m=0,"Perfect!",
_xlpm.m&amp;IF(_xlpm.m=1," miss"," misses"))))</f>
        <v>1 miss</v>
      </c>
      <c r="I53" s="224" t="s">
        <v>180</v>
      </c>
      <c r="J53" s="224" t="s">
        <v>180</v>
      </c>
      <c r="K53" s="224" t="s">
        <v>180</v>
      </c>
      <c r="L53" s="130" cm="1">
        <f t="array" ref="L53">IF(SUMPRODUCT(--(LOWER(TRIM(C53:G53&amp;""))&lt;&gt;"x"),--(C53:G53&lt;&gt;""))=0,"",
SUMPRODUCT((LOWER(TRIM(C53:G53&amp;""))&lt;&gt;"x")*IFERROR(VALUE(SUBSTITUTE(C53:G53,",","")),0)))</f>
        <v>45870360</v>
      </c>
      <c r="M53" s="14" cm="1">
        <f t="array" ref="M53">IF(COUNTA(C53:G53)&lt;5,"",_xlfn.LET(_xlpm.v,IFERROR(VALUE(SUBSTITUTE(C53:G53,",","")),""),_xlpm.n,SUMPRODUCT(--(_xlpm.v&lt;&gt;"")),IF(_xlpm.n=0,"",SUM(_xlpm.v)/_xlpm.n)))</f>
        <v>9174072</v>
      </c>
      <c r="N53" s="156" t="str">
        <f t="shared" si="2"/>
        <v>★</v>
      </c>
      <c r="O53" t="str">
        <f t="shared" si="1"/>
        <v/>
      </c>
      <c r="V53">
        <v>1054</v>
      </c>
    </row>
    <row r="54" spans="1:22" ht="17.25" customHeight="1" x14ac:dyDescent="0.25">
      <c r="A54" s="82" t="s">
        <v>8</v>
      </c>
      <c r="B54">
        <v>30</v>
      </c>
      <c r="C54" s="14">
        <v>8510322</v>
      </c>
      <c r="D54" s="14">
        <v>2766505</v>
      </c>
      <c r="E54" s="14">
        <v>1958990</v>
      </c>
      <c r="F54" s="14">
        <v>6116537</v>
      </c>
      <c r="G54" s="14">
        <v>1853385</v>
      </c>
      <c r="H54" s="146" t="str" cm="1">
        <f t="array" ref="H54">_xlfn.LET(_xlpm.v,IFERROR(VALUE(SUBSTITUTE(C54:G54,",","")),""),
_xlpm.valid,SUMPRODUCT(--(_xlpm.v&lt;&gt;""),--(LOWER(TRIM(C54:G54&amp;""))&lt;&gt;"x")),
_xlpm.m,SUMPRODUCT(--(_xlpm.v&lt;&gt;""),--(LOWER(TRIM(C54:G54&amp;""))&lt;&gt;"x"),--(_xlpm.v&lt;6000000)),
IF(_xlpm.valid=0,"",
IF(_xlpm.m=0,"Perfect!",
_xlpm.m&amp;IF(_xlpm.m=1," miss"," misses"))))</f>
        <v>3 misses</v>
      </c>
      <c r="I54" s="224" t="s">
        <v>180</v>
      </c>
      <c r="J54" s="224" t="s">
        <v>180</v>
      </c>
      <c r="K54" s="225" t="s">
        <v>181</v>
      </c>
      <c r="L54" s="130" cm="1">
        <f t="array" ref="L54">IF(SUMPRODUCT(--(LOWER(TRIM(C54:G54&amp;""))&lt;&gt;"x"),--(C54:G54&lt;&gt;""))=0,"",
SUMPRODUCT((LOWER(TRIM(C54:G54&amp;""))&lt;&gt;"x")*IFERROR(VALUE(SUBSTITUTE(C54:G54,",","")),0)))</f>
        <v>21205739</v>
      </c>
      <c r="M54" s="14" cm="1">
        <f t="array" ref="M54">IF(COUNTA(C54:G54)&lt;5,"",_xlfn.LET(_xlpm.v,IFERROR(VALUE(SUBSTITUTE(C54:G54,",","")),""),_xlpm.n,SUMPRODUCT(--(_xlpm.v&lt;&gt;"")),IF(_xlpm.n=0,"",SUM(_xlpm.v)/_xlpm.n)))</f>
        <v>4241147.8</v>
      </c>
      <c r="N54" s="228" t="s">
        <v>178</v>
      </c>
      <c r="O54" t="str">
        <f t="shared" si="1"/>
        <v/>
      </c>
      <c r="V54">
        <v>1056</v>
      </c>
    </row>
    <row r="55" spans="1:22" ht="17.25" customHeight="1" x14ac:dyDescent="0.25">
      <c r="A55" s="82" t="s">
        <v>12</v>
      </c>
      <c r="B55">
        <v>31</v>
      </c>
      <c r="C55" s="14">
        <v>7858736</v>
      </c>
      <c r="D55" s="14">
        <v>3169235</v>
      </c>
      <c r="E55" s="14">
        <v>1696255</v>
      </c>
      <c r="F55" s="14">
        <v>14738081</v>
      </c>
      <c r="G55" s="14">
        <v>4217193</v>
      </c>
      <c r="H55" s="146" t="str" cm="1">
        <f t="array" ref="H55">_xlfn.LET(_xlpm.v,IFERROR(VALUE(SUBSTITUTE(C55:G55,",","")),""),
_xlpm.valid,SUMPRODUCT(--(_xlpm.v&lt;&gt;""),--(LOWER(TRIM(C55:G55&amp;""))&lt;&gt;"x")),
_xlpm.m,SUMPRODUCT(--(_xlpm.v&lt;&gt;""),--(LOWER(TRIM(C55:G55&amp;""))&lt;&gt;"x"),--(_xlpm.v&lt;6000000)),
IF(_xlpm.valid=0,"",
IF(_xlpm.m=0,"Perfect!",
_xlpm.m&amp;IF(_xlpm.m=1," miss"," misses"))))</f>
        <v>3 misses</v>
      </c>
      <c r="I55" s="224" t="s">
        <v>180</v>
      </c>
      <c r="J55" s="224" t="s">
        <v>180</v>
      </c>
      <c r="K55" s="224" t="s">
        <v>180</v>
      </c>
      <c r="L55" s="130" cm="1">
        <f t="array" ref="L55">IF(SUMPRODUCT(--(LOWER(TRIM(C55:G55&amp;""))&lt;&gt;"x"),--(C55:G55&lt;&gt;""))=0,"",
SUMPRODUCT((LOWER(TRIM(C55:G55&amp;""))&lt;&gt;"x")*IFERROR(VALUE(SUBSTITUTE(C55:G55,",","")),0)))</f>
        <v>31679500</v>
      </c>
      <c r="M55" s="14" cm="1">
        <f t="array" ref="M55">IF(COUNTA(C55:G55)&lt;5,"",_xlfn.LET(_xlpm.v,IFERROR(VALUE(SUBSTITUTE(C55:G55,",","")),""),_xlpm.n,SUMPRODUCT(--(_xlpm.v&lt;&gt;"")),IF(_xlpm.n=0,"",SUM(_xlpm.v)/_xlpm.n)))</f>
        <v>6335900</v>
      </c>
      <c r="N55" s="156" t="str">
        <f t="shared" si="2"/>
        <v>★</v>
      </c>
      <c r="O55" t="str">
        <f t="shared" si="1"/>
        <v/>
      </c>
      <c r="V55">
        <v>1057</v>
      </c>
    </row>
    <row r="56" spans="1:22" ht="17.25" customHeight="1" x14ac:dyDescent="0.25">
      <c r="A56" s="82" t="s">
        <v>14</v>
      </c>
      <c r="B56">
        <v>30</v>
      </c>
      <c r="C56" s="14">
        <v>4985950</v>
      </c>
      <c r="D56" s="14">
        <v>2517956</v>
      </c>
      <c r="E56" s="14">
        <v>2771996</v>
      </c>
      <c r="F56" s="14">
        <v>4560128</v>
      </c>
      <c r="G56" s="14">
        <v>4866555</v>
      </c>
      <c r="H56" s="146" t="str" cm="1">
        <f t="array" ref="H56">_xlfn.LET(_xlpm.v,IFERROR(VALUE(SUBSTITUTE(C56:G56,",","")),""),
_xlpm.valid,SUMPRODUCT(--(_xlpm.v&lt;&gt;""),--(LOWER(TRIM(C56:G56&amp;""))&lt;&gt;"x")),
_xlpm.m,SUMPRODUCT(--(_xlpm.v&lt;&gt;""),--(LOWER(TRIM(C56:G56&amp;""))&lt;&gt;"x"),--(_xlpm.v&lt;6000000)),
IF(_xlpm.valid=0,"",
IF(_xlpm.m=0,"Perfect!",
_xlpm.m&amp;IF(_xlpm.m=1," miss"," misses"))))</f>
        <v>5 misses</v>
      </c>
      <c r="I56" s="224" t="s">
        <v>180</v>
      </c>
      <c r="J56" s="224" t="s">
        <v>180</v>
      </c>
      <c r="K56" s="224" t="s">
        <v>180</v>
      </c>
      <c r="L56" s="130" cm="1">
        <f t="array" ref="L56">IF(SUMPRODUCT(--(LOWER(TRIM(C56:G56&amp;""))&lt;&gt;"x"),--(C56:G56&lt;&gt;""))=0,"",
SUMPRODUCT((LOWER(TRIM(C56:G56&amp;""))&lt;&gt;"x")*IFERROR(VALUE(SUBSTITUTE(C56:G56,",","")),0)))</f>
        <v>19702585</v>
      </c>
      <c r="M56" s="14" cm="1">
        <f t="array" ref="M56">IF(COUNTA(C56:G56)&lt;5,"",_xlfn.LET(_xlpm.v,IFERROR(VALUE(SUBSTITUTE(C56:G56,",","")),""),_xlpm.n,SUMPRODUCT(--(_xlpm.v&lt;&gt;"")),IF(_xlpm.n=0,"",SUM(_xlpm.v)/_xlpm.n)))</f>
        <v>3940517</v>
      </c>
      <c r="N56" s="156" t="str">
        <f t="shared" si="2"/>
        <v>✗</v>
      </c>
      <c r="O56" t="str">
        <f t="shared" si="1"/>
        <v>Balkan</v>
      </c>
      <c r="V56">
        <v>1058</v>
      </c>
    </row>
    <row r="57" spans="1:22" ht="17.25" customHeight="1" x14ac:dyDescent="0.25">
      <c r="A57" s="82" t="s">
        <v>17</v>
      </c>
      <c r="B57">
        <v>29</v>
      </c>
      <c r="C57" s="14">
        <v>6601515</v>
      </c>
      <c r="D57" s="14">
        <v>3032708</v>
      </c>
      <c r="E57" s="14">
        <v>3015610</v>
      </c>
      <c r="F57" s="14">
        <v>7521842</v>
      </c>
      <c r="G57" s="14">
        <v>4065391</v>
      </c>
      <c r="H57" s="146" t="str" cm="1">
        <f t="array" ref="H57">_xlfn.LET(_xlpm.v,IFERROR(VALUE(SUBSTITUTE(C57:G57,",","")),""),
_xlpm.valid,SUMPRODUCT(--(_xlpm.v&lt;&gt;""),--(LOWER(TRIM(C57:G57&amp;""))&lt;&gt;"x")),
_xlpm.m,SUMPRODUCT(--(_xlpm.v&lt;&gt;""),--(LOWER(TRIM(C57:G57&amp;""))&lt;&gt;"x"),--(_xlpm.v&lt;6000000)),
IF(_xlpm.valid=0,"",
IF(_xlpm.m=0,"Perfect!",
_xlpm.m&amp;IF(_xlpm.m=1," miss"," misses"))))</f>
        <v>3 misses</v>
      </c>
      <c r="I57" s="224" t="s">
        <v>180</v>
      </c>
      <c r="J57" s="224" t="s">
        <v>180</v>
      </c>
      <c r="K57" s="224" t="s">
        <v>180</v>
      </c>
      <c r="L57" s="130" cm="1">
        <f t="array" ref="L57">IF(SUMPRODUCT(--(LOWER(TRIM(C57:G57&amp;""))&lt;&gt;"x"),--(C57:G57&lt;&gt;""))=0,"",
SUMPRODUCT((LOWER(TRIM(C57:G57&amp;""))&lt;&gt;"x")*IFERROR(VALUE(SUBSTITUTE(C57:G57,",","")),0)))</f>
        <v>24237066</v>
      </c>
      <c r="M57" s="14" cm="1">
        <f t="array" ref="M57">IF(COUNTA(C57:G57)&lt;5,"",_xlfn.LET(_xlpm.v,IFERROR(VALUE(SUBSTITUTE(C57:G57,",","")),""),_xlpm.n,SUMPRODUCT(--(_xlpm.v&lt;&gt;"")),IF(_xlpm.n=0,"",SUM(_xlpm.v)/_xlpm.n)))</f>
        <v>4847413.2</v>
      </c>
      <c r="N57" s="156" t="str">
        <f t="shared" si="2"/>
        <v>★</v>
      </c>
      <c r="O57" t="str">
        <f t="shared" si="1"/>
        <v/>
      </c>
      <c r="V57">
        <v>1059</v>
      </c>
    </row>
    <row r="58" spans="1:22" ht="17.25" customHeight="1" x14ac:dyDescent="0.25">
      <c r="A58" s="82" t="s">
        <v>65</v>
      </c>
      <c r="B58">
        <v>28</v>
      </c>
      <c r="C58" s="14">
        <v>1806518</v>
      </c>
      <c r="D58" s="14">
        <v>1602676</v>
      </c>
      <c r="E58" s="14">
        <v>1825945</v>
      </c>
      <c r="F58" s="14">
        <v>283140</v>
      </c>
      <c r="G58" s="14">
        <v>1584501</v>
      </c>
      <c r="H58" s="146" t="str" cm="1">
        <f t="array" ref="H58">_xlfn.LET(_xlpm.v,IFERROR(VALUE(SUBSTITUTE(C58:G58,",","")),""),
_xlpm.valid,SUMPRODUCT(--(_xlpm.v&lt;&gt;""),--(LOWER(TRIM(C58:G58&amp;""))&lt;&gt;"x")),
_xlpm.m,SUMPRODUCT(--(_xlpm.v&lt;&gt;""),--(LOWER(TRIM(C58:G58&amp;""))&lt;&gt;"x"),--(_xlpm.v&lt;6000000)),
IF(_xlpm.valid=0,"",
IF(_xlpm.m=0,"Perfect!",
_xlpm.m&amp;IF(_xlpm.m=1," miss"," misses"))))</f>
        <v>5 misses</v>
      </c>
      <c r="I58" s="224" t="s">
        <v>180</v>
      </c>
      <c r="J58" s="224" t="s">
        <v>180</v>
      </c>
      <c r="K58" s="224" t="s">
        <v>180</v>
      </c>
      <c r="L58" s="130" cm="1">
        <f t="array" ref="L58">IF(SUMPRODUCT(--(LOWER(TRIM(C58:G58&amp;""))&lt;&gt;"x"),--(C58:G58&lt;&gt;""))=0,"",
SUMPRODUCT((LOWER(TRIM(C58:G58&amp;""))&lt;&gt;"x")*IFERROR(VALUE(SUBSTITUTE(C58:G58,",","")),0)))</f>
        <v>7102780</v>
      </c>
      <c r="M58" s="14" cm="1">
        <f t="array" ref="M58">IF(COUNTA(C58:G58)&lt;5,"",_xlfn.LET(_xlpm.v,IFERROR(VALUE(SUBSTITUTE(C58:G58,",","")),""),_xlpm.n,SUMPRODUCT(--(_xlpm.v&lt;&gt;"")),IF(_xlpm.n=0,"",SUM(_xlpm.v)/_xlpm.n)))</f>
        <v>1420556</v>
      </c>
      <c r="N58" s="156" t="str">
        <f t="shared" si="2"/>
        <v>✗</v>
      </c>
      <c r="O58" t="str">
        <f t="shared" si="1"/>
        <v>Blaque</v>
      </c>
      <c r="V58">
        <v>1090</v>
      </c>
    </row>
    <row r="59" spans="1:22" ht="17.25" customHeight="1" x14ac:dyDescent="0.25">
      <c r="A59" s="82" t="s">
        <v>25</v>
      </c>
      <c r="B59">
        <v>28</v>
      </c>
      <c r="C59" s="14">
        <v>3058233</v>
      </c>
      <c r="D59" s="14">
        <v>1654088</v>
      </c>
      <c r="E59" s="14">
        <v>859201</v>
      </c>
      <c r="F59" s="14">
        <v>210651</v>
      </c>
      <c r="G59" s="14">
        <v>603085</v>
      </c>
      <c r="H59" s="146" t="str" cm="1">
        <f t="array" ref="H59">_xlfn.LET(_xlpm.v,IFERROR(VALUE(SUBSTITUTE(C59:G59,",","")),""),
_xlpm.valid,SUMPRODUCT(--(_xlpm.v&lt;&gt;""),--(LOWER(TRIM(C59:G59&amp;""))&lt;&gt;"x")),
_xlpm.m,SUMPRODUCT(--(_xlpm.v&lt;&gt;""),--(LOWER(TRIM(C59:G59&amp;""))&lt;&gt;"x"),--(_xlpm.v&lt;6000000)),
IF(_xlpm.valid=0,"",
IF(_xlpm.m=0,"Perfect!",
_xlpm.m&amp;IF(_xlpm.m=1," miss"," misses"))))</f>
        <v>5 misses</v>
      </c>
      <c r="I59" s="224" t="s">
        <v>180</v>
      </c>
      <c r="J59" s="224" t="s">
        <v>180</v>
      </c>
      <c r="K59" s="225" t="s">
        <v>181</v>
      </c>
      <c r="L59" s="130" cm="1">
        <f t="array" ref="L59">IF(SUMPRODUCT(--(LOWER(TRIM(C59:G59&amp;""))&lt;&gt;"x"),--(C59:G59&lt;&gt;""))=0,"",
SUMPRODUCT((LOWER(TRIM(C59:G59&amp;""))&lt;&gt;"x")*IFERROR(VALUE(SUBSTITUTE(C59:G59,",","")),0)))</f>
        <v>6385258</v>
      </c>
      <c r="M59" s="14" cm="1">
        <f t="array" ref="M59">IF(COUNTA(C59:G59)&lt;5,"",_xlfn.LET(_xlpm.v,IFERROR(VALUE(SUBSTITUTE(C59:G59,",","")),""),_xlpm.n,SUMPRODUCT(--(_xlpm.v&lt;&gt;"")),IF(_xlpm.n=0,"",SUM(_xlpm.v)/_xlpm.n)))</f>
        <v>1277051.6000000001</v>
      </c>
      <c r="N59" s="156" t="str">
        <f t="shared" si="2"/>
        <v>✗</v>
      </c>
      <c r="O59" t="str">
        <f t="shared" si="1"/>
        <v>CarlosMLG</v>
      </c>
      <c r="V59">
        <v>1062</v>
      </c>
    </row>
    <row r="60" spans="1:22" ht="17.25" customHeight="1" x14ac:dyDescent="0.25">
      <c r="A60" s="82" t="s">
        <v>27</v>
      </c>
      <c r="B60">
        <v>29</v>
      </c>
      <c r="C60" s="14">
        <v>797831</v>
      </c>
      <c r="D60" s="14">
        <v>137460</v>
      </c>
      <c r="E60" s="14">
        <v>177104</v>
      </c>
      <c r="F60" s="14">
        <v>157010</v>
      </c>
      <c r="G60" s="14">
        <v>664778</v>
      </c>
      <c r="H60" s="146" t="str" cm="1">
        <f t="array" ref="H60">_xlfn.LET(_xlpm.v,IFERROR(VALUE(SUBSTITUTE(C60:G60,",","")),""),
_xlpm.valid,SUMPRODUCT(--(_xlpm.v&lt;&gt;""),--(LOWER(TRIM(C60:G60&amp;""))&lt;&gt;"x")),
_xlpm.m,SUMPRODUCT(--(_xlpm.v&lt;&gt;""),--(LOWER(TRIM(C60:G60&amp;""))&lt;&gt;"x"),--(_xlpm.v&lt;6000000)),
IF(_xlpm.valid=0,"",
IF(_xlpm.m=0,"Perfect!",
_xlpm.m&amp;IF(_xlpm.m=1," miss"," misses"))))</f>
        <v>5 misses</v>
      </c>
      <c r="I60" s="224" t="s">
        <v>180</v>
      </c>
      <c r="J60" s="224" t="s">
        <v>180</v>
      </c>
      <c r="K60" s="224" t="s">
        <v>180</v>
      </c>
      <c r="L60" s="130" cm="1">
        <f t="array" ref="L60">IF(SUMPRODUCT(--(LOWER(TRIM(C60:G60&amp;""))&lt;&gt;"x"),--(C60:G60&lt;&gt;""))=0,"",
SUMPRODUCT((LOWER(TRIM(C60:G60&amp;""))&lt;&gt;"x")*IFERROR(VALUE(SUBSTITUTE(C60:G60,",","")),0)))</f>
        <v>1934183</v>
      </c>
      <c r="M60" s="14" cm="1">
        <f t="array" ref="M60">IF(COUNTA(C60:G60)&lt;5,"",_xlfn.LET(_xlpm.v,IFERROR(VALUE(SUBSTITUTE(C60:G60,",","")),""),_xlpm.n,SUMPRODUCT(--(_xlpm.v&lt;&gt;"")),IF(_xlpm.n=0,"",SUM(_xlpm.v)/_xlpm.n)))</f>
        <v>386836.6</v>
      </c>
      <c r="N60" s="156" t="str">
        <f t="shared" si="2"/>
        <v>✗</v>
      </c>
      <c r="O60" t="str">
        <f t="shared" si="1"/>
        <v>Cgable</v>
      </c>
      <c r="V60">
        <v>1063</v>
      </c>
    </row>
    <row r="61" spans="1:22" ht="17.25" customHeight="1" x14ac:dyDescent="0.25">
      <c r="A61" s="82" t="s">
        <v>31</v>
      </c>
      <c r="B61">
        <v>29</v>
      </c>
      <c r="C61" s="14">
        <v>5080941</v>
      </c>
      <c r="D61" s="14">
        <v>807607</v>
      </c>
      <c r="E61" s="14">
        <v>906100</v>
      </c>
      <c r="F61" s="14">
        <v>6479821</v>
      </c>
      <c r="G61" s="14">
        <v>695682</v>
      </c>
      <c r="H61" s="146" t="str" cm="1">
        <f t="array" ref="H61">_xlfn.LET(_xlpm.v,IFERROR(VALUE(SUBSTITUTE(C61:G61,",","")),""),
_xlpm.valid,SUMPRODUCT(--(_xlpm.v&lt;&gt;""),--(LOWER(TRIM(C61:G61&amp;""))&lt;&gt;"x")),
_xlpm.m,SUMPRODUCT(--(_xlpm.v&lt;&gt;""),--(LOWER(TRIM(C61:G61&amp;""))&lt;&gt;"x"),--(_xlpm.v&lt;6000000)),
IF(_xlpm.valid=0,"",
IF(_xlpm.m=0,"Perfect!",
_xlpm.m&amp;IF(_xlpm.m=1," miss"," misses"))))</f>
        <v>4 misses</v>
      </c>
      <c r="I61" s="224" t="s">
        <v>180</v>
      </c>
      <c r="J61" s="224" t="s">
        <v>180</v>
      </c>
      <c r="K61" s="224" t="s">
        <v>180</v>
      </c>
      <c r="L61" s="130" cm="1">
        <f t="array" ref="L61">IF(SUMPRODUCT(--(LOWER(TRIM(C61:G61&amp;""))&lt;&gt;"x"),--(C61:G61&lt;&gt;""))=0,"",
SUMPRODUCT((LOWER(TRIM(C61:G61&amp;""))&lt;&gt;"x")*IFERROR(VALUE(SUBSTITUTE(C61:G61,",","")),0)))</f>
        <v>13970151</v>
      </c>
      <c r="M61" s="14" cm="1">
        <f t="array" ref="M61">IF(COUNTA(C61:G61)&lt;5,"",_xlfn.LET(_xlpm.v,IFERROR(VALUE(SUBSTITUTE(C61:G61,",","")),""),_xlpm.n,SUMPRODUCT(--(_xlpm.v&lt;&gt;"")),IF(_xlpm.n=0,"",SUM(_xlpm.v)/_xlpm.n)))</f>
        <v>2794030.2</v>
      </c>
      <c r="N61" s="156" t="str">
        <f t="shared" si="2"/>
        <v>✗</v>
      </c>
      <c r="O61" t="str">
        <f t="shared" si="1"/>
        <v>Daani</v>
      </c>
      <c r="V61">
        <v>1065</v>
      </c>
    </row>
    <row r="62" spans="1:22" ht="17.25" customHeight="1" x14ac:dyDescent="0.25">
      <c r="A62" s="82" t="s">
        <v>203</v>
      </c>
      <c r="B62">
        <v>29</v>
      </c>
      <c r="C62" s="14">
        <v>9329822</v>
      </c>
      <c r="D62" s="14">
        <v>6033845</v>
      </c>
      <c r="E62" s="14">
        <v>3248801</v>
      </c>
      <c r="F62" s="14">
        <v>13638090</v>
      </c>
      <c r="G62" s="14">
        <v>3926487</v>
      </c>
      <c r="H62" s="146" t="str" cm="1">
        <f t="array" ref="H62">_xlfn.LET(_xlpm.v,IFERROR(VALUE(SUBSTITUTE(C62:G62,",","")),""),
_xlpm.valid,SUMPRODUCT(--(_xlpm.v&lt;&gt;""),--(LOWER(TRIM(C62:G62&amp;""))&lt;&gt;"x")),
_xlpm.m,SUMPRODUCT(--(_xlpm.v&lt;&gt;""),--(LOWER(TRIM(C62:G62&amp;""))&lt;&gt;"x"),--(_xlpm.v&lt;6000000)),
IF(_xlpm.valid=0,"",
IF(_xlpm.m=0,"Perfect!",
_xlpm.m&amp;IF(_xlpm.m=1," miss"," misses"))))</f>
        <v>2 misses</v>
      </c>
      <c r="I62" s="225" t="s">
        <v>181</v>
      </c>
      <c r="J62" s="224" t="s">
        <v>180</v>
      </c>
      <c r="K62" s="224" t="s">
        <v>180</v>
      </c>
      <c r="L62" s="130" cm="1">
        <f t="array" ref="L62">IF(SUMPRODUCT(--(LOWER(TRIM(C62:G62&amp;""))&lt;&gt;"x"),--(C62:G62&lt;&gt;""))=0,"",
SUMPRODUCT((LOWER(TRIM(C62:G62&amp;""))&lt;&gt;"x")*IFERROR(VALUE(SUBSTITUTE(C62:G62,",","")),0)))</f>
        <v>36177045</v>
      </c>
      <c r="M62" s="14" cm="1">
        <f t="array" ref="M62">IF(COUNTA(C62:G62)&lt;5,"",_xlfn.LET(_xlpm.v,IFERROR(VALUE(SUBSTITUTE(C62:G62,",","")),""),_xlpm.n,SUMPRODUCT(--(_xlpm.v&lt;&gt;"")),IF(_xlpm.n=0,"",SUM(_xlpm.v)/_xlpm.n)))</f>
        <v>7235409</v>
      </c>
      <c r="N62" s="156" t="str">
        <f t="shared" si="2"/>
        <v>★</v>
      </c>
      <c r="O62" t="str">
        <f t="shared" si="1"/>
        <v/>
      </c>
      <c r="V62">
        <v>1068</v>
      </c>
    </row>
    <row r="63" spans="1:22" ht="17.25" customHeight="1" x14ac:dyDescent="0.25">
      <c r="A63" s="82" t="s">
        <v>194</v>
      </c>
      <c r="B63">
        <v>28</v>
      </c>
      <c r="C63" s="14">
        <v>6508165</v>
      </c>
      <c r="D63" s="14">
        <v>2668169</v>
      </c>
      <c r="E63" s="14">
        <v>2586025</v>
      </c>
      <c r="F63" s="14">
        <v>10256390</v>
      </c>
      <c r="G63" s="14">
        <v>2656222</v>
      </c>
      <c r="H63" s="146" t="str" cm="1">
        <f t="array" ref="H63">_xlfn.LET(_xlpm.v,IFERROR(VALUE(SUBSTITUTE(C63:G63,",","")),""),
_xlpm.valid,SUMPRODUCT(--(_xlpm.v&lt;&gt;""),--(LOWER(TRIM(C63:G63&amp;""))&lt;&gt;"x")),
_xlpm.m,SUMPRODUCT(--(_xlpm.v&lt;&gt;""),--(LOWER(TRIM(C63:G63&amp;""))&lt;&gt;"x"),--(_xlpm.v&lt;6000000)),
IF(_xlpm.valid=0,"",
IF(_xlpm.m=0,"Perfect!",
_xlpm.m&amp;IF(_xlpm.m=1," miss"," misses"))))</f>
        <v>3 misses</v>
      </c>
      <c r="I63" s="224" t="s">
        <v>180</v>
      </c>
      <c r="J63" s="224" t="s">
        <v>180</v>
      </c>
      <c r="K63" s="224" t="s">
        <v>180</v>
      </c>
      <c r="L63" s="130" cm="1">
        <f t="array" ref="L63">IF(SUMPRODUCT(--(LOWER(TRIM(C63:G63&amp;""))&lt;&gt;"x"),--(C63:G63&lt;&gt;""))=0,"",
SUMPRODUCT((LOWER(TRIM(C63:G63&amp;""))&lt;&gt;"x")*IFERROR(VALUE(SUBSTITUTE(C63:G63,",","")),0)))</f>
        <v>24674971</v>
      </c>
      <c r="M63" s="14" cm="1">
        <f t="array" ref="M63">IF(COUNTA(C63:G63)&lt;5,"",_xlfn.LET(_xlpm.v,IFERROR(VALUE(SUBSTITUTE(C63:G63,",","")),""),_xlpm.n,SUMPRODUCT(--(_xlpm.v&lt;&gt;"")),IF(_xlpm.n=0,"",SUM(_xlpm.v)/_xlpm.n)))</f>
        <v>4934994.2</v>
      </c>
      <c r="N63" s="156" t="str">
        <f t="shared" si="2"/>
        <v>★</v>
      </c>
      <c r="O63" t="str">
        <f t="shared" si="1"/>
        <v/>
      </c>
      <c r="V63">
        <v>1070</v>
      </c>
    </row>
    <row r="64" spans="1:22" ht="17.25" customHeight="1" x14ac:dyDescent="0.25">
      <c r="A64" s="82" t="s">
        <v>40</v>
      </c>
      <c r="B64">
        <v>28</v>
      </c>
      <c r="C64" s="14">
        <v>0</v>
      </c>
      <c r="D64" s="14">
        <v>2963281</v>
      </c>
      <c r="E64" s="14">
        <v>0</v>
      </c>
      <c r="F64" s="14">
        <v>0</v>
      </c>
      <c r="G64" s="14" t="s">
        <v>142</v>
      </c>
      <c r="H64" s="146" t="str" cm="1">
        <f t="array" ref="H64">_xlfn.LET(_xlpm.v,IFERROR(VALUE(SUBSTITUTE(C64:G64,",","")),""),
_xlpm.valid,SUMPRODUCT(--(_xlpm.v&lt;&gt;""),--(LOWER(TRIM(C64:G64&amp;""))&lt;&gt;"x")),
_xlpm.m,SUMPRODUCT(--(_xlpm.v&lt;&gt;""),--(LOWER(TRIM(C64:G64&amp;""))&lt;&gt;"x"),--(_xlpm.v&lt;6000000)),
IF(_xlpm.valid=0,"",
IF(_xlpm.m=0,"Perfect!",
_xlpm.m&amp;IF(_xlpm.m=1," miss"," misses"))))</f>
        <v>4 misses</v>
      </c>
      <c r="I64" s="224" t="s">
        <v>180</v>
      </c>
      <c r="J64" s="224" t="s">
        <v>180</v>
      </c>
      <c r="K64" s="128" t="s">
        <v>142</v>
      </c>
      <c r="L64" s="130" cm="1">
        <f t="array" ref="L64">IF(SUMPRODUCT(--(LOWER(TRIM(C64:G64&amp;""))&lt;&gt;"x"),--(C64:G64&lt;&gt;""))=0,"",
SUMPRODUCT((LOWER(TRIM(C64:G64&amp;""))&lt;&gt;"x")*IFERROR(VALUE(SUBSTITUTE(C64:G64,",","")),0)))</f>
        <v>2963281</v>
      </c>
      <c r="M64" s="14" cm="1">
        <f t="array" ref="M64">IF(COUNTA(C64:G64)&lt;5,"",_xlfn.LET(_xlpm.v,IFERROR(VALUE(SUBSTITUTE(C64:G64,",","")),""),_xlpm.n,SUMPRODUCT(--(_xlpm.v&lt;&gt;"")),IF(_xlpm.n=0,"",SUM(_xlpm.v)/_xlpm.n)))</f>
        <v>740820.25</v>
      </c>
      <c r="N64" s="228" t="s">
        <v>178</v>
      </c>
      <c r="O64" t="str">
        <f t="shared" si="1"/>
        <v>HURSTBRO</v>
      </c>
      <c r="V64">
        <v>1071</v>
      </c>
    </row>
    <row r="65" spans="1:22" ht="17.25" customHeight="1" x14ac:dyDescent="0.25">
      <c r="A65" s="82" t="s">
        <v>191</v>
      </c>
      <c r="B65">
        <v>27</v>
      </c>
      <c r="C65" s="14">
        <v>6386616</v>
      </c>
      <c r="D65" s="14">
        <v>2757480</v>
      </c>
      <c r="E65" s="14">
        <v>1204090</v>
      </c>
      <c r="F65" s="14">
        <v>6845220</v>
      </c>
      <c r="G65" s="14">
        <v>6861946</v>
      </c>
      <c r="H65" s="146" t="str" cm="1">
        <f t="array" ref="H65">_xlfn.LET(_xlpm.v,IFERROR(VALUE(SUBSTITUTE(C65:G65,",","")),""),
_xlpm.valid,SUMPRODUCT(--(_xlpm.v&lt;&gt;""),--(LOWER(TRIM(C65:G65&amp;""))&lt;&gt;"x")),
_xlpm.m,SUMPRODUCT(--(_xlpm.v&lt;&gt;""),--(LOWER(TRIM(C65:G65&amp;""))&lt;&gt;"x"),--(_xlpm.v&lt;6000000)),
IF(_xlpm.valid=0,"",
IF(_xlpm.m=0,"Perfect!",
_xlpm.m&amp;IF(_xlpm.m=1," miss"," misses"))))</f>
        <v>2 misses</v>
      </c>
      <c r="I65" s="218" t="s">
        <v>340</v>
      </c>
      <c r="J65" s="224" t="s">
        <v>180</v>
      </c>
      <c r="K65" s="224" t="s">
        <v>180</v>
      </c>
      <c r="L65" s="130" cm="1">
        <f t="array" ref="L65">IF(SUMPRODUCT(--(LOWER(TRIM(C65:G65&amp;""))&lt;&gt;"x"),--(C65:G65&lt;&gt;""))=0,"",
SUMPRODUCT((LOWER(TRIM(C65:G65&amp;""))&lt;&gt;"x")*IFERROR(VALUE(SUBSTITUTE(C65:G65,",","")),0)))</f>
        <v>24055352</v>
      </c>
      <c r="M65" s="14" cm="1">
        <f t="array" ref="M65">IF(COUNTA(C65:G65)&lt;5,"",_xlfn.LET(_xlpm.v,IFERROR(VALUE(SUBSTITUTE(C65:G65,",","")),""),_xlpm.n,SUMPRODUCT(--(_xlpm.v&lt;&gt;"")),IF(_xlpm.n=0,"",SUM(_xlpm.v)/_xlpm.n)))</f>
        <v>4811070.4000000004</v>
      </c>
      <c r="N65" s="228" t="s">
        <v>178</v>
      </c>
      <c r="O65" t="str">
        <f t="shared" si="1"/>
        <v/>
      </c>
      <c r="V65">
        <v>1072</v>
      </c>
    </row>
    <row r="66" spans="1:22" ht="17.25" customHeight="1" x14ac:dyDescent="0.25">
      <c r="A66" s="82" t="s">
        <v>206</v>
      </c>
      <c r="B66">
        <v>29</v>
      </c>
      <c r="C66" s="14">
        <v>6320943</v>
      </c>
      <c r="D66" s="14">
        <v>2331324</v>
      </c>
      <c r="E66" s="14">
        <v>1253400</v>
      </c>
      <c r="F66" s="14">
        <v>6610410</v>
      </c>
      <c r="G66" s="14">
        <v>2851785</v>
      </c>
      <c r="H66" s="146" t="str" cm="1">
        <f t="array" ref="H66">_xlfn.LET(_xlpm.v,IFERROR(VALUE(SUBSTITUTE(C66:G66,",","")),""),
_xlpm.valid,SUMPRODUCT(--(_xlpm.v&lt;&gt;""),--(LOWER(TRIM(C66:G66&amp;""))&lt;&gt;"x")),
_xlpm.m,SUMPRODUCT(--(_xlpm.v&lt;&gt;""),--(LOWER(TRIM(C66:G66&amp;""))&lt;&gt;"x"),--(_xlpm.v&lt;6000000)),
IF(_xlpm.valid=0,"",
IF(_xlpm.m=0,"Perfect!",
_xlpm.m&amp;IF(_xlpm.m=1," miss"," misses"))))</f>
        <v>3 misses</v>
      </c>
      <c r="I66" s="225" t="s">
        <v>181</v>
      </c>
      <c r="J66" s="224" t="s">
        <v>180</v>
      </c>
      <c r="K66" s="225" t="s">
        <v>181</v>
      </c>
      <c r="L66" s="130" cm="1">
        <f t="array" ref="L66">IF(SUMPRODUCT(--(LOWER(TRIM(C66:G66&amp;""))&lt;&gt;"x"),--(C66:G66&lt;&gt;""))=0,"",
SUMPRODUCT((LOWER(TRIM(C66:G66&amp;""))&lt;&gt;"x")*IFERROR(VALUE(SUBSTITUTE(C66:G66,",","")),0)))</f>
        <v>19367862</v>
      </c>
      <c r="M66" s="14" cm="1">
        <f t="array" ref="M66">IF(COUNTA(C66:G66)&lt;5,"",_xlfn.LET(_xlpm.v,IFERROR(VALUE(SUBSTITUTE(C66:G66,",","")),""),_xlpm.n,SUMPRODUCT(--(_xlpm.v&lt;&gt;"")),IF(_xlpm.n=0,"",SUM(_xlpm.v)/_xlpm.n)))</f>
        <v>3873572.4</v>
      </c>
      <c r="N66" s="228" t="s">
        <v>178</v>
      </c>
      <c r="O66" t="str">
        <f t="shared" si="1"/>
        <v>Jäckal $0 F2P.2</v>
      </c>
      <c r="V66">
        <v>1073</v>
      </c>
    </row>
    <row r="67" spans="1:22" ht="17.25" customHeight="1" x14ac:dyDescent="0.25">
      <c r="A67" s="82" t="s">
        <v>43</v>
      </c>
      <c r="B67">
        <v>30</v>
      </c>
      <c r="C67" s="14">
        <v>7536612</v>
      </c>
      <c r="D67" s="14">
        <v>3109261</v>
      </c>
      <c r="E67" s="14">
        <v>3523761</v>
      </c>
      <c r="F67" s="14">
        <v>13624262</v>
      </c>
      <c r="G67" s="14">
        <v>6104941</v>
      </c>
      <c r="H67" s="146" t="str" cm="1">
        <f t="array" ref="H67">_xlfn.LET(_xlpm.v,IFERROR(VALUE(SUBSTITUTE(C67:G67,",","")),""),
_xlpm.valid,SUMPRODUCT(--(_xlpm.v&lt;&gt;""),--(LOWER(TRIM(C67:G67&amp;""))&lt;&gt;"x")),
_xlpm.m,SUMPRODUCT(--(_xlpm.v&lt;&gt;""),--(LOWER(TRIM(C67:G67&amp;""))&lt;&gt;"x"),--(_xlpm.v&lt;6000000)),
IF(_xlpm.valid=0,"",
IF(_xlpm.m=0,"Perfect!",
_xlpm.m&amp;IF(_xlpm.m=1," miss"," misses"))))</f>
        <v>2 misses</v>
      </c>
      <c r="I67" s="224" t="s">
        <v>180</v>
      </c>
      <c r="J67" s="225" t="s">
        <v>181</v>
      </c>
      <c r="K67" s="224" t="s">
        <v>180</v>
      </c>
      <c r="L67" s="130" cm="1">
        <f t="array" ref="L67">IF(SUMPRODUCT(--(LOWER(TRIM(C67:G67&amp;""))&lt;&gt;"x"),--(C67:G67&lt;&gt;""))=0,"",
SUMPRODUCT((LOWER(TRIM(C67:G67&amp;""))&lt;&gt;"x")*IFERROR(VALUE(SUBSTITUTE(C67:G67,",","")),0)))</f>
        <v>33898837</v>
      </c>
      <c r="M67" s="14" cm="1">
        <f t="array" ref="M67">IF(COUNTA(C67:G67)&lt;5,"",_xlfn.LET(_xlpm.v,IFERROR(VALUE(SUBSTITUTE(C67:G67,",","")),""),_xlpm.n,SUMPRODUCT(--(_xlpm.v&lt;&gt;"")),IF(_xlpm.n=0,"",SUM(_xlpm.v)/_xlpm.n)))</f>
        <v>6779767.4000000004</v>
      </c>
      <c r="N67" s="156" t="str">
        <f t="shared" ref="N67:N96" si="3">IF(L67&gt;=20000000,"★",IF(AND(C67&lt;&gt;"",D67&lt;&gt;"",E67&lt;&gt;"",F67&lt;&gt;"",G67&lt;&gt;""),"✗",""))</f>
        <v>★</v>
      </c>
      <c r="O67" t="str">
        <f t="shared" ref="O67:O99" si="4">IF(AND(COUNTA(C67:G67)=5,L67&lt;20000000),A67,"")</f>
        <v/>
      </c>
      <c r="V67">
        <v>1074</v>
      </c>
    </row>
    <row r="68" spans="1:22" ht="17.25" customHeight="1" x14ac:dyDescent="0.25">
      <c r="A68" s="82" t="s">
        <v>196</v>
      </c>
      <c r="B68">
        <v>28</v>
      </c>
      <c r="C68" s="14">
        <v>1260703</v>
      </c>
      <c r="D68" s="14">
        <v>1616045</v>
      </c>
      <c r="E68" s="14">
        <v>1891088</v>
      </c>
      <c r="F68" s="14">
        <v>0</v>
      </c>
      <c r="G68" s="14">
        <v>1818804</v>
      </c>
      <c r="H68" s="146" t="str" cm="1">
        <f t="array" ref="H68">_xlfn.LET(_xlpm.v,IFERROR(VALUE(SUBSTITUTE(C68:G68,",","")),""),
_xlpm.valid,SUMPRODUCT(--(_xlpm.v&lt;&gt;""),--(LOWER(TRIM(C68:G68&amp;""))&lt;&gt;"x")),
_xlpm.m,SUMPRODUCT(--(_xlpm.v&lt;&gt;""),--(LOWER(TRIM(C68:G68&amp;""))&lt;&gt;"x"),--(_xlpm.v&lt;6000000)),
IF(_xlpm.valid=0,"",
IF(_xlpm.m=0,"Perfect!",
_xlpm.m&amp;IF(_xlpm.m=1," miss"," misses"))))</f>
        <v>5 misses</v>
      </c>
      <c r="I68" s="224" t="s">
        <v>180</v>
      </c>
      <c r="J68" s="224" t="s">
        <v>180</v>
      </c>
      <c r="K68" s="224" t="s">
        <v>180</v>
      </c>
      <c r="L68" s="130" cm="1">
        <f t="array" ref="L68">IF(SUMPRODUCT(--(LOWER(TRIM(C68:G68&amp;""))&lt;&gt;"x"),--(C68:G68&lt;&gt;""))=0,"",
SUMPRODUCT((LOWER(TRIM(C68:G68&amp;""))&lt;&gt;"x")*IFERROR(VALUE(SUBSTITUTE(C68:G68,",","")),0)))</f>
        <v>6586640</v>
      </c>
      <c r="M68" s="14" cm="1">
        <f t="array" ref="M68">IF(COUNTA(C68:G68)&lt;5,"",_xlfn.LET(_xlpm.v,IFERROR(VALUE(SUBSTITUTE(C68:G68,",","")),""),_xlpm.n,SUMPRODUCT(--(_xlpm.v&lt;&gt;"")),IF(_xlpm.n=0,"",SUM(_xlpm.v)/_xlpm.n)))</f>
        <v>1317328</v>
      </c>
      <c r="N68" s="156" t="str">
        <f t="shared" si="3"/>
        <v>✗</v>
      </c>
      <c r="O68" t="str">
        <f t="shared" si="4"/>
        <v>Knull is back</v>
      </c>
      <c r="V68">
        <v>1094</v>
      </c>
    </row>
    <row r="69" spans="1:22" ht="17.25" customHeight="1" x14ac:dyDescent="0.25">
      <c r="A69" s="82" t="s">
        <v>45</v>
      </c>
      <c r="B69">
        <v>30</v>
      </c>
      <c r="C69" s="14">
        <v>7136360</v>
      </c>
      <c r="D69" s="14">
        <v>3650806</v>
      </c>
      <c r="E69" s="14">
        <v>2832122</v>
      </c>
      <c r="F69" s="14">
        <v>6718885</v>
      </c>
      <c r="G69" s="14">
        <v>4473562</v>
      </c>
      <c r="H69" s="146" t="str" cm="1">
        <f t="array" ref="H69">_xlfn.LET(_xlpm.v,IFERROR(VALUE(SUBSTITUTE(C69:G69,",","")),""),
_xlpm.valid,SUMPRODUCT(--(_xlpm.v&lt;&gt;""),--(LOWER(TRIM(C69:G69&amp;""))&lt;&gt;"x")),
_xlpm.m,SUMPRODUCT(--(_xlpm.v&lt;&gt;""),--(LOWER(TRIM(C69:G69&amp;""))&lt;&gt;"x"),--(_xlpm.v&lt;6000000)),
IF(_xlpm.valid=0,"",
IF(_xlpm.m=0,"Perfect!",
_xlpm.m&amp;IF(_xlpm.m=1," miss"," misses"))))</f>
        <v>3 misses</v>
      </c>
      <c r="I69" s="224" t="s">
        <v>180</v>
      </c>
      <c r="J69" s="224" t="s">
        <v>180</v>
      </c>
      <c r="K69" s="224" t="s">
        <v>180</v>
      </c>
      <c r="L69" s="130" cm="1">
        <f t="array" ref="L69">IF(SUMPRODUCT(--(LOWER(TRIM(C69:G69&amp;""))&lt;&gt;"x"),--(C69:G69&lt;&gt;""))=0,"",
SUMPRODUCT((LOWER(TRIM(C69:G69&amp;""))&lt;&gt;"x")*IFERROR(VALUE(SUBSTITUTE(C69:G69,",","")),0)))</f>
        <v>24811735</v>
      </c>
      <c r="M69" s="14" cm="1">
        <f t="array" ref="M69">IF(COUNTA(C69:G69)&lt;5,"",_xlfn.LET(_xlpm.v,IFERROR(VALUE(SUBSTITUTE(C69:G69,",","")),""),_xlpm.n,SUMPRODUCT(--(_xlpm.v&lt;&gt;"")),IF(_xlpm.n=0,"",SUM(_xlpm.v)/_xlpm.n)))</f>
        <v>4962347</v>
      </c>
      <c r="N69" s="156" t="str">
        <f t="shared" si="3"/>
        <v>★</v>
      </c>
      <c r="O69" t="str">
        <f t="shared" si="4"/>
        <v/>
      </c>
      <c r="V69">
        <v>1075</v>
      </c>
    </row>
    <row r="70" spans="1:22" ht="17.25" customHeight="1" x14ac:dyDescent="0.25">
      <c r="A70" s="82" t="s">
        <v>47</v>
      </c>
      <c r="B70">
        <v>28</v>
      </c>
      <c r="C70" s="14">
        <v>6331870</v>
      </c>
      <c r="D70" s="14">
        <v>5106654</v>
      </c>
      <c r="E70" s="14">
        <v>8105817</v>
      </c>
      <c r="F70" s="14">
        <v>6402799</v>
      </c>
      <c r="G70" s="14">
        <v>6047256</v>
      </c>
      <c r="H70" s="146" t="str" cm="1">
        <f t="array" ref="H70">_xlfn.LET(_xlpm.v,IFERROR(VALUE(SUBSTITUTE(C70:G70,",","")),""),
_xlpm.valid,SUMPRODUCT(--(_xlpm.v&lt;&gt;""),--(LOWER(TRIM(C70:G70&amp;""))&lt;&gt;"x")),
_xlpm.m,SUMPRODUCT(--(_xlpm.v&lt;&gt;""),--(LOWER(TRIM(C70:G70&amp;""))&lt;&gt;"x"),--(_xlpm.v&lt;6000000)),
IF(_xlpm.valid=0,"",
IF(_xlpm.m=0,"Perfect!",
_xlpm.m&amp;IF(_xlpm.m=1," miss"," misses"))))</f>
        <v>1 miss</v>
      </c>
      <c r="I70" s="224" t="s">
        <v>180</v>
      </c>
      <c r="J70" s="224" t="s">
        <v>180</v>
      </c>
      <c r="K70" s="224" t="s">
        <v>180</v>
      </c>
      <c r="L70" s="130" cm="1">
        <f t="array" ref="L70">IF(SUMPRODUCT(--(LOWER(TRIM(C70:G70&amp;""))&lt;&gt;"x"),--(C70:G70&lt;&gt;""))=0,"",
SUMPRODUCT((LOWER(TRIM(C70:G70&amp;""))&lt;&gt;"x")*IFERROR(VALUE(SUBSTITUTE(C70:G70,",","")),0)))</f>
        <v>31994396</v>
      </c>
      <c r="M70" s="14" cm="1">
        <f t="array" ref="M70">IF(COUNTA(C70:G70)&lt;5,"",_xlfn.LET(_xlpm.v,IFERROR(VALUE(SUBSTITUTE(C70:G70,",","")),""),_xlpm.n,SUMPRODUCT(--(_xlpm.v&lt;&gt;"")),IF(_xlpm.n=0,"",SUM(_xlpm.v)/_xlpm.n)))</f>
        <v>6398879.2000000002</v>
      </c>
      <c r="N70" s="156" t="str">
        <f t="shared" si="3"/>
        <v>★</v>
      </c>
      <c r="O70" t="str">
        <f t="shared" si="4"/>
        <v/>
      </c>
      <c r="V70">
        <v>1076</v>
      </c>
    </row>
    <row r="71" spans="1:22" ht="17.25" customHeight="1" x14ac:dyDescent="0.25">
      <c r="A71" s="82" t="s">
        <v>49</v>
      </c>
      <c r="B71">
        <v>28</v>
      </c>
      <c r="C71" s="14">
        <v>3484575</v>
      </c>
      <c r="D71" s="14">
        <v>867757</v>
      </c>
      <c r="E71" s="14">
        <v>855355</v>
      </c>
      <c r="F71" s="14">
        <v>1102684</v>
      </c>
      <c r="G71" s="14">
        <v>802164</v>
      </c>
      <c r="H71" s="146" t="str" cm="1">
        <f t="array" ref="H71">_xlfn.LET(_xlpm.v,IFERROR(VALUE(SUBSTITUTE(C71:G71,",","")),""),
_xlpm.valid,SUMPRODUCT(--(_xlpm.v&lt;&gt;""),--(LOWER(TRIM(C71:G71&amp;""))&lt;&gt;"x")),
_xlpm.m,SUMPRODUCT(--(_xlpm.v&lt;&gt;""),--(LOWER(TRIM(C71:G71&amp;""))&lt;&gt;"x"),--(_xlpm.v&lt;6000000)),
IF(_xlpm.valid=0,"",
IF(_xlpm.m=0,"Perfect!",
_xlpm.m&amp;IF(_xlpm.m=1," miss"," misses"))))</f>
        <v>5 misses</v>
      </c>
      <c r="I71" s="224" t="s">
        <v>180</v>
      </c>
      <c r="J71" s="224" t="s">
        <v>180</v>
      </c>
      <c r="K71" s="225" t="s">
        <v>181</v>
      </c>
      <c r="L71" s="130" cm="1">
        <f t="array" ref="L71">IF(SUMPRODUCT(--(LOWER(TRIM(C71:G71&amp;""))&lt;&gt;"x"),--(C71:G71&lt;&gt;""))=0,"",
SUMPRODUCT((LOWER(TRIM(C71:G71&amp;""))&lt;&gt;"x")*IFERROR(VALUE(SUBSTITUTE(C71:G71,",","")),0)))</f>
        <v>7112535</v>
      </c>
      <c r="M71" s="14" cm="1">
        <f t="array" ref="M71">IF(COUNTA(C71:G71)&lt;5,"",_xlfn.LET(_xlpm.v,IFERROR(VALUE(SUBSTITUTE(C71:G71,",","")),""),_xlpm.n,SUMPRODUCT(--(_xlpm.v&lt;&gt;"")),IF(_xlpm.n=0,"",SUM(_xlpm.v)/_xlpm.n)))</f>
        <v>1422507</v>
      </c>
      <c r="N71" s="156" t="str">
        <f t="shared" si="3"/>
        <v>✗</v>
      </c>
      <c r="O71" t="str">
        <f t="shared" si="4"/>
        <v>LoverGuy</v>
      </c>
      <c r="V71">
        <v>1077</v>
      </c>
    </row>
    <row r="72" spans="1:22" ht="17.25" customHeight="1" x14ac:dyDescent="0.25">
      <c r="A72" s="82" t="s">
        <v>51</v>
      </c>
      <c r="B72">
        <v>28</v>
      </c>
      <c r="C72" s="14">
        <v>380823</v>
      </c>
      <c r="D72" s="14">
        <v>592843</v>
      </c>
      <c r="E72" s="14">
        <v>351743</v>
      </c>
      <c r="F72" s="14">
        <v>652135</v>
      </c>
      <c r="G72" s="14">
        <v>841483</v>
      </c>
      <c r="H72" s="146" t="str" cm="1">
        <f t="array" ref="H72">_xlfn.LET(_xlpm.v,IFERROR(VALUE(SUBSTITUTE(C72:G72,",","")),""),
_xlpm.valid,SUMPRODUCT(--(_xlpm.v&lt;&gt;""),--(LOWER(TRIM(C72:G72&amp;""))&lt;&gt;"x")),
_xlpm.m,SUMPRODUCT(--(_xlpm.v&lt;&gt;""),--(LOWER(TRIM(C72:G72&amp;""))&lt;&gt;"x"),--(_xlpm.v&lt;6000000)),
IF(_xlpm.valid=0,"",
IF(_xlpm.m=0,"Perfect!",
_xlpm.m&amp;IF(_xlpm.m=1," miss"," misses"))))</f>
        <v>5 misses</v>
      </c>
      <c r="I72" s="224" t="s">
        <v>180</v>
      </c>
      <c r="J72" s="224" t="s">
        <v>180</v>
      </c>
      <c r="K72" s="224" t="s">
        <v>180</v>
      </c>
      <c r="L72" s="130" cm="1">
        <f t="array" ref="L72">IF(SUMPRODUCT(--(LOWER(TRIM(C72:G72&amp;""))&lt;&gt;"x"),--(C72:G72&lt;&gt;""))=0,"",
SUMPRODUCT((LOWER(TRIM(C72:G72&amp;""))&lt;&gt;"x")*IFERROR(VALUE(SUBSTITUTE(C72:G72,",","")),0)))</f>
        <v>2819027</v>
      </c>
      <c r="M72" s="14" cm="1">
        <f t="array" ref="M72">IF(COUNTA(C72:G72)&lt;5,"",_xlfn.LET(_xlpm.v,IFERROR(VALUE(SUBSTITUTE(C72:G72,",","")),""),_xlpm.n,SUMPRODUCT(--(_xlpm.v&lt;&gt;"")),IF(_xlpm.n=0,"",SUM(_xlpm.v)/_xlpm.n)))</f>
        <v>563805.4</v>
      </c>
      <c r="N72" s="156" t="str">
        <f t="shared" si="3"/>
        <v>✗</v>
      </c>
      <c r="O72" t="str">
        <f t="shared" si="4"/>
        <v>Matys</v>
      </c>
      <c r="V72">
        <v>1078</v>
      </c>
    </row>
    <row r="73" spans="1:22" ht="17.25" customHeight="1" x14ac:dyDescent="0.25">
      <c r="A73" s="82" t="s">
        <v>52</v>
      </c>
      <c r="B73">
        <v>30</v>
      </c>
      <c r="C73" s="14">
        <v>4807000</v>
      </c>
      <c r="D73" s="14">
        <v>2719748</v>
      </c>
      <c r="E73" s="14">
        <v>1806523</v>
      </c>
      <c r="F73" s="14">
        <v>3756240</v>
      </c>
      <c r="G73" s="14">
        <v>2495591</v>
      </c>
      <c r="H73" s="146" t="str" cm="1">
        <f t="array" ref="H73">_xlfn.LET(_xlpm.v,IFERROR(VALUE(SUBSTITUTE(C73:G73,",","")),""),
_xlpm.valid,SUMPRODUCT(--(_xlpm.v&lt;&gt;""),--(LOWER(TRIM(C73:G73&amp;""))&lt;&gt;"x")),
_xlpm.m,SUMPRODUCT(--(_xlpm.v&lt;&gt;""),--(LOWER(TRIM(C73:G73&amp;""))&lt;&gt;"x"),--(_xlpm.v&lt;6000000)),
IF(_xlpm.valid=0,"",
IF(_xlpm.m=0,"Perfect!",
_xlpm.m&amp;IF(_xlpm.m=1," miss"," misses"))))</f>
        <v>5 misses</v>
      </c>
      <c r="I73" s="225" t="s">
        <v>181</v>
      </c>
      <c r="J73" s="225" t="s">
        <v>181</v>
      </c>
      <c r="K73" s="225" t="s">
        <v>181</v>
      </c>
      <c r="L73" s="130" cm="1">
        <f t="array" ref="L73">IF(SUMPRODUCT(--(LOWER(TRIM(C73:G73&amp;""))&lt;&gt;"x"),--(C73:G73&lt;&gt;""))=0,"",
SUMPRODUCT((LOWER(TRIM(C73:G73&amp;""))&lt;&gt;"x")*IFERROR(VALUE(SUBSTITUTE(C73:G73,",","")),0)))</f>
        <v>15585102</v>
      </c>
      <c r="M73" s="14" cm="1">
        <f t="array" ref="M73">IF(COUNTA(C73:G73)&lt;5,"",_xlfn.LET(_xlpm.v,IFERROR(VALUE(SUBSTITUTE(C73:G73,",","")),""),_xlpm.n,SUMPRODUCT(--(_xlpm.v&lt;&gt;"")),IF(_xlpm.n=0,"",SUM(_xlpm.v)/_xlpm.n)))</f>
        <v>3117020.4</v>
      </c>
      <c r="N73" s="156" t="str">
        <f t="shared" si="3"/>
        <v>✗</v>
      </c>
      <c r="O73" t="str">
        <f t="shared" si="4"/>
        <v>Mervyn</v>
      </c>
      <c r="V73">
        <v>1079</v>
      </c>
    </row>
    <row r="74" spans="1:22" ht="17.25" customHeight="1" x14ac:dyDescent="0.25">
      <c r="A74" s="82" t="s">
        <v>69</v>
      </c>
      <c r="B74">
        <v>28</v>
      </c>
      <c r="C74" s="14">
        <v>749273</v>
      </c>
      <c r="D74" s="14">
        <v>3057428</v>
      </c>
      <c r="E74" s="14">
        <v>2804103</v>
      </c>
      <c r="F74" s="14">
        <v>2447040</v>
      </c>
      <c r="G74" s="14">
        <v>688344</v>
      </c>
      <c r="H74" s="146" t="str" cm="1">
        <f t="array" ref="H74">_xlfn.LET(_xlpm.v,IFERROR(VALUE(SUBSTITUTE(C74:G74,",","")),""),
_xlpm.valid,SUMPRODUCT(--(_xlpm.v&lt;&gt;""),--(LOWER(TRIM(C74:G74&amp;""))&lt;&gt;"x")),
_xlpm.m,SUMPRODUCT(--(_xlpm.v&lt;&gt;""),--(LOWER(TRIM(C74:G74&amp;""))&lt;&gt;"x"),--(_xlpm.v&lt;6000000)),
IF(_xlpm.valid=0,"",
IF(_xlpm.m=0,"Perfect!",
_xlpm.m&amp;IF(_xlpm.m=1," miss"," misses"))))</f>
        <v>5 misses</v>
      </c>
      <c r="I74" s="224" t="s">
        <v>180</v>
      </c>
      <c r="J74" s="224" t="s">
        <v>180</v>
      </c>
      <c r="K74" s="224" t="s">
        <v>180</v>
      </c>
      <c r="L74" s="130" cm="1">
        <f t="array" ref="L74">IF(SUMPRODUCT(--(LOWER(TRIM(C74:G74&amp;""))&lt;&gt;"x"),--(C74:G74&lt;&gt;""))=0,"",
SUMPRODUCT((LOWER(TRIM(C74:G74&amp;""))&lt;&gt;"x")*IFERROR(VALUE(SUBSTITUTE(C74:G74,",","")),0)))</f>
        <v>9746188</v>
      </c>
      <c r="M74" s="14" cm="1">
        <f t="array" ref="M74">IF(COUNTA(C74:G74)&lt;5,"",_xlfn.LET(_xlpm.v,IFERROR(VALUE(SUBSTITUTE(C74:G74,",","")),""),_xlpm.n,SUMPRODUCT(--(_xlpm.v&lt;&gt;"")),IF(_xlpm.n=0,"",SUM(_xlpm.v)/_xlpm.n)))</f>
        <v>1949237.6</v>
      </c>
      <c r="N74" s="156" t="str">
        <f t="shared" si="3"/>
        <v>✗</v>
      </c>
      <c r="O74" t="str">
        <f t="shared" si="4"/>
        <v>Pabloaob</v>
      </c>
      <c r="V74">
        <v>1097</v>
      </c>
    </row>
    <row r="75" spans="1:22" ht="17.25" customHeight="1" x14ac:dyDescent="0.25">
      <c r="A75" s="82" t="s">
        <v>54</v>
      </c>
      <c r="B75">
        <v>30</v>
      </c>
      <c r="C75" s="14">
        <v>7120019</v>
      </c>
      <c r="D75" s="14">
        <v>4010606</v>
      </c>
      <c r="E75" s="14">
        <v>2410874</v>
      </c>
      <c r="F75" s="14">
        <v>13239698</v>
      </c>
      <c r="G75" s="14">
        <v>7297252</v>
      </c>
      <c r="H75" s="146" t="str" cm="1">
        <f t="array" ref="H75">_xlfn.LET(_xlpm.v,IFERROR(VALUE(SUBSTITUTE(C75:G75,",","")),""),
_xlpm.valid,SUMPRODUCT(--(_xlpm.v&lt;&gt;""),--(LOWER(TRIM(C75:G75&amp;""))&lt;&gt;"x")),
_xlpm.m,SUMPRODUCT(--(_xlpm.v&lt;&gt;""),--(LOWER(TRIM(C75:G75&amp;""))&lt;&gt;"x"),--(_xlpm.v&lt;6000000)),
IF(_xlpm.valid=0,"",
IF(_xlpm.m=0,"Perfect!",
_xlpm.m&amp;IF(_xlpm.m=1," miss"," misses"))))</f>
        <v>2 misses</v>
      </c>
      <c r="I75" s="224" t="s">
        <v>180</v>
      </c>
      <c r="J75" s="224" t="s">
        <v>180</v>
      </c>
      <c r="K75" s="224" t="s">
        <v>180</v>
      </c>
      <c r="L75" s="130" cm="1">
        <f t="array" ref="L75">IF(SUMPRODUCT(--(LOWER(TRIM(C75:G75&amp;""))&lt;&gt;"x"),--(C75:G75&lt;&gt;""))=0,"",
SUMPRODUCT((LOWER(TRIM(C75:G75&amp;""))&lt;&gt;"x")*IFERROR(VALUE(SUBSTITUTE(C75:G75,",","")),0)))</f>
        <v>34078449</v>
      </c>
      <c r="M75" s="14" cm="1">
        <f t="array" ref="M75">IF(COUNTA(C75:G75)&lt;5,"",_xlfn.LET(_xlpm.v,IFERROR(VALUE(SUBSTITUTE(C75:G75,",","")),""),_xlpm.n,SUMPRODUCT(--(_xlpm.v&lt;&gt;"")),IF(_xlpm.n=0,"",SUM(_xlpm.v)/_xlpm.n)))</f>
        <v>6815689.7999999998</v>
      </c>
      <c r="N75" s="156" t="str">
        <f t="shared" si="3"/>
        <v>★</v>
      </c>
      <c r="O75" t="str">
        <f t="shared" si="4"/>
        <v/>
      </c>
      <c r="V75">
        <v>1081</v>
      </c>
    </row>
    <row r="76" spans="1:22" ht="17.25" customHeight="1" x14ac:dyDescent="0.25">
      <c r="A76" s="82" t="s">
        <v>56</v>
      </c>
      <c r="B76">
        <v>29</v>
      </c>
      <c r="C76" s="14">
        <v>1013054</v>
      </c>
      <c r="D76" s="14">
        <v>2515157</v>
      </c>
      <c r="E76" s="14">
        <v>3149362</v>
      </c>
      <c r="F76" s="14">
        <v>2214340</v>
      </c>
      <c r="G76" s="14">
        <v>1206359</v>
      </c>
      <c r="H76" s="146" t="str" cm="1">
        <f t="array" ref="H76">_xlfn.LET(_xlpm.v,IFERROR(VALUE(SUBSTITUTE(C76:G76,",","")),""),
_xlpm.valid,SUMPRODUCT(--(_xlpm.v&lt;&gt;""),--(LOWER(TRIM(C76:G76&amp;""))&lt;&gt;"x")),
_xlpm.m,SUMPRODUCT(--(_xlpm.v&lt;&gt;""),--(LOWER(TRIM(C76:G76&amp;""))&lt;&gt;"x"),--(_xlpm.v&lt;6000000)),
IF(_xlpm.valid=0,"",
IF(_xlpm.m=0,"Perfect!",
_xlpm.m&amp;IF(_xlpm.m=1," miss"," misses"))))</f>
        <v>5 misses</v>
      </c>
      <c r="I76" s="224" t="s">
        <v>180</v>
      </c>
      <c r="J76" s="224" t="s">
        <v>180</v>
      </c>
      <c r="K76" s="224" t="s">
        <v>180</v>
      </c>
      <c r="L76" s="130" cm="1">
        <f t="array" ref="L76">IF(SUMPRODUCT(--(LOWER(TRIM(C76:G76&amp;""))&lt;&gt;"x"),--(C76:G76&lt;&gt;""))=0,"",
SUMPRODUCT((LOWER(TRIM(C76:G76&amp;""))&lt;&gt;"x")*IFERROR(VALUE(SUBSTITUTE(C76:G76,",","")),0)))</f>
        <v>10098272</v>
      </c>
      <c r="M76" s="14" cm="1">
        <f t="array" ref="M76">IF(COUNTA(C76:G76)&lt;5,"",_xlfn.LET(_xlpm.v,IFERROR(VALUE(SUBSTITUTE(C76:G76,",","")),""),_xlpm.n,SUMPRODUCT(--(_xlpm.v&lt;&gt;"")),IF(_xlpm.n=0,"",SUM(_xlpm.v)/_xlpm.n)))</f>
        <v>2019654.4</v>
      </c>
      <c r="N76" s="156" t="str">
        <f t="shared" si="3"/>
        <v>✗</v>
      </c>
      <c r="O76" t="str">
        <f t="shared" si="4"/>
        <v>Sweetgum Matt</v>
      </c>
      <c r="V76">
        <v>1083</v>
      </c>
    </row>
    <row r="77" spans="1:22" ht="17.25" customHeight="1" x14ac:dyDescent="0.25">
      <c r="A77" s="82" t="s">
        <v>58</v>
      </c>
      <c r="B77">
        <v>28</v>
      </c>
      <c r="C77" s="14">
        <v>6705634</v>
      </c>
      <c r="D77" s="14">
        <v>2651498</v>
      </c>
      <c r="E77" s="14">
        <v>1980397</v>
      </c>
      <c r="F77" s="14">
        <v>7400802</v>
      </c>
      <c r="G77" s="14">
        <v>2121318</v>
      </c>
      <c r="H77" s="146" t="str" cm="1">
        <f t="array" ref="H77">_xlfn.LET(_xlpm.v,IFERROR(VALUE(SUBSTITUTE(C77:G77,",","")),""),
_xlpm.valid,SUMPRODUCT(--(_xlpm.v&lt;&gt;""),--(LOWER(TRIM(C77:G77&amp;""))&lt;&gt;"x")),
_xlpm.m,SUMPRODUCT(--(_xlpm.v&lt;&gt;""),--(LOWER(TRIM(C77:G77&amp;""))&lt;&gt;"x"),--(_xlpm.v&lt;6000000)),
IF(_xlpm.valid=0,"",
IF(_xlpm.m=0,"Perfect!",
_xlpm.m&amp;IF(_xlpm.m=1," miss"," misses"))))</f>
        <v>3 misses</v>
      </c>
      <c r="I77" s="224" t="s">
        <v>180</v>
      </c>
      <c r="J77" s="224" t="s">
        <v>180</v>
      </c>
      <c r="K77" s="224" t="s">
        <v>180</v>
      </c>
      <c r="L77" s="130" cm="1">
        <f t="array" ref="L77">IF(SUMPRODUCT(--(LOWER(TRIM(C77:G77&amp;""))&lt;&gt;"x"),--(C77:G77&lt;&gt;""))=0,"",
SUMPRODUCT((LOWER(TRIM(C77:G77&amp;""))&lt;&gt;"x")*IFERROR(VALUE(SUBSTITUTE(C77:G77,",","")),0)))</f>
        <v>20859649</v>
      </c>
      <c r="M77" s="14" cm="1">
        <f t="array" ref="M77">IF(COUNTA(C77:G77)&lt;5,"",_xlfn.LET(_xlpm.v,IFERROR(VALUE(SUBSTITUTE(C77:G77,",","")),""),_xlpm.n,SUMPRODUCT(--(_xlpm.v&lt;&gt;"")),IF(_xlpm.n=0,"",SUM(_xlpm.v)/_xlpm.n)))</f>
        <v>4171929.8</v>
      </c>
      <c r="N77" s="156" t="str">
        <f t="shared" si="3"/>
        <v>★</v>
      </c>
      <c r="O77" t="str">
        <f t="shared" si="4"/>
        <v/>
      </c>
      <c r="V77">
        <v>1084</v>
      </c>
    </row>
    <row r="78" spans="1:22" ht="17.25" customHeight="1" x14ac:dyDescent="0.25">
      <c r="A78" s="82" t="s">
        <v>60</v>
      </c>
      <c r="B78">
        <v>30</v>
      </c>
      <c r="C78" s="14">
        <v>6538080</v>
      </c>
      <c r="D78" s="14">
        <v>6009305</v>
      </c>
      <c r="E78" s="14">
        <v>6012304</v>
      </c>
      <c r="F78" s="14">
        <v>6213237</v>
      </c>
      <c r="G78" s="14">
        <v>4264319</v>
      </c>
      <c r="H78" s="146" t="str" cm="1">
        <f t="array" ref="H78">_xlfn.LET(_xlpm.v,IFERROR(VALUE(SUBSTITUTE(C78:G78,",","")),""),
_xlpm.valid,SUMPRODUCT(--(_xlpm.v&lt;&gt;""),--(LOWER(TRIM(C78:G78&amp;""))&lt;&gt;"x")),
_xlpm.m,SUMPRODUCT(--(_xlpm.v&lt;&gt;""),--(LOWER(TRIM(C78:G78&amp;""))&lt;&gt;"x"),--(_xlpm.v&lt;6000000)),
IF(_xlpm.valid=0,"",
IF(_xlpm.m=0,"Perfect!",
_xlpm.m&amp;IF(_xlpm.m=1," miss"," misses"))))</f>
        <v>1 miss</v>
      </c>
      <c r="I78" s="224" t="s">
        <v>180</v>
      </c>
      <c r="J78" s="224" t="s">
        <v>180</v>
      </c>
      <c r="K78" s="224" t="s">
        <v>180</v>
      </c>
      <c r="L78" s="130" cm="1">
        <f t="array" ref="L78">IF(SUMPRODUCT(--(LOWER(TRIM(C78:G78&amp;""))&lt;&gt;"x"),--(C78:G78&lt;&gt;""))=0,"",
SUMPRODUCT((LOWER(TRIM(C78:G78&amp;""))&lt;&gt;"x")*IFERROR(VALUE(SUBSTITUTE(C78:G78,",","")),0)))</f>
        <v>29037245</v>
      </c>
      <c r="M78" s="14" cm="1">
        <f t="array" ref="M78">IF(COUNTA(C78:G78)&lt;5,"",_xlfn.LET(_xlpm.v,IFERROR(VALUE(SUBSTITUTE(C78:G78,",","")),""),_xlpm.n,SUMPRODUCT(--(_xlpm.v&lt;&gt;"")),IF(_xlpm.n=0,"",SUM(_xlpm.v)/_xlpm.n)))</f>
        <v>5807449</v>
      </c>
      <c r="N78" s="156" t="str">
        <f t="shared" si="3"/>
        <v>★</v>
      </c>
      <c r="O78" t="str">
        <f t="shared" si="4"/>
        <v/>
      </c>
      <c r="V78">
        <v>1085</v>
      </c>
    </row>
    <row r="79" spans="1:22" ht="17.25" customHeight="1" x14ac:dyDescent="0.25">
      <c r="A79" s="82" t="s">
        <v>193</v>
      </c>
      <c r="B79">
        <v>30</v>
      </c>
      <c r="C79" s="14">
        <v>12643271</v>
      </c>
      <c r="D79" s="14">
        <v>4783043</v>
      </c>
      <c r="E79" s="14">
        <v>3151476</v>
      </c>
      <c r="F79" s="14">
        <v>21516759</v>
      </c>
      <c r="G79" s="14">
        <v>4102450</v>
      </c>
      <c r="H79" s="146" t="str" cm="1">
        <f t="array" ref="H79">_xlfn.LET(_xlpm.v,IFERROR(VALUE(SUBSTITUTE(C79:G79,",","")),""),
_xlpm.valid,SUMPRODUCT(--(_xlpm.v&lt;&gt;""),--(LOWER(TRIM(C79:G79&amp;""))&lt;&gt;"x")),
_xlpm.m,SUMPRODUCT(--(_xlpm.v&lt;&gt;""),--(LOWER(TRIM(C79:G79&amp;""))&lt;&gt;"x"),--(_xlpm.v&lt;6000000)),
IF(_xlpm.valid=0,"",
IF(_xlpm.m=0,"Perfect!",
_xlpm.m&amp;IF(_xlpm.m=1," miss"," misses"))))</f>
        <v>3 misses</v>
      </c>
      <c r="I79" s="224" t="s">
        <v>180</v>
      </c>
      <c r="J79" s="224" t="s">
        <v>180</v>
      </c>
      <c r="K79" s="224" t="s">
        <v>180</v>
      </c>
      <c r="L79" s="130" cm="1">
        <f t="array" ref="L79">IF(SUMPRODUCT(--(LOWER(TRIM(C79:G79&amp;""))&lt;&gt;"x"),--(C79:G79&lt;&gt;""))=0,"",
SUMPRODUCT((LOWER(TRIM(C79:G79&amp;""))&lt;&gt;"x")*IFERROR(VALUE(SUBSTITUTE(C79:G79,",","")),0)))</f>
        <v>46196999</v>
      </c>
      <c r="M79" s="14" cm="1">
        <f t="array" ref="M79">IF(COUNTA(C79:G79)&lt;5,"",_xlfn.LET(_xlpm.v,IFERROR(VALUE(SUBSTITUTE(C79:G79,",","")),""),_xlpm.n,SUMPRODUCT(--(_xlpm.v&lt;&gt;"")),IF(_xlpm.n=0,"",SUM(_xlpm.v)/_xlpm.n)))</f>
        <v>9239399.8000000007</v>
      </c>
      <c r="N79" s="156" t="str">
        <f t="shared" si="3"/>
        <v>★</v>
      </c>
      <c r="O79" t="str">
        <f t="shared" si="4"/>
        <v/>
      </c>
      <c r="V79">
        <v>1086</v>
      </c>
    </row>
    <row r="80" spans="1:22" ht="17.25" customHeight="1" x14ac:dyDescent="0.25">
      <c r="A80" s="82" t="s">
        <v>62</v>
      </c>
      <c r="B80">
        <v>29</v>
      </c>
      <c r="C80" s="14">
        <v>6523477</v>
      </c>
      <c r="D80" s="14">
        <v>2128278</v>
      </c>
      <c r="E80" s="14">
        <v>2574225</v>
      </c>
      <c r="F80" s="14">
        <v>2258788</v>
      </c>
      <c r="G80" s="14">
        <v>3317005</v>
      </c>
      <c r="H80" s="146" t="str" cm="1">
        <f t="array" ref="H80">_xlfn.LET(_xlpm.v,IFERROR(VALUE(SUBSTITUTE(C80:G80,",","")),""),
_xlpm.valid,SUMPRODUCT(--(_xlpm.v&lt;&gt;""),--(LOWER(TRIM(C80:G80&amp;""))&lt;&gt;"x")),
_xlpm.m,SUMPRODUCT(--(_xlpm.v&lt;&gt;""),--(LOWER(TRIM(C80:G80&amp;""))&lt;&gt;"x"),--(_xlpm.v&lt;6000000)),
IF(_xlpm.valid=0,"",
IF(_xlpm.m=0,"Perfect!",
_xlpm.m&amp;IF(_xlpm.m=1," miss"," misses"))))</f>
        <v>4 misses</v>
      </c>
      <c r="I80" s="224" t="s">
        <v>180</v>
      </c>
      <c r="J80" s="224" t="s">
        <v>180</v>
      </c>
      <c r="K80" s="224" t="s">
        <v>180</v>
      </c>
      <c r="L80" s="130" cm="1">
        <f t="array" ref="L80">IF(SUMPRODUCT(--(LOWER(TRIM(C80:G80&amp;""))&lt;&gt;"x"),--(C80:G80&lt;&gt;""))=0,"",
SUMPRODUCT((LOWER(TRIM(C80:G80&amp;""))&lt;&gt;"x")*IFERROR(VALUE(SUBSTITUTE(C80:G80,",","")),0)))</f>
        <v>16801773</v>
      </c>
      <c r="M80" s="14" cm="1">
        <f t="array" ref="M80">IF(COUNTA(C80:G80)&lt;5,"",_xlfn.LET(_xlpm.v,IFERROR(VALUE(SUBSTITUTE(C80:G80,",","")),""),_xlpm.n,SUMPRODUCT(--(_xlpm.v&lt;&gt;"")),IF(_xlpm.n=0,"",SUM(_xlpm.v)/_xlpm.n)))</f>
        <v>3360354.6</v>
      </c>
      <c r="N80" s="156" t="str">
        <f t="shared" si="3"/>
        <v>✗</v>
      </c>
      <c r="O80" t="str">
        <f t="shared" si="4"/>
        <v>TurkeyG</v>
      </c>
      <c r="V80">
        <v>1087</v>
      </c>
    </row>
    <row r="81" spans="1:22" ht="17.25" customHeight="1" x14ac:dyDescent="0.25">
      <c r="A81" s="82" t="s">
        <v>64</v>
      </c>
      <c r="B81">
        <v>30</v>
      </c>
      <c r="C81" s="14">
        <v>3930520</v>
      </c>
      <c r="D81" s="14">
        <v>2097470</v>
      </c>
      <c r="E81" s="14">
        <v>1238432</v>
      </c>
      <c r="F81" s="14">
        <v>8208905</v>
      </c>
      <c r="G81" s="14">
        <v>1345708</v>
      </c>
      <c r="H81" s="146" t="str" cm="1">
        <f t="array" ref="H81">_xlfn.LET(_xlpm.v,IFERROR(VALUE(SUBSTITUTE(C81:G81,",","")),""),
_xlpm.valid,SUMPRODUCT(--(_xlpm.v&lt;&gt;""),--(LOWER(TRIM(C81:G81&amp;""))&lt;&gt;"x")),
_xlpm.m,SUMPRODUCT(--(_xlpm.v&lt;&gt;""),--(LOWER(TRIM(C81:G81&amp;""))&lt;&gt;"x"),--(_xlpm.v&lt;6000000)),
IF(_xlpm.valid=0,"",
IF(_xlpm.m=0,"Perfect!",
_xlpm.m&amp;IF(_xlpm.m=1," miss"," misses"))))</f>
        <v>4 misses</v>
      </c>
      <c r="I81" s="224" t="s">
        <v>180</v>
      </c>
      <c r="J81" s="224" t="s">
        <v>180</v>
      </c>
      <c r="K81" s="224" t="s">
        <v>180</v>
      </c>
      <c r="L81" s="130" cm="1">
        <f t="array" ref="L81">IF(SUMPRODUCT(--(LOWER(TRIM(C81:G81&amp;""))&lt;&gt;"x"),--(C81:G81&lt;&gt;""))=0,"",
SUMPRODUCT((LOWER(TRIM(C81:G81&amp;""))&lt;&gt;"x")*IFERROR(VALUE(SUBSTITUTE(C81:G81,",","")),0)))</f>
        <v>16821035</v>
      </c>
      <c r="M81" s="14" cm="1">
        <f t="array" ref="M81">IF(COUNTA(C81:G81)&lt;5,"",_xlfn.LET(_xlpm.v,IFERROR(VALUE(SUBSTITUTE(C81:G81,",","")),""),_xlpm.n,SUMPRODUCT(--(_xlpm.v&lt;&gt;"")),IF(_xlpm.n=0,"",SUM(_xlpm.v)/_xlpm.n)))</f>
        <v>3364207</v>
      </c>
      <c r="N81" s="156" t="str">
        <f t="shared" si="3"/>
        <v>✗</v>
      </c>
      <c r="O81" t="str">
        <f t="shared" si="4"/>
        <v>Valentine85</v>
      </c>
      <c r="V81">
        <v>1088</v>
      </c>
    </row>
    <row r="82" spans="1:22" ht="17.25" customHeight="1" x14ac:dyDescent="0.25">
      <c r="A82" s="82" t="s">
        <v>200</v>
      </c>
      <c r="B82">
        <v>29</v>
      </c>
      <c r="C82" s="14">
        <v>9303061</v>
      </c>
      <c r="D82" s="14">
        <v>1522577</v>
      </c>
      <c r="E82" s="14">
        <v>1806330</v>
      </c>
      <c r="F82" s="14">
        <v>1966</v>
      </c>
      <c r="G82" s="14">
        <v>822140</v>
      </c>
      <c r="H82" s="146" t="str" cm="1">
        <f t="array" ref="H82">_xlfn.LET(_xlpm.v,IFERROR(VALUE(SUBSTITUTE(C82:G82,",","")),""),
_xlpm.valid,SUMPRODUCT(--(_xlpm.v&lt;&gt;""),--(LOWER(TRIM(C82:G82&amp;""))&lt;&gt;"x")),
_xlpm.m,SUMPRODUCT(--(_xlpm.v&lt;&gt;""),--(LOWER(TRIM(C82:G82&amp;""))&lt;&gt;"x"),--(_xlpm.v&lt;6000000)),
IF(_xlpm.valid=0,"",
IF(_xlpm.m=0,"Perfect!",
_xlpm.m&amp;IF(_xlpm.m=1," miss"," misses"))))</f>
        <v>4 misses</v>
      </c>
      <c r="I82" s="224" t="s">
        <v>180</v>
      </c>
      <c r="J82" s="224" t="s">
        <v>180</v>
      </c>
      <c r="K82" s="224" t="s">
        <v>180</v>
      </c>
      <c r="L82" s="130" cm="1">
        <f t="array" ref="L82">IF(SUMPRODUCT(--(LOWER(TRIM(C82:G82&amp;""))&lt;&gt;"x"),--(C82:G82&lt;&gt;""))=0,"",
SUMPRODUCT((LOWER(TRIM(C82:G82&amp;""))&lt;&gt;"x")*IFERROR(VALUE(SUBSTITUTE(C82:G82,",","")),0)))</f>
        <v>13456074</v>
      </c>
      <c r="M82" s="14" cm="1">
        <f t="array" ref="M82">IF(COUNTA(C82:G82)&lt;5,"",_xlfn.LET(_xlpm.v,IFERROR(VALUE(SUBSTITUTE(C82:G82,",","")),""),_xlpm.n,SUMPRODUCT(--(_xlpm.v&lt;&gt;"")),IF(_xlpm.n=0,"",SUM(_xlpm.v)/_xlpm.n)))</f>
        <v>2691214.8</v>
      </c>
      <c r="N82" s="156" t="str">
        <f t="shared" si="3"/>
        <v>✗</v>
      </c>
      <c r="O82" t="str">
        <f t="shared" si="4"/>
        <v>WALTER676</v>
      </c>
      <c r="V82">
        <v>1109</v>
      </c>
    </row>
    <row r="83" spans="1:22" ht="17.25" customHeight="1" x14ac:dyDescent="0.25">
      <c r="A83" s="82" t="s">
        <v>71</v>
      </c>
      <c r="B83">
        <v>29</v>
      </c>
      <c r="C83" s="14">
        <v>4144500</v>
      </c>
      <c r="D83" s="14">
        <v>2665056</v>
      </c>
      <c r="E83" s="14">
        <v>1652452</v>
      </c>
      <c r="F83" s="14">
        <v>8042728</v>
      </c>
      <c r="G83" s="14">
        <v>2275479</v>
      </c>
      <c r="H83" s="146" t="str" cm="1">
        <f t="array" ref="H83">_xlfn.LET(_xlpm.v,IFERROR(VALUE(SUBSTITUTE(C83:G83,",","")),""),
_xlpm.valid,SUMPRODUCT(--(_xlpm.v&lt;&gt;""),--(LOWER(TRIM(C83:G83&amp;""))&lt;&gt;"x")),
_xlpm.m,SUMPRODUCT(--(_xlpm.v&lt;&gt;""),--(LOWER(TRIM(C83:G83&amp;""))&lt;&gt;"x"),--(_xlpm.v&lt;6000000)),
IF(_xlpm.valid=0,"",
IF(_xlpm.m=0,"Perfect!",
_xlpm.m&amp;IF(_xlpm.m=1," miss"," misses"))))</f>
        <v>4 misses</v>
      </c>
      <c r="I83" s="224" t="s">
        <v>180</v>
      </c>
      <c r="J83" s="224" t="s">
        <v>180</v>
      </c>
      <c r="K83" s="224" t="s">
        <v>180</v>
      </c>
      <c r="L83" s="130" cm="1">
        <f t="array" ref="L83">IF(SUMPRODUCT(--(LOWER(TRIM(C83:G83&amp;""))&lt;&gt;"x"),--(C83:G83&lt;&gt;""))=0,"",
SUMPRODUCT((LOWER(TRIM(C83:G83&amp;""))&lt;&gt;"x")*IFERROR(VALUE(SUBSTITUTE(C83:G83,",","")),0)))</f>
        <v>18780215</v>
      </c>
      <c r="M83" s="14" cm="1">
        <f t="array" ref="M83">IF(COUNTA(C83:G83)&lt;5,"",_xlfn.LET(_xlpm.v,IFERROR(VALUE(SUBSTITUTE(C83:G83,",","")),""),_xlpm.n,SUMPRODUCT(--(_xlpm.v&lt;&gt;"")),IF(_xlpm.n=0,"",SUM(_xlpm.v)/_xlpm.n)))</f>
        <v>3756043</v>
      </c>
      <c r="N83" s="156" t="str">
        <f t="shared" si="3"/>
        <v>✗</v>
      </c>
      <c r="O83" t="str">
        <f t="shared" si="4"/>
        <v>XxStonexX</v>
      </c>
      <c r="V83">
        <v>1099</v>
      </c>
    </row>
    <row r="84" spans="1:22" ht="17.25" customHeight="1" x14ac:dyDescent="0.25">
      <c r="A84" s="120" t="s">
        <v>339</v>
      </c>
      <c r="B84">
        <v>33</v>
      </c>
      <c r="C84" s="14">
        <v>18060273</v>
      </c>
      <c r="D84" s="14">
        <v>14976577</v>
      </c>
      <c r="E84" s="14">
        <v>2929183</v>
      </c>
      <c r="F84" s="14">
        <v>22701513</v>
      </c>
      <c r="G84" s="14">
        <v>6572275</v>
      </c>
      <c r="H84" s="146"/>
      <c r="I84" s="224" t="s">
        <v>180</v>
      </c>
      <c r="J84" s="224" t="s">
        <v>180</v>
      </c>
      <c r="K84" s="225" t="s">
        <v>181</v>
      </c>
      <c r="L84" s="130" cm="1">
        <f t="array" ref="L84">IF(SUMPRODUCT(--(LOWER(TRIM(C84:G84&amp;""))&lt;&gt;"x"),--(C84:G84&lt;&gt;""))=0,"",SUMPRODUCT((LOWER(TRIM(C84:G84&amp;""))&lt;&gt;"x")*IFERROR(VALUE(SUBSTITUTE(C84:G84,",","")),0)))</f>
        <v>65239821</v>
      </c>
      <c r="M84" s="14"/>
      <c r="N84" s="156" t="str">
        <f t="shared" si="3"/>
        <v>★</v>
      </c>
      <c r="V84">
        <v>1117</v>
      </c>
    </row>
    <row r="85" spans="1:22" ht="17.25" customHeight="1" x14ac:dyDescent="0.25">
      <c r="A85" s="120" t="s">
        <v>75</v>
      </c>
      <c r="B85">
        <v>27</v>
      </c>
      <c r="C85" s="14">
        <v>3175307</v>
      </c>
      <c r="D85" s="14">
        <v>3600199</v>
      </c>
      <c r="E85" s="14">
        <v>3064256</v>
      </c>
      <c r="F85" s="14">
        <v>7044376</v>
      </c>
      <c r="G85" s="14">
        <v>3282470</v>
      </c>
      <c r="H85" s="146" t="str" cm="1">
        <f t="array" ref="H85">_xlfn.LET(_xlpm.v,IFERROR(VALUE(SUBSTITUTE(C85:G85,",","")),""),
_xlpm.valid,SUMPRODUCT(--(_xlpm.v&lt;&gt;""),--(LOWER(TRIM(C85:G85&amp;""))&lt;&gt;"x")),
_xlpm.m,SUMPRODUCT(--(_xlpm.v&lt;&gt;""),--(LOWER(TRIM(C85:G85&amp;""))&lt;&gt;"x"),--(_xlpm.v&lt;6000000)),
IF(_xlpm.valid=0,"",
IF(_xlpm.m=0,"Perfect!",
_xlpm.m&amp;IF(_xlpm.m=1," miss"," misses"))))</f>
        <v>4 misses</v>
      </c>
      <c r="I85" s="224" t="s">
        <v>180</v>
      </c>
      <c r="J85" s="224" t="s">
        <v>180</v>
      </c>
      <c r="K85" s="224" t="s">
        <v>180</v>
      </c>
      <c r="L85" s="130" cm="1">
        <f t="array" ref="L85">IF(SUMPRODUCT(--(LOWER(TRIM(C85:G85&amp;""))&lt;&gt;"x"),--(C85:G85&lt;&gt;""))=0,"",SUMPRODUCT((LOWER(TRIM(C85:G85&amp;""))&lt;&gt;"x")*IFERROR(VALUE(SUBSTITUTE(C85:G85,",","")),0)))</f>
        <v>20166608</v>
      </c>
      <c r="M85" s="14" cm="1">
        <f t="array" ref="M85">IF(COUNTA(C85:G85)&lt;5,"",_xlfn.LET(_xlpm.v,IFERROR(VALUE(SUBSTITUTE(C85:G85,",","")),""),_xlpm.n,SUMPRODUCT(--(_xlpm.v&lt;&gt;"")),IF(_xlpm.n=0,"",SUM(_xlpm.v)/_xlpm.n)))</f>
        <v>4033321.6</v>
      </c>
      <c r="N85" s="156" t="str">
        <f t="shared" si="3"/>
        <v>★</v>
      </c>
      <c r="O85" t="str">
        <f t="shared" si="4"/>
        <v/>
      </c>
      <c r="V85">
        <v>1106</v>
      </c>
    </row>
    <row r="86" spans="1:22" ht="17.25" customHeight="1" x14ac:dyDescent="0.25">
      <c r="A86" s="120" t="s">
        <v>202</v>
      </c>
      <c r="B86">
        <v>30</v>
      </c>
      <c r="C86" s="14">
        <v>0</v>
      </c>
      <c r="D86" s="14">
        <v>0</v>
      </c>
      <c r="E86" s="14">
        <v>0</v>
      </c>
      <c r="F86" s="14">
        <v>0</v>
      </c>
      <c r="G86" s="14" t="s">
        <v>142</v>
      </c>
      <c r="H86" s="146" t="str" cm="1">
        <f t="array" ref="H86">_xlfn.LET(_xlpm.v,IFERROR(VALUE(SUBSTITUTE(C86:G86,",","")),""),
_xlpm.valid,SUMPRODUCT(--(_xlpm.v&lt;&gt;""),--(LOWER(TRIM(C86:G86&amp;""))&lt;&gt;"x")),
_xlpm.m,SUMPRODUCT(--(_xlpm.v&lt;&gt;""),--(LOWER(TRIM(C86:G86&amp;""))&lt;&gt;"x"),--(_xlpm.v&lt;6000000)),
IF(_xlpm.valid=0,"",
IF(_xlpm.m=0,"Perfect!",
_xlpm.m&amp;IF(_xlpm.m=1," miss"," misses"))))</f>
        <v>4 misses</v>
      </c>
      <c r="I86" s="224" t="s">
        <v>180</v>
      </c>
      <c r="J86" s="224" t="s">
        <v>180</v>
      </c>
      <c r="K86" s="224" t="s">
        <v>180</v>
      </c>
      <c r="L86" s="130" cm="1">
        <f t="array" ref="L86">IF(SUMPRODUCT(--(LOWER(TRIM(C86:G86&amp;""))&lt;&gt;"x"),--(C86:G86&lt;&gt;""))=0,"",
SUMPRODUCT((LOWER(TRIM(C86:G86&amp;""))&lt;&gt;"x")*IFERROR(VALUE(SUBSTITUTE(C86:G86,",","")),0)))</f>
        <v>0</v>
      </c>
      <c r="M86" s="14" cm="1">
        <f t="array" ref="M86">IF(COUNTA(C86:G86)&lt;5,"",_xlfn.LET(_xlpm.v,IFERROR(VALUE(SUBSTITUTE(C86:G86,",","")),""),_xlpm.n,SUMPRODUCT(--(_xlpm.v&lt;&gt;"")),IF(_xlpm.n=0,"",SUM(_xlpm.v)/_xlpm.n)))</f>
        <v>0</v>
      </c>
      <c r="N86" s="228" t="s">
        <v>178</v>
      </c>
      <c r="O86" t="str">
        <f t="shared" si="4"/>
        <v>convivial</v>
      </c>
      <c r="V86">
        <v>1019</v>
      </c>
    </row>
    <row r="87" spans="1:22" ht="17.25" customHeight="1" x14ac:dyDescent="0.25">
      <c r="A87" s="120" t="s">
        <v>18</v>
      </c>
      <c r="B87">
        <v>24</v>
      </c>
      <c r="C87" s="14">
        <v>1808696</v>
      </c>
      <c r="D87" s="14">
        <v>1559061</v>
      </c>
      <c r="E87" s="14">
        <v>1681414</v>
      </c>
      <c r="F87" s="14">
        <v>275426</v>
      </c>
      <c r="G87" s="14">
        <v>2311608</v>
      </c>
      <c r="H87" s="146" t="str" cm="1">
        <f t="array" ref="H87">_xlfn.LET(_xlpm.v,IFERROR(VALUE(SUBSTITUTE(C87:G87,",","")),""),
_xlpm.valid,SUMPRODUCT(--(_xlpm.v&lt;&gt;""),--(LOWER(TRIM(C87:G87&amp;""))&lt;&gt;"x")),
_xlpm.m,SUMPRODUCT(--(_xlpm.v&lt;&gt;""),--(LOWER(TRIM(C87:G87&amp;""))&lt;&gt;"x"),--(_xlpm.v&lt;6000000)),
IF(_xlpm.valid=0,"",
IF(_xlpm.m=0,"Perfect!",
_xlpm.m&amp;IF(_xlpm.m=1," miss"," misses"))))</f>
        <v>5 misses</v>
      </c>
      <c r="I87" s="224" t="s">
        <v>180</v>
      </c>
      <c r="J87" s="224" t="s">
        <v>180</v>
      </c>
      <c r="K87" s="224" t="s">
        <v>180</v>
      </c>
      <c r="L87" s="130" cm="1">
        <f t="array" ref="L87">IF(SUMPRODUCT(--(LOWER(TRIM(C87:G87&amp;""))&lt;&gt;"x"),--(C87:G87&lt;&gt;""))=0,"",
SUMPRODUCT((LOWER(TRIM(C87:G87&amp;""))&lt;&gt;"x")*IFERROR(VALUE(SUBSTITUTE(C87:G87,",","")),0)))</f>
        <v>7636205</v>
      </c>
      <c r="M87" s="14" cm="1">
        <f t="array" ref="M87">IF(COUNTA(C87:G87)&lt;5,"",_xlfn.LET(_xlpm.v,IFERROR(VALUE(SUBSTITUTE(C87:G87,",","")),""),_xlpm.n,SUMPRODUCT(--(_xlpm.v&lt;&gt;"")),IF(_xlpm.n=0,"",SUM(_xlpm.v)/_xlpm.n)))</f>
        <v>1527241</v>
      </c>
      <c r="N87" s="156" t="str">
        <f t="shared" si="3"/>
        <v>✗</v>
      </c>
      <c r="O87" t="str">
        <f t="shared" si="4"/>
        <v>EFGH</v>
      </c>
      <c r="V87">
        <v>1101</v>
      </c>
    </row>
    <row r="88" spans="1:22" ht="17.25" customHeight="1" x14ac:dyDescent="0.25">
      <c r="A88" s="120" t="s">
        <v>21</v>
      </c>
      <c r="B88">
        <v>24</v>
      </c>
      <c r="C88" s="14">
        <v>1559464</v>
      </c>
      <c r="D88" s="14">
        <v>667155</v>
      </c>
      <c r="E88" s="14" t="s">
        <v>142</v>
      </c>
      <c r="F88" s="14" t="s">
        <v>142</v>
      </c>
      <c r="G88" s="14">
        <v>0</v>
      </c>
      <c r="H88" s="146" t="str" cm="1">
        <f t="array" ref="H88">_xlfn.LET(_xlpm.v,IFERROR(VALUE(SUBSTITUTE(C88:G88,",","")),""),
_xlpm.valid,SUMPRODUCT(--(_xlpm.v&lt;&gt;""),--(LOWER(TRIM(C88:G88&amp;""))&lt;&gt;"x")),
_xlpm.m,SUMPRODUCT(--(_xlpm.v&lt;&gt;""),--(LOWER(TRIM(C88:G88&amp;""))&lt;&gt;"x"),--(_xlpm.v&lt;6000000)),
IF(_xlpm.valid=0,"",
IF(_xlpm.m=0,"Perfect!",
_xlpm.m&amp;IF(_xlpm.m=1," miss"," misses"))))</f>
        <v>3 misses</v>
      </c>
      <c r="I88" s="218" t="s">
        <v>340</v>
      </c>
      <c r="J88" s="218" t="s">
        <v>340</v>
      </c>
      <c r="K88" s="218" t="s">
        <v>340</v>
      </c>
      <c r="L88" s="130" cm="1">
        <f t="array" ref="L88">IF(SUMPRODUCT(--(LOWER(TRIM(C88:G88&amp;""))&lt;&gt;"x"),--(C88:G88&lt;&gt;""))=0,"",
SUMPRODUCT((LOWER(TRIM(C88:G88&amp;""))&lt;&gt;"x")*IFERROR(VALUE(SUBSTITUTE(C88:G88,",","")),0)))</f>
        <v>2226619</v>
      </c>
      <c r="M88" s="14" cm="1">
        <f t="array" ref="M88">IF(COUNTA(C88:G88)&lt;5,"",_xlfn.LET(_xlpm.v,IFERROR(VALUE(SUBSTITUTE(C88:G88,",","")),""),_xlpm.n,SUMPRODUCT(--(_xlpm.v&lt;&gt;"")),IF(_xlpm.n=0,"",SUM(_xlpm.v)/_xlpm.n)))</f>
        <v>742206.33333333337</v>
      </c>
      <c r="N88" s="228" t="s">
        <v>178</v>
      </c>
      <c r="O88" t="str">
        <f t="shared" si="4"/>
        <v>IJKL</v>
      </c>
      <c r="V88">
        <v>1103</v>
      </c>
    </row>
    <row r="89" spans="1:22" ht="17.25" customHeight="1" x14ac:dyDescent="0.25">
      <c r="A89" s="120" t="s">
        <v>199</v>
      </c>
      <c r="B89">
        <v>28</v>
      </c>
      <c r="C89" s="14">
        <v>3382928</v>
      </c>
      <c r="D89" s="14">
        <v>2211088</v>
      </c>
      <c r="E89" s="14">
        <v>639304</v>
      </c>
      <c r="F89" s="14">
        <v>3345842</v>
      </c>
      <c r="G89" s="14">
        <v>1585322</v>
      </c>
      <c r="H89" s="146" t="str" cm="1">
        <f t="array" ref="H89">_xlfn.LET(_xlpm.v,IFERROR(VALUE(SUBSTITUTE(C89:G89,",","")),""),
_xlpm.valid,SUMPRODUCT(--(_xlpm.v&lt;&gt;""),--(LOWER(TRIM(C89:G89&amp;""))&lt;&gt;"x")),
_xlpm.m,SUMPRODUCT(--(_xlpm.v&lt;&gt;""),--(LOWER(TRIM(C89:G89&amp;""))&lt;&gt;"x"),--(_xlpm.v&lt;6000000)),
IF(_xlpm.valid=0,"",
IF(_xlpm.m=0,"Perfect!",
_xlpm.m&amp;IF(_xlpm.m=1," miss"," misses"))))</f>
        <v>5 misses</v>
      </c>
      <c r="I89" s="224" t="s">
        <v>180</v>
      </c>
      <c r="J89" s="224" t="s">
        <v>180</v>
      </c>
      <c r="K89" s="225" t="s">
        <v>181</v>
      </c>
      <c r="L89" s="130" cm="1">
        <f t="array" ref="L89">IF(SUMPRODUCT(--(LOWER(TRIM(C89:G89&amp;""))&lt;&gt;"x"),--(C89:G89&lt;&gt;""))=0,"",
SUMPRODUCT((LOWER(TRIM(C89:G89&amp;""))&lt;&gt;"x")*IFERROR(VALUE(SUBSTITUTE(C89:G89,",","")),0)))</f>
        <v>11164484</v>
      </c>
      <c r="M89" s="14" cm="1">
        <f t="array" ref="M89">IF(COUNTA(C89:G89)&lt;5,"",_xlfn.LET(_xlpm.v,IFERROR(VALUE(SUBSTITUTE(C89:G89,",","")),""),_xlpm.n,SUMPRODUCT(--(_xlpm.v&lt;&gt;"")),IF(_xlpm.n=0,"",SUM(_xlpm.v)/_xlpm.n)))</f>
        <v>2232896.7999999998</v>
      </c>
      <c r="N89" s="156" t="str">
        <f t="shared" si="3"/>
        <v>✗</v>
      </c>
      <c r="O89" t="str">
        <f t="shared" si="4"/>
        <v>INMORTALES</v>
      </c>
      <c r="V89">
        <v>1092</v>
      </c>
    </row>
    <row r="90" spans="1:22" ht="17.25" customHeight="1" x14ac:dyDescent="0.25">
      <c r="A90" s="120" t="s">
        <v>26</v>
      </c>
      <c r="B90">
        <v>27</v>
      </c>
      <c r="C90" s="14">
        <v>6037934</v>
      </c>
      <c r="D90" s="14">
        <v>2269044</v>
      </c>
      <c r="E90" s="14">
        <v>6258996</v>
      </c>
      <c r="F90" s="14">
        <v>8378570</v>
      </c>
      <c r="G90" s="14">
        <v>6129309</v>
      </c>
      <c r="H90" s="146" t="str" cm="1">
        <f t="array" ref="H90">_xlfn.LET(_xlpm.v,IFERROR(VALUE(SUBSTITUTE(C90:G90,",","")),""),
_xlpm.valid,SUMPRODUCT(--(_xlpm.v&lt;&gt;""),--(LOWER(TRIM(C90:G90&amp;""))&lt;&gt;"x")),
_xlpm.m,SUMPRODUCT(--(_xlpm.v&lt;&gt;""),--(LOWER(TRIM(C90:G90&amp;""))&lt;&gt;"x"),--(_xlpm.v&lt;6000000)),
IF(_xlpm.valid=0,"",
IF(_xlpm.m=0,"Perfect!",
_xlpm.m&amp;IF(_xlpm.m=1," miss"," misses"))))</f>
        <v>1 miss</v>
      </c>
      <c r="I90" s="224" t="s">
        <v>180</v>
      </c>
      <c r="J90" s="225" t="s">
        <v>181</v>
      </c>
      <c r="K90" s="225" t="s">
        <v>181</v>
      </c>
      <c r="L90" s="130" cm="1">
        <f t="array" ref="L90">IF(SUMPRODUCT(--(LOWER(TRIM(C90:G90&amp;""))&lt;&gt;"x"),--(C90:G90&lt;&gt;""))=0,"",
SUMPRODUCT((LOWER(TRIM(C90:G90&amp;""))&lt;&gt;"x")*IFERROR(VALUE(SUBSTITUTE(C90:G90,",","")),0)))</f>
        <v>29073853</v>
      </c>
      <c r="M90" s="14" cm="1">
        <f t="array" ref="M90">IF(COUNTA(C90:G90)&lt;5,"",_xlfn.LET(_xlpm.v,IFERROR(VALUE(SUBSTITUTE(C90:G90,",","")),""),_xlpm.n,SUMPRODUCT(--(_xlpm.v&lt;&gt;"")),IF(_xlpm.n=0,"",SUM(_xlpm.v)/_xlpm.n)))</f>
        <v>5814770.5999999996</v>
      </c>
      <c r="N90" s="156" t="str">
        <f t="shared" si="3"/>
        <v>★</v>
      </c>
      <c r="O90" t="str">
        <f t="shared" si="4"/>
        <v/>
      </c>
      <c r="V90">
        <v>1108</v>
      </c>
    </row>
    <row r="91" spans="1:22" ht="17.25" customHeight="1" x14ac:dyDescent="0.25">
      <c r="A91" s="120" t="s">
        <v>50</v>
      </c>
      <c r="B91">
        <v>30</v>
      </c>
      <c r="C91" s="14">
        <v>0</v>
      </c>
      <c r="D91" s="14">
        <v>0</v>
      </c>
      <c r="E91" s="14">
        <v>0</v>
      </c>
      <c r="F91" s="14">
        <v>0</v>
      </c>
      <c r="G91" s="14">
        <v>6845787</v>
      </c>
      <c r="H91" s="146" t="str" cm="1">
        <f t="array" ref="H91">_xlfn.LET(_xlpm.v,IFERROR(VALUE(SUBSTITUTE(C91:G91,",","")),""),
_xlpm.valid,SUMPRODUCT(--(_xlpm.v&lt;&gt;""),--(LOWER(TRIM(C91:G91&amp;""))&lt;&gt;"x")),
_xlpm.m,SUMPRODUCT(--(_xlpm.v&lt;&gt;""),--(LOWER(TRIM(C91:G91&amp;""))&lt;&gt;"x"),--(_xlpm.v&lt;6000000)),
IF(_xlpm.valid=0,"",
IF(_xlpm.m=0,"Perfect!",
_xlpm.m&amp;IF(_xlpm.m=1," miss"," misses"))))</f>
        <v>4 misses</v>
      </c>
      <c r="I91" s="225" t="s">
        <v>181</v>
      </c>
      <c r="J91" s="225" t="s">
        <v>181</v>
      </c>
      <c r="K91" s="225" t="s">
        <v>181</v>
      </c>
      <c r="L91" s="130" cm="1">
        <f t="array" ref="L91">IF(SUMPRODUCT(--(LOWER(TRIM(C91:G91&amp;""))&lt;&gt;"x"),--(C91:G91&lt;&gt;""))=0,"",
SUMPRODUCT((LOWER(TRIM(C91:G91&amp;""))&lt;&gt;"x")*IFERROR(VALUE(SUBSTITUTE(C91:G91,",","")),0)))</f>
        <v>6845787</v>
      </c>
      <c r="M91" s="14" cm="1">
        <f t="array" ref="M91">IF(COUNTA(C91:G91)&lt;5,"",_xlfn.LET(_xlpm.v,IFERROR(VALUE(SUBSTITUTE(C91:G91,",","")),""),_xlpm.n,SUMPRODUCT(--(_xlpm.v&lt;&gt;"")),IF(_xlpm.n=0,"",SUM(_xlpm.v)/_xlpm.n)))</f>
        <v>1369157.4</v>
      </c>
      <c r="N91" s="156" t="str">
        <f t="shared" si="3"/>
        <v>✗</v>
      </c>
      <c r="O91" t="str">
        <f t="shared" si="4"/>
        <v>Meowwe</v>
      </c>
      <c r="V91">
        <v>1035</v>
      </c>
    </row>
    <row r="92" spans="1:22" ht="17.25" customHeight="1" x14ac:dyDescent="0.25">
      <c r="A92" s="120" t="s">
        <v>15</v>
      </c>
      <c r="B92">
        <v>29</v>
      </c>
      <c r="C92" s="14">
        <v>3194662</v>
      </c>
      <c r="D92" s="14">
        <v>3260969</v>
      </c>
      <c r="E92" s="14">
        <v>1804518</v>
      </c>
      <c r="F92" s="14">
        <v>6602428</v>
      </c>
      <c r="G92" s="14">
        <v>603971</v>
      </c>
      <c r="H92" s="146" t="str" cm="1">
        <f t="array" ref="H92">_xlfn.LET(_xlpm.v,IFERROR(VALUE(SUBSTITUTE(C92:G92,",","")),""),
_xlpm.valid,SUMPRODUCT(--(_xlpm.v&lt;&gt;""),--(LOWER(TRIM(C92:G92&amp;""))&lt;&gt;"x")),
_xlpm.m,SUMPRODUCT(--(_xlpm.v&lt;&gt;""),--(LOWER(TRIM(C92:G92&amp;""))&lt;&gt;"x"),--(_xlpm.v&lt;6000000)),
IF(_xlpm.valid=0,"",
IF(_xlpm.m=0,"Perfect!",
_xlpm.m&amp;IF(_xlpm.m=1," miss"," misses"))))</f>
        <v>4 misses</v>
      </c>
      <c r="I92" s="224" t="s">
        <v>180</v>
      </c>
      <c r="J92" s="224" t="s">
        <v>180</v>
      </c>
      <c r="K92" s="224" t="s">
        <v>180</v>
      </c>
      <c r="L92" s="130" cm="1">
        <f t="array" ref="L92">IF(SUMPRODUCT(--(LOWER(TRIM(C92:G92&amp;""))&lt;&gt;"x"),--(C92:G92&lt;&gt;""))=0,"",
SUMPRODUCT((LOWER(TRIM(C92:G92&amp;""))&lt;&gt;"x")*IFERROR(VALUE(SUBSTITUTE(C92:G92,",","")),0)))</f>
        <v>15466548</v>
      </c>
      <c r="M92" s="14" cm="1">
        <f t="array" ref="M92">IF(COUNTA(C92:G92)&lt;5,"",_xlfn.LET(_xlpm.v,IFERROR(VALUE(SUBSTITUTE(C92:G92,",","")),""),_xlpm.n,SUMPRODUCT(--(_xlpm.v&lt;&gt;"")),IF(_xlpm.n=0,"",SUM(_xlpm.v)/_xlpm.n)))</f>
        <v>3093309.6</v>
      </c>
      <c r="N92" s="156" t="str">
        <f t="shared" si="3"/>
        <v>✗</v>
      </c>
      <c r="O92" t="str">
        <f t="shared" si="4"/>
        <v>MexCol</v>
      </c>
      <c r="V92">
        <v>1112</v>
      </c>
    </row>
    <row r="93" spans="1:22" ht="17.25" customHeight="1" x14ac:dyDescent="0.25">
      <c r="A93" s="120" t="s">
        <v>147</v>
      </c>
      <c r="B93">
        <v>27</v>
      </c>
      <c r="C93" s="14">
        <v>6302370</v>
      </c>
      <c r="D93" s="14">
        <v>4278579</v>
      </c>
      <c r="E93" s="14">
        <v>6121748</v>
      </c>
      <c r="F93" s="14">
        <v>6152679</v>
      </c>
      <c r="G93" s="14">
        <v>3489686</v>
      </c>
      <c r="H93" s="146" t="str" cm="1">
        <f t="array" ref="H93">_xlfn.LET(_xlpm.v,IFERROR(VALUE(SUBSTITUTE(C93:G93,",","")),""),
_xlpm.valid,SUMPRODUCT(--(_xlpm.v&lt;&gt;""),--(LOWER(TRIM(C93:G93&amp;""))&lt;&gt;"x")),
_xlpm.m,SUMPRODUCT(--(_xlpm.v&lt;&gt;""),--(LOWER(TRIM(C93:G93&amp;""))&lt;&gt;"x"),--(_xlpm.v&lt;6000000)),
IF(_xlpm.valid=0,"",
IF(_xlpm.m=0,"Perfect!",
_xlpm.m&amp;IF(_xlpm.m=1," miss"," misses"))))</f>
        <v>2 misses</v>
      </c>
      <c r="I93" s="224" t="s">
        <v>180</v>
      </c>
      <c r="J93" s="218" t="s">
        <v>340</v>
      </c>
      <c r="K93" s="224" t="s">
        <v>180</v>
      </c>
      <c r="L93" s="130" cm="1">
        <f t="array" ref="L93">IF(SUMPRODUCT(--(LOWER(TRIM(C93:G93&amp;""))&lt;&gt;"x"),--(C93:G93&lt;&gt;""))=0,"",
SUMPRODUCT((LOWER(TRIM(C93:G93&amp;""))&lt;&gt;"x")*IFERROR(VALUE(SUBSTITUTE(C93:G93,",","")),0)))</f>
        <v>26345062</v>
      </c>
      <c r="M93" s="14" cm="1">
        <f t="array" ref="M93">IF(COUNTA(C93:G93)&lt;5,"",_xlfn.LET(_xlpm.v,IFERROR(VALUE(SUBSTITUTE(C93:G93,",","")),""),_xlpm.n,SUMPRODUCT(--(_xlpm.v&lt;&gt;"")),IF(_xlpm.n=0,"",SUM(_xlpm.v)/_xlpm.n)))</f>
        <v>5269012.4000000004</v>
      </c>
      <c r="N93" s="156" t="str">
        <f t="shared" si="3"/>
        <v>★</v>
      </c>
      <c r="O93" t="str">
        <f t="shared" si="4"/>
        <v/>
      </c>
      <c r="V93">
        <v>1107</v>
      </c>
    </row>
    <row r="94" spans="1:22" ht="17.25" customHeight="1" x14ac:dyDescent="0.25">
      <c r="A94" s="120" t="s">
        <v>338</v>
      </c>
      <c r="B94">
        <v>26</v>
      </c>
      <c r="C94" s="14">
        <v>2222788</v>
      </c>
      <c r="D94" s="14">
        <v>1529141</v>
      </c>
      <c r="E94" s="14">
        <v>862689</v>
      </c>
      <c r="F94" s="14">
        <v>2802089</v>
      </c>
      <c r="G94" s="14">
        <v>700072</v>
      </c>
      <c r="H94" s="146" t="str" cm="1">
        <f t="array" ref="H94">_xlfn.LET(_xlpm.v,IFERROR(VALUE(SUBSTITUTE(C94:G94,",","")),""),
_xlpm.valid,SUMPRODUCT(--(_xlpm.v&lt;&gt;""),--(LOWER(TRIM(C94:G94&amp;""))&lt;&gt;"x")),
_xlpm.m,SUMPRODUCT(--(_xlpm.v&lt;&gt;""),--(LOWER(TRIM(C94:G94&amp;""))&lt;&gt;"x"),--(_xlpm.v&lt;6000000)),
IF(_xlpm.valid=0,"",
IF(_xlpm.m=0,"Perfect!",
_xlpm.m&amp;IF(_xlpm.m=1," miss"," misses"))))</f>
        <v>5 misses</v>
      </c>
      <c r="I94" s="225" t="s">
        <v>181</v>
      </c>
      <c r="J94" s="224" t="s">
        <v>180</v>
      </c>
      <c r="K94" s="225" t="s">
        <v>181</v>
      </c>
      <c r="L94" s="130" cm="1">
        <f t="array" ref="L94">IF(SUMPRODUCT(--(LOWER(TRIM(C94:G94&amp;""))&lt;&gt;"x"),--(C94:G94&lt;&gt;""))=0,"",
SUMPRODUCT((LOWER(TRIM(C94:G94&amp;""))&lt;&gt;"x")*IFERROR(VALUE(SUBSTITUTE(C94:G94,",","")),0)))</f>
        <v>8116779</v>
      </c>
      <c r="M94" s="14" cm="1">
        <f t="array" ref="M94">IF(COUNTA(C94:G94)&lt;5,"",_xlfn.LET(_xlpm.v,IFERROR(VALUE(SUBSTITUTE(C94:G94,",","")),""),_xlpm.n,SUMPRODUCT(--(_xlpm.v&lt;&gt;"")),IF(_xlpm.n=0,"",SUM(_xlpm.v)/_xlpm.n)))</f>
        <v>1623355.8</v>
      </c>
      <c r="N94" s="156" t="str">
        <f t="shared" si="3"/>
        <v>✗</v>
      </c>
      <c r="O94" t="str">
        <f t="shared" si="4"/>
        <v>Sondekar</v>
      </c>
      <c r="V94">
        <v>1116</v>
      </c>
    </row>
    <row r="95" spans="1:22" ht="17.25" customHeight="1" x14ac:dyDescent="0.25">
      <c r="A95" s="120" t="s">
        <v>260</v>
      </c>
      <c r="B95">
        <v>30</v>
      </c>
      <c r="C95" s="14">
        <v>1589645</v>
      </c>
      <c r="D95" s="14">
        <v>1018948</v>
      </c>
      <c r="E95" s="14">
        <v>490906</v>
      </c>
      <c r="F95" s="14">
        <v>3377794</v>
      </c>
      <c r="G95" s="14">
        <v>1605294</v>
      </c>
      <c r="H95" s="146" t="str" cm="1">
        <f t="array" ref="H95">_xlfn.LET(_xlpm.v,IFERROR(VALUE(SUBSTITUTE(C95:G95,",","")),""),
_xlpm.valid,SUMPRODUCT(--(_xlpm.v&lt;&gt;""),--(LOWER(TRIM(C95:G95&amp;""))&lt;&gt;"x")),
_xlpm.m,SUMPRODUCT(--(_xlpm.v&lt;&gt;""),--(LOWER(TRIM(C95:G95&amp;""))&lt;&gt;"x"),--(_xlpm.v&lt;6000000)),
IF(_xlpm.valid=0,"",
IF(_xlpm.m=0,"Perfect!",
_xlpm.m&amp;IF(_xlpm.m=1," miss"," misses"))))</f>
        <v>5 misses</v>
      </c>
      <c r="I95" s="224" t="s">
        <v>180</v>
      </c>
      <c r="J95" s="224" t="s">
        <v>180</v>
      </c>
      <c r="K95" s="224" t="s">
        <v>180</v>
      </c>
      <c r="L95" s="130" cm="1">
        <f t="array" ref="L95">IF(SUMPRODUCT(--(LOWER(TRIM(C95:G95&amp;""))&lt;&gt;"x"),--(C95:G95&lt;&gt;""))=0,"",
SUMPRODUCT((LOWER(TRIM(C95:G95&amp;""))&lt;&gt;"x")*IFERROR(VALUE(SUBSTITUTE(C95:G95,",","")),0)))</f>
        <v>8082587</v>
      </c>
      <c r="M95" s="14" cm="1">
        <f t="array" ref="M95">IF(COUNTA(C95:G95)&lt;5,"",_xlfn.LET(_xlpm.v,IFERROR(VALUE(SUBSTITUTE(C95:G95,",","")),""),_xlpm.n,SUMPRODUCT(--(_xlpm.v&lt;&gt;"")),IF(_xlpm.n=0,"",SUM(_xlpm.v)/_xlpm.n)))</f>
        <v>1616517.4</v>
      </c>
      <c r="N95" s="156" t="str">
        <f t="shared" si="3"/>
        <v>✗</v>
      </c>
      <c r="O95" t="str">
        <f t="shared" si="4"/>
        <v>yupansu</v>
      </c>
      <c r="V95">
        <v>1113</v>
      </c>
    </row>
    <row r="96" spans="1:22" ht="17.25" customHeight="1" x14ac:dyDescent="0.25">
      <c r="A96" s="73"/>
      <c r="C96" s="14"/>
      <c r="D96" s="14"/>
      <c r="E96" s="14"/>
      <c r="F96" s="14"/>
      <c r="G96" s="14"/>
      <c r="H96" s="146"/>
      <c r="I96" s="224"/>
      <c r="J96" s="128"/>
      <c r="K96" s="128"/>
      <c r="L96" s="130"/>
      <c r="M96" s="14"/>
      <c r="N96" s="156" t="str">
        <f t="shared" si="3"/>
        <v/>
      </c>
    </row>
    <row r="97" spans="1:16" ht="17.25" customHeight="1" x14ac:dyDescent="0.25">
      <c r="A97" s="226"/>
      <c r="C97" s="14" t="str">
        <f>IF(COUNTIFS('Score Import'!$A:$A,$A97,'Score Import'!$C:$C,C$1)=0,"",
SUMIFS('Score Import'!$B:$B,'Score Import'!$A:$A,$A97,'Score Import'!$C:$C,C$1))</f>
        <v/>
      </c>
      <c r="D97" s="14" t="str">
        <f>IF(COUNTIFS('Score Import'!$A:$A,$A97,'Score Import'!$C:$C,D$1)=0,"",
SUMIFS('Score Import'!$B:$B,'Score Import'!$A:$A,$A97,'Score Import'!$C:$C,D$1))</f>
        <v/>
      </c>
      <c r="E97" s="14" t="str">
        <f>IF(COUNTIFS('Score Import'!$A:$A,$A97,'Score Import'!$C:$C,E$1)=0,"",
SUMIFS('Score Import'!$B:$B,'Score Import'!$A:$A,$A97,'Score Import'!$C:$C,E$1))</f>
        <v/>
      </c>
      <c r="F97" s="14" t="str">
        <f>IF(COUNTIFS('Score Import'!$A:$A,$A97,'Score Import'!$C:$C,F$1)=0,"",
SUMIFS('Score Import'!$B:$B,'Score Import'!$A:$A,$A97,'Score Import'!$C:$C,F$1))</f>
        <v/>
      </c>
      <c r="G97" s="14" t="str">
        <f>IF(COUNTIFS('Score Import'!$A:$A,$A97,'Score Import'!$C:$C,G$1)=0,"",
SUMIFS('Score Import'!$B:$B,'Score Import'!$A:$A,$A97,'Score Import'!$C:$C,G$1))</f>
        <v/>
      </c>
      <c r="H97" s="146" t="str" cm="1">
        <f t="array" ref="H97">_xlfn.LET(_xlpm.v,IFERROR(VALUE(SUBSTITUTE(C97:G97,",","")),""),
_xlpm.valid,SUMPRODUCT(--(_xlpm.v&lt;&gt;""),--(LOWER(TRIM(C97:G97&amp;""))&lt;&gt;"x")),
_xlpm.m,SUMPRODUCT(--(_xlpm.v&lt;&gt;""),--(LOWER(TRIM(C97:G97&amp;""))&lt;&gt;"x"),--(_xlpm.v&lt;6000000)),
IF(_xlpm.valid=0,"",
IF(_xlpm.m=0,"Perfect!",
_xlpm.m&amp;IF(_xlpm.m=1," miss"," misses"))))</f>
        <v/>
      </c>
      <c r="I97" s="128"/>
      <c r="J97" s="128"/>
      <c r="K97" s="128"/>
      <c r="L97" s="130" t="str" cm="1">
        <f t="array" ref="L97">IF(SUMPRODUCT(--(LOWER(TRIM(C97:G97&amp;""))&lt;&gt;"x"),--(C97:G97&lt;&gt;""))=0,"",
SUMPRODUCT((LOWER(TRIM(C97:G97&amp;""))&lt;&gt;"x")*IFERROR(VALUE(SUBSTITUTE(C97:G97,",","")),0)))</f>
        <v/>
      </c>
      <c r="M97" s="14" t="str" cm="1">
        <f t="array" ref="M97">IF(COUNTA(C97:G97)&lt;5,"",_xlfn.LET(_xlpm.v,IFERROR(VALUE(SUBSTITUTE(C97:G97,",","")),""),_xlpm.n,SUMPRODUCT(--(_xlpm.v&lt;&gt;"")),IF(_xlpm.n=0,"",SUM(_xlpm.v)/_xlpm.n)))</f>
        <v/>
      </c>
      <c r="N97" s="156"/>
      <c r="O97" t="str">
        <f t="shared" si="4"/>
        <v/>
      </c>
    </row>
    <row r="98" spans="1:16" ht="17.25" customHeight="1" x14ac:dyDescent="0.25">
      <c r="A98" s="226"/>
      <c r="C98" s="14" t="str">
        <f>IF(COUNTIFS('Score Import'!$A:$A,$A98,'Score Import'!$C:$C,C$1)=0,"",
SUMIFS('Score Import'!$B:$B,'Score Import'!$A:$A,$A98,'Score Import'!$C:$C,C$1))</f>
        <v/>
      </c>
      <c r="D98" s="14" t="str">
        <f>IF(COUNTIFS('Score Import'!$A:$A,$A98,'Score Import'!$C:$C,D$1)=0,"",
SUMIFS('Score Import'!$B:$B,'Score Import'!$A:$A,$A98,'Score Import'!$C:$C,D$1))</f>
        <v/>
      </c>
      <c r="E98" s="14" t="str">
        <f>IF(COUNTIFS('Score Import'!$A:$A,$A98,'Score Import'!$C:$C,E$1)=0,"",
SUMIFS('Score Import'!$B:$B,'Score Import'!$A:$A,$A98,'Score Import'!$C:$C,E$1))</f>
        <v/>
      </c>
      <c r="F98" s="14" t="str">
        <f>IF(COUNTIFS('Score Import'!$A:$A,$A98,'Score Import'!$C:$C,F$1)=0,"",
SUMIFS('Score Import'!$B:$B,'Score Import'!$A:$A,$A98,'Score Import'!$C:$C,F$1))</f>
        <v/>
      </c>
      <c r="G98" s="14" t="str">
        <f>IF(COUNTIFS('Score Import'!$A:$A,$A98,'Score Import'!$C:$C,G$1)=0,"",
SUMIFS('Score Import'!$B:$B,'Score Import'!$A:$A,$A98,'Score Import'!$C:$C,G$1))</f>
        <v/>
      </c>
      <c r="H98" s="146" t="str" cm="1">
        <f t="array" ref="H98">_xlfn.LET(_xlpm.v,IFERROR(VALUE(SUBSTITUTE(C98:G98,",","")),""),
_xlpm.valid,SUMPRODUCT(--(_xlpm.v&lt;&gt;""),--(LOWER(TRIM(C98:G98&amp;""))&lt;&gt;"x")),
_xlpm.m,SUMPRODUCT(--(_xlpm.v&lt;&gt;""),--(LOWER(TRIM(C98:G98&amp;""))&lt;&gt;"x"),--(_xlpm.v&lt;6000000)),
IF(_xlpm.valid=0,"",
IF(_xlpm.m=0,"Perfect!",
_xlpm.m&amp;IF(_xlpm.m=1," miss"," misses"))))</f>
        <v/>
      </c>
      <c r="I98" s="128"/>
      <c r="J98" s="131"/>
      <c r="K98" s="131"/>
      <c r="L98" s="130" t="str" cm="1">
        <f t="array" ref="L98">IF(SUMPRODUCT(--(LOWER(TRIM(C98:G98&amp;""))&lt;&gt;"x"),--(C98:G98&lt;&gt;""))=0,"",
SUMPRODUCT((LOWER(TRIM(C98:G98&amp;""))&lt;&gt;"x")*IFERROR(VALUE(SUBSTITUTE(C98:G98,",","")),0)))</f>
        <v/>
      </c>
      <c r="M98" s="14" t="str" cm="1">
        <f t="array" ref="M98">IF(COUNTA(C98:G98)&lt;5,"",_xlfn.LET(_xlpm.v,IFERROR(VALUE(SUBSTITUTE(C98:G98,",","")),""),_xlpm.n,SUMPRODUCT(--(_xlpm.v&lt;&gt;"")),IF(_xlpm.n=0,"",SUM(_xlpm.v)/_xlpm.n)))</f>
        <v/>
      </c>
      <c r="N98" s="156"/>
      <c r="O98" t="str">
        <f t="shared" si="4"/>
        <v/>
      </c>
    </row>
    <row r="99" spans="1:16" ht="17.25" customHeight="1" x14ac:dyDescent="0.25">
      <c r="A99" s="226"/>
      <c r="C99" s="14" t="str">
        <f>IF(COUNTIFS('Score Import'!$A:$A,$A99,'Score Import'!$C:$C,C$1)=0,"",
SUMIFS('Score Import'!$B:$B,'Score Import'!$A:$A,$A99,'Score Import'!$C:$C,C$1))</f>
        <v/>
      </c>
      <c r="D99" s="14" t="str">
        <f>IF(COUNTIFS('Score Import'!$A:$A,$A99,'Score Import'!$C:$C,D$1)=0,"",
SUMIFS('Score Import'!$B:$B,'Score Import'!$A:$A,$A99,'Score Import'!$C:$C,D$1))</f>
        <v/>
      </c>
      <c r="E99" s="14" t="str">
        <f>IF(COUNTIFS('Score Import'!$A:$A,$A99,'Score Import'!$C:$C,E$1)=0,"",
SUMIFS('Score Import'!$B:$B,'Score Import'!$A:$A,$A99,'Score Import'!$C:$C,E$1))</f>
        <v/>
      </c>
      <c r="F99" s="14" t="str">
        <f>IF(COUNTIFS('Score Import'!$A:$A,$A99,'Score Import'!$C:$C,F$1)=0,"",
SUMIFS('Score Import'!$B:$B,'Score Import'!$A:$A,$A99,'Score Import'!$C:$C,F$1))</f>
        <v/>
      </c>
      <c r="G99" s="14" t="str">
        <f>IF(COUNTIFS('Score Import'!$A:$A,$A99,'Score Import'!$C:$C,G$1)=0,"",
SUMIFS('Score Import'!$B:$B,'Score Import'!$A:$A,$A99,'Score Import'!$C:$C,G$1))</f>
        <v/>
      </c>
      <c r="H99" s="146" t="str" cm="1">
        <f t="array" ref="H99">_xlfn.LET(_xlpm.v,IFERROR(VALUE(SUBSTITUTE(C99:G99,",","")),""),
_xlpm.valid,SUMPRODUCT(--(_xlpm.v&lt;&gt;""),--(LOWER(TRIM(C99:G99&amp;""))&lt;&gt;"x")),
_xlpm.m,SUMPRODUCT(--(_xlpm.v&lt;&gt;""),--(LOWER(TRIM(C99:G99&amp;""))&lt;&gt;"x"),--(_xlpm.v&lt;6000000)),
IF(_xlpm.valid=0,"",
IF(_xlpm.m=0,"Perfect!",
_xlpm.m&amp;IF(_xlpm.m=1," miss"," misses"))))</f>
        <v/>
      </c>
      <c r="I99" s="128"/>
      <c r="J99" s="131"/>
      <c r="K99" s="131"/>
      <c r="L99" s="130" t="str" cm="1">
        <f t="array" ref="L99">IF(SUMPRODUCT(--(LOWER(TRIM(C99:G99&amp;""))&lt;&gt;"x"),--(C99:G99&lt;&gt;""))=0,"",
SUMPRODUCT((LOWER(TRIM(C99:G99&amp;""))&lt;&gt;"x")*IFERROR(VALUE(SUBSTITUTE(C99:G99,",","")),0)))</f>
        <v/>
      </c>
      <c r="M99" s="14" t="str" cm="1">
        <f t="array" ref="M99">IF(COUNTA(C99:G99)&lt;5,"",_xlfn.LET(_xlpm.v,IFERROR(VALUE(SUBSTITUTE(C99:G99,",","")),""),_xlpm.n,SUMPRODUCT(--(_xlpm.v&lt;&gt;"")),IF(_xlpm.n=0,"",SUM(_xlpm.v)/_xlpm.n)))</f>
        <v/>
      </c>
      <c r="N99" s="156"/>
      <c r="O99" t="str">
        <f t="shared" si="4"/>
        <v/>
      </c>
    </row>
    <row r="100" spans="1:16" ht="17.25" customHeight="1" x14ac:dyDescent="0.25">
      <c r="C100" s="14" t="str">
        <f>IF(COUNTIFS('Score Import'!$A:$A,$A101,'Score Import'!$C:$C,C$1)=0,"",
SUMIFS('Score Import'!$B:$B,'Score Import'!$A:$A,$A101,'Score Import'!$C:$C,C$1))</f>
        <v/>
      </c>
      <c r="D100" s="14" t="str">
        <f>IF(COUNTIFS('Score Import'!$A:$A,$A101,'Score Import'!$C:$C,D$1)=0,"",
SUMIFS('Score Import'!$B:$B,'Score Import'!$A:$A,$A101,'Score Import'!$C:$C,D$1))</f>
        <v/>
      </c>
      <c r="E100" s="14" t="str">
        <f>IF(COUNTIFS('Score Import'!$A:$A,$A101,'Score Import'!$C:$C,E$1)=0,"",
SUMIFS('Score Import'!$B:$B,'Score Import'!$A:$A,$A101,'Score Import'!$C:$C,E$1))</f>
        <v/>
      </c>
      <c r="F100" s="14" t="str">
        <f>IF(COUNTIFS('Score Import'!$A:$A,$A101,'Score Import'!$C:$C,F$1)=0,"",
SUMIFS('Score Import'!$B:$B,'Score Import'!$A:$A,$A101,'Score Import'!$C:$C,F$1))</f>
        <v/>
      </c>
      <c r="G100" s="14" t="str">
        <f>IF(COUNTIFS('Score Import'!$A:$A,$A101,'Score Import'!$C:$C,G$1)=0,"",
SUMIFS('Score Import'!$B:$B,'Score Import'!$A:$A,$A101,'Score Import'!$C:$C,G$1))</f>
        <v/>
      </c>
      <c r="H100" s="146" t="str" cm="1">
        <f t="array" ref="H100">_xlfn.LET(_xlpm.v,IFERROR(VALUE(SUBSTITUTE(C100:G100,",","")),""),
_xlpm.valid,SUMPRODUCT(--(_xlpm.v&lt;&gt;""),--(LOWER(TRIM(C100:G100&amp;""))&lt;&gt;"x")),
_xlpm.m,SUMPRODUCT(--(_xlpm.v&lt;&gt;""),--(LOWER(TRIM(C100:G100&amp;""))&lt;&gt;"x"),--(_xlpm.v&lt;6000000)),
IF(_xlpm.valid=0,"",
IF(_xlpm.m=0,"Perfect!",
_xlpm.m&amp;IF(_xlpm.m=1," miss"," misses"))))</f>
        <v/>
      </c>
      <c r="I100" s="128"/>
      <c r="J100" s="128"/>
      <c r="K100" s="128"/>
      <c r="L100" s="130" t="str" cm="1">
        <f t="array" ref="L100">IF(SUMPRODUCT(--(LOWER(TRIM(C100:G100&amp;""))&lt;&gt;"x"),--(C100:G100&lt;&gt;""))=0,"",
SUMPRODUCT((LOWER(TRIM(C100:G100&amp;""))&lt;&gt;"x")*IFERROR(VALUE(SUBSTITUTE(C100:G100,",","")),0)))</f>
        <v/>
      </c>
      <c r="M100" s="14" t="str" cm="1">
        <f t="array" ref="M100">IF(COUNTA(C100:G100)&lt;5,"",_xlfn.LET(_xlpm.v,IFERROR(VALUE(SUBSTITUTE(C100:G100,",","")),""),_xlpm.n,SUMPRODUCT(--(_xlpm.v&lt;&gt;"")),IF(_xlpm.n=0,"",SUM(_xlpm.v)/_xlpm.n)))</f>
        <v/>
      </c>
      <c r="N100" s="156"/>
      <c r="O100" t="str">
        <f t="shared" ref="O100:O106" si="5">IF(AND(COUNTA(C100:G100)=5,L100&lt;20000000),A101,"")</f>
        <v/>
      </c>
    </row>
    <row r="101" spans="1:16" ht="17.25" customHeight="1" x14ac:dyDescent="0.25">
      <c r="C101" s="14" t="str">
        <f>IF(COUNTIFS('Score Import'!$A:$A,$A102,'Score Import'!$C:$C,C$1)=0,"",
SUMIFS('Score Import'!$B:$B,'Score Import'!$A:$A,$A102,'Score Import'!$C:$C,C$1))</f>
        <v/>
      </c>
      <c r="D101" s="14" t="str">
        <f>IF(COUNTIFS('Score Import'!$A:$A,$A102,'Score Import'!$C:$C,D$1)=0,"",
SUMIFS('Score Import'!$B:$B,'Score Import'!$A:$A,$A102,'Score Import'!$C:$C,D$1))</f>
        <v/>
      </c>
      <c r="E101" s="14" t="str">
        <f>IF(COUNTIFS('Score Import'!$A:$A,$A102,'Score Import'!$C:$C,E$1)=0,"",
SUMIFS('Score Import'!$B:$B,'Score Import'!$A:$A,$A102,'Score Import'!$C:$C,E$1))</f>
        <v/>
      </c>
      <c r="F101" s="14" t="str">
        <f>IF(COUNTIFS('Score Import'!$A:$A,$A102,'Score Import'!$C:$C,F$1)=0,"",
SUMIFS('Score Import'!$B:$B,'Score Import'!$A:$A,$A102,'Score Import'!$C:$C,F$1))</f>
        <v/>
      </c>
      <c r="G101" s="14" t="str">
        <f>IF(COUNTIFS('Score Import'!$A:$A,$A102,'Score Import'!$C:$C,G$1)=0,"",
SUMIFS('Score Import'!$B:$B,'Score Import'!$A:$A,$A102,'Score Import'!$C:$C,G$1))</f>
        <v/>
      </c>
      <c r="H101" s="146" t="str" cm="1">
        <f t="array" ref="H101">_xlfn.LET(_xlpm.v,IFERROR(VALUE(SUBSTITUTE(C101:G101,",","")),""),
_xlpm.valid,SUMPRODUCT(--(_xlpm.v&lt;&gt;""),--(LOWER(TRIM(C101:G101&amp;""))&lt;&gt;"x")),
_xlpm.m,SUMPRODUCT(--(_xlpm.v&lt;&gt;""),--(LOWER(TRIM(C101:G101&amp;""))&lt;&gt;"x"),--(_xlpm.v&lt;6000000)),
IF(_xlpm.valid=0,"",
IF(_xlpm.m=0,"Perfect!",
_xlpm.m&amp;IF(_xlpm.m=1," miss"," misses"))))</f>
        <v/>
      </c>
      <c r="I101" s="128"/>
      <c r="J101" s="131"/>
      <c r="K101" s="131"/>
      <c r="L101" s="130" t="str" cm="1">
        <f t="array" ref="L101">IF(SUMPRODUCT(--(LOWER(TRIM(C101:G101&amp;""))&lt;&gt;"x"),--(C101:G101&lt;&gt;""))=0,"",
SUMPRODUCT((LOWER(TRIM(C101:G101&amp;""))&lt;&gt;"x")*IFERROR(VALUE(SUBSTITUTE(C101:G101,",","")),0)))</f>
        <v/>
      </c>
      <c r="M101" s="14" t="str" cm="1">
        <f t="array" ref="M101">IF(COUNTA(C101:G101)&lt;5,"",_xlfn.LET(_xlpm.v,IFERROR(VALUE(SUBSTITUTE(C101:G101,",","")),""),_xlpm.n,SUMPRODUCT(--(_xlpm.v&lt;&gt;"")),IF(_xlpm.n=0,"",SUM(_xlpm.v)/_xlpm.n)))</f>
        <v/>
      </c>
      <c r="N101" s="156"/>
      <c r="O101" t="str">
        <f t="shared" si="5"/>
        <v/>
      </c>
    </row>
    <row r="102" spans="1:16" ht="17.25" customHeight="1" x14ac:dyDescent="0.25">
      <c r="C102" s="14" t="str">
        <f>IF(COUNTIFS('Score Import'!$A:$A,$A104,'Score Import'!$C:$C,C$1)=0,"",
SUMIFS('Score Import'!$B:$B,'Score Import'!$A:$A,$A104,'Score Import'!$C:$C,C$1))</f>
        <v/>
      </c>
      <c r="D102" s="14" t="str">
        <f>IF(COUNTIFS('Score Import'!$A:$A,$A104,'Score Import'!$C:$C,D$1)=0,"",
SUMIFS('Score Import'!$B:$B,'Score Import'!$A:$A,$A104,'Score Import'!$C:$C,D$1))</f>
        <v/>
      </c>
      <c r="E102" s="14" t="str">
        <f>IF(COUNTIFS('Score Import'!$A:$A,$A104,'Score Import'!$C:$C,E$1)=0,"",
SUMIFS('Score Import'!$B:$B,'Score Import'!$A:$A,$A104,'Score Import'!$C:$C,E$1))</f>
        <v/>
      </c>
      <c r="F102" s="14" t="str">
        <f>IF(COUNTIFS('Score Import'!$A:$A,$A104,'Score Import'!$C:$C,F$1)=0,"",
SUMIFS('Score Import'!$B:$B,'Score Import'!$A:$A,$A104,'Score Import'!$C:$C,F$1))</f>
        <v/>
      </c>
      <c r="G102" s="14" t="str">
        <f>IF(COUNTIFS('Score Import'!$A:$A,$A104,'Score Import'!$C:$C,G$1)=0,"",
SUMIFS('Score Import'!$B:$B,'Score Import'!$A:$A,$A104,'Score Import'!$C:$C,G$1))</f>
        <v/>
      </c>
      <c r="H102" s="146" t="str" cm="1">
        <f t="array" ref="H102">_xlfn.LET(_xlpm.v,IFERROR(VALUE(SUBSTITUTE(C102:G102,",","")),""),
_xlpm.valid,SUMPRODUCT(--(_xlpm.v&lt;&gt;""),--(LOWER(TRIM(C102:G102&amp;""))&lt;&gt;"x")),
_xlpm.m,SUMPRODUCT(--(_xlpm.v&lt;&gt;""),--(LOWER(TRIM(C102:G102&amp;""))&lt;&gt;"x"),--(_xlpm.v&lt;6000000)),
IF(_xlpm.valid=0,"",
IF(_xlpm.m=0,"Perfect!",
_xlpm.m&amp;IF(_xlpm.m=1," miss"," misses"))))</f>
        <v/>
      </c>
      <c r="I102" s="128"/>
      <c r="J102" s="131"/>
      <c r="K102" s="131"/>
      <c r="L102" s="130" t="str" cm="1">
        <f t="array" ref="L102">IF(SUMPRODUCT(--(LOWER(TRIM(C102:G102&amp;""))&lt;&gt;"x"),--(C102:G102&lt;&gt;""))=0,"",
SUMPRODUCT((LOWER(TRIM(C102:G102&amp;""))&lt;&gt;"x")*IFERROR(VALUE(SUBSTITUTE(C102:G102,",","")),0)))</f>
        <v/>
      </c>
      <c r="M102" s="14" t="str" cm="1">
        <f t="array" ref="M102">IF(COUNTA(C102:G102)&lt;5,"",_xlfn.LET(_xlpm.v,IFERROR(VALUE(SUBSTITUTE(C102:G102,",","")),""),_xlpm.n,SUMPRODUCT(--(_xlpm.v&lt;&gt;"")),IF(_xlpm.n=0,"",SUM(_xlpm.v)/_xlpm.n)))</f>
        <v/>
      </c>
      <c r="N102" s="156"/>
      <c r="O102" t="str">
        <f>IF(AND(COUNTA(C102:G102)=5,L102&lt;20000000),A104,"")</f>
        <v/>
      </c>
    </row>
    <row r="103" spans="1:16" ht="17.25" customHeight="1" x14ac:dyDescent="0.25">
      <c r="C103" s="14"/>
      <c r="D103" s="14"/>
      <c r="E103" s="14"/>
      <c r="F103" s="14"/>
      <c r="G103" s="14"/>
      <c r="H103" s="146"/>
      <c r="I103" s="128"/>
      <c r="J103" s="128"/>
      <c r="K103" s="128"/>
      <c r="L103" s="130"/>
      <c r="M103" s="14"/>
      <c r="N103" s="156"/>
    </row>
    <row r="104" spans="1:16" ht="17.25" customHeight="1" x14ac:dyDescent="0.25">
      <c r="C104" s="14" t="str">
        <f>IF(COUNTIFS('Score Import'!$A:$A,#REF!,'Score Import'!$C:$C,C$1)=0,"",
SUMIFS('Score Import'!$B:$B,'Score Import'!$A:$A,#REF!,'Score Import'!$C:$C,C$1))</f>
        <v/>
      </c>
      <c r="D104" s="14" t="str">
        <f>IF(COUNTIFS('Score Import'!$A:$A,#REF!,'Score Import'!$C:$C,D$1)=0,"",
SUMIFS('Score Import'!$B:$B,'Score Import'!$A:$A,#REF!,'Score Import'!$C:$C,D$1))</f>
        <v/>
      </c>
      <c r="E104" s="14" t="str">
        <f>IF(COUNTIFS('Score Import'!$A:$A,#REF!,'Score Import'!$C:$C,E$1)=0,"",
SUMIFS('Score Import'!$B:$B,'Score Import'!$A:$A,#REF!,'Score Import'!$C:$C,E$1))</f>
        <v/>
      </c>
      <c r="F104" s="14" t="str">
        <f>IF(COUNTIFS('Score Import'!$A:$A,#REF!,'Score Import'!$C:$C,F$1)=0,"",
SUMIFS('Score Import'!$B:$B,'Score Import'!$A:$A,#REF!,'Score Import'!$C:$C,F$1))</f>
        <v/>
      </c>
      <c r="G104" s="14" t="str">
        <f>IF(COUNTIFS('Score Import'!$A:$A,#REF!,'Score Import'!$C:$C,G$1)=0,"",
SUMIFS('Score Import'!$B:$B,'Score Import'!$A:$A,#REF!,'Score Import'!$C:$C,G$1))</f>
        <v/>
      </c>
      <c r="H104" s="146" t="str" cm="1">
        <f t="array" ref="H104">_xlfn.LET(_xlpm.v,IFERROR(VALUE(SUBSTITUTE(C104:G104,",","")),""),
_xlpm.valid,SUMPRODUCT(--(_xlpm.v&lt;&gt;""),--(LOWER(TRIM(C104:G104&amp;""))&lt;&gt;"x")),
_xlpm.m,SUMPRODUCT(--(_xlpm.v&lt;&gt;""),--(LOWER(TRIM(C104:G104&amp;""))&lt;&gt;"x"),--(_xlpm.v&lt;6000000)),
IF(_xlpm.valid=0,"",
IF(_xlpm.m=0,"Perfect!",
_xlpm.m&amp;IF(_xlpm.m=1," miss"," misses"))))</f>
        <v/>
      </c>
      <c r="I104" s="128"/>
      <c r="J104" s="131"/>
      <c r="K104" s="131"/>
      <c r="L104" s="130" t="str" cm="1">
        <f t="array" ref="L104">IF(SUMPRODUCT(--(LOWER(TRIM(C104:G104&amp;""))&lt;&gt;"x"),--(C104:G104&lt;&gt;""))=0,"",
SUMPRODUCT((LOWER(TRIM(C104:G104&amp;""))&lt;&gt;"x")*IFERROR(VALUE(SUBSTITUTE(C104:G104,",","")),0)))</f>
        <v/>
      </c>
      <c r="M104" s="14" t="str" cm="1">
        <f t="array" ref="M104">IF(COUNTA(C104:G104)&lt;5,"",_xlfn.LET(_xlpm.v,IFERROR(VALUE(SUBSTITUTE(C104:G104,",","")),""),_xlpm.n,SUMPRODUCT(--(_xlpm.v&lt;&gt;"")),IF(_xlpm.n=0,"",SUM(_xlpm.v)/_xlpm.n)))</f>
        <v/>
      </c>
      <c r="N104" s="156"/>
      <c r="O104" t="str">
        <f>IF(AND(COUNTA(C104:G104)=5,L104&lt;20000000),#REF!,"")</f>
        <v/>
      </c>
    </row>
    <row r="105" spans="1:16" ht="17.25" customHeight="1" x14ac:dyDescent="0.25">
      <c r="C105" s="14" t="str">
        <f>IF(COUNTIFS('Score Import'!$A:$A,$A106,'Score Import'!$C:$C,C$1)=0,"",
SUMIFS('Score Import'!$B:$B,'Score Import'!$A:$A,$A106,'Score Import'!$C:$C,C$1))</f>
        <v/>
      </c>
      <c r="D105" s="14" t="str">
        <f>IF(COUNTIFS('Score Import'!$A:$A,$A106,'Score Import'!$C:$C,D$1)=0,"",
SUMIFS('Score Import'!$B:$B,'Score Import'!$A:$A,$A106,'Score Import'!$C:$C,D$1))</f>
        <v/>
      </c>
      <c r="E105" s="14" t="str">
        <f>IF(COUNTIFS('Score Import'!$A:$A,$A106,'Score Import'!$C:$C,E$1)=0,"",
SUMIFS('Score Import'!$B:$B,'Score Import'!$A:$A,$A106,'Score Import'!$C:$C,E$1))</f>
        <v/>
      </c>
      <c r="F105" s="14" t="str">
        <f>IF(COUNTIFS('Score Import'!$A:$A,$A106,'Score Import'!$C:$C,F$1)=0,"",
SUMIFS('Score Import'!$B:$B,'Score Import'!$A:$A,$A106,'Score Import'!$C:$C,F$1))</f>
        <v/>
      </c>
      <c r="G105" s="14" t="str">
        <f>IF(COUNTIFS('Score Import'!$A:$A,$A106,'Score Import'!$C:$C,G$1)=0,"",
SUMIFS('Score Import'!$B:$B,'Score Import'!$A:$A,$A106,'Score Import'!$C:$C,G$1))</f>
        <v/>
      </c>
      <c r="H105" s="146" t="str" cm="1">
        <f t="array" ref="H105">_xlfn.LET(_xlpm.v,IFERROR(VALUE(SUBSTITUTE(C105:G105,",","")),""),
_xlpm.valid,SUMPRODUCT(--(_xlpm.v&lt;&gt;""),--(LOWER(TRIM(C105:G105&amp;""))&lt;&gt;"x")),
_xlpm.m,SUMPRODUCT(--(_xlpm.v&lt;&gt;""),--(LOWER(TRIM(C105:G105&amp;""))&lt;&gt;"x"),--(_xlpm.v&lt;6000000)),
IF(_xlpm.valid=0,"",
IF(_xlpm.m=0,"Perfect!",
_xlpm.m&amp;IF(_xlpm.m=1," miss"," misses"))))</f>
        <v/>
      </c>
      <c r="I105" s="128"/>
      <c r="J105" s="128"/>
      <c r="K105" s="128"/>
      <c r="L105" s="130" t="str" cm="1">
        <f t="array" ref="L105">IF(SUMPRODUCT(--(LOWER(TRIM(C105:G105&amp;""))&lt;&gt;"x"),--(C105:G105&lt;&gt;""))=0,"",
SUMPRODUCT((LOWER(TRIM(C105:G105&amp;""))&lt;&gt;"x")*IFERROR(VALUE(SUBSTITUTE(C105:G105,",","")),0)))</f>
        <v/>
      </c>
      <c r="M105" s="14" t="str" cm="1">
        <f t="array" ref="M105">IF(COUNTA(C105:G105)&lt;5,"",_xlfn.LET(_xlpm.v,IFERROR(VALUE(SUBSTITUTE(C105:G105,",","")),""),_xlpm.n,SUMPRODUCT(--(_xlpm.v&lt;&gt;"")),IF(_xlpm.n=0,"",SUM(_xlpm.v)/_xlpm.n)))</f>
        <v/>
      </c>
      <c r="N105" s="156"/>
      <c r="O105" t="str">
        <f t="shared" si="5"/>
        <v/>
      </c>
    </row>
    <row r="106" spans="1:16" s="211" customFormat="1" ht="17.25" customHeight="1" thickBot="1" x14ac:dyDescent="0.3">
      <c r="A106" s="74"/>
      <c r="C106" s="212" t="str">
        <f>IF(COUNTIFS('Score Import'!$A:$A,$A107,'Score Import'!$C:$C,C$1)=0,"",
SUMIFS('Score Import'!$B:$B,'Score Import'!$A:$A,$A107,'Score Import'!$C:$C,C$1))</f>
        <v/>
      </c>
      <c r="D106" s="212" t="str">
        <f>IF(COUNTIFS('Score Import'!$A:$A,$A107,'Score Import'!$C:$C,D$1)=0,"",
SUMIFS('Score Import'!$B:$B,'Score Import'!$A:$A,$A107,'Score Import'!$C:$C,D$1))</f>
        <v/>
      </c>
      <c r="E106" s="212" t="str">
        <f>IF(COUNTIFS('Score Import'!$A:$A,$A107,'Score Import'!$C:$C,E$1)=0,"",
SUMIFS('Score Import'!$B:$B,'Score Import'!$A:$A,$A107,'Score Import'!$C:$C,E$1))</f>
        <v/>
      </c>
      <c r="F106" s="212" t="str">
        <f>IF(COUNTIFS('Score Import'!$A:$A,$A107,'Score Import'!$C:$C,F$1)=0,"",
SUMIFS('Score Import'!$B:$B,'Score Import'!$A:$A,$A107,'Score Import'!$C:$C,F$1))</f>
        <v/>
      </c>
      <c r="G106" s="212" t="str">
        <f>IF(COUNTIFS('Score Import'!$A:$A,$A107,'Score Import'!$C:$C,G$1)=0,"",
SUMIFS('Score Import'!$B:$B,'Score Import'!$A:$A,$A107,'Score Import'!$C:$C,G$1))</f>
        <v/>
      </c>
      <c r="H106" s="213" t="str" cm="1">
        <f t="array" ref="H106">_xlfn.LET(_xlpm.v,IFERROR(VALUE(SUBSTITUTE(C106:G106,",","")),""),
_xlpm.valid,SUMPRODUCT(--(_xlpm.v&lt;&gt;""),--(LOWER(TRIM(C106:G106&amp;""))&lt;&gt;"x")),
_xlpm.m,SUMPRODUCT(--(_xlpm.v&lt;&gt;""),--(LOWER(TRIM(C106:G106&amp;""))&lt;&gt;"x"),--(_xlpm.v&lt;6000000)),
IF(_xlpm.valid=0,"",
IF(_xlpm.m=0,"Perfect!",
_xlpm.m&amp;IF(_xlpm.m=1," miss"," misses"))))</f>
        <v/>
      </c>
      <c r="I106" s="217"/>
      <c r="J106" s="214"/>
      <c r="K106" s="214"/>
      <c r="L106" s="215" t="str" cm="1">
        <f t="array" ref="L106">IF(SUMPRODUCT(--(LOWER(TRIM(C106:G106&amp;""))&lt;&gt;"x"),--(C106:G106&lt;&gt;""))=0,"",
SUMPRODUCT((LOWER(TRIM(C106:G106&amp;""))&lt;&gt;"x")*IFERROR(VALUE(SUBSTITUTE(C106:G106,",","")),0)))</f>
        <v/>
      </c>
      <c r="M106" s="212" t="str" cm="1">
        <f t="array" ref="M106">IF(COUNTA(C106:G106)&lt;5,"",_xlfn.LET(_xlpm.v,IFERROR(VALUE(SUBSTITUTE(C106:G106,",","")),""),_xlpm.n,SUMPRODUCT(--(_xlpm.v&lt;&gt;"")),IF(_xlpm.n=0,"",SUM(_xlpm.v)/_xlpm.n)))</f>
        <v/>
      </c>
      <c r="N106" s="156"/>
      <c r="O106" s="211" t="str">
        <f t="shared" si="5"/>
        <v/>
      </c>
    </row>
    <row r="107" spans="1:16" ht="17.25" customHeight="1" thickTop="1" x14ac:dyDescent="0.25">
      <c r="C107" s="129" cm="1">
        <f t="array" ref="C107">IF(SUMPRODUCT((LOWER(TRIM(C2:C106&amp;""))&lt;&gt;"x")*(C2:C106&lt;&gt;0)*(C2:C106&lt;&gt;""))=0,"",COUNTIFS(C$2:C$106,"&lt;6000000",C$2:C$106,"&lt;&gt;x",C$2:C$106,"&lt;&gt;"))</f>
        <v>40</v>
      </c>
      <c r="D107" s="129" cm="1">
        <f t="array" ref="D107">IF(SUMPRODUCT((LOWER(TRIM(D2:D106&amp;""))&lt;&gt;"x")*(D2:D106&lt;&gt;0)*(D2:D106&lt;&gt;""))=0,"",COUNTIFS(D$2:D$106,"&lt;6000000",D$2:D$106,"&lt;&gt;x",D$2:D$106,"&lt;&gt;"))</f>
        <v>67</v>
      </c>
      <c r="E107" s="129" cm="1">
        <f t="array" ref="E107">IF(SUMPRODUCT((LOWER(TRIM(E2:E106&amp;""))&lt;&gt;"x")*(E2:E106&lt;&gt;0)*(E2:E106&lt;&gt;""))=0,"",COUNTIFS(E$2:E$106,"&lt;6000000",E$2:E$106,"&lt;&gt;x",E$2:E$106,"&lt;&gt;"))</f>
        <v>65</v>
      </c>
      <c r="F107" s="129" cm="1">
        <f t="array" ref="F107">IF(SUMPRODUCT((LOWER(TRIM(F2:F106&amp;""))&lt;&gt;"x")*(F2:F106&lt;&gt;0)*(F2:F106&lt;&gt;""))=0,"",COUNTIFS(F$2:F$106,"&lt;6000000",F$2:F$106,"&lt;&gt;x",F$2:F$106,"&lt;&gt;"))</f>
        <v>29</v>
      </c>
      <c r="G107" s="129" cm="1">
        <f t="array" ref="G107">IF(SUMPRODUCT((LOWER(TRIM(G2:G106&amp;""))&lt;&gt;"x")*(G2:G106&lt;&gt;0)*(G2:G106&lt;&gt;""))=0,"",COUNTIFS(G$2:G$106,"&lt;6000000",G$2:G$106,"&lt;&gt;x",G$2:G$106,"&lt;&gt;"))</f>
        <v>65</v>
      </c>
    </row>
    <row r="108" spans="1:16" ht="17.25" customHeight="1" x14ac:dyDescent="0.25">
      <c r="A108" s="74" t="s">
        <v>97</v>
      </c>
      <c r="C108" s="14"/>
      <c r="D108" s="14"/>
      <c r="E108" s="14"/>
      <c r="F108" s="14"/>
      <c r="G108" s="14"/>
    </row>
    <row r="109" spans="1:16" ht="17.25" customHeight="1" x14ac:dyDescent="0.25">
      <c r="C109" s="130"/>
      <c r="D109" s="130"/>
      <c r="E109" s="130"/>
      <c r="F109" s="130"/>
      <c r="G109" s="130"/>
      <c r="N109" t="s">
        <v>103</v>
      </c>
      <c r="O109" t="s">
        <v>104</v>
      </c>
      <c r="P109" t="s">
        <v>92</v>
      </c>
    </row>
    <row r="110" spans="1:16" ht="17.25" customHeight="1" x14ac:dyDescent="0.25">
      <c r="A110" s="74" t="s">
        <v>98</v>
      </c>
      <c r="C110" s="130" cm="1">
        <f t="array" ref="C110">IF(SUMPRODUCT((LOWER(TRIM(C2:C106&amp;""))&lt;&gt;"x")*(C2:C106&lt;&gt;0)*(C2:C106&lt;&gt;""))=0,"",SUMPRODUCT((LOWER(TRIM(C2:C106&amp;""))&lt;&gt;"x")*IFERROR(C2:C106*1,0)))</f>
        <v>495065495</v>
      </c>
      <c r="D110" s="130" cm="1">
        <f t="array" ref="D110">IF(SUMPRODUCT((LOWER(TRIM(D2:D106&amp;""))&lt;&gt;"x")*(D2:D106&lt;&gt;0)*(D2:D106&lt;&gt;""))=0,"",SUMPRODUCT((LOWER(TRIM(D2:D106&amp;""))&lt;&gt;"x")*IFERROR(D2:D106*1,0)))</f>
        <v>357224002</v>
      </c>
      <c r="E110" s="130" cm="1">
        <f t="array" ref="E110">IF(SUMPRODUCT((LOWER(TRIM(E2:E106&amp;""))&lt;&gt;"x")*(E2:E106&lt;&gt;0)*(E2:E106&lt;&gt;""))=0,"",SUMPRODUCT((LOWER(TRIM(E2:E106&amp;""))&lt;&gt;"x")*IFERROR(E2:E106*1,0)))</f>
        <v>333204648</v>
      </c>
      <c r="F110" s="130" cm="1">
        <f t="array" ref="F110">IF(SUMPRODUCT((LOWER(TRIM(F2:F106&amp;""))&lt;&gt;"x")*(F2:F106&lt;&gt;0)*(F2:F106&lt;&gt;""))=0,"",SUMPRODUCT((LOWER(TRIM(F2:F106&amp;""))&lt;&gt;"x")*IFERROR(F2:F106*1,0)))</f>
        <v>737238541</v>
      </c>
      <c r="G110" s="130" cm="1">
        <f t="array" ref="G110">IF(SUMPRODUCT((LOWER(TRIM(G2:G106&amp;""))&lt;&gt;"x")*(G2:G106&lt;&gt;0)*(G2:G106&lt;&gt;""))=0,"",SUMPRODUCT((LOWER(TRIM(G2:G106&amp;""))&lt;&gt;"x")*IFERROR(G2:G106*1,0)))</f>
        <v>357859331</v>
      </c>
      <c r="L110" t="s">
        <v>93</v>
      </c>
      <c r="M110" s="126" t="s">
        <v>341</v>
      </c>
      <c r="N110">
        <f>IF(COUNTA($I$2:$I$106)=0,"",COUNTIF($I$2:$I$106,$V$137))</f>
        <v>85</v>
      </c>
      <c r="O110">
        <f>IF(COUNTA($I$2:$I$106)=0,"",COUNTIF($I$2:$I$106,$V$138))</f>
        <v>2</v>
      </c>
      <c r="P110">
        <f>IF(COUNTA($I$2:$I$106)=0,"",COUNTIF($I$2:$I$106,$V$139))</f>
        <v>6</v>
      </c>
    </row>
    <row r="111" spans="1:16" ht="17.25" customHeight="1" x14ac:dyDescent="0.25">
      <c r="A111" s="74" t="s">
        <v>99</v>
      </c>
      <c r="C111" s="14">
        <v>496940737</v>
      </c>
      <c r="D111" s="14">
        <v>354260721</v>
      </c>
      <c r="E111" s="14">
        <v>334541159</v>
      </c>
      <c r="F111" s="14">
        <v>737238541</v>
      </c>
      <c r="G111" s="14">
        <v>357859331</v>
      </c>
      <c r="L111" t="s">
        <v>102</v>
      </c>
      <c r="M111" s="126" t="s">
        <v>427</v>
      </c>
      <c r="N111">
        <f>IF(COUNTA($J$2:$J$106)=0,"",COUNTIF($J$2:$J$106,$V$137))</f>
        <v>87</v>
      </c>
      <c r="O111">
        <f>IF(COUNTA($J$2:$J$106)=0,"",COUNTIF($J$2:$J$106,$V$138))</f>
        <v>2</v>
      </c>
      <c r="P111">
        <f>IF(COUNTA($J$2:$J$106)=0,"",COUNTIF($J$2:$J$106,$V$139))</f>
        <v>5</v>
      </c>
    </row>
    <row r="112" spans="1:16" ht="17.25" customHeight="1" x14ac:dyDescent="0.25">
      <c r="A112" s="74" t="s">
        <v>100</v>
      </c>
      <c r="C112" s="14">
        <f>IF(OR(C110="",C111="",C110=0,C111=0),"",C110-C111)</f>
        <v>-1875242</v>
      </c>
      <c r="D112" s="14">
        <f>IF(OR(D110="",D111="",D110=0,D111=0),"",D110-D111)</f>
        <v>2963281</v>
      </c>
      <c r="E112" s="14">
        <f>IF(OR(E110="",E111="",E110=0,E111=0),"",E110-E111)</f>
        <v>-1336511</v>
      </c>
      <c r="F112" s="14">
        <f t="shared" ref="F112:G112" si="6">IF(OR(F110="",F111="",F110=0,F111=0),"",F110-F111)</f>
        <v>0</v>
      </c>
      <c r="G112" s="14">
        <f t="shared" si="6"/>
        <v>0</v>
      </c>
      <c r="L112" t="s">
        <v>94</v>
      </c>
      <c r="M112" s="126" t="s">
        <v>428</v>
      </c>
      <c r="N112">
        <f>IF(COUNTA($K$2:$K$106)=0,"",COUNTIF($K$2:$K$106,$V$137))</f>
        <v>77</v>
      </c>
      <c r="O112">
        <f>IF(COUNTA($K$2:$K$106)=0,"",COUNTIF($K$2:$K$106,$V$138))</f>
        <v>3</v>
      </c>
      <c r="P112">
        <f>IF(COUNTA($K$2:$K$106)=0,"",COUNTIF($K$2:$K$106,$V$139))</f>
        <v>12</v>
      </c>
    </row>
    <row r="113" spans="1:7" ht="17.25" customHeight="1" x14ac:dyDescent="0.25">
      <c r="C113" s="14"/>
      <c r="D113" s="14"/>
      <c r="E113" s="14"/>
      <c r="F113" s="14"/>
      <c r="G113" s="14"/>
    </row>
    <row r="114" spans="1:7" ht="17.25" customHeight="1" x14ac:dyDescent="0.25">
      <c r="A114" s="74" t="s">
        <v>101</v>
      </c>
      <c r="C114" s="14"/>
      <c r="D114" s="14"/>
      <c r="E114" s="14"/>
      <c r="F114" s="14"/>
      <c r="G114" s="14"/>
    </row>
    <row r="115" spans="1:7" ht="17.25" customHeight="1" x14ac:dyDescent="0.25">
      <c r="A115" s="78" t="s">
        <v>425</v>
      </c>
      <c r="C115" s="130"/>
      <c r="D115" s="130"/>
      <c r="E115" s="130"/>
      <c r="F115" s="130"/>
      <c r="G115" s="130"/>
    </row>
    <row r="116" spans="1:7" ht="17.25" customHeight="1" x14ac:dyDescent="0.25">
      <c r="A116" s="74" t="s">
        <v>98</v>
      </c>
      <c r="C116" s="14">
        <v>441026425</v>
      </c>
      <c r="D116" s="14">
        <v>274879173</v>
      </c>
      <c r="E116" s="14">
        <v>259668779</v>
      </c>
      <c r="F116" s="14">
        <v>693490318</v>
      </c>
      <c r="G116" s="14">
        <v>241793878</v>
      </c>
    </row>
    <row r="117" spans="1:7" ht="17.25" customHeight="1" x14ac:dyDescent="0.25">
      <c r="C117" t="str">
        <f>IF(OR(C110="",C116=""),"",IF(C110&gt;C116,"WPX",IF(C116&gt;C110,$A$115,"")))</f>
        <v>WPX</v>
      </c>
      <c r="D117" t="str">
        <f>IF(OR(D111="",D116=""),"",IF(D111&gt;D116,"WPX",IF(D116&gt;D111,$A$115,"")))</f>
        <v>WPX</v>
      </c>
      <c r="E117" t="str">
        <f>IF(OR(E111="",E116=""),"",IF(E111&gt;E116,"WPX",IF(E116&gt;E111,$A$115,"")))</f>
        <v>WPX</v>
      </c>
      <c r="F117" t="str">
        <f>IF(OR(F111="",F116=""),"",IF(F111&gt;F116,"WPX",IF(F116&gt;F111,$A$115,"")))</f>
        <v>WPX</v>
      </c>
      <c r="G117" t="str">
        <f>IF(OR(G110="",G116=""),"",IF(G110&gt;G116,"WPX",IF(G116&gt;G110,$A$115,"")))</f>
        <v>WPX</v>
      </c>
    </row>
    <row r="118" spans="1:7" ht="17.25" customHeight="1" x14ac:dyDescent="0.25">
      <c r="A118" s="74" t="s">
        <v>95</v>
      </c>
    </row>
    <row r="119" spans="1:7" ht="17.25" customHeight="1" x14ac:dyDescent="0.25"/>
    <row r="120" spans="1:7" ht="17.25" customHeight="1" x14ac:dyDescent="0.25">
      <c r="A120" s="74" t="str">
        <f>IF(COUNTBLANK(C117:G117)&gt;0,"",
   IF(COUNTIF(C117:G117,"WPX")&gt;COUNTIF(C117:G117,"&lt;&gt;WPX"),
      "WPX",
      A115))</f>
        <v>WPX</v>
      </c>
    </row>
    <row r="121" spans="1:7" ht="17.25" customHeight="1" x14ac:dyDescent="0.25"/>
    <row r="122" spans="1:7" ht="17.25" customHeight="1" x14ac:dyDescent="0.25"/>
    <row r="123" spans="1:7" ht="17.25" customHeight="1" x14ac:dyDescent="0.25"/>
    <row r="124" spans="1:7" ht="17.25" customHeight="1" x14ac:dyDescent="0.25"/>
    <row r="125" spans="1:7" ht="17.25" customHeight="1" x14ac:dyDescent="0.25"/>
    <row r="126" spans="1:7" ht="17.25" customHeight="1" x14ac:dyDescent="0.25"/>
    <row r="127" spans="1:7" ht="17.25" customHeight="1" x14ac:dyDescent="0.25"/>
    <row r="128" spans="1:7" ht="18" customHeight="1" x14ac:dyDescent="0.25"/>
    <row r="129" spans="22:22" ht="18" customHeight="1" x14ac:dyDescent="0.25"/>
    <row r="130" spans="22:22" ht="18" customHeight="1" x14ac:dyDescent="0.25"/>
    <row r="131" spans="22:22" ht="18" customHeight="1" x14ac:dyDescent="0.3">
      <c r="V131" s="221"/>
    </row>
    <row r="132" spans="22:22" ht="18" customHeight="1" x14ac:dyDescent="0.3">
      <c r="V132" s="221"/>
    </row>
    <row r="133" spans="22:22" ht="18" customHeight="1" x14ac:dyDescent="0.3">
      <c r="V133" s="221"/>
    </row>
    <row r="134" spans="22:22" ht="18" customHeight="1" x14ac:dyDescent="0.3">
      <c r="V134" s="221"/>
    </row>
    <row r="135" spans="22:22" ht="18" customHeight="1" x14ac:dyDescent="0.3">
      <c r="V135" s="221"/>
    </row>
    <row r="136" spans="22:22" ht="18" customHeight="1" x14ac:dyDescent="0.3">
      <c r="V136" s="221"/>
    </row>
    <row r="137" spans="22:22" ht="18" customHeight="1" x14ac:dyDescent="0.25">
      <c r="V137" s="222" t="s">
        <v>180</v>
      </c>
    </row>
    <row r="138" spans="22:22" ht="18" customHeight="1" x14ac:dyDescent="0.25">
      <c r="V138" s="219" t="s">
        <v>340</v>
      </c>
    </row>
    <row r="139" spans="22:22" ht="18" customHeight="1" x14ac:dyDescent="0.25">
      <c r="V139" s="223" t="s">
        <v>181</v>
      </c>
    </row>
    <row r="140" spans="22:22" ht="18" customHeight="1" x14ac:dyDescent="0.25">
      <c r="V140" s="220"/>
    </row>
    <row r="141" spans="22:22" ht="18" customHeight="1" x14ac:dyDescent="0.3">
      <c r="V141" s="221"/>
    </row>
    <row r="142" spans="22:22" ht="18" customHeight="1" x14ac:dyDescent="0.3">
      <c r="V142" s="221"/>
    </row>
    <row r="143" spans="22:22" ht="18" customHeight="1" x14ac:dyDescent="0.3">
      <c r="V143" s="221"/>
    </row>
    <row r="144" spans="22:22" ht="18" customHeight="1" x14ac:dyDescent="0.3">
      <c r="V144" s="221"/>
    </row>
    <row r="145" spans="22:22" ht="18" customHeight="1" x14ac:dyDescent="0.3">
      <c r="V145" s="221"/>
    </row>
    <row r="146" spans="22:22" ht="18" customHeight="1" x14ac:dyDescent="0.3">
      <c r="V146" s="221"/>
    </row>
    <row r="147" spans="22:22" ht="18" customHeight="1" x14ac:dyDescent="0.3">
      <c r="V147" s="221"/>
    </row>
    <row r="148" spans="22:22" ht="18" customHeight="1" x14ac:dyDescent="0.3">
      <c r="V148" s="221"/>
    </row>
    <row r="149" spans="22:22" ht="18" customHeight="1" x14ac:dyDescent="0.3">
      <c r="V149" s="221"/>
    </row>
    <row r="150" spans="22:22" ht="18" customHeight="1" x14ac:dyDescent="0.3">
      <c r="V150" s="221"/>
    </row>
    <row r="151" spans="22:22" ht="18" customHeight="1" x14ac:dyDescent="0.3">
      <c r="V151" s="221"/>
    </row>
    <row r="152" spans="22:22" ht="18" customHeight="1" x14ac:dyDescent="0.3">
      <c r="V152" s="221"/>
    </row>
    <row r="153" spans="22:22" ht="18" customHeight="1" x14ac:dyDescent="0.3">
      <c r="V153" s="221"/>
    </row>
    <row r="154" spans="22:22" ht="18" customHeight="1" x14ac:dyDescent="0.3">
      <c r="V154" s="221"/>
    </row>
    <row r="155" spans="22:22" ht="18" customHeight="1" x14ac:dyDescent="0.3">
      <c r="V155" s="221"/>
    </row>
    <row r="156" spans="22:22" ht="18" customHeight="1" x14ac:dyDescent="0.3">
      <c r="V156" s="221"/>
    </row>
    <row r="157" spans="22:22" ht="18" customHeight="1" x14ac:dyDescent="0.3">
      <c r="V157" s="221"/>
    </row>
    <row r="158" spans="22:22" ht="18" customHeight="1" x14ac:dyDescent="0.3">
      <c r="V158" s="221"/>
    </row>
    <row r="159" spans="22:22" ht="18" customHeight="1" x14ac:dyDescent="0.3">
      <c r="V159" s="221"/>
    </row>
    <row r="160" spans="22:22" ht="18" customHeight="1" x14ac:dyDescent="0.3">
      <c r="V160" s="221"/>
    </row>
    <row r="161" spans="22:22" ht="18" customHeight="1" x14ac:dyDescent="0.3">
      <c r="V161" s="221"/>
    </row>
    <row r="162" spans="22:22" ht="18" customHeight="1" x14ac:dyDescent="0.3">
      <c r="V162" s="221"/>
    </row>
    <row r="163" spans="22:22" ht="18" customHeight="1" x14ac:dyDescent="0.3">
      <c r="V163" s="221"/>
    </row>
    <row r="164" spans="22:22" ht="18" customHeight="1" x14ac:dyDescent="0.3">
      <c r="V164" s="221"/>
    </row>
    <row r="165" spans="22:22" ht="18" customHeight="1" x14ac:dyDescent="0.3">
      <c r="V165" s="221"/>
    </row>
    <row r="166" spans="22:22" ht="18" customHeight="1" x14ac:dyDescent="0.3">
      <c r="V166" s="221"/>
    </row>
    <row r="167" spans="22:22" ht="18" customHeight="1" x14ac:dyDescent="0.3">
      <c r="V167" s="221"/>
    </row>
    <row r="168" spans="22:22" ht="18" customHeight="1" x14ac:dyDescent="0.3">
      <c r="V168" s="221"/>
    </row>
    <row r="169" spans="22:22" ht="18" customHeight="1" x14ac:dyDescent="0.3">
      <c r="V169" s="221"/>
    </row>
    <row r="170" spans="22:22" ht="18" customHeight="1" x14ac:dyDescent="0.3">
      <c r="V170" s="221"/>
    </row>
    <row r="171" spans="22:22" ht="18" customHeight="1" x14ac:dyDescent="0.3">
      <c r="V171" s="221"/>
    </row>
    <row r="172" spans="22:22" ht="18" customHeight="1" x14ac:dyDescent="0.3">
      <c r="V172" s="221"/>
    </row>
    <row r="173" spans="22:22" ht="18" customHeight="1" x14ac:dyDescent="0.3">
      <c r="V173" s="221"/>
    </row>
    <row r="174" spans="22:22" ht="18" customHeight="1" x14ac:dyDescent="0.3">
      <c r="V174" s="221"/>
    </row>
    <row r="175" spans="22:22" ht="18" customHeight="1" x14ac:dyDescent="0.3">
      <c r="V175" s="221"/>
    </row>
    <row r="176" spans="22:22" ht="18" customHeight="1" x14ac:dyDescent="0.3">
      <c r="V176" s="221"/>
    </row>
    <row r="177" ht="18" customHeight="1" x14ac:dyDescent="0.25"/>
    <row r="178" ht="18" customHeight="1" x14ac:dyDescent="0.25"/>
    <row r="179" ht="18" customHeight="1" x14ac:dyDescent="0.25"/>
    <row r="180" ht="18" customHeight="1" x14ac:dyDescent="0.25"/>
    <row r="181" ht="18" customHeight="1" x14ac:dyDescent="0.25"/>
    <row r="182" ht="18" customHeight="1" x14ac:dyDescent="0.25"/>
    <row r="183" ht="18" customHeight="1" x14ac:dyDescent="0.25"/>
    <row r="184" ht="18" customHeight="1" x14ac:dyDescent="0.25"/>
    <row r="185" ht="18" customHeight="1" x14ac:dyDescent="0.25"/>
    <row r="186" ht="18" customHeight="1" x14ac:dyDescent="0.25"/>
    <row r="187" ht="18" customHeight="1" x14ac:dyDescent="0.25"/>
    <row r="188" ht="18" customHeight="1" x14ac:dyDescent="0.25"/>
    <row r="189" ht="18" customHeight="1" x14ac:dyDescent="0.25"/>
    <row r="190" ht="18" customHeight="1" x14ac:dyDescent="0.25"/>
    <row r="191" ht="18" customHeight="1" x14ac:dyDescent="0.25"/>
    <row r="192" ht="18" customHeight="1" x14ac:dyDescent="0.25"/>
    <row r="193" ht="18" customHeight="1" x14ac:dyDescent="0.25"/>
    <row r="194" ht="18" customHeight="1" x14ac:dyDescent="0.25"/>
    <row r="195" ht="18" customHeight="1" x14ac:dyDescent="0.25"/>
    <row r="196" ht="18" customHeight="1" x14ac:dyDescent="0.25"/>
    <row r="197" ht="18" customHeight="1" x14ac:dyDescent="0.25"/>
    <row r="198" ht="18" customHeight="1" x14ac:dyDescent="0.25"/>
    <row r="199" ht="18" customHeight="1" x14ac:dyDescent="0.25"/>
    <row r="200" ht="18" customHeight="1" x14ac:dyDescent="0.25"/>
    <row r="201" ht="18" customHeight="1" x14ac:dyDescent="0.25"/>
    <row r="202" ht="18" customHeight="1" x14ac:dyDescent="0.25"/>
    <row r="203" ht="18" customHeight="1" x14ac:dyDescent="0.25"/>
    <row r="204" ht="18" customHeight="1" x14ac:dyDescent="0.25"/>
    <row r="205" ht="18" customHeight="1" x14ac:dyDescent="0.25"/>
    <row r="206" ht="18" customHeight="1" x14ac:dyDescent="0.25"/>
    <row r="207" ht="18" customHeight="1" x14ac:dyDescent="0.25"/>
    <row r="208" ht="18" customHeight="1" x14ac:dyDescent="0.25"/>
    <row r="209" ht="18" customHeight="1" x14ac:dyDescent="0.25"/>
    <row r="210" ht="18" customHeight="1" x14ac:dyDescent="0.25"/>
    <row r="211" ht="18" customHeight="1" x14ac:dyDescent="0.25"/>
    <row r="212" ht="18" customHeight="1" x14ac:dyDescent="0.25"/>
    <row r="213" ht="18" customHeight="1" x14ac:dyDescent="0.25"/>
    <row r="214" ht="18" customHeight="1" x14ac:dyDescent="0.25"/>
    <row r="215" ht="18" customHeight="1" x14ac:dyDescent="0.25"/>
    <row r="216" ht="18" customHeight="1" x14ac:dyDescent="0.25"/>
    <row r="217" ht="18" customHeight="1" x14ac:dyDescent="0.25"/>
    <row r="218" ht="18" customHeight="1" x14ac:dyDescent="0.25"/>
    <row r="219" ht="18" customHeight="1" x14ac:dyDescent="0.25"/>
    <row r="220" ht="18" customHeight="1" x14ac:dyDescent="0.25"/>
    <row r="221" ht="18" customHeight="1" x14ac:dyDescent="0.25"/>
    <row r="222" ht="18" customHeight="1" x14ac:dyDescent="0.25"/>
    <row r="223" ht="18" customHeight="1" x14ac:dyDescent="0.25"/>
    <row r="224" ht="18" customHeight="1" x14ac:dyDescent="0.25"/>
    <row r="225" ht="18" customHeight="1" x14ac:dyDescent="0.25"/>
    <row r="226" ht="18" customHeight="1" x14ac:dyDescent="0.25"/>
    <row r="227" ht="18" customHeight="1" x14ac:dyDescent="0.25"/>
    <row r="228" ht="18" customHeight="1" x14ac:dyDescent="0.25"/>
    <row r="229" ht="18" customHeight="1" x14ac:dyDescent="0.25"/>
    <row r="230" ht="18" customHeight="1" x14ac:dyDescent="0.25"/>
    <row r="231" ht="18" customHeight="1" x14ac:dyDescent="0.25"/>
    <row r="232" ht="18" customHeight="1" x14ac:dyDescent="0.25"/>
    <row r="233" ht="18" customHeight="1" x14ac:dyDescent="0.25"/>
    <row r="234" ht="18" customHeight="1" x14ac:dyDescent="0.25"/>
    <row r="235" ht="18" customHeight="1" x14ac:dyDescent="0.25"/>
    <row r="236" ht="18" customHeight="1" x14ac:dyDescent="0.25"/>
    <row r="237" ht="18" customHeight="1" x14ac:dyDescent="0.25"/>
    <row r="238" ht="18" customHeight="1" x14ac:dyDescent="0.25"/>
    <row r="239" ht="18" customHeight="1" x14ac:dyDescent="0.25"/>
    <row r="240" ht="18" customHeight="1" x14ac:dyDescent="0.25"/>
    <row r="241" ht="18" customHeight="1" x14ac:dyDescent="0.25"/>
    <row r="242" ht="18" customHeight="1" x14ac:dyDescent="0.25"/>
    <row r="243" ht="18" customHeight="1" x14ac:dyDescent="0.25"/>
    <row r="244" ht="18" customHeight="1" x14ac:dyDescent="0.25"/>
    <row r="245" ht="18" customHeight="1" x14ac:dyDescent="0.25"/>
    <row r="246" ht="18" customHeight="1" x14ac:dyDescent="0.25"/>
    <row r="247" ht="18" customHeight="1" x14ac:dyDescent="0.25"/>
    <row r="248" ht="18" customHeight="1" x14ac:dyDescent="0.25"/>
    <row r="249" ht="18" customHeight="1" x14ac:dyDescent="0.25"/>
    <row r="250" ht="18" customHeight="1" x14ac:dyDescent="0.25"/>
    <row r="251" ht="18" customHeight="1" x14ac:dyDescent="0.25"/>
    <row r="252" ht="18" customHeight="1" x14ac:dyDescent="0.25"/>
    <row r="253" ht="18" customHeight="1" x14ac:dyDescent="0.25"/>
    <row r="254" ht="18" customHeight="1" x14ac:dyDescent="0.25"/>
    <row r="255" ht="18" customHeight="1" x14ac:dyDescent="0.25"/>
    <row r="256" ht="18" customHeight="1" x14ac:dyDescent="0.25"/>
    <row r="257" ht="18" customHeight="1" x14ac:dyDescent="0.25"/>
    <row r="258" ht="18" customHeight="1" x14ac:dyDescent="0.25"/>
    <row r="259" ht="18" customHeight="1" x14ac:dyDescent="0.25"/>
    <row r="260" ht="18" customHeight="1" x14ac:dyDescent="0.25"/>
    <row r="261" ht="18" customHeight="1" x14ac:dyDescent="0.25"/>
    <row r="262" ht="18" customHeight="1" x14ac:dyDescent="0.25"/>
    <row r="263" ht="18" customHeight="1" x14ac:dyDescent="0.25"/>
    <row r="264" ht="18" customHeight="1" x14ac:dyDescent="0.25"/>
    <row r="265" ht="18" customHeight="1" x14ac:dyDescent="0.25"/>
    <row r="266" ht="18" customHeight="1" x14ac:dyDescent="0.25"/>
    <row r="267" ht="18" customHeight="1" x14ac:dyDescent="0.25"/>
    <row r="268" ht="18" customHeight="1" x14ac:dyDescent="0.25"/>
    <row r="269" ht="18" customHeight="1" x14ac:dyDescent="0.25"/>
    <row r="270" ht="18" customHeight="1" x14ac:dyDescent="0.25"/>
    <row r="271" ht="18" customHeight="1" x14ac:dyDescent="0.25"/>
    <row r="272" ht="18" customHeight="1" x14ac:dyDescent="0.25"/>
    <row r="273" ht="18" customHeight="1" x14ac:dyDescent="0.25"/>
    <row r="274" ht="18" customHeight="1" x14ac:dyDescent="0.25"/>
    <row r="275" ht="18" customHeight="1" x14ac:dyDescent="0.25"/>
    <row r="276" ht="18" customHeight="1" x14ac:dyDescent="0.25"/>
    <row r="277" ht="18" customHeight="1" x14ac:dyDescent="0.25"/>
    <row r="278" ht="18" customHeight="1" x14ac:dyDescent="0.25"/>
    <row r="279" ht="18" customHeight="1" x14ac:dyDescent="0.25"/>
    <row r="280" ht="18" customHeight="1" x14ac:dyDescent="0.25"/>
    <row r="281" ht="18" customHeight="1" x14ac:dyDescent="0.25"/>
    <row r="282" ht="18" customHeight="1" x14ac:dyDescent="0.25"/>
    <row r="283" ht="18" customHeight="1" x14ac:dyDescent="0.25"/>
    <row r="284" ht="18" customHeight="1" x14ac:dyDescent="0.25"/>
    <row r="285" ht="18" customHeight="1" x14ac:dyDescent="0.25"/>
    <row r="286" ht="18" customHeight="1" x14ac:dyDescent="0.25"/>
    <row r="287" ht="18" customHeight="1" x14ac:dyDescent="0.25"/>
    <row r="288" ht="18" customHeight="1" x14ac:dyDescent="0.25"/>
    <row r="289" ht="18" customHeight="1" x14ac:dyDescent="0.25"/>
    <row r="290" ht="18" customHeight="1" x14ac:dyDescent="0.25"/>
    <row r="291" ht="18" customHeight="1" x14ac:dyDescent="0.25"/>
    <row r="292" ht="18" customHeight="1" x14ac:dyDescent="0.25"/>
    <row r="293" ht="18" customHeight="1" x14ac:dyDescent="0.25"/>
    <row r="294" ht="18" customHeight="1" x14ac:dyDescent="0.25"/>
    <row r="295" ht="18" customHeight="1" x14ac:dyDescent="0.25"/>
    <row r="296" ht="18" customHeight="1" x14ac:dyDescent="0.25"/>
    <row r="297" ht="18" customHeight="1" x14ac:dyDescent="0.25"/>
    <row r="298" ht="18" customHeight="1" x14ac:dyDescent="0.25"/>
    <row r="299" ht="18" customHeight="1" x14ac:dyDescent="0.25"/>
    <row r="300" ht="18" customHeight="1" x14ac:dyDescent="0.25"/>
    <row r="301" ht="18" customHeight="1" x14ac:dyDescent="0.25"/>
    <row r="302" ht="18" customHeight="1" x14ac:dyDescent="0.25"/>
    <row r="303" ht="18" customHeight="1" x14ac:dyDescent="0.25"/>
    <row r="304" ht="18" customHeight="1" x14ac:dyDescent="0.25"/>
    <row r="305" ht="18" customHeight="1" x14ac:dyDescent="0.25"/>
    <row r="306" ht="18" customHeight="1" x14ac:dyDescent="0.25"/>
    <row r="307" ht="18" customHeight="1" x14ac:dyDescent="0.25"/>
    <row r="308" ht="18" customHeight="1" x14ac:dyDescent="0.25"/>
    <row r="309" ht="18" customHeight="1" x14ac:dyDescent="0.25"/>
    <row r="310" ht="18" customHeight="1" x14ac:dyDescent="0.25"/>
    <row r="311" ht="18" customHeight="1" x14ac:dyDescent="0.25"/>
    <row r="312" ht="18" customHeight="1" x14ac:dyDescent="0.25"/>
    <row r="313" ht="18" customHeight="1" x14ac:dyDescent="0.25"/>
    <row r="314" ht="18" customHeight="1" x14ac:dyDescent="0.25"/>
    <row r="315" ht="18" customHeight="1" x14ac:dyDescent="0.25"/>
    <row r="316" ht="18" customHeight="1" x14ac:dyDescent="0.25"/>
    <row r="317" ht="18" customHeight="1" x14ac:dyDescent="0.25"/>
    <row r="318" ht="18" customHeight="1" x14ac:dyDescent="0.25"/>
    <row r="319" ht="18" customHeight="1" x14ac:dyDescent="0.25"/>
    <row r="320" ht="18" customHeight="1" x14ac:dyDescent="0.25"/>
    <row r="321" ht="18" customHeight="1" x14ac:dyDescent="0.25"/>
    <row r="322" ht="18" customHeight="1" x14ac:dyDescent="0.25"/>
    <row r="323" ht="18" customHeight="1" x14ac:dyDescent="0.25"/>
    <row r="324" ht="18" customHeight="1" x14ac:dyDescent="0.25"/>
    <row r="325" ht="18" customHeight="1" x14ac:dyDescent="0.25"/>
    <row r="326" ht="18" customHeight="1" x14ac:dyDescent="0.25"/>
    <row r="327" ht="18" customHeight="1" x14ac:dyDescent="0.25"/>
    <row r="328" ht="18" customHeight="1" x14ac:dyDescent="0.25"/>
    <row r="329" ht="18" customHeight="1" x14ac:dyDescent="0.25"/>
    <row r="330" ht="18" customHeight="1" x14ac:dyDescent="0.25"/>
    <row r="331" ht="18" customHeight="1" x14ac:dyDescent="0.25"/>
    <row r="332" ht="18" customHeight="1" x14ac:dyDescent="0.25"/>
    <row r="333" ht="18" customHeight="1" x14ac:dyDescent="0.25"/>
    <row r="334" ht="18" customHeight="1" x14ac:dyDescent="0.25"/>
    <row r="335" ht="18" customHeight="1" x14ac:dyDescent="0.25"/>
    <row r="336" ht="18" customHeight="1" x14ac:dyDescent="0.25"/>
    <row r="337" ht="18" customHeight="1" x14ac:dyDescent="0.25"/>
  </sheetData>
  <sheetProtection selectLockedCells="1"/>
  <conditionalFormatting sqref="C2:G106">
    <cfRule type="expression" dxfId="110" priority="2">
      <formula>LOWER(TRIM(C2))="x"</formula>
    </cfRule>
    <cfRule type="expression" dxfId="109" priority="3">
      <formula>AND(C2&lt;&gt;"",LOWER(TRIM(C2))&lt;&gt;"x",VALUE(SUBSTITUTE(C2,",",""))=0)</formula>
    </cfRule>
    <cfRule type="expression" dxfId="108" priority="4">
      <formula>AND(C2&lt;&gt;"",LOWER(TRIM(C2))&lt;&gt;"x",VALUE(SUBSTITUTE(C2,",",""))&gt;0,VALUE(SUBSTITUTE(C2,",",""))&lt;6000000)</formula>
    </cfRule>
    <cfRule type="expression" dxfId="107" priority="5">
      <formula>AND(C2&lt;&gt;"",LOWER(TRIM(C2))&lt;&gt;"x",VALUE(SUBSTITUTE(C2,",",""))&gt;=6000000)</formula>
    </cfRule>
  </conditionalFormatting>
  <conditionalFormatting sqref="L2:L106">
    <cfRule type="dataBar" priority="1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{BD082D11-466D-4B8D-874B-361A94065E8C}</x14:id>
        </ext>
      </extLst>
    </cfRule>
  </conditionalFormatting>
  <conditionalFormatting sqref="N2:N106">
    <cfRule type="cellIs" dxfId="106" priority="6" stopIfTrue="1" operator="equal">
      <formula>"★"</formula>
    </cfRule>
    <cfRule type="cellIs" dxfId="105" priority="7" stopIfTrue="1" operator="equal">
      <formula>"✗"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FillIJKLettersFromScoreImport">
                <anchor moveWithCells="1" sizeWithCells="1">
                  <from>
                    <xdr:col>8</xdr:col>
                    <xdr:colOff>47625</xdr:colOff>
                    <xdr:row>0</xdr:row>
                    <xdr:rowOff>228600</xdr:rowOff>
                  </from>
                  <to>
                    <xdr:col>8</xdr:col>
                    <xdr:colOff>257175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Module5.LoadWeeklyPlayers">
                <anchor moveWithCells="1" sizeWithCells="1">
                  <from>
                    <xdr:col>1</xdr:col>
                    <xdr:colOff>85725</xdr:colOff>
                    <xdr:row>0</xdr:row>
                    <xdr:rowOff>76200</xdr:rowOff>
                  </from>
                  <to>
                    <xdr:col>1</xdr:col>
                    <xdr:colOff>304800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FillScoresFromImport">
                <anchor moveWithCells="1" sizeWithCells="1">
                  <from>
                    <xdr:col>2</xdr:col>
                    <xdr:colOff>295275</xdr:colOff>
                    <xdr:row>0</xdr:row>
                    <xdr:rowOff>114300</xdr:rowOff>
                  </from>
                  <to>
                    <xdr:col>2</xdr:col>
                    <xdr:colOff>733425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ConvertToSymbols">
                <anchor moveWithCells="1" sizeWithCells="1">
                  <from>
                    <xdr:col>8</xdr:col>
                    <xdr:colOff>57150</xdr:colOff>
                    <xdr:row>0</xdr:row>
                    <xdr:rowOff>19050</xdr:rowOff>
                  </from>
                  <to>
                    <xdr:col>8</xdr:col>
                    <xdr:colOff>247650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D082D11-466D-4B8D-874B-361A94065E8C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3EDE9-D6D8-4AA5-B989-50EF252C9D2C}">
  <sheetPr codeName="Sheet11"/>
  <dimension ref="A1:V337"/>
  <sheetViews>
    <sheetView showFormulas="1" topLeftCell="A95" zoomScaleNormal="100" workbookViewId="0">
      <selection activeCell="M111" sqref="M111"/>
    </sheetView>
  </sheetViews>
  <sheetFormatPr defaultRowHeight="81" customHeight="1" x14ac:dyDescent="0.25"/>
  <cols>
    <col min="1" max="1" width="16.28515625" customWidth="1"/>
    <col min="2" max="2" width="5.7109375" customWidth="1"/>
    <col min="3" max="7" width="14.85546875" customWidth="1"/>
    <col min="8" max="8" width="11.7109375" customWidth="1"/>
    <col min="9" max="11" width="4.85546875" customWidth="1"/>
    <col min="12" max="13" width="14.85546875" customWidth="1"/>
    <col min="14" max="14" width="7.85546875" customWidth="1"/>
    <col min="15" max="15" width="17" customWidth="1"/>
    <col min="16" max="16" width="17.140625" customWidth="1"/>
    <col min="17" max="17" width="16.28515625" customWidth="1"/>
    <col min="23" max="23" width="6" customWidth="1"/>
  </cols>
  <sheetData>
    <row r="1" spans="1:22" s="2" customFormat="1" ht="81" customHeight="1" x14ac:dyDescent="0.25"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2" t="s">
        <v>84</v>
      </c>
      <c r="J1" s="2" t="s">
        <v>85</v>
      </c>
      <c r="K1" s="2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ht="17.25" customHeight="1" x14ac:dyDescent="0.25">
      <c r="A2" s="4"/>
      <c r="C2" s="14" t="str">
        <f>IF(COUNTIFS('Score Import'!$A:$A,$A2,'Score Import'!$C:$C,C$1)=0,"",
SUMIFS('Score Import'!$B:$B,'Score Import'!$A:$A,$A2,'Score Import'!$C:$C,C$1))</f>
        <v/>
      </c>
      <c r="D2" s="14" t="str">
        <f>IF(COUNTIFS('Score Import'!$A:$A,$A2,'Score Import'!$C:$C,D$1)=0,"",
SUMIFS('Score Import'!$B:$B,'Score Import'!$A:$A,$A2,'Score Import'!$C:$C,D$1))</f>
        <v/>
      </c>
      <c r="E2" s="14" t="str">
        <f>IF(COUNTIFS('Score Import'!$A:$A,$A2,'Score Import'!$C:$C,E$1)=0,"",
SUMIFS('Score Import'!$B:$B,'Score Import'!$A:$A,$A2,'Score Import'!$C:$C,E$1))</f>
        <v/>
      </c>
      <c r="F2" s="14" t="str">
        <f>IF(COUNTIFS('Score Import'!$A:$A,$A2,'Score Import'!$C:$C,F$1)=0,"",
SUMIFS('Score Import'!$B:$B,'Score Import'!$A:$A,$A2,'Score Import'!$C:$C,F$1))</f>
        <v/>
      </c>
      <c r="G2" s="14" t="str">
        <f>IF(COUNTIFS('Score Import'!$A:$A,$A2,'Score Import'!$C:$C,G$1)=0,"",
SUMIFS('Score Import'!$B:$B,'Score Import'!$A:$A,$A2,'Score Import'!$C:$C,G$1))</f>
        <v/>
      </c>
      <c r="H2" s="146" t="str" cm="1">
        <f t="array" ref="H2">_xlfn.LET(_xlpm.v,IFERROR(VALUE(SUBSTITUTE(C2:G2,",","")),""),
_xlpm.valid,SUMPRODUCT(--(_xlpm.v&lt;&gt;""),--(LOWER(TRIM(C2:G2&amp;""))&lt;&gt;"x")),
_xlpm.m,SUMPRODUCT(--(_xlpm.v&lt;&gt;""),--(LOWER(TRIM(C2:G2&amp;""))&lt;&gt;"x"),--(_xlpm.v&lt;6000000)),
IF(_xlpm.valid=0,"",
IF(_xlpm.m=0,"Perfect!",
_xlpm.m&amp;IF(_xlpm.m=1," miss"," misses"))))</f>
        <v/>
      </c>
      <c r="I2" s="128"/>
      <c r="J2" s="131"/>
      <c r="K2" s="131"/>
      <c r="L2" s="130" t="str" cm="1">
        <f t="array" ref="L2">IF(SUMPRODUCT(--(LOWER(TRIM(C2:G2&amp;""))&lt;&gt;"x"),--(C2:G2&lt;&gt;""))=0,"",
SUMPRODUCT((LOWER(TRIM(C2:G2&amp;""))&lt;&gt;"x")*IFERROR(VALUE(SUBSTITUTE(C2:G2,",","")),0)))</f>
        <v/>
      </c>
      <c r="M2" s="14" t="str" cm="1">
        <f t="array" ref="M2">IF(COUNTA(C2:G2)&lt;5,"",_xlfn.LET(_xlpm.v,IFERROR(VALUE(SUBSTITUTE(C2:G2,",","")),""),_xlpm.n,SUMPRODUCT(--(_xlpm.v&lt;&gt;"")),IF(_xlpm.n=0,"",SUM(_xlpm.v)/_xlpm.n)))</f>
        <v/>
      </c>
      <c r="N2" s="127" t="str">
        <f>IF(L2="", "", IF(L2&gt;=20000000, "⭐", IF(COUNT(C2:G2)=5, "❌", "")))</f>
        <v/>
      </c>
      <c r="O2" t="str">
        <f t="shared" ref="O2:O33" si="0">IF(AND(COUNTA(C2:G2)=5,L2&lt;20000000),A2,"")</f>
        <v/>
      </c>
      <c r="P2" t="str" cm="1">
        <f t="array" ref="P2">IFERROR(_xlfn.TAKE(_xlfn.SORTBY(_xlfn._xlws.FILTER(A2:A106, (L2:L106&gt;0) * (_xlfn.BYROW(C2:G106, _xlfn.LAMBDA(_xlpm.r, COUNT(_xlpm.r)=5)))), _xlfn._xlws.FILTER(L2:L106, (L2:L106&gt;0) * (_xlfn.BYROW(C2:G106, _xlfn.LAMBDA(_xlpm.r, COUNT(_xlpm.r)=5)))), 1), 10), "")</f>
        <v/>
      </c>
      <c r="V2" t="str">
        <f>IF(TRIM(SUBSTITUTE(A2,CHAR(160),""))="","",IFERROR(_xlfn.XLOOKUP(TRIM(SUBSTITUTE(A2,CHAR(160),"")),Lookup!$A$2:$A$300,Lookup!$B$2:$B$300,""),""))</f>
        <v/>
      </c>
    </row>
    <row r="3" spans="1:22" ht="17.25" customHeight="1" x14ac:dyDescent="0.25">
      <c r="A3" s="5"/>
      <c r="C3" s="14" t="str">
        <f>IF(COUNTIFS('Score Import'!$A:$A,$A3,'Score Import'!$C:$C,C$1)=0,"",
SUMIFS('Score Import'!$B:$B,'Score Import'!$A:$A,$A3,'Score Import'!$C:$C,C$1))</f>
        <v/>
      </c>
      <c r="D3" s="14" t="str">
        <f>IF(COUNTIFS('Score Import'!$A:$A,$A3,'Score Import'!$C:$C,D$1)=0,"",
SUMIFS('Score Import'!$B:$B,'Score Import'!$A:$A,$A3,'Score Import'!$C:$C,D$1))</f>
        <v/>
      </c>
      <c r="E3" s="14" t="str">
        <f>IF(COUNTIFS('Score Import'!$A:$A,$A3,'Score Import'!$C:$C,E$1)=0,"",
SUMIFS('Score Import'!$B:$B,'Score Import'!$A:$A,$A3,'Score Import'!$C:$C,E$1))</f>
        <v/>
      </c>
      <c r="F3" s="14" t="str">
        <f>IF(COUNTIFS('Score Import'!$A:$A,$A3,'Score Import'!$C:$C,F$1)=0,"",
SUMIFS('Score Import'!$B:$B,'Score Import'!$A:$A,$A3,'Score Import'!$C:$C,F$1))</f>
        <v/>
      </c>
      <c r="G3" s="14" t="str">
        <f>IF(COUNTIFS('Score Import'!$A:$A,$A3,'Score Import'!$C:$C,G$1)=0,"",
SUMIFS('Score Import'!$B:$B,'Score Import'!$A:$A,$A3,'Score Import'!$C:$C,G$1))</f>
        <v/>
      </c>
      <c r="H3" s="146" t="str" cm="1">
        <f t="array" ref="H3">_xlfn.LET(_xlpm.v,IFERROR(VALUE(SUBSTITUTE(C3:G3,",","")),""),
_xlpm.valid,SUMPRODUCT(--(_xlpm.v&lt;&gt;""),--(LOWER(TRIM(C3:G3&amp;""))&lt;&gt;"x")),
_xlpm.m,SUMPRODUCT(--(_xlpm.v&lt;&gt;""),--(LOWER(TRIM(C3:G3&amp;""))&lt;&gt;"x"),--(_xlpm.v&lt;6000000)),
IF(_xlpm.valid=0,"",
IF(_xlpm.m=0,"Perfect!",
_xlpm.m&amp;IF(_xlpm.m=1," miss"," misses"))))</f>
        <v/>
      </c>
      <c r="I3" s="131"/>
      <c r="J3" s="131"/>
      <c r="K3" s="131"/>
      <c r="L3" s="130" t="str" cm="1">
        <f t="array" ref="L3">IF(SUMPRODUCT(--(LOWER(TRIM(C3:G3&amp;""))&lt;&gt;"x"),--(C3:G3&lt;&gt;""))=0,"",
SUMPRODUCT((LOWER(TRIM(C3:G3&amp;""))&lt;&gt;"x")*IFERROR(VALUE(SUBSTITUTE(C3:G3,",","")),0)))</f>
        <v/>
      </c>
      <c r="M3" s="14" t="str" cm="1">
        <f t="array" ref="M3">IF(COUNTA(C3:G3)&lt;5,"",_xlfn.LET(_xlpm.v,IFERROR(VALUE(SUBSTITUTE(C3:G3,",","")),""),_xlpm.n,SUMPRODUCT(--(_xlpm.v&lt;&gt;"")),IF(_xlpm.n=0,"",SUM(_xlpm.v)/_xlpm.n)))</f>
        <v/>
      </c>
      <c r="N3" s="127" t="str">
        <f t="shared" ref="N3:N66" si="1">IF(L3="", "", IF(L3&gt;=20000000, "⭐", IF(COUNT(C3:G3)=5, "❌", "")))</f>
        <v/>
      </c>
      <c r="O3" t="str">
        <f t="shared" si="0"/>
        <v/>
      </c>
      <c r="V3" t="str">
        <f>IF(TRIM(SUBSTITUTE(A3,CHAR(160),""))="","",IFERROR(_xlfn.XLOOKUP(TRIM(SUBSTITUTE(A3,CHAR(160),"")),Lookup!$A$2:$A$300,Lookup!$B$2:$B$300,""),""))</f>
        <v/>
      </c>
    </row>
    <row r="4" spans="1:22" ht="17.25" customHeight="1" x14ac:dyDescent="0.25">
      <c r="A4" s="5"/>
      <c r="C4" s="14" t="str">
        <f>IF(COUNTIFS('Score Import'!$A:$A,$A4,'Score Import'!$C:$C,C$1)=0,"",
SUMIFS('Score Import'!$B:$B,'Score Import'!$A:$A,$A4,'Score Import'!$C:$C,C$1))</f>
        <v/>
      </c>
      <c r="D4" s="14" t="str">
        <f>IF(COUNTIFS('Score Import'!$A:$A,$A4,'Score Import'!$C:$C,D$1)=0,"",
SUMIFS('Score Import'!$B:$B,'Score Import'!$A:$A,$A4,'Score Import'!$C:$C,D$1))</f>
        <v/>
      </c>
      <c r="E4" s="14" t="str">
        <f>IF(COUNTIFS('Score Import'!$A:$A,$A4,'Score Import'!$C:$C,E$1)=0,"",
SUMIFS('Score Import'!$B:$B,'Score Import'!$A:$A,$A4,'Score Import'!$C:$C,E$1))</f>
        <v/>
      </c>
      <c r="F4" s="14" t="str">
        <f>IF(COUNTIFS('Score Import'!$A:$A,$A4,'Score Import'!$C:$C,F$1)=0,"",
SUMIFS('Score Import'!$B:$B,'Score Import'!$A:$A,$A4,'Score Import'!$C:$C,F$1))</f>
        <v/>
      </c>
      <c r="G4" s="14" t="str">
        <f>IF(COUNTIFS('Score Import'!$A:$A,$A4,'Score Import'!$C:$C,G$1)=0,"",
SUMIFS('Score Import'!$B:$B,'Score Import'!$A:$A,$A4,'Score Import'!$C:$C,G$1))</f>
        <v/>
      </c>
      <c r="H4" s="146" t="str" cm="1">
        <f t="array" ref="H4">_xlfn.LET(_xlpm.v,IFERROR(VALUE(SUBSTITUTE(C4:G4,",","")),""),
_xlpm.valid,SUMPRODUCT(--(_xlpm.v&lt;&gt;""),--(LOWER(TRIM(C4:G4&amp;""))&lt;&gt;"x")),
_xlpm.m,SUMPRODUCT(--(_xlpm.v&lt;&gt;""),--(LOWER(TRIM(C4:G4&amp;""))&lt;&gt;"x"),--(_xlpm.v&lt;6000000)),
IF(_xlpm.valid=0,"",
IF(_xlpm.m=0,"Perfect!",
_xlpm.m&amp;IF(_xlpm.m=1," miss"," misses"))))</f>
        <v/>
      </c>
      <c r="I4" s="131"/>
      <c r="J4" s="131"/>
      <c r="K4" s="131"/>
      <c r="L4" s="130" t="str" cm="1">
        <f t="array" ref="L4">IF(SUMPRODUCT(--(LOWER(TRIM(C4:G4&amp;""))&lt;&gt;"x"),--(C4:G4&lt;&gt;""))=0,"",
SUMPRODUCT((LOWER(TRIM(C4:G4&amp;""))&lt;&gt;"x")*IFERROR(VALUE(SUBSTITUTE(C4:G4,",","")),0)))</f>
        <v/>
      </c>
      <c r="M4" s="14" t="str" cm="1">
        <f t="array" ref="M4">IF(COUNTA(C4:G4)&lt;5,"",_xlfn.LET(_xlpm.v,IFERROR(VALUE(SUBSTITUTE(C4:G4,",","")),""),_xlpm.n,SUMPRODUCT(--(_xlpm.v&lt;&gt;"")),IF(_xlpm.n=0,"",SUM(_xlpm.v)/_xlpm.n)))</f>
        <v/>
      </c>
      <c r="N4" s="127" t="str">
        <f t="shared" si="1"/>
        <v/>
      </c>
      <c r="O4" t="str">
        <f t="shared" si="0"/>
        <v/>
      </c>
      <c r="V4" t="str">
        <f>IF(TRIM(SUBSTITUTE(A4,CHAR(160),""))="","",IFERROR(_xlfn.XLOOKUP(TRIM(SUBSTITUTE(A4,CHAR(160),"")),Lookup!$A$2:$A$300,Lookup!$B$2:$B$300,""),""))</f>
        <v/>
      </c>
    </row>
    <row r="5" spans="1:22" ht="17.25" customHeight="1" x14ac:dyDescent="0.25">
      <c r="A5" s="5"/>
      <c r="C5" s="14" t="str">
        <f>IF(COUNTIFS('Score Import'!$A:$A,$A5,'Score Import'!$C:$C,C$1)=0,"",
SUMIFS('Score Import'!$B:$B,'Score Import'!$A:$A,$A5,'Score Import'!$C:$C,C$1))</f>
        <v/>
      </c>
      <c r="D5" s="14" t="str">
        <f>IF(COUNTIFS('Score Import'!$A:$A,$A5,'Score Import'!$C:$C,D$1)=0,"",
SUMIFS('Score Import'!$B:$B,'Score Import'!$A:$A,$A5,'Score Import'!$C:$C,D$1))</f>
        <v/>
      </c>
      <c r="E5" s="14" t="str">
        <f>IF(COUNTIFS('Score Import'!$A:$A,$A5,'Score Import'!$C:$C,E$1)=0,"",
SUMIFS('Score Import'!$B:$B,'Score Import'!$A:$A,$A5,'Score Import'!$C:$C,E$1))</f>
        <v/>
      </c>
      <c r="F5" s="14" t="str">
        <f>IF(COUNTIFS('Score Import'!$A:$A,$A5,'Score Import'!$C:$C,F$1)=0,"",
SUMIFS('Score Import'!$B:$B,'Score Import'!$A:$A,$A5,'Score Import'!$C:$C,F$1))</f>
        <v/>
      </c>
      <c r="G5" s="14" t="str">
        <f>IF(COUNTIFS('Score Import'!$A:$A,$A5,'Score Import'!$C:$C,G$1)=0,"",
SUMIFS('Score Import'!$B:$B,'Score Import'!$A:$A,$A5,'Score Import'!$C:$C,G$1))</f>
        <v/>
      </c>
      <c r="H5" s="146" t="str" cm="1">
        <f t="array" ref="H5">_xlfn.LET(_xlpm.v,IFERROR(VALUE(SUBSTITUTE(C5:G5,",","")),""),
_xlpm.valid,SUMPRODUCT(--(_xlpm.v&lt;&gt;""),--(LOWER(TRIM(C5:G5&amp;""))&lt;&gt;"x")),
_xlpm.m,SUMPRODUCT(--(_xlpm.v&lt;&gt;""),--(LOWER(TRIM(C5:G5&amp;""))&lt;&gt;"x"),--(_xlpm.v&lt;6000000)),
IF(_xlpm.valid=0,"",
IF(_xlpm.m=0,"Perfect!",
_xlpm.m&amp;IF(_xlpm.m=1," miss"," misses"))))</f>
        <v/>
      </c>
      <c r="I5" s="131"/>
      <c r="J5" s="131"/>
      <c r="K5" s="131"/>
      <c r="L5" s="130" t="str" cm="1">
        <f t="array" ref="L5">IF(SUMPRODUCT(--(LOWER(TRIM(C5:G5&amp;""))&lt;&gt;"x"),--(C5:G5&lt;&gt;""))=0,"",
SUMPRODUCT((LOWER(TRIM(C5:G5&amp;""))&lt;&gt;"x")*IFERROR(VALUE(SUBSTITUTE(C5:G5,",","")),0)))</f>
        <v/>
      </c>
      <c r="M5" s="14" t="str" cm="1">
        <f t="array" ref="M5">IF(COUNTA(C5:G5)&lt;5,"",_xlfn.LET(_xlpm.v,IFERROR(VALUE(SUBSTITUTE(C5:G5,",","")),""),_xlpm.n,SUMPRODUCT(--(_xlpm.v&lt;&gt;"")),IF(_xlpm.n=0,"",SUM(_xlpm.v)/_xlpm.n)))</f>
        <v/>
      </c>
      <c r="N5" s="127" t="str">
        <f t="shared" si="1"/>
        <v/>
      </c>
      <c r="O5" t="str">
        <f t="shared" si="0"/>
        <v/>
      </c>
      <c r="V5" t="str">
        <f>IF(TRIM(SUBSTITUTE(A5,CHAR(160),""))="","",IFERROR(_xlfn.XLOOKUP(TRIM(SUBSTITUTE(A5,CHAR(160),"")),Lookup!$A$2:$A$300,Lookup!$B$2:$B$300,""),""))</f>
        <v/>
      </c>
    </row>
    <row r="6" spans="1:22" ht="17.25" customHeight="1" x14ac:dyDescent="0.25">
      <c r="A6" s="5"/>
      <c r="C6" s="14" t="str">
        <f>IF(COUNTIFS('Score Import'!$A:$A,$A6,'Score Import'!$C:$C,C$1)=0,"",
SUMIFS('Score Import'!$B:$B,'Score Import'!$A:$A,$A6,'Score Import'!$C:$C,C$1))</f>
        <v/>
      </c>
      <c r="D6" s="14" t="str">
        <f>IF(COUNTIFS('Score Import'!$A:$A,$A6,'Score Import'!$C:$C,D$1)=0,"",
SUMIFS('Score Import'!$B:$B,'Score Import'!$A:$A,$A6,'Score Import'!$C:$C,D$1))</f>
        <v/>
      </c>
      <c r="E6" s="14" t="str">
        <f>IF(COUNTIFS('Score Import'!$A:$A,$A6,'Score Import'!$C:$C,E$1)=0,"",
SUMIFS('Score Import'!$B:$B,'Score Import'!$A:$A,$A6,'Score Import'!$C:$C,E$1))</f>
        <v/>
      </c>
      <c r="F6" s="14" t="str">
        <f>IF(COUNTIFS('Score Import'!$A:$A,$A6,'Score Import'!$C:$C,F$1)=0,"",
SUMIFS('Score Import'!$B:$B,'Score Import'!$A:$A,$A6,'Score Import'!$C:$C,F$1))</f>
        <v/>
      </c>
      <c r="G6" s="14" t="str">
        <f>IF(COUNTIFS('Score Import'!$A:$A,$A6,'Score Import'!$C:$C,G$1)=0,"",
SUMIFS('Score Import'!$B:$B,'Score Import'!$A:$A,$A6,'Score Import'!$C:$C,G$1))</f>
        <v/>
      </c>
      <c r="H6" s="146" t="str" cm="1">
        <f t="array" ref="H6">_xlfn.LET(_xlpm.v,IFERROR(VALUE(SUBSTITUTE(C6:G6,",","")),""),
_xlpm.valid,SUMPRODUCT(--(_xlpm.v&lt;&gt;""),--(LOWER(TRIM(C6:G6&amp;""))&lt;&gt;"x")),
_xlpm.m,SUMPRODUCT(--(_xlpm.v&lt;&gt;""),--(LOWER(TRIM(C6:G6&amp;""))&lt;&gt;"x"),--(_xlpm.v&lt;6000000)),
IF(_xlpm.valid=0,"",
IF(_xlpm.m=0,"Perfect!",
_xlpm.m&amp;IF(_xlpm.m=1," miss"," misses"))))</f>
        <v/>
      </c>
      <c r="I6" s="131"/>
      <c r="J6" s="131"/>
      <c r="K6" s="131"/>
      <c r="L6" s="130" t="str" cm="1">
        <f t="array" ref="L6">IF(SUMPRODUCT(--(LOWER(TRIM(C6:G6&amp;""))&lt;&gt;"x"),--(C6:G6&lt;&gt;""))=0,"",
SUMPRODUCT((LOWER(TRIM(C6:G6&amp;""))&lt;&gt;"x")*IFERROR(VALUE(SUBSTITUTE(C6:G6,",","")),0)))</f>
        <v/>
      </c>
      <c r="M6" s="14" t="str" cm="1">
        <f t="array" ref="M6">IF(COUNTA(C6:G6)&lt;5,"",_xlfn.LET(_xlpm.v,IFERROR(VALUE(SUBSTITUTE(C6:G6,",","")),""),_xlpm.n,SUMPRODUCT(--(_xlpm.v&lt;&gt;"")),IF(_xlpm.n=0,"",SUM(_xlpm.v)/_xlpm.n)))</f>
        <v/>
      </c>
      <c r="N6" s="127" t="str">
        <f t="shared" si="1"/>
        <v/>
      </c>
      <c r="O6" t="str">
        <f t="shared" si="0"/>
        <v/>
      </c>
      <c r="V6" t="str">
        <f>IF(TRIM(SUBSTITUTE(A6,CHAR(160),""))="","",IFERROR(_xlfn.XLOOKUP(TRIM(SUBSTITUTE(A6,CHAR(160),"")),Lookup!$A$2:$A$300,Lookup!$B$2:$B$300,""),""))</f>
        <v/>
      </c>
    </row>
    <row r="7" spans="1:22" ht="17.25" customHeight="1" x14ac:dyDescent="0.25">
      <c r="A7" s="5"/>
      <c r="C7" s="14" t="str">
        <f>IF(COUNTIFS('Score Import'!$A:$A,$A7,'Score Import'!$C:$C,C$1)=0,"",
SUMIFS('Score Import'!$B:$B,'Score Import'!$A:$A,$A7,'Score Import'!$C:$C,C$1))</f>
        <v/>
      </c>
      <c r="D7" s="14" t="str">
        <f>IF(COUNTIFS('Score Import'!$A:$A,$A7,'Score Import'!$C:$C,D$1)=0,"",
SUMIFS('Score Import'!$B:$B,'Score Import'!$A:$A,$A7,'Score Import'!$C:$C,D$1))</f>
        <v/>
      </c>
      <c r="E7" s="14" t="str">
        <f>IF(COUNTIFS('Score Import'!$A:$A,$A7,'Score Import'!$C:$C,E$1)=0,"",
SUMIFS('Score Import'!$B:$B,'Score Import'!$A:$A,$A7,'Score Import'!$C:$C,E$1))</f>
        <v/>
      </c>
      <c r="F7" s="14" t="str">
        <f>IF(COUNTIFS('Score Import'!$A:$A,$A7,'Score Import'!$C:$C,F$1)=0,"",
SUMIFS('Score Import'!$B:$B,'Score Import'!$A:$A,$A7,'Score Import'!$C:$C,F$1))</f>
        <v/>
      </c>
      <c r="G7" s="14" t="str">
        <f>IF(COUNTIFS('Score Import'!$A:$A,$A7,'Score Import'!$C:$C,G$1)=0,"",
SUMIFS('Score Import'!$B:$B,'Score Import'!$A:$A,$A7,'Score Import'!$C:$C,G$1))</f>
        <v/>
      </c>
      <c r="H7" s="146" t="str" cm="1">
        <f t="array" ref="H7">_xlfn.LET(_xlpm.v,IFERROR(VALUE(SUBSTITUTE(C7:G7,",","")),""),
_xlpm.valid,SUMPRODUCT(--(_xlpm.v&lt;&gt;""),--(LOWER(TRIM(C7:G7&amp;""))&lt;&gt;"x")),
_xlpm.m,SUMPRODUCT(--(_xlpm.v&lt;&gt;""),--(LOWER(TRIM(C7:G7&amp;""))&lt;&gt;"x"),--(_xlpm.v&lt;6000000)),
IF(_xlpm.valid=0,"",
IF(_xlpm.m=0,"Perfect!",
_xlpm.m&amp;IF(_xlpm.m=1," miss"," misses"))))</f>
        <v/>
      </c>
      <c r="I7" s="131"/>
      <c r="J7" s="131"/>
      <c r="K7" s="131"/>
      <c r="L7" s="130" t="str" cm="1">
        <f t="array" ref="L7">IF(SUMPRODUCT(--(LOWER(TRIM(C7:G7&amp;""))&lt;&gt;"x"),--(C7:G7&lt;&gt;""))=0,"",
SUMPRODUCT((LOWER(TRIM(C7:G7&amp;""))&lt;&gt;"x")*IFERROR(VALUE(SUBSTITUTE(C7:G7,",","")),0)))</f>
        <v/>
      </c>
      <c r="M7" s="14" t="str" cm="1">
        <f t="array" ref="M7">IF(COUNTA(C7:G7)&lt;5,"",_xlfn.LET(_xlpm.v,IFERROR(VALUE(SUBSTITUTE(C7:G7,",","")),""),_xlpm.n,SUMPRODUCT(--(_xlpm.v&lt;&gt;"")),IF(_xlpm.n=0,"",SUM(_xlpm.v)/_xlpm.n)))</f>
        <v/>
      </c>
      <c r="N7" s="127" t="str">
        <f t="shared" si="1"/>
        <v/>
      </c>
      <c r="O7" t="str">
        <f t="shared" si="0"/>
        <v/>
      </c>
      <c r="V7" t="str">
        <f>IF(TRIM(SUBSTITUTE(A7,CHAR(160),""))="","",IFERROR(_xlfn.XLOOKUP(TRIM(SUBSTITUTE(A7,CHAR(160),"")),Lookup!$A$2:$A$300,Lookup!$B$2:$B$300,""),""))</f>
        <v/>
      </c>
    </row>
    <row r="8" spans="1:22" ht="17.25" customHeight="1" x14ac:dyDescent="0.25">
      <c r="A8" s="5"/>
      <c r="C8" s="14" t="str">
        <f>IF(COUNTIFS('Score Import'!$A:$A,$A8,'Score Import'!$C:$C,C$1)=0,"",
SUMIFS('Score Import'!$B:$B,'Score Import'!$A:$A,$A8,'Score Import'!$C:$C,C$1))</f>
        <v/>
      </c>
      <c r="D8" s="14" t="str">
        <f>IF(COUNTIFS('Score Import'!$A:$A,$A8,'Score Import'!$C:$C,D$1)=0,"",
SUMIFS('Score Import'!$B:$B,'Score Import'!$A:$A,$A8,'Score Import'!$C:$C,D$1))</f>
        <v/>
      </c>
      <c r="E8" s="14" t="str">
        <f>IF(COUNTIFS('Score Import'!$A:$A,$A8,'Score Import'!$C:$C,E$1)=0,"",
SUMIFS('Score Import'!$B:$B,'Score Import'!$A:$A,$A8,'Score Import'!$C:$C,E$1))</f>
        <v/>
      </c>
      <c r="F8" s="14" t="str">
        <f>IF(COUNTIFS('Score Import'!$A:$A,$A8,'Score Import'!$C:$C,F$1)=0,"",
SUMIFS('Score Import'!$B:$B,'Score Import'!$A:$A,$A8,'Score Import'!$C:$C,F$1))</f>
        <v/>
      </c>
      <c r="G8" s="14" t="str">
        <f>IF(COUNTIFS('Score Import'!$A:$A,$A8,'Score Import'!$C:$C,G$1)=0,"",
SUMIFS('Score Import'!$B:$B,'Score Import'!$A:$A,$A8,'Score Import'!$C:$C,G$1))</f>
        <v/>
      </c>
      <c r="H8" s="146" t="str" cm="1">
        <f t="array" ref="H8">_xlfn.LET(_xlpm.v,IFERROR(VALUE(SUBSTITUTE(C8:G8,",","")),""),
_xlpm.valid,SUMPRODUCT(--(_xlpm.v&lt;&gt;""),--(LOWER(TRIM(C8:G8&amp;""))&lt;&gt;"x")),
_xlpm.m,SUMPRODUCT(--(_xlpm.v&lt;&gt;""),--(LOWER(TRIM(C8:G8&amp;""))&lt;&gt;"x"),--(_xlpm.v&lt;6000000)),
IF(_xlpm.valid=0,"",
IF(_xlpm.m=0,"Perfect!",
_xlpm.m&amp;IF(_xlpm.m=1," miss"," misses"))))</f>
        <v/>
      </c>
      <c r="I8" s="131"/>
      <c r="J8" s="131"/>
      <c r="K8" s="131"/>
      <c r="L8" s="130" t="str" cm="1">
        <f t="array" ref="L8">IF(SUMPRODUCT(--(LOWER(TRIM(C8:G8&amp;""))&lt;&gt;"x"),--(C8:G8&lt;&gt;""))=0,"",
SUMPRODUCT((LOWER(TRIM(C8:G8&amp;""))&lt;&gt;"x")*IFERROR(VALUE(SUBSTITUTE(C8:G8,",","")),0)))</f>
        <v/>
      </c>
      <c r="M8" s="14" t="str" cm="1">
        <f t="array" ref="M8">IF(COUNTA(C8:G8)&lt;5,"",_xlfn.LET(_xlpm.v,IFERROR(VALUE(SUBSTITUTE(C8:G8,",","")),""),_xlpm.n,SUMPRODUCT(--(_xlpm.v&lt;&gt;"")),IF(_xlpm.n=0,"",SUM(_xlpm.v)/_xlpm.n)))</f>
        <v/>
      </c>
      <c r="N8" s="127" t="str">
        <f t="shared" si="1"/>
        <v/>
      </c>
      <c r="O8" t="str">
        <f t="shared" si="0"/>
        <v/>
      </c>
      <c r="V8" t="str">
        <f>IF(TRIM(SUBSTITUTE(A8,CHAR(160),""))="","",IFERROR(_xlfn.XLOOKUP(TRIM(SUBSTITUTE(A8,CHAR(160),"")),Lookup!$A$2:$A$300,Lookup!$B$2:$B$300,""),""))</f>
        <v/>
      </c>
    </row>
    <row r="9" spans="1:22" ht="17.25" customHeight="1" x14ac:dyDescent="0.25">
      <c r="A9" s="5"/>
      <c r="C9" s="14" t="str">
        <f>IF(COUNTIFS('Score Import'!$A:$A,$A9,'Score Import'!$C:$C,C$1)=0,"",
SUMIFS('Score Import'!$B:$B,'Score Import'!$A:$A,$A9,'Score Import'!$C:$C,C$1))</f>
        <v/>
      </c>
      <c r="D9" s="14" t="str">
        <f>IF(COUNTIFS('Score Import'!$A:$A,$A9,'Score Import'!$C:$C,D$1)=0,"",
SUMIFS('Score Import'!$B:$B,'Score Import'!$A:$A,$A9,'Score Import'!$C:$C,D$1))</f>
        <v/>
      </c>
      <c r="E9" s="14" t="str">
        <f>IF(COUNTIFS('Score Import'!$A:$A,$A9,'Score Import'!$C:$C,E$1)=0,"",
SUMIFS('Score Import'!$B:$B,'Score Import'!$A:$A,$A9,'Score Import'!$C:$C,E$1))</f>
        <v/>
      </c>
      <c r="F9" s="14" t="str">
        <f>IF(COUNTIFS('Score Import'!$A:$A,$A9,'Score Import'!$C:$C,F$1)=0,"",
SUMIFS('Score Import'!$B:$B,'Score Import'!$A:$A,$A9,'Score Import'!$C:$C,F$1))</f>
        <v/>
      </c>
      <c r="G9" s="14" t="str">
        <f>IF(COUNTIFS('Score Import'!$A:$A,$A9,'Score Import'!$C:$C,G$1)=0,"",
SUMIFS('Score Import'!$B:$B,'Score Import'!$A:$A,$A9,'Score Import'!$C:$C,G$1))</f>
        <v/>
      </c>
      <c r="H9" s="146" t="str" cm="1">
        <f t="array" ref="H9">_xlfn.LET(_xlpm.v,IFERROR(VALUE(SUBSTITUTE(C9:G9,",","")),""),
_xlpm.valid,SUMPRODUCT(--(_xlpm.v&lt;&gt;""),--(LOWER(TRIM(C9:G9&amp;""))&lt;&gt;"x")),
_xlpm.m,SUMPRODUCT(--(_xlpm.v&lt;&gt;""),--(LOWER(TRIM(C9:G9&amp;""))&lt;&gt;"x"),--(_xlpm.v&lt;6000000)),
IF(_xlpm.valid=0,"",
IF(_xlpm.m=0,"Perfect!",
_xlpm.m&amp;IF(_xlpm.m=1," miss"," misses"))))</f>
        <v/>
      </c>
      <c r="I9" s="131"/>
      <c r="J9" s="131"/>
      <c r="K9" s="131"/>
      <c r="L9" s="130" t="str" cm="1">
        <f t="array" ref="L9">IF(SUMPRODUCT(--(LOWER(TRIM(C9:G9&amp;""))&lt;&gt;"x"),--(C9:G9&lt;&gt;""))=0,"",
SUMPRODUCT((LOWER(TRIM(C9:G9&amp;""))&lt;&gt;"x")*IFERROR(VALUE(SUBSTITUTE(C9:G9,",","")),0)))</f>
        <v/>
      </c>
      <c r="M9" s="14" t="str" cm="1">
        <f t="array" ref="M9">IF(COUNTA(C9:G9)&lt;5,"",_xlfn.LET(_xlpm.v,IFERROR(VALUE(SUBSTITUTE(C9:G9,",","")),""),_xlpm.n,SUMPRODUCT(--(_xlpm.v&lt;&gt;"")),IF(_xlpm.n=0,"",SUM(_xlpm.v)/_xlpm.n)))</f>
        <v/>
      </c>
      <c r="N9" s="127" t="str">
        <f t="shared" si="1"/>
        <v/>
      </c>
      <c r="O9" t="str">
        <f t="shared" si="0"/>
        <v/>
      </c>
      <c r="V9" t="str">
        <f>IF(TRIM(SUBSTITUTE(A9,CHAR(160),""))="","",IFERROR(_xlfn.XLOOKUP(TRIM(SUBSTITUTE(A9,CHAR(160),"")),Lookup!$A$2:$A$300,Lookup!$B$2:$B$300,""),""))</f>
        <v/>
      </c>
    </row>
    <row r="10" spans="1:22" ht="17.25" customHeight="1" x14ac:dyDescent="0.25">
      <c r="A10" s="5"/>
      <c r="C10" s="14" t="str">
        <f>IF(COUNTIFS('Score Import'!$A:$A,$A10,'Score Import'!$C:$C,C$1)=0,"",
SUMIFS('Score Import'!$B:$B,'Score Import'!$A:$A,$A10,'Score Import'!$C:$C,C$1))</f>
        <v/>
      </c>
      <c r="D10" s="14" t="str">
        <f>IF(COUNTIFS('Score Import'!$A:$A,$A10,'Score Import'!$C:$C,D$1)=0,"",
SUMIFS('Score Import'!$B:$B,'Score Import'!$A:$A,$A10,'Score Import'!$C:$C,D$1))</f>
        <v/>
      </c>
      <c r="E10" s="14" t="str">
        <f>IF(COUNTIFS('Score Import'!$A:$A,$A10,'Score Import'!$C:$C,E$1)=0,"",
SUMIFS('Score Import'!$B:$B,'Score Import'!$A:$A,$A10,'Score Import'!$C:$C,E$1))</f>
        <v/>
      </c>
      <c r="F10" s="14" t="str">
        <f>IF(COUNTIFS('Score Import'!$A:$A,$A10,'Score Import'!$C:$C,F$1)=0,"",
SUMIFS('Score Import'!$B:$B,'Score Import'!$A:$A,$A10,'Score Import'!$C:$C,F$1))</f>
        <v/>
      </c>
      <c r="G10" s="14" t="str">
        <f>IF(COUNTIFS('Score Import'!$A:$A,$A10,'Score Import'!$C:$C,G$1)=0,"",
SUMIFS('Score Import'!$B:$B,'Score Import'!$A:$A,$A10,'Score Import'!$C:$C,G$1))</f>
        <v/>
      </c>
      <c r="H10" s="146" t="str" cm="1">
        <f t="array" ref="H10">_xlfn.LET(_xlpm.v,IFERROR(VALUE(SUBSTITUTE(C10:G10,",","")),""),
_xlpm.valid,SUMPRODUCT(--(_xlpm.v&lt;&gt;""),--(LOWER(TRIM(C10:G10&amp;""))&lt;&gt;"x")),
_xlpm.m,SUMPRODUCT(--(_xlpm.v&lt;&gt;""),--(LOWER(TRIM(C10:G10&amp;""))&lt;&gt;"x"),--(_xlpm.v&lt;6000000)),
IF(_xlpm.valid=0,"",
IF(_xlpm.m=0,"Perfect!",
_xlpm.m&amp;IF(_xlpm.m=1," miss"," misses"))))</f>
        <v/>
      </c>
      <c r="I10" s="131"/>
      <c r="J10" s="131"/>
      <c r="K10" s="131"/>
      <c r="L10" s="130" t="str" cm="1">
        <f t="array" ref="L10">IF(SUMPRODUCT(--(LOWER(TRIM(C10:G10&amp;""))&lt;&gt;"x"),--(C10:G10&lt;&gt;""))=0,"",
SUMPRODUCT((LOWER(TRIM(C10:G10&amp;""))&lt;&gt;"x")*IFERROR(VALUE(SUBSTITUTE(C10:G10,",","")),0)))</f>
        <v/>
      </c>
      <c r="M10" s="14" t="str" cm="1">
        <f t="array" ref="M10">IF(COUNTA(C10:G10)&lt;5,"",_xlfn.LET(_xlpm.v,IFERROR(VALUE(SUBSTITUTE(C10:G10,",","")),""),_xlpm.n,SUMPRODUCT(--(_xlpm.v&lt;&gt;"")),IF(_xlpm.n=0,"",SUM(_xlpm.v)/_xlpm.n)))</f>
        <v/>
      </c>
      <c r="N10" s="127" t="str">
        <f t="shared" si="1"/>
        <v/>
      </c>
      <c r="O10" t="str">
        <f t="shared" si="0"/>
        <v/>
      </c>
      <c r="V10" t="str">
        <f>IF(TRIM(SUBSTITUTE(A10,CHAR(160),""))="","",IFERROR(_xlfn.XLOOKUP(TRIM(SUBSTITUTE(A10,CHAR(160),"")),Lookup!$A$2:$A$300,Lookup!$B$2:$B$300,""),""))</f>
        <v/>
      </c>
    </row>
    <row r="11" spans="1:22" ht="17.25" customHeight="1" x14ac:dyDescent="0.25">
      <c r="A11" s="6"/>
      <c r="C11" s="14" t="str">
        <f>IF(COUNTIFS('Score Import'!$A:$A,$A11,'Score Import'!$C:$C,C$1)=0,"",
SUMIFS('Score Import'!$B:$B,'Score Import'!$A:$A,$A11,'Score Import'!$C:$C,C$1))</f>
        <v/>
      </c>
      <c r="D11" s="14" t="str">
        <f>IF(COUNTIFS('Score Import'!$A:$A,$A11,'Score Import'!$C:$C,D$1)=0,"",
SUMIFS('Score Import'!$B:$B,'Score Import'!$A:$A,$A11,'Score Import'!$C:$C,D$1))</f>
        <v/>
      </c>
      <c r="E11" s="14" t="str">
        <f>IF(COUNTIFS('Score Import'!$A:$A,$A11,'Score Import'!$C:$C,E$1)=0,"",
SUMIFS('Score Import'!$B:$B,'Score Import'!$A:$A,$A11,'Score Import'!$C:$C,E$1))</f>
        <v/>
      </c>
      <c r="F11" s="14" t="str">
        <f>IF(COUNTIFS('Score Import'!$A:$A,$A11,'Score Import'!$C:$C,F$1)=0,"",
SUMIFS('Score Import'!$B:$B,'Score Import'!$A:$A,$A11,'Score Import'!$C:$C,F$1))</f>
        <v/>
      </c>
      <c r="G11" s="14" t="str">
        <f>IF(COUNTIFS('Score Import'!$A:$A,$A11,'Score Import'!$C:$C,G$1)=0,"",
SUMIFS('Score Import'!$B:$B,'Score Import'!$A:$A,$A11,'Score Import'!$C:$C,G$1))</f>
        <v/>
      </c>
      <c r="H11" s="146" t="str" cm="1">
        <f t="array" ref="H11">_xlfn.LET(_xlpm.v,IFERROR(VALUE(SUBSTITUTE(C11:G11,",","")),""),
_xlpm.valid,SUMPRODUCT(--(_xlpm.v&lt;&gt;""),--(LOWER(TRIM(C11:G11&amp;""))&lt;&gt;"x")),
_xlpm.m,SUMPRODUCT(--(_xlpm.v&lt;&gt;""),--(LOWER(TRIM(C11:G11&amp;""))&lt;&gt;"x"),--(_xlpm.v&lt;6000000)),
IF(_xlpm.valid=0,"",
IF(_xlpm.m=0,"Perfect!",
_xlpm.m&amp;IF(_xlpm.m=1," miss"," misses"))))</f>
        <v/>
      </c>
      <c r="I11" s="131"/>
      <c r="J11" s="131"/>
      <c r="K11" s="131"/>
      <c r="L11" s="130" t="str" cm="1">
        <f t="array" ref="L11">IF(SUMPRODUCT(--(LOWER(TRIM(C11:G11&amp;""))&lt;&gt;"x"),--(C11:G11&lt;&gt;""))=0,"",
SUMPRODUCT((LOWER(TRIM(C11:G11&amp;""))&lt;&gt;"x")*IFERROR(VALUE(SUBSTITUTE(C11:G11,",","")),0)))</f>
        <v/>
      </c>
      <c r="M11" s="14" t="str" cm="1">
        <f t="array" ref="M11">IF(COUNTA(C11:G11)&lt;5,"",_xlfn.LET(_xlpm.v,IFERROR(VALUE(SUBSTITUTE(C11:G11,",","")),""),_xlpm.n,SUMPRODUCT(--(_xlpm.v&lt;&gt;"")),IF(_xlpm.n=0,"",SUM(_xlpm.v)/_xlpm.n)))</f>
        <v/>
      </c>
      <c r="N11" s="127" t="str">
        <f t="shared" si="1"/>
        <v/>
      </c>
      <c r="O11" t="str">
        <f t="shared" si="0"/>
        <v/>
      </c>
      <c r="V11" t="str">
        <f>IF(TRIM(SUBSTITUTE(A11,CHAR(160),""))="","",IFERROR(_xlfn.XLOOKUP(TRIM(SUBSTITUTE(A11,CHAR(160),"")),Lookup!$A$2:$A$300,Lookup!$B$2:$B$300,""),""))</f>
        <v/>
      </c>
    </row>
    <row r="12" spans="1:22" ht="17.25" customHeight="1" x14ac:dyDescent="0.25">
      <c r="A12" s="6"/>
      <c r="C12" s="14" t="str">
        <f>IF(COUNTIFS('Score Import'!$A:$A,$A12,'Score Import'!$C:$C,C$1)=0,"",
SUMIFS('Score Import'!$B:$B,'Score Import'!$A:$A,$A12,'Score Import'!$C:$C,C$1))</f>
        <v/>
      </c>
      <c r="D12" s="14" t="str">
        <f>IF(COUNTIFS('Score Import'!$A:$A,$A12,'Score Import'!$C:$C,D$1)=0,"",
SUMIFS('Score Import'!$B:$B,'Score Import'!$A:$A,$A12,'Score Import'!$C:$C,D$1))</f>
        <v/>
      </c>
      <c r="E12" s="14" t="str">
        <f>IF(COUNTIFS('Score Import'!$A:$A,$A12,'Score Import'!$C:$C,E$1)=0,"",
SUMIFS('Score Import'!$B:$B,'Score Import'!$A:$A,$A12,'Score Import'!$C:$C,E$1))</f>
        <v/>
      </c>
      <c r="F12" s="14" t="str">
        <f>IF(COUNTIFS('Score Import'!$A:$A,$A12,'Score Import'!$C:$C,F$1)=0,"",
SUMIFS('Score Import'!$B:$B,'Score Import'!$A:$A,$A12,'Score Import'!$C:$C,F$1))</f>
        <v/>
      </c>
      <c r="G12" s="14" t="str">
        <f>IF(COUNTIFS('Score Import'!$A:$A,$A12,'Score Import'!$C:$C,G$1)=0,"",
SUMIFS('Score Import'!$B:$B,'Score Import'!$A:$A,$A12,'Score Import'!$C:$C,G$1))</f>
        <v/>
      </c>
      <c r="H12" s="146" t="str" cm="1">
        <f t="array" ref="H12">_xlfn.LET(_xlpm.v,IFERROR(VALUE(SUBSTITUTE(C12:G12,",","")),""),
_xlpm.valid,SUMPRODUCT(--(_xlpm.v&lt;&gt;""),--(LOWER(TRIM(C12:G12&amp;""))&lt;&gt;"x")),
_xlpm.m,SUMPRODUCT(--(_xlpm.v&lt;&gt;""),--(LOWER(TRIM(C12:G12&amp;""))&lt;&gt;"x"),--(_xlpm.v&lt;6000000)),
IF(_xlpm.valid=0,"",
IF(_xlpm.m=0,"Perfect!",
_xlpm.m&amp;IF(_xlpm.m=1," miss"," misses"))))</f>
        <v/>
      </c>
      <c r="I12" s="131"/>
      <c r="J12" s="131"/>
      <c r="K12" s="131"/>
      <c r="L12" s="130" t="str" cm="1">
        <f t="array" ref="L12">IF(SUMPRODUCT(--(LOWER(TRIM(C12:G12&amp;""))&lt;&gt;"x"),--(C12:G12&lt;&gt;""))=0,"",
SUMPRODUCT((LOWER(TRIM(C12:G12&amp;""))&lt;&gt;"x")*IFERROR(VALUE(SUBSTITUTE(C12:G12,",","")),0)))</f>
        <v/>
      </c>
      <c r="M12" s="14" t="str" cm="1">
        <f t="array" ref="M12">IF(COUNTA(C12:G12)&lt;5,"",_xlfn.LET(_xlpm.v,IFERROR(VALUE(SUBSTITUTE(C12:G12,",","")),""),_xlpm.n,SUMPRODUCT(--(_xlpm.v&lt;&gt;"")),IF(_xlpm.n=0,"",SUM(_xlpm.v)/_xlpm.n)))</f>
        <v/>
      </c>
      <c r="N12" s="127" t="str">
        <f t="shared" si="1"/>
        <v/>
      </c>
      <c r="O12" t="str">
        <f t="shared" si="0"/>
        <v/>
      </c>
      <c r="V12" t="str">
        <f>IF(TRIM(SUBSTITUTE(A12,CHAR(160),""))="","",IFERROR(_xlfn.XLOOKUP(TRIM(SUBSTITUTE(A12,CHAR(160),"")),Lookup!$A$2:$A$300,Lookup!$B$2:$B$300,""),""))</f>
        <v/>
      </c>
    </row>
    <row r="13" spans="1:22" ht="17.25" customHeight="1" x14ac:dyDescent="0.25">
      <c r="A13" s="6"/>
      <c r="C13" s="14" t="str">
        <f>IF(COUNTIFS('Score Import'!$A:$A,$A13,'Score Import'!$C:$C,C$1)=0,"",
SUMIFS('Score Import'!$B:$B,'Score Import'!$A:$A,$A13,'Score Import'!$C:$C,C$1))</f>
        <v/>
      </c>
      <c r="D13" s="14" t="str">
        <f>IF(COUNTIFS('Score Import'!$A:$A,$A13,'Score Import'!$C:$C,D$1)=0,"",
SUMIFS('Score Import'!$B:$B,'Score Import'!$A:$A,$A13,'Score Import'!$C:$C,D$1))</f>
        <v/>
      </c>
      <c r="E13" s="14" t="str">
        <f>IF(COUNTIFS('Score Import'!$A:$A,$A13,'Score Import'!$C:$C,E$1)=0,"",
SUMIFS('Score Import'!$B:$B,'Score Import'!$A:$A,$A13,'Score Import'!$C:$C,E$1))</f>
        <v/>
      </c>
      <c r="F13" s="14" t="str">
        <f>IF(COUNTIFS('Score Import'!$A:$A,$A13,'Score Import'!$C:$C,F$1)=0,"",
SUMIFS('Score Import'!$B:$B,'Score Import'!$A:$A,$A13,'Score Import'!$C:$C,F$1))</f>
        <v/>
      </c>
      <c r="G13" s="14" t="str">
        <f>IF(COUNTIFS('Score Import'!$A:$A,$A13,'Score Import'!$C:$C,G$1)=0,"",
SUMIFS('Score Import'!$B:$B,'Score Import'!$A:$A,$A13,'Score Import'!$C:$C,G$1))</f>
        <v/>
      </c>
      <c r="H13" s="146" t="str" cm="1">
        <f t="array" ref="H13">_xlfn.LET(_xlpm.v,IFERROR(VALUE(SUBSTITUTE(C13:G13,",","")),""),
_xlpm.valid,SUMPRODUCT(--(_xlpm.v&lt;&gt;""),--(LOWER(TRIM(C13:G13&amp;""))&lt;&gt;"x")),
_xlpm.m,SUMPRODUCT(--(_xlpm.v&lt;&gt;""),--(LOWER(TRIM(C13:G13&amp;""))&lt;&gt;"x"),--(_xlpm.v&lt;6000000)),
IF(_xlpm.valid=0,"",
IF(_xlpm.m=0,"Perfect!",
_xlpm.m&amp;IF(_xlpm.m=1," miss"," misses"))))</f>
        <v/>
      </c>
      <c r="I13" s="131"/>
      <c r="J13" s="131"/>
      <c r="K13" s="131"/>
      <c r="L13" s="130" t="str" cm="1">
        <f t="array" ref="L13">IF(SUMPRODUCT(--(LOWER(TRIM(C13:G13&amp;""))&lt;&gt;"x"),--(C13:G13&lt;&gt;""))=0,"",
SUMPRODUCT((LOWER(TRIM(C13:G13&amp;""))&lt;&gt;"x")*IFERROR(VALUE(SUBSTITUTE(C13:G13,",","")),0)))</f>
        <v/>
      </c>
      <c r="M13" s="14" t="str" cm="1">
        <f t="array" ref="M13">IF(COUNTA(C13:G13)&lt;5,"",_xlfn.LET(_xlpm.v,IFERROR(VALUE(SUBSTITUTE(C13:G13,",","")),""),_xlpm.n,SUMPRODUCT(--(_xlpm.v&lt;&gt;"")),IF(_xlpm.n=0,"",SUM(_xlpm.v)/_xlpm.n)))</f>
        <v/>
      </c>
      <c r="N13" s="127" t="str">
        <f t="shared" si="1"/>
        <v/>
      </c>
      <c r="O13" t="str">
        <f t="shared" si="0"/>
        <v/>
      </c>
      <c r="V13" t="str">
        <f>IF(TRIM(SUBSTITUTE(A13,CHAR(160),""))="","",IFERROR(_xlfn.XLOOKUP(TRIM(SUBSTITUTE(A13,CHAR(160),"")),Lookup!$A$2:$A$300,Lookup!$B$2:$B$300,""),""))</f>
        <v/>
      </c>
    </row>
    <row r="14" spans="1:22" ht="17.25" customHeight="1" x14ac:dyDescent="0.25">
      <c r="A14" s="6"/>
      <c r="C14" s="14" t="str">
        <f>IF(COUNTIFS('Score Import'!$A:$A,$A14,'Score Import'!$C:$C,C$1)=0,"",
SUMIFS('Score Import'!$B:$B,'Score Import'!$A:$A,$A14,'Score Import'!$C:$C,C$1))</f>
        <v/>
      </c>
      <c r="D14" s="14" t="str">
        <f>IF(COUNTIFS('Score Import'!$A:$A,$A14,'Score Import'!$C:$C,D$1)=0,"",
SUMIFS('Score Import'!$B:$B,'Score Import'!$A:$A,$A14,'Score Import'!$C:$C,D$1))</f>
        <v/>
      </c>
      <c r="E14" s="14" t="str">
        <f>IF(COUNTIFS('Score Import'!$A:$A,$A14,'Score Import'!$C:$C,E$1)=0,"",
SUMIFS('Score Import'!$B:$B,'Score Import'!$A:$A,$A14,'Score Import'!$C:$C,E$1))</f>
        <v/>
      </c>
      <c r="F14" s="14" t="str">
        <f>IF(COUNTIFS('Score Import'!$A:$A,$A14,'Score Import'!$C:$C,F$1)=0,"",
SUMIFS('Score Import'!$B:$B,'Score Import'!$A:$A,$A14,'Score Import'!$C:$C,F$1))</f>
        <v/>
      </c>
      <c r="G14" s="14" t="str">
        <f>IF(COUNTIFS('Score Import'!$A:$A,$A14,'Score Import'!$C:$C,G$1)=0,"",
SUMIFS('Score Import'!$B:$B,'Score Import'!$A:$A,$A14,'Score Import'!$C:$C,G$1))</f>
        <v/>
      </c>
      <c r="H14" s="146" t="str" cm="1">
        <f t="array" ref="H14">_xlfn.LET(_xlpm.v,IFERROR(VALUE(SUBSTITUTE(C14:G14,",","")),""),
_xlpm.valid,SUMPRODUCT(--(_xlpm.v&lt;&gt;""),--(LOWER(TRIM(C14:G14&amp;""))&lt;&gt;"x")),
_xlpm.m,SUMPRODUCT(--(_xlpm.v&lt;&gt;""),--(LOWER(TRIM(C14:G14&amp;""))&lt;&gt;"x"),--(_xlpm.v&lt;6000000)),
IF(_xlpm.valid=0,"",
IF(_xlpm.m=0,"Perfect!",
_xlpm.m&amp;IF(_xlpm.m=1," miss"," misses"))))</f>
        <v/>
      </c>
      <c r="I14" s="131"/>
      <c r="J14" s="131"/>
      <c r="K14" s="131"/>
      <c r="L14" s="130" t="str" cm="1">
        <f t="array" ref="L14">IF(SUMPRODUCT(--(LOWER(TRIM(C14:G14&amp;""))&lt;&gt;"x"),--(C14:G14&lt;&gt;""))=0,"",
SUMPRODUCT((LOWER(TRIM(C14:G14&amp;""))&lt;&gt;"x")*IFERROR(VALUE(SUBSTITUTE(C14:G14,",","")),0)))</f>
        <v/>
      </c>
      <c r="M14" s="14" t="str" cm="1">
        <f t="array" ref="M14">IF(COUNTA(C14:G14)&lt;5,"",_xlfn.LET(_xlpm.v,IFERROR(VALUE(SUBSTITUTE(C14:G14,",","")),""),_xlpm.n,SUMPRODUCT(--(_xlpm.v&lt;&gt;"")),IF(_xlpm.n=0,"",SUM(_xlpm.v)/_xlpm.n)))</f>
        <v/>
      </c>
      <c r="N14" s="127" t="str">
        <f t="shared" si="1"/>
        <v/>
      </c>
      <c r="O14" t="str">
        <f t="shared" si="0"/>
        <v/>
      </c>
      <c r="V14" t="str">
        <f>IF(TRIM(SUBSTITUTE(A14,CHAR(160),""))="","",IFERROR(_xlfn.XLOOKUP(TRIM(SUBSTITUTE(A14,CHAR(160),"")),Lookup!$A$2:$A$300,Lookup!$B$2:$B$300,""),""))</f>
        <v/>
      </c>
    </row>
    <row r="15" spans="1:22" ht="17.25" customHeight="1" x14ac:dyDescent="0.25">
      <c r="A15" s="6"/>
      <c r="C15" s="14" t="str">
        <f>IF(COUNTIFS('Score Import'!$A:$A,$A15,'Score Import'!$C:$C,C$1)=0,"",
SUMIFS('Score Import'!$B:$B,'Score Import'!$A:$A,$A15,'Score Import'!$C:$C,C$1))</f>
        <v/>
      </c>
      <c r="D15" s="14" t="str">
        <f>IF(COUNTIFS('Score Import'!$A:$A,$A15,'Score Import'!$C:$C,D$1)=0,"",
SUMIFS('Score Import'!$B:$B,'Score Import'!$A:$A,$A15,'Score Import'!$C:$C,D$1))</f>
        <v/>
      </c>
      <c r="E15" s="14" t="str">
        <f>IF(COUNTIFS('Score Import'!$A:$A,$A15,'Score Import'!$C:$C,E$1)=0,"",
SUMIFS('Score Import'!$B:$B,'Score Import'!$A:$A,$A15,'Score Import'!$C:$C,E$1))</f>
        <v/>
      </c>
      <c r="F15" s="14" t="str">
        <f>IF(COUNTIFS('Score Import'!$A:$A,$A15,'Score Import'!$C:$C,F$1)=0,"",
SUMIFS('Score Import'!$B:$B,'Score Import'!$A:$A,$A15,'Score Import'!$C:$C,F$1))</f>
        <v/>
      </c>
      <c r="G15" s="14" t="str">
        <f>IF(COUNTIFS('Score Import'!$A:$A,$A15,'Score Import'!$C:$C,G$1)=0,"",
SUMIFS('Score Import'!$B:$B,'Score Import'!$A:$A,$A15,'Score Import'!$C:$C,G$1))</f>
        <v/>
      </c>
      <c r="H15" s="146" t="str" cm="1">
        <f t="array" ref="H15">_xlfn.LET(_xlpm.v,IFERROR(VALUE(SUBSTITUTE(C15:G15,",","")),""),
_xlpm.valid,SUMPRODUCT(--(_xlpm.v&lt;&gt;""),--(LOWER(TRIM(C15:G15&amp;""))&lt;&gt;"x")),
_xlpm.m,SUMPRODUCT(--(_xlpm.v&lt;&gt;""),--(LOWER(TRIM(C15:G15&amp;""))&lt;&gt;"x"),--(_xlpm.v&lt;6000000)),
IF(_xlpm.valid=0,"",
IF(_xlpm.m=0,"Perfect!",
_xlpm.m&amp;IF(_xlpm.m=1," miss"," misses"))))</f>
        <v/>
      </c>
      <c r="I15" s="131"/>
      <c r="J15" s="131"/>
      <c r="K15" s="131"/>
      <c r="L15" s="130" t="str" cm="1">
        <f t="array" ref="L15">IF(SUMPRODUCT(--(LOWER(TRIM(C15:G15&amp;""))&lt;&gt;"x"),--(C15:G15&lt;&gt;""))=0,"",
SUMPRODUCT((LOWER(TRIM(C15:G15&amp;""))&lt;&gt;"x")*IFERROR(VALUE(SUBSTITUTE(C15:G15,",","")),0)))</f>
        <v/>
      </c>
      <c r="M15" s="14" t="str" cm="1">
        <f t="array" ref="M15">IF(COUNTA(C15:G15)&lt;5,"",_xlfn.LET(_xlpm.v,IFERROR(VALUE(SUBSTITUTE(C15:G15,",","")),""),_xlpm.n,SUMPRODUCT(--(_xlpm.v&lt;&gt;"")),IF(_xlpm.n=0,"",SUM(_xlpm.v)/_xlpm.n)))</f>
        <v/>
      </c>
      <c r="N15" s="127" t="str">
        <f t="shared" si="1"/>
        <v/>
      </c>
      <c r="O15" t="str">
        <f t="shared" si="0"/>
        <v/>
      </c>
      <c r="V15" t="str">
        <f>IF(TRIM(SUBSTITUTE(A15,CHAR(160),""))="","",IFERROR(_xlfn.XLOOKUP(TRIM(SUBSTITUTE(A15,CHAR(160),"")),Lookup!$A$2:$A$300,Lookup!$B$2:$B$300,""),""))</f>
        <v/>
      </c>
    </row>
    <row r="16" spans="1:22" ht="17.25" customHeight="1" x14ac:dyDescent="0.25">
      <c r="A16" s="6"/>
      <c r="C16" s="14" t="str">
        <f>IF(COUNTIFS('Score Import'!$A:$A,$A16,'Score Import'!$C:$C,C$1)=0,"",
SUMIFS('Score Import'!$B:$B,'Score Import'!$A:$A,$A16,'Score Import'!$C:$C,C$1))</f>
        <v/>
      </c>
      <c r="D16" s="14" t="str">
        <f>IF(COUNTIFS('Score Import'!$A:$A,$A16,'Score Import'!$C:$C,D$1)=0,"",
SUMIFS('Score Import'!$B:$B,'Score Import'!$A:$A,$A16,'Score Import'!$C:$C,D$1))</f>
        <v/>
      </c>
      <c r="E16" s="14" t="str">
        <f>IF(COUNTIFS('Score Import'!$A:$A,$A16,'Score Import'!$C:$C,E$1)=0,"",
SUMIFS('Score Import'!$B:$B,'Score Import'!$A:$A,$A16,'Score Import'!$C:$C,E$1))</f>
        <v/>
      </c>
      <c r="F16" s="14" t="str">
        <f>IF(COUNTIFS('Score Import'!$A:$A,$A16,'Score Import'!$C:$C,F$1)=0,"",
SUMIFS('Score Import'!$B:$B,'Score Import'!$A:$A,$A16,'Score Import'!$C:$C,F$1))</f>
        <v/>
      </c>
      <c r="G16" s="14" t="str">
        <f>IF(COUNTIFS('Score Import'!$A:$A,$A16,'Score Import'!$C:$C,G$1)=0,"",
SUMIFS('Score Import'!$B:$B,'Score Import'!$A:$A,$A16,'Score Import'!$C:$C,G$1))</f>
        <v/>
      </c>
      <c r="H16" s="146" t="str" cm="1">
        <f t="array" ref="H16">_xlfn.LET(_xlpm.v,IFERROR(VALUE(SUBSTITUTE(C16:G16,",","")),""),
_xlpm.valid,SUMPRODUCT(--(_xlpm.v&lt;&gt;""),--(LOWER(TRIM(C16:G16&amp;""))&lt;&gt;"x")),
_xlpm.m,SUMPRODUCT(--(_xlpm.v&lt;&gt;""),--(LOWER(TRIM(C16:G16&amp;""))&lt;&gt;"x"),--(_xlpm.v&lt;6000000)),
IF(_xlpm.valid=0,"",
IF(_xlpm.m=0,"Perfect!",
_xlpm.m&amp;IF(_xlpm.m=1," miss"," misses"))))</f>
        <v/>
      </c>
      <c r="I16" s="131"/>
      <c r="J16" s="131"/>
      <c r="K16" s="131"/>
      <c r="L16" s="130" t="str" cm="1">
        <f t="array" ref="L16">IF(SUMPRODUCT(--(LOWER(TRIM(C16:G16&amp;""))&lt;&gt;"x"),--(C16:G16&lt;&gt;""))=0,"",
SUMPRODUCT((LOWER(TRIM(C16:G16&amp;""))&lt;&gt;"x")*IFERROR(VALUE(SUBSTITUTE(C16:G16,",","")),0)))</f>
        <v/>
      </c>
      <c r="M16" s="14" t="str" cm="1">
        <f t="array" ref="M16">IF(COUNTA(C16:G16)&lt;5,"",_xlfn.LET(_xlpm.v,IFERROR(VALUE(SUBSTITUTE(C16:G16,",","")),""),_xlpm.n,SUMPRODUCT(--(_xlpm.v&lt;&gt;"")),IF(_xlpm.n=0,"",SUM(_xlpm.v)/_xlpm.n)))</f>
        <v/>
      </c>
      <c r="N16" s="127" t="str">
        <f t="shared" si="1"/>
        <v/>
      </c>
      <c r="O16" t="str">
        <f t="shared" si="0"/>
        <v/>
      </c>
      <c r="V16" t="str">
        <f>IF(TRIM(SUBSTITUTE(A16,CHAR(160),""))="","",IFERROR(_xlfn.XLOOKUP(TRIM(SUBSTITUTE(A16,CHAR(160),"")),Lookup!$A$2:$A$300,Lookup!$B$2:$B$300,""),""))</f>
        <v/>
      </c>
    </row>
    <row r="17" spans="1:22" ht="17.25" customHeight="1" x14ac:dyDescent="0.25">
      <c r="A17" s="6"/>
      <c r="C17" s="14" t="str">
        <f>IF(COUNTIFS('Score Import'!$A:$A,$A17,'Score Import'!$C:$C,C$1)=0,"",
SUMIFS('Score Import'!$B:$B,'Score Import'!$A:$A,$A17,'Score Import'!$C:$C,C$1))</f>
        <v/>
      </c>
      <c r="D17" s="14" t="str">
        <f>IF(COUNTIFS('Score Import'!$A:$A,$A17,'Score Import'!$C:$C,D$1)=0,"",
SUMIFS('Score Import'!$B:$B,'Score Import'!$A:$A,$A17,'Score Import'!$C:$C,D$1))</f>
        <v/>
      </c>
      <c r="E17" s="14" t="str">
        <f>IF(COUNTIFS('Score Import'!$A:$A,$A17,'Score Import'!$C:$C,E$1)=0,"",
SUMIFS('Score Import'!$B:$B,'Score Import'!$A:$A,$A17,'Score Import'!$C:$C,E$1))</f>
        <v/>
      </c>
      <c r="F17" s="14" t="str">
        <f>IF(COUNTIFS('Score Import'!$A:$A,$A17,'Score Import'!$C:$C,F$1)=0,"",
SUMIFS('Score Import'!$B:$B,'Score Import'!$A:$A,$A17,'Score Import'!$C:$C,F$1))</f>
        <v/>
      </c>
      <c r="G17" s="14" t="str">
        <f>IF(COUNTIFS('Score Import'!$A:$A,$A17,'Score Import'!$C:$C,G$1)=0,"",
SUMIFS('Score Import'!$B:$B,'Score Import'!$A:$A,$A17,'Score Import'!$C:$C,G$1))</f>
        <v/>
      </c>
      <c r="H17" s="146" t="str" cm="1">
        <f t="array" ref="H17">_xlfn.LET(_xlpm.v,IFERROR(VALUE(SUBSTITUTE(C17:G17,",","")),""),
_xlpm.valid,SUMPRODUCT(--(_xlpm.v&lt;&gt;""),--(LOWER(TRIM(C17:G17&amp;""))&lt;&gt;"x")),
_xlpm.m,SUMPRODUCT(--(_xlpm.v&lt;&gt;""),--(LOWER(TRIM(C17:G17&amp;""))&lt;&gt;"x"),--(_xlpm.v&lt;6000000)),
IF(_xlpm.valid=0,"",
IF(_xlpm.m=0,"Perfect!",
_xlpm.m&amp;IF(_xlpm.m=1," miss"," misses"))))</f>
        <v/>
      </c>
      <c r="I17" s="131"/>
      <c r="J17" s="131"/>
      <c r="K17" s="131"/>
      <c r="L17" s="130" t="str" cm="1">
        <f t="array" ref="L17">IF(SUMPRODUCT(--(LOWER(TRIM(C17:G17&amp;""))&lt;&gt;"x"),--(C17:G17&lt;&gt;""))=0,"",
SUMPRODUCT((LOWER(TRIM(C17:G17&amp;""))&lt;&gt;"x")*IFERROR(VALUE(SUBSTITUTE(C17:G17,",","")),0)))</f>
        <v/>
      </c>
      <c r="M17" s="14" t="str" cm="1">
        <f t="array" ref="M17">IF(COUNTA(C17:G17)&lt;5,"",_xlfn.LET(_xlpm.v,IFERROR(VALUE(SUBSTITUTE(C17:G17,",","")),""),_xlpm.n,SUMPRODUCT(--(_xlpm.v&lt;&gt;"")),IF(_xlpm.n=0,"",SUM(_xlpm.v)/_xlpm.n)))</f>
        <v/>
      </c>
      <c r="N17" s="127" t="str">
        <f t="shared" si="1"/>
        <v/>
      </c>
      <c r="O17" t="str">
        <f t="shared" si="0"/>
        <v/>
      </c>
      <c r="V17" t="str">
        <f>IF(TRIM(SUBSTITUTE(A17,CHAR(160),""))="","",IFERROR(_xlfn.XLOOKUP(TRIM(SUBSTITUTE(A17,CHAR(160),"")),Lookup!$A$2:$A$300,Lookup!$B$2:$B$300,""),""))</f>
        <v/>
      </c>
    </row>
    <row r="18" spans="1:22" ht="17.25" customHeight="1" x14ac:dyDescent="0.25">
      <c r="A18" s="6"/>
      <c r="C18" s="14" t="str">
        <f>IF(COUNTIFS('Score Import'!$A:$A,$A18,'Score Import'!$C:$C,C$1)=0,"",
SUMIFS('Score Import'!$B:$B,'Score Import'!$A:$A,$A18,'Score Import'!$C:$C,C$1))</f>
        <v/>
      </c>
      <c r="D18" s="14" t="str">
        <f>IF(COUNTIFS('Score Import'!$A:$A,$A18,'Score Import'!$C:$C,D$1)=0,"",
SUMIFS('Score Import'!$B:$B,'Score Import'!$A:$A,$A18,'Score Import'!$C:$C,D$1))</f>
        <v/>
      </c>
      <c r="E18" s="14" t="str">
        <f>IF(COUNTIFS('Score Import'!$A:$A,$A18,'Score Import'!$C:$C,E$1)=0,"",
SUMIFS('Score Import'!$B:$B,'Score Import'!$A:$A,$A18,'Score Import'!$C:$C,E$1))</f>
        <v/>
      </c>
      <c r="F18" s="14" t="str">
        <f>IF(COUNTIFS('Score Import'!$A:$A,$A18,'Score Import'!$C:$C,F$1)=0,"",
SUMIFS('Score Import'!$B:$B,'Score Import'!$A:$A,$A18,'Score Import'!$C:$C,F$1))</f>
        <v/>
      </c>
      <c r="G18" s="14" t="str">
        <f>IF(COUNTIFS('Score Import'!$A:$A,$A18,'Score Import'!$C:$C,G$1)=0,"",
SUMIFS('Score Import'!$B:$B,'Score Import'!$A:$A,$A18,'Score Import'!$C:$C,G$1))</f>
        <v/>
      </c>
      <c r="H18" s="146" t="str" cm="1">
        <f t="array" ref="H18">_xlfn.LET(_xlpm.v,IFERROR(VALUE(SUBSTITUTE(C18:G18,",","")),""),
_xlpm.valid,SUMPRODUCT(--(_xlpm.v&lt;&gt;""),--(LOWER(TRIM(C18:G18&amp;""))&lt;&gt;"x")),
_xlpm.m,SUMPRODUCT(--(_xlpm.v&lt;&gt;""),--(LOWER(TRIM(C18:G18&amp;""))&lt;&gt;"x"),--(_xlpm.v&lt;6000000)),
IF(_xlpm.valid=0,"",
IF(_xlpm.m=0,"Perfect!",
_xlpm.m&amp;IF(_xlpm.m=1," miss"," misses"))))</f>
        <v/>
      </c>
      <c r="I18" s="131"/>
      <c r="J18" s="131"/>
      <c r="K18" s="131"/>
      <c r="L18" s="130" t="str" cm="1">
        <f t="array" ref="L18">IF(SUMPRODUCT(--(LOWER(TRIM(C18:G18&amp;""))&lt;&gt;"x"),--(C18:G18&lt;&gt;""))=0,"",
SUMPRODUCT((LOWER(TRIM(C18:G18&amp;""))&lt;&gt;"x")*IFERROR(VALUE(SUBSTITUTE(C18:G18,",","")),0)))</f>
        <v/>
      </c>
      <c r="M18" s="14" t="str" cm="1">
        <f t="array" ref="M18">IF(COUNTA(C18:G18)&lt;5,"",_xlfn.LET(_xlpm.v,IFERROR(VALUE(SUBSTITUTE(C18:G18,",","")),""),_xlpm.n,SUMPRODUCT(--(_xlpm.v&lt;&gt;"")),IF(_xlpm.n=0,"",SUM(_xlpm.v)/_xlpm.n)))</f>
        <v/>
      </c>
      <c r="N18" s="127" t="str">
        <f t="shared" si="1"/>
        <v/>
      </c>
      <c r="O18" t="str">
        <f t="shared" si="0"/>
        <v/>
      </c>
      <c r="V18" t="str">
        <f>IF(TRIM(SUBSTITUTE(A18,CHAR(160),""))="","",IFERROR(_xlfn.XLOOKUP(TRIM(SUBSTITUTE(A18,CHAR(160),"")),Lookup!$A$2:$A$300,Lookup!$B$2:$B$300,""),""))</f>
        <v/>
      </c>
    </row>
    <row r="19" spans="1:22" ht="17.25" customHeight="1" x14ac:dyDescent="0.25">
      <c r="A19" s="6"/>
      <c r="C19" s="14" t="str">
        <f>IF(COUNTIFS('Score Import'!$A:$A,$A19,'Score Import'!$C:$C,C$1)=0,"",
SUMIFS('Score Import'!$B:$B,'Score Import'!$A:$A,$A19,'Score Import'!$C:$C,C$1))</f>
        <v/>
      </c>
      <c r="D19" s="14" t="str">
        <f>IF(COUNTIFS('Score Import'!$A:$A,$A19,'Score Import'!$C:$C,D$1)=0,"",
SUMIFS('Score Import'!$B:$B,'Score Import'!$A:$A,$A19,'Score Import'!$C:$C,D$1))</f>
        <v/>
      </c>
      <c r="E19" s="14" t="str">
        <f>IF(COUNTIFS('Score Import'!$A:$A,$A19,'Score Import'!$C:$C,E$1)=0,"",
SUMIFS('Score Import'!$B:$B,'Score Import'!$A:$A,$A19,'Score Import'!$C:$C,E$1))</f>
        <v/>
      </c>
      <c r="F19" s="14" t="str">
        <f>IF(COUNTIFS('Score Import'!$A:$A,$A19,'Score Import'!$C:$C,F$1)=0,"",
SUMIFS('Score Import'!$B:$B,'Score Import'!$A:$A,$A19,'Score Import'!$C:$C,F$1))</f>
        <v/>
      </c>
      <c r="G19" s="14" t="str">
        <f>IF(COUNTIFS('Score Import'!$A:$A,$A19,'Score Import'!$C:$C,G$1)=0,"",
SUMIFS('Score Import'!$B:$B,'Score Import'!$A:$A,$A19,'Score Import'!$C:$C,G$1))</f>
        <v/>
      </c>
      <c r="H19" s="146" t="str" cm="1">
        <f t="array" ref="H19">_xlfn.LET(_xlpm.v,IFERROR(VALUE(SUBSTITUTE(C19:G19,",","")),""),
_xlpm.valid,SUMPRODUCT(--(_xlpm.v&lt;&gt;""),--(LOWER(TRIM(C19:G19&amp;""))&lt;&gt;"x")),
_xlpm.m,SUMPRODUCT(--(_xlpm.v&lt;&gt;""),--(LOWER(TRIM(C19:G19&amp;""))&lt;&gt;"x"),--(_xlpm.v&lt;6000000)),
IF(_xlpm.valid=0,"",
IF(_xlpm.m=0,"Perfect!",
_xlpm.m&amp;IF(_xlpm.m=1," miss"," misses"))))</f>
        <v/>
      </c>
      <c r="I19" s="131"/>
      <c r="J19" s="131"/>
      <c r="K19" s="131"/>
      <c r="L19" s="130" t="str" cm="1">
        <f t="array" ref="L19">IF(SUMPRODUCT(--(LOWER(TRIM(C19:G19&amp;""))&lt;&gt;"x"),--(C19:G19&lt;&gt;""))=0,"",
SUMPRODUCT((LOWER(TRIM(C19:G19&amp;""))&lt;&gt;"x")*IFERROR(VALUE(SUBSTITUTE(C19:G19,",","")),0)))</f>
        <v/>
      </c>
      <c r="M19" s="14" t="str" cm="1">
        <f t="array" ref="M19">IF(COUNTA(C19:G19)&lt;5,"",_xlfn.LET(_xlpm.v,IFERROR(VALUE(SUBSTITUTE(C19:G19,",","")),""),_xlpm.n,SUMPRODUCT(--(_xlpm.v&lt;&gt;"")),IF(_xlpm.n=0,"",SUM(_xlpm.v)/_xlpm.n)))</f>
        <v/>
      </c>
      <c r="N19" s="127" t="str">
        <f t="shared" si="1"/>
        <v/>
      </c>
      <c r="O19" t="str">
        <f t="shared" si="0"/>
        <v/>
      </c>
      <c r="V19" t="str">
        <f>IF(TRIM(SUBSTITUTE(A19,CHAR(160),""))="","",IFERROR(_xlfn.XLOOKUP(TRIM(SUBSTITUTE(A19,CHAR(160),"")),Lookup!$A$2:$A$300,Lookup!$B$2:$B$300,""),""))</f>
        <v/>
      </c>
    </row>
    <row r="20" spans="1:22" ht="17.25" customHeight="1" x14ac:dyDescent="0.25">
      <c r="A20" s="6"/>
      <c r="C20" s="14" t="str">
        <f>IF(COUNTIFS('Score Import'!$A:$A,$A20,'Score Import'!$C:$C,C$1)=0,"",
SUMIFS('Score Import'!$B:$B,'Score Import'!$A:$A,$A20,'Score Import'!$C:$C,C$1))</f>
        <v/>
      </c>
      <c r="D20" s="14" t="str">
        <f>IF(COUNTIFS('Score Import'!$A:$A,$A20,'Score Import'!$C:$C,D$1)=0,"",
SUMIFS('Score Import'!$B:$B,'Score Import'!$A:$A,$A20,'Score Import'!$C:$C,D$1))</f>
        <v/>
      </c>
      <c r="E20" s="14" t="str">
        <f>IF(COUNTIFS('Score Import'!$A:$A,$A20,'Score Import'!$C:$C,E$1)=0,"",
SUMIFS('Score Import'!$B:$B,'Score Import'!$A:$A,$A20,'Score Import'!$C:$C,E$1))</f>
        <v/>
      </c>
      <c r="F20" s="14" t="str">
        <f>IF(COUNTIFS('Score Import'!$A:$A,$A20,'Score Import'!$C:$C,F$1)=0,"",
SUMIFS('Score Import'!$B:$B,'Score Import'!$A:$A,$A20,'Score Import'!$C:$C,F$1))</f>
        <v/>
      </c>
      <c r="G20" s="14" t="str">
        <f>IF(COUNTIFS('Score Import'!$A:$A,$A20,'Score Import'!$C:$C,G$1)=0,"",
SUMIFS('Score Import'!$B:$B,'Score Import'!$A:$A,$A20,'Score Import'!$C:$C,G$1))</f>
        <v/>
      </c>
      <c r="H20" s="146" t="str" cm="1">
        <f t="array" ref="H20">_xlfn.LET(_xlpm.v,IFERROR(VALUE(SUBSTITUTE(C20:G20,",","")),""),
_xlpm.valid,SUMPRODUCT(--(_xlpm.v&lt;&gt;""),--(LOWER(TRIM(C20:G20&amp;""))&lt;&gt;"x")),
_xlpm.m,SUMPRODUCT(--(_xlpm.v&lt;&gt;""),--(LOWER(TRIM(C20:G20&amp;""))&lt;&gt;"x"),--(_xlpm.v&lt;6000000)),
IF(_xlpm.valid=0,"",
IF(_xlpm.m=0,"Perfect!",
_xlpm.m&amp;IF(_xlpm.m=1," miss"," misses"))))</f>
        <v/>
      </c>
      <c r="I20" s="131"/>
      <c r="J20" s="131"/>
      <c r="K20" s="131"/>
      <c r="L20" s="130" t="str" cm="1">
        <f t="array" ref="L20">IF(SUMPRODUCT(--(LOWER(TRIM(C20:G20&amp;""))&lt;&gt;"x"),--(C20:G20&lt;&gt;""))=0,"",
SUMPRODUCT((LOWER(TRIM(C20:G20&amp;""))&lt;&gt;"x")*IFERROR(VALUE(SUBSTITUTE(C20:G20,",","")),0)))</f>
        <v/>
      </c>
      <c r="M20" s="14" t="str" cm="1">
        <f t="array" ref="M20">IF(COUNTA(C20:G20)&lt;5,"",_xlfn.LET(_xlpm.v,IFERROR(VALUE(SUBSTITUTE(C20:G20,",","")),""),_xlpm.n,SUMPRODUCT(--(_xlpm.v&lt;&gt;"")),IF(_xlpm.n=0,"",SUM(_xlpm.v)/_xlpm.n)))</f>
        <v/>
      </c>
      <c r="N20" s="127" t="str">
        <f t="shared" si="1"/>
        <v/>
      </c>
      <c r="O20" t="str">
        <f t="shared" si="0"/>
        <v/>
      </c>
      <c r="V20" t="str">
        <f>IF(TRIM(SUBSTITUTE(A20,CHAR(160),""))="","",IFERROR(_xlfn.XLOOKUP(TRIM(SUBSTITUTE(A20,CHAR(160),"")),Lookup!$A$2:$A$300,Lookup!$B$2:$B$300,""),""))</f>
        <v/>
      </c>
    </row>
    <row r="21" spans="1:22" ht="17.25" customHeight="1" x14ac:dyDescent="0.25">
      <c r="A21" s="6"/>
      <c r="C21" s="14" t="str">
        <f>IF(COUNTIFS('Score Import'!$A:$A,$A21,'Score Import'!$C:$C,C$1)=0,"",
SUMIFS('Score Import'!$B:$B,'Score Import'!$A:$A,$A21,'Score Import'!$C:$C,C$1))</f>
        <v/>
      </c>
      <c r="D21" s="14" t="str">
        <f>IF(COUNTIFS('Score Import'!$A:$A,$A21,'Score Import'!$C:$C,D$1)=0,"",
SUMIFS('Score Import'!$B:$B,'Score Import'!$A:$A,$A21,'Score Import'!$C:$C,D$1))</f>
        <v/>
      </c>
      <c r="E21" s="14" t="str">
        <f>IF(COUNTIFS('Score Import'!$A:$A,$A21,'Score Import'!$C:$C,E$1)=0,"",
SUMIFS('Score Import'!$B:$B,'Score Import'!$A:$A,$A21,'Score Import'!$C:$C,E$1))</f>
        <v/>
      </c>
      <c r="F21" s="14" t="str">
        <f>IF(COUNTIFS('Score Import'!$A:$A,$A21,'Score Import'!$C:$C,F$1)=0,"",
SUMIFS('Score Import'!$B:$B,'Score Import'!$A:$A,$A21,'Score Import'!$C:$C,F$1))</f>
        <v/>
      </c>
      <c r="G21" s="14" t="str">
        <f>IF(COUNTIFS('Score Import'!$A:$A,$A21,'Score Import'!$C:$C,G$1)=0,"",
SUMIFS('Score Import'!$B:$B,'Score Import'!$A:$A,$A21,'Score Import'!$C:$C,G$1))</f>
        <v/>
      </c>
      <c r="H21" s="146" t="str" cm="1">
        <f t="array" ref="H21">_xlfn.LET(_xlpm.v,IFERROR(VALUE(SUBSTITUTE(C21:G21,",","")),""),
_xlpm.valid,SUMPRODUCT(--(_xlpm.v&lt;&gt;""),--(LOWER(TRIM(C21:G21&amp;""))&lt;&gt;"x")),
_xlpm.m,SUMPRODUCT(--(_xlpm.v&lt;&gt;""),--(LOWER(TRIM(C21:G21&amp;""))&lt;&gt;"x"),--(_xlpm.v&lt;6000000)),
IF(_xlpm.valid=0,"",
IF(_xlpm.m=0,"Perfect!",
_xlpm.m&amp;IF(_xlpm.m=1," miss"," misses"))))</f>
        <v/>
      </c>
      <c r="I21" s="131"/>
      <c r="J21" s="131"/>
      <c r="K21" s="131"/>
      <c r="L21" s="130" t="str" cm="1">
        <f t="array" ref="L21">IF(SUMPRODUCT(--(LOWER(TRIM(C21:G21&amp;""))&lt;&gt;"x"),--(C21:G21&lt;&gt;""))=0,"",
SUMPRODUCT((LOWER(TRIM(C21:G21&amp;""))&lt;&gt;"x")*IFERROR(VALUE(SUBSTITUTE(C21:G21,",","")),0)))</f>
        <v/>
      </c>
      <c r="M21" s="14" t="str" cm="1">
        <f t="array" ref="M21">IF(COUNTA(C21:G21)&lt;5,"",_xlfn.LET(_xlpm.v,IFERROR(VALUE(SUBSTITUTE(C21:G21,",","")),""),_xlpm.n,SUMPRODUCT(--(_xlpm.v&lt;&gt;"")),IF(_xlpm.n=0,"",SUM(_xlpm.v)/_xlpm.n)))</f>
        <v/>
      </c>
      <c r="N21" s="127" t="str">
        <f t="shared" si="1"/>
        <v/>
      </c>
      <c r="O21" t="str">
        <f t="shared" si="0"/>
        <v/>
      </c>
      <c r="V21" t="str">
        <f>IF(TRIM(SUBSTITUTE(A21,CHAR(160),""))="","",IFERROR(_xlfn.XLOOKUP(TRIM(SUBSTITUTE(A21,CHAR(160),"")),Lookup!$A$2:$A$300,Lookup!$B$2:$B$300,""),""))</f>
        <v/>
      </c>
    </row>
    <row r="22" spans="1:22" ht="17.25" customHeight="1" x14ac:dyDescent="0.25">
      <c r="A22" s="6"/>
      <c r="C22" s="14" t="str">
        <f>IF(COUNTIFS('Score Import'!$A:$A,$A22,'Score Import'!$C:$C,C$1)=0,"",
SUMIFS('Score Import'!$B:$B,'Score Import'!$A:$A,$A22,'Score Import'!$C:$C,C$1))</f>
        <v/>
      </c>
      <c r="D22" s="14" t="str">
        <f>IF(COUNTIFS('Score Import'!$A:$A,$A22,'Score Import'!$C:$C,D$1)=0,"",
SUMIFS('Score Import'!$B:$B,'Score Import'!$A:$A,$A22,'Score Import'!$C:$C,D$1))</f>
        <v/>
      </c>
      <c r="E22" s="14" t="str">
        <f>IF(COUNTIFS('Score Import'!$A:$A,$A22,'Score Import'!$C:$C,E$1)=0,"",
SUMIFS('Score Import'!$B:$B,'Score Import'!$A:$A,$A22,'Score Import'!$C:$C,E$1))</f>
        <v/>
      </c>
      <c r="F22" s="14" t="str">
        <f>IF(COUNTIFS('Score Import'!$A:$A,$A22,'Score Import'!$C:$C,F$1)=0,"",
SUMIFS('Score Import'!$B:$B,'Score Import'!$A:$A,$A22,'Score Import'!$C:$C,F$1))</f>
        <v/>
      </c>
      <c r="G22" s="14" t="str">
        <f>IF(COUNTIFS('Score Import'!$A:$A,$A22,'Score Import'!$C:$C,G$1)=0,"",
SUMIFS('Score Import'!$B:$B,'Score Import'!$A:$A,$A22,'Score Import'!$C:$C,G$1))</f>
        <v/>
      </c>
      <c r="H22" s="146" t="str" cm="1">
        <f t="array" ref="H22">_xlfn.LET(_xlpm.v,IFERROR(VALUE(SUBSTITUTE(C22:G22,",","")),""),
_xlpm.valid,SUMPRODUCT(--(_xlpm.v&lt;&gt;""),--(LOWER(TRIM(C22:G22&amp;""))&lt;&gt;"x")),
_xlpm.m,SUMPRODUCT(--(_xlpm.v&lt;&gt;""),--(LOWER(TRIM(C22:G22&amp;""))&lt;&gt;"x"),--(_xlpm.v&lt;6000000)),
IF(_xlpm.valid=0,"",
IF(_xlpm.m=0,"Perfect!",
_xlpm.m&amp;IF(_xlpm.m=1," miss"," misses"))))</f>
        <v/>
      </c>
      <c r="I22" s="131"/>
      <c r="J22" s="131"/>
      <c r="K22" s="131"/>
      <c r="L22" s="130" t="str" cm="1">
        <f t="array" ref="L22">IF(SUMPRODUCT(--(LOWER(TRIM(C22:G22&amp;""))&lt;&gt;"x"),--(C22:G22&lt;&gt;""))=0,"",
SUMPRODUCT((LOWER(TRIM(C22:G22&amp;""))&lt;&gt;"x")*IFERROR(VALUE(SUBSTITUTE(C22:G22,",","")),0)))</f>
        <v/>
      </c>
      <c r="M22" s="14" t="str" cm="1">
        <f t="array" ref="M22">IF(COUNTA(C22:G22)&lt;5,"",_xlfn.LET(_xlpm.v,IFERROR(VALUE(SUBSTITUTE(C22:G22,",","")),""),_xlpm.n,SUMPRODUCT(--(_xlpm.v&lt;&gt;"")),IF(_xlpm.n=0,"",SUM(_xlpm.v)/_xlpm.n)))</f>
        <v/>
      </c>
      <c r="N22" s="127" t="str">
        <f t="shared" si="1"/>
        <v/>
      </c>
      <c r="O22" t="str">
        <f t="shared" si="0"/>
        <v/>
      </c>
      <c r="V22" t="str">
        <f>IF(TRIM(SUBSTITUTE(A22,CHAR(160),""))="","",IFERROR(_xlfn.XLOOKUP(TRIM(SUBSTITUTE(A22,CHAR(160),"")),Lookup!$A$2:$A$300,Lookup!$B$2:$B$300,""),""))</f>
        <v/>
      </c>
    </row>
    <row r="23" spans="1:22" ht="17.25" customHeight="1" x14ac:dyDescent="0.25">
      <c r="A23" s="6"/>
      <c r="C23" s="14" t="str">
        <f>IF(COUNTIFS('Score Import'!$A:$A,$A23,'Score Import'!$C:$C,C$1)=0,"",
SUMIFS('Score Import'!$B:$B,'Score Import'!$A:$A,$A23,'Score Import'!$C:$C,C$1))</f>
        <v/>
      </c>
      <c r="D23" s="14" t="str">
        <f>IF(COUNTIFS('Score Import'!$A:$A,$A23,'Score Import'!$C:$C,D$1)=0,"",
SUMIFS('Score Import'!$B:$B,'Score Import'!$A:$A,$A23,'Score Import'!$C:$C,D$1))</f>
        <v/>
      </c>
      <c r="E23" s="14" t="str">
        <f>IF(COUNTIFS('Score Import'!$A:$A,$A23,'Score Import'!$C:$C,E$1)=0,"",
SUMIFS('Score Import'!$B:$B,'Score Import'!$A:$A,$A23,'Score Import'!$C:$C,E$1))</f>
        <v/>
      </c>
      <c r="F23" s="14" t="str">
        <f>IF(COUNTIFS('Score Import'!$A:$A,$A23,'Score Import'!$C:$C,F$1)=0,"",
SUMIFS('Score Import'!$B:$B,'Score Import'!$A:$A,$A23,'Score Import'!$C:$C,F$1))</f>
        <v/>
      </c>
      <c r="G23" s="14" t="str">
        <f>IF(COUNTIFS('Score Import'!$A:$A,$A23,'Score Import'!$C:$C,G$1)=0,"",
SUMIFS('Score Import'!$B:$B,'Score Import'!$A:$A,$A23,'Score Import'!$C:$C,G$1))</f>
        <v/>
      </c>
      <c r="H23" s="146" t="str" cm="1">
        <f t="array" ref="H23">_xlfn.LET(_xlpm.v,IFERROR(VALUE(SUBSTITUTE(C23:G23,",","")),""),
_xlpm.valid,SUMPRODUCT(--(_xlpm.v&lt;&gt;""),--(LOWER(TRIM(C23:G23&amp;""))&lt;&gt;"x")),
_xlpm.m,SUMPRODUCT(--(_xlpm.v&lt;&gt;""),--(LOWER(TRIM(C23:G23&amp;""))&lt;&gt;"x"),--(_xlpm.v&lt;6000000)),
IF(_xlpm.valid=0,"",
IF(_xlpm.m=0,"Perfect!",
_xlpm.m&amp;IF(_xlpm.m=1," miss"," misses"))))</f>
        <v/>
      </c>
      <c r="I23" s="131"/>
      <c r="J23" s="131"/>
      <c r="K23" s="131"/>
      <c r="L23" s="130" t="str" cm="1">
        <f t="array" ref="L23">IF(SUMPRODUCT(--(LOWER(TRIM(C23:G23&amp;""))&lt;&gt;"x"),--(C23:G23&lt;&gt;""))=0,"",
SUMPRODUCT((LOWER(TRIM(C23:G23&amp;""))&lt;&gt;"x")*IFERROR(VALUE(SUBSTITUTE(C23:G23,",","")),0)))</f>
        <v/>
      </c>
      <c r="M23" s="14" t="str" cm="1">
        <f t="array" ref="M23">IF(COUNTA(C23:G23)&lt;5,"",_xlfn.LET(_xlpm.v,IFERROR(VALUE(SUBSTITUTE(C23:G23,",","")),""),_xlpm.n,SUMPRODUCT(--(_xlpm.v&lt;&gt;"")),IF(_xlpm.n=0,"",SUM(_xlpm.v)/_xlpm.n)))</f>
        <v/>
      </c>
      <c r="N23" s="127" t="str">
        <f t="shared" si="1"/>
        <v/>
      </c>
      <c r="O23" t="str">
        <f t="shared" si="0"/>
        <v/>
      </c>
      <c r="V23" t="str">
        <f>IF(TRIM(SUBSTITUTE(A23,CHAR(160),""))="","",IFERROR(_xlfn.XLOOKUP(TRIM(SUBSTITUTE(A23,CHAR(160),"")),Lookup!$A$2:$A$300,Lookup!$B$2:$B$300,""),""))</f>
        <v/>
      </c>
    </row>
    <row r="24" spans="1:22" ht="17.25" customHeight="1" x14ac:dyDescent="0.25">
      <c r="A24" s="6"/>
      <c r="C24" s="14" t="str">
        <f>IF(COUNTIFS('Score Import'!$A:$A,$A24,'Score Import'!$C:$C,C$1)=0,"",
SUMIFS('Score Import'!$B:$B,'Score Import'!$A:$A,$A24,'Score Import'!$C:$C,C$1))</f>
        <v/>
      </c>
      <c r="D24" s="14" t="str">
        <f>IF(COUNTIFS('Score Import'!$A:$A,$A24,'Score Import'!$C:$C,D$1)=0,"",
SUMIFS('Score Import'!$B:$B,'Score Import'!$A:$A,$A24,'Score Import'!$C:$C,D$1))</f>
        <v/>
      </c>
      <c r="E24" s="14" t="str">
        <f>IF(COUNTIFS('Score Import'!$A:$A,$A24,'Score Import'!$C:$C,E$1)=0,"",
SUMIFS('Score Import'!$B:$B,'Score Import'!$A:$A,$A24,'Score Import'!$C:$C,E$1))</f>
        <v/>
      </c>
      <c r="F24" s="14" t="str">
        <f>IF(COUNTIFS('Score Import'!$A:$A,$A24,'Score Import'!$C:$C,F$1)=0,"",
SUMIFS('Score Import'!$B:$B,'Score Import'!$A:$A,$A24,'Score Import'!$C:$C,F$1))</f>
        <v/>
      </c>
      <c r="G24" s="14" t="str">
        <f>IF(COUNTIFS('Score Import'!$A:$A,$A24,'Score Import'!$C:$C,G$1)=0,"",
SUMIFS('Score Import'!$B:$B,'Score Import'!$A:$A,$A24,'Score Import'!$C:$C,G$1))</f>
        <v/>
      </c>
      <c r="H24" s="146" t="str" cm="1">
        <f t="array" ref="H24">_xlfn.LET(_xlpm.v,IFERROR(VALUE(SUBSTITUTE(C24:G24,",","")),""),
_xlpm.valid,SUMPRODUCT(--(_xlpm.v&lt;&gt;""),--(LOWER(TRIM(C24:G24&amp;""))&lt;&gt;"x")),
_xlpm.m,SUMPRODUCT(--(_xlpm.v&lt;&gt;""),--(LOWER(TRIM(C24:G24&amp;""))&lt;&gt;"x"),--(_xlpm.v&lt;6000000)),
IF(_xlpm.valid=0,"",
IF(_xlpm.m=0,"Perfect!",
_xlpm.m&amp;IF(_xlpm.m=1," miss"," misses"))))</f>
        <v/>
      </c>
      <c r="I24" s="131"/>
      <c r="J24" s="131"/>
      <c r="K24" s="131"/>
      <c r="L24" s="130" t="str" cm="1">
        <f t="array" ref="L24">IF(SUMPRODUCT(--(LOWER(TRIM(C24:G24&amp;""))&lt;&gt;"x"),--(C24:G24&lt;&gt;""))=0,"",
SUMPRODUCT((LOWER(TRIM(C24:G24&amp;""))&lt;&gt;"x")*IFERROR(VALUE(SUBSTITUTE(C24:G24,",","")),0)))</f>
        <v/>
      </c>
      <c r="M24" s="14" t="str" cm="1">
        <f t="array" ref="M24">IF(COUNTA(C24:G24)&lt;5,"",_xlfn.LET(_xlpm.v,IFERROR(VALUE(SUBSTITUTE(C24:G24,",","")),""),_xlpm.n,SUMPRODUCT(--(_xlpm.v&lt;&gt;"")),IF(_xlpm.n=0,"",SUM(_xlpm.v)/_xlpm.n)))</f>
        <v/>
      </c>
      <c r="N24" s="127" t="str">
        <f t="shared" si="1"/>
        <v/>
      </c>
      <c r="O24" t="str">
        <f t="shared" si="0"/>
        <v/>
      </c>
      <c r="V24" t="str">
        <f>IF(TRIM(SUBSTITUTE(A24,CHAR(160),""))="","",IFERROR(_xlfn.XLOOKUP(TRIM(SUBSTITUTE(A24,CHAR(160),"")),Lookup!$A$2:$A$300,Lookup!$B$2:$B$300,""),""))</f>
        <v/>
      </c>
    </row>
    <row r="25" spans="1:22" ht="17.25" customHeight="1" x14ac:dyDescent="0.25">
      <c r="A25" s="6"/>
      <c r="C25" s="14" t="str">
        <f>IF(COUNTIFS('Score Import'!$A:$A,$A25,'Score Import'!$C:$C,C$1)=0,"",
SUMIFS('Score Import'!$B:$B,'Score Import'!$A:$A,$A25,'Score Import'!$C:$C,C$1))</f>
        <v/>
      </c>
      <c r="D25" s="14" t="str">
        <f>IF(COUNTIFS('Score Import'!$A:$A,$A25,'Score Import'!$C:$C,D$1)=0,"",
SUMIFS('Score Import'!$B:$B,'Score Import'!$A:$A,$A25,'Score Import'!$C:$C,D$1))</f>
        <v/>
      </c>
      <c r="E25" s="14" t="str">
        <f>IF(COUNTIFS('Score Import'!$A:$A,$A25,'Score Import'!$C:$C,E$1)=0,"",
SUMIFS('Score Import'!$B:$B,'Score Import'!$A:$A,$A25,'Score Import'!$C:$C,E$1))</f>
        <v/>
      </c>
      <c r="F25" s="14" t="str">
        <f>IF(COUNTIFS('Score Import'!$A:$A,$A25,'Score Import'!$C:$C,F$1)=0,"",
SUMIFS('Score Import'!$B:$B,'Score Import'!$A:$A,$A25,'Score Import'!$C:$C,F$1))</f>
        <v/>
      </c>
      <c r="G25" s="14" t="str">
        <f>IF(COUNTIFS('Score Import'!$A:$A,$A25,'Score Import'!$C:$C,G$1)=0,"",
SUMIFS('Score Import'!$B:$B,'Score Import'!$A:$A,$A25,'Score Import'!$C:$C,G$1))</f>
        <v/>
      </c>
      <c r="H25" s="146" t="str" cm="1">
        <f t="array" ref="H25">_xlfn.LET(_xlpm.v,IFERROR(VALUE(SUBSTITUTE(C25:G25,",","")),""),
_xlpm.valid,SUMPRODUCT(--(_xlpm.v&lt;&gt;""),--(LOWER(TRIM(C25:G25&amp;""))&lt;&gt;"x")),
_xlpm.m,SUMPRODUCT(--(_xlpm.v&lt;&gt;""),--(LOWER(TRIM(C25:G25&amp;""))&lt;&gt;"x"),--(_xlpm.v&lt;6000000)),
IF(_xlpm.valid=0,"",
IF(_xlpm.m=0,"Perfect!",
_xlpm.m&amp;IF(_xlpm.m=1," miss"," misses"))))</f>
        <v/>
      </c>
      <c r="I25" s="131"/>
      <c r="J25" s="131"/>
      <c r="K25" s="131"/>
      <c r="L25" s="130" t="str" cm="1">
        <f t="array" ref="L25">IF(SUMPRODUCT(--(LOWER(TRIM(C25:G25&amp;""))&lt;&gt;"x"),--(C25:G25&lt;&gt;""))=0,"",
SUMPRODUCT((LOWER(TRIM(C25:G25&amp;""))&lt;&gt;"x")*IFERROR(VALUE(SUBSTITUTE(C25:G25,",","")),0)))</f>
        <v/>
      </c>
      <c r="M25" s="14" t="str" cm="1">
        <f t="array" ref="M25">IF(COUNTA(C25:G25)&lt;5,"",_xlfn.LET(_xlpm.v,IFERROR(VALUE(SUBSTITUTE(C25:G25,",","")),""),_xlpm.n,SUMPRODUCT(--(_xlpm.v&lt;&gt;"")),IF(_xlpm.n=0,"",SUM(_xlpm.v)/_xlpm.n)))</f>
        <v/>
      </c>
      <c r="N25" s="127" t="str">
        <f t="shared" si="1"/>
        <v/>
      </c>
      <c r="O25" t="str">
        <f t="shared" si="0"/>
        <v/>
      </c>
      <c r="V25" t="str">
        <f>IF(TRIM(SUBSTITUTE(A25,CHAR(160),""))="","",IFERROR(_xlfn.XLOOKUP(TRIM(SUBSTITUTE(A25,CHAR(160),"")),Lookup!$A$2:$A$300,Lookup!$B$2:$B$300,""),""))</f>
        <v/>
      </c>
    </row>
    <row r="26" spans="1:22" ht="17.25" customHeight="1" x14ac:dyDescent="0.25">
      <c r="A26" s="6"/>
      <c r="C26" s="14" t="str">
        <f>IF(COUNTIFS('Score Import'!$A:$A,$A26,'Score Import'!$C:$C,C$1)=0,"",
SUMIFS('Score Import'!$B:$B,'Score Import'!$A:$A,$A26,'Score Import'!$C:$C,C$1))</f>
        <v/>
      </c>
      <c r="D26" s="14" t="str">
        <f>IF(COUNTIFS('Score Import'!$A:$A,$A26,'Score Import'!$C:$C,D$1)=0,"",
SUMIFS('Score Import'!$B:$B,'Score Import'!$A:$A,$A26,'Score Import'!$C:$C,D$1))</f>
        <v/>
      </c>
      <c r="E26" s="14" t="str">
        <f>IF(COUNTIFS('Score Import'!$A:$A,$A26,'Score Import'!$C:$C,E$1)=0,"",
SUMIFS('Score Import'!$B:$B,'Score Import'!$A:$A,$A26,'Score Import'!$C:$C,E$1))</f>
        <v/>
      </c>
      <c r="F26" s="14" t="str">
        <f>IF(COUNTIFS('Score Import'!$A:$A,$A26,'Score Import'!$C:$C,F$1)=0,"",
SUMIFS('Score Import'!$B:$B,'Score Import'!$A:$A,$A26,'Score Import'!$C:$C,F$1))</f>
        <v/>
      </c>
      <c r="G26" s="14" t="str">
        <f>IF(COUNTIFS('Score Import'!$A:$A,$A26,'Score Import'!$C:$C,G$1)=0,"",
SUMIFS('Score Import'!$B:$B,'Score Import'!$A:$A,$A26,'Score Import'!$C:$C,G$1))</f>
        <v/>
      </c>
      <c r="H26" s="146" t="str" cm="1">
        <f t="array" ref="H26">_xlfn.LET(_xlpm.v,IFERROR(VALUE(SUBSTITUTE(C26:G26,",","")),""),
_xlpm.valid,SUMPRODUCT(--(_xlpm.v&lt;&gt;""),--(LOWER(TRIM(C26:G26&amp;""))&lt;&gt;"x")),
_xlpm.m,SUMPRODUCT(--(_xlpm.v&lt;&gt;""),--(LOWER(TRIM(C26:G26&amp;""))&lt;&gt;"x"),--(_xlpm.v&lt;6000000)),
IF(_xlpm.valid=0,"",
IF(_xlpm.m=0,"Perfect!",
_xlpm.m&amp;IF(_xlpm.m=1," miss"," misses"))))</f>
        <v/>
      </c>
      <c r="I26" s="131"/>
      <c r="J26" s="131"/>
      <c r="K26" s="131"/>
      <c r="L26" s="130" t="str" cm="1">
        <f t="array" ref="L26">IF(SUMPRODUCT(--(LOWER(TRIM(C26:G26&amp;""))&lt;&gt;"x"),--(C26:G26&lt;&gt;""))=0,"",
SUMPRODUCT((LOWER(TRIM(C26:G26&amp;""))&lt;&gt;"x")*IFERROR(VALUE(SUBSTITUTE(C26:G26,",","")),0)))</f>
        <v/>
      </c>
      <c r="M26" s="14" t="str" cm="1">
        <f t="array" ref="M26">IF(COUNTA(C26:G26)&lt;5,"",_xlfn.LET(_xlpm.v,IFERROR(VALUE(SUBSTITUTE(C26:G26,",","")),""),_xlpm.n,SUMPRODUCT(--(_xlpm.v&lt;&gt;"")),IF(_xlpm.n=0,"",SUM(_xlpm.v)/_xlpm.n)))</f>
        <v/>
      </c>
      <c r="N26" s="127" t="str">
        <f t="shared" si="1"/>
        <v/>
      </c>
      <c r="O26" t="str">
        <f t="shared" si="0"/>
        <v/>
      </c>
      <c r="V26" t="str">
        <f>IF(TRIM(SUBSTITUTE(A26,CHAR(160),""))="","",IFERROR(_xlfn.XLOOKUP(TRIM(SUBSTITUTE(A26,CHAR(160),"")),Lookup!$A$2:$A$300,Lookup!$B$2:$B$300,""),""))</f>
        <v/>
      </c>
    </row>
    <row r="27" spans="1:22" ht="17.25" customHeight="1" x14ac:dyDescent="0.25">
      <c r="A27" s="6"/>
      <c r="C27" s="14" t="str">
        <f>IF(COUNTIFS('Score Import'!$A:$A,$A27,'Score Import'!$C:$C,C$1)=0,"",
SUMIFS('Score Import'!$B:$B,'Score Import'!$A:$A,$A27,'Score Import'!$C:$C,C$1))</f>
        <v/>
      </c>
      <c r="D27" s="14" t="str">
        <f>IF(COUNTIFS('Score Import'!$A:$A,$A27,'Score Import'!$C:$C,D$1)=0,"",
SUMIFS('Score Import'!$B:$B,'Score Import'!$A:$A,$A27,'Score Import'!$C:$C,D$1))</f>
        <v/>
      </c>
      <c r="E27" s="14" t="str">
        <f>IF(COUNTIFS('Score Import'!$A:$A,$A27,'Score Import'!$C:$C,E$1)=0,"",
SUMIFS('Score Import'!$B:$B,'Score Import'!$A:$A,$A27,'Score Import'!$C:$C,E$1))</f>
        <v/>
      </c>
      <c r="F27" s="14" t="str">
        <f>IF(COUNTIFS('Score Import'!$A:$A,$A27,'Score Import'!$C:$C,F$1)=0,"",
SUMIFS('Score Import'!$B:$B,'Score Import'!$A:$A,$A27,'Score Import'!$C:$C,F$1))</f>
        <v/>
      </c>
      <c r="G27" s="14" t="str">
        <f>IF(COUNTIFS('Score Import'!$A:$A,$A27,'Score Import'!$C:$C,G$1)=0,"",
SUMIFS('Score Import'!$B:$B,'Score Import'!$A:$A,$A27,'Score Import'!$C:$C,G$1))</f>
        <v/>
      </c>
      <c r="H27" s="146" t="str" cm="1">
        <f t="array" ref="H27">_xlfn.LET(_xlpm.v,IFERROR(VALUE(SUBSTITUTE(C27:G27,",","")),""),
_xlpm.valid,SUMPRODUCT(--(_xlpm.v&lt;&gt;""),--(LOWER(TRIM(C27:G27&amp;""))&lt;&gt;"x")),
_xlpm.m,SUMPRODUCT(--(_xlpm.v&lt;&gt;""),--(LOWER(TRIM(C27:G27&amp;""))&lt;&gt;"x"),--(_xlpm.v&lt;6000000)),
IF(_xlpm.valid=0,"",
IF(_xlpm.m=0,"Perfect!",
_xlpm.m&amp;IF(_xlpm.m=1," miss"," misses"))))</f>
        <v/>
      </c>
      <c r="I27" s="131"/>
      <c r="J27" s="131"/>
      <c r="K27" s="131"/>
      <c r="L27" s="130" t="str" cm="1">
        <f t="array" ref="L27">IF(SUMPRODUCT(--(LOWER(TRIM(C27:G27&amp;""))&lt;&gt;"x"),--(C27:G27&lt;&gt;""))=0,"",
SUMPRODUCT((LOWER(TRIM(C27:G27&amp;""))&lt;&gt;"x")*IFERROR(VALUE(SUBSTITUTE(C27:G27,",","")),0)))</f>
        <v/>
      </c>
      <c r="M27" s="14" t="str" cm="1">
        <f t="array" ref="M27">IF(COUNTA(C27:G27)&lt;5,"",_xlfn.LET(_xlpm.v,IFERROR(VALUE(SUBSTITUTE(C27:G27,",","")),""),_xlpm.n,SUMPRODUCT(--(_xlpm.v&lt;&gt;"")),IF(_xlpm.n=0,"",SUM(_xlpm.v)/_xlpm.n)))</f>
        <v/>
      </c>
      <c r="N27" s="127" t="str">
        <f t="shared" si="1"/>
        <v/>
      </c>
      <c r="O27" t="str">
        <f t="shared" si="0"/>
        <v/>
      </c>
      <c r="V27" t="str">
        <f>IF(TRIM(SUBSTITUTE(A27,CHAR(160),""))="","",IFERROR(_xlfn.XLOOKUP(TRIM(SUBSTITUTE(A27,CHAR(160),"")),Lookup!$A$2:$A$300,Lookup!$B$2:$B$300,""),""))</f>
        <v/>
      </c>
    </row>
    <row r="28" spans="1:22" ht="17.25" customHeight="1" x14ac:dyDescent="0.25">
      <c r="A28" s="6"/>
      <c r="C28" s="14" t="str">
        <f>IF(COUNTIFS('Score Import'!$A:$A,$A28,'Score Import'!$C:$C,C$1)=0,"",
SUMIFS('Score Import'!$B:$B,'Score Import'!$A:$A,$A28,'Score Import'!$C:$C,C$1))</f>
        <v/>
      </c>
      <c r="D28" s="14" t="str">
        <f>IF(COUNTIFS('Score Import'!$A:$A,$A28,'Score Import'!$C:$C,D$1)=0,"",
SUMIFS('Score Import'!$B:$B,'Score Import'!$A:$A,$A28,'Score Import'!$C:$C,D$1))</f>
        <v/>
      </c>
      <c r="E28" s="14" t="str">
        <f>IF(COUNTIFS('Score Import'!$A:$A,$A28,'Score Import'!$C:$C,E$1)=0,"",
SUMIFS('Score Import'!$B:$B,'Score Import'!$A:$A,$A28,'Score Import'!$C:$C,E$1))</f>
        <v/>
      </c>
      <c r="F28" s="14" t="str">
        <f>IF(COUNTIFS('Score Import'!$A:$A,$A28,'Score Import'!$C:$C,F$1)=0,"",
SUMIFS('Score Import'!$B:$B,'Score Import'!$A:$A,$A28,'Score Import'!$C:$C,F$1))</f>
        <v/>
      </c>
      <c r="G28" s="14" t="str">
        <f>IF(COUNTIFS('Score Import'!$A:$A,$A28,'Score Import'!$C:$C,G$1)=0,"",
SUMIFS('Score Import'!$B:$B,'Score Import'!$A:$A,$A28,'Score Import'!$C:$C,G$1))</f>
        <v/>
      </c>
      <c r="H28" s="146" t="str" cm="1">
        <f t="array" ref="H28">_xlfn.LET(_xlpm.v,IFERROR(VALUE(SUBSTITUTE(C28:G28,",","")),""),
_xlpm.valid,SUMPRODUCT(--(_xlpm.v&lt;&gt;""),--(LOWER(TRIM(C28:G28&amp;""))&lt;&gt;"x")),
_xlpm.m,SUMPRODUCT(--(_xlpm.v&lt;&gt;""),--(LOWER(TRIM(C28:G28&amp;""))&lt;&gt;"x"),--(_xlpm.v&lt;6000000)),
IF(_xlpm.valid=0,"",
IF(_xlpm.m=0,"Perfect!",
_xlpm.m&amp;IF(_xlpm.m=1," miss"," misses"))))</f>
        <v/>
      </c>
      <c r="I28" s="131"/>
      <c r="J28" s="131"/>
      <c r="K28" s="131"/>
      <c r="L28" s="130" t="str" cm="1">
        <f t="array" ref="L28">IF(SUMPRODUCT(--(LOWER(TRIM(C28:G28&amp;""))&lt;&gt;"x"),--(C28:G28&lt;&gt;""))=0,"",
SUMPRODUCT((LOWER(TRIM(C28:G28&amp;""))&lt;&gt;"x")*IFERROR(VALUE(SUBSTITUTE(C28:G28,",","")),0)))</f>
        <v/>
      </c>
      <c r="M28" s="14" t="str" cm="1">
        <f t="array" ref="M28">IF(COUNTA(C28:G28)&lt;5,"",_xlfn.LET(_xlpm.v,IFERROR(VALUE(SUBSTITUTE(C28:G28,",","")),""),_xlpm.n,SUMPRODUCT(--(_xlpm.v&lt;&gt;"")),IF(_xlpm.n=0,"",SUM(_xlpm.v)/_xlpm.n)))</f>
        <v/>
      </c>
      <c r="N28" s="127" t="str">
        <f t="shared" si="1"/>
        <v/>
      </c>
      <c r="O28" t="str">
        <f t="shared" si="0"/>
        <v/>
      </c>
      <c r="V28" t="str">
        <f>IF(TRIM(SUBSTITUTE(A28,CHAR(160),""))="","",IFERROR(_xlfn.XLOOKUP(TRIM(SUBSTITUTE(A28,CHAR(160),"")),Lookup!$A$2:$A$300,Lookup!$B$2:$B$300,""),""))</f>
        <v/>
      </c>
    </row>
    <row r="29" spans="1:22" ht="17.25" customHeight="1" x14ac:dyDescent="0.25">
      <c r="A29" s="6"/>
      <c r="C29" s="14" t="str">
        <f>IF(COUNTIFS('Score Import'!$A:$A,$A29,'Score Import'!$C:$C,C$1)=0,"",
SUMIFS('Score Import'!$B:$B,'Score Import'!$A:$A,$A29,'Score Import'!$C:$C,C$1))</f>
        <v/>
      </c>
      <c r="D29" s="14" t="str">
        <f>IF(COUNTIFS('Score Import'!$A:$A,$A29,'Score Import'!$C:$C,D$1)=0,"",
SUMIFS('Score Import'!$B:$B,'Score Import'!$A:$A,$A29,'Score Import'!$C:$C,D$1))</f>
        <v/>
      </c>
      <c r="E29" s="14" t="str">
        <f>IF(COUNTIFS('Score Import'!$A:$A,$A29,'Score Import'!$C:$C,E$1)=0,"",
SUMIFS('Score Import'!$B:$B,'Score Import'!$A:$A,$A29,'Score Import'!$C:$C,E$1))</f>
        <v/>
      </c>
      <c r="F29" s="14" t="str">
        <f>IF(COUNTIFS('Score Import'!$A:$A,$A29,'Score Import'!$C:$C,F$1)=0,"",
SUMIFS('Score Import'!$B:$B,'Score Import'!$A:$A,$A29,'Score Import'!$C:$C,F$1))</f>
        <v/>
      </c>
      <c r="G29" s="14" t="str">
        <f>IF(COUNTIFS('Score Import'!$A:$A,$A29,'Score Import'!$C:$C,G$1)=0,"",
SUMIFS('Score Import'!$B:$B,'Score Import'!$A:$A,$A29,'Score Import'!$C:$C,G$1))</f>
        <v/>
      </c>
      <c r="H29" s="146" t="str" cm="1">
        <f t="array" ref="H29">_xlfn.LET(_xlpm.v,IFERROR(VALUE(SUBSTITUTE(C29:G29,",","")),""),
_xlpm.valid,SUMPRODUCT(--(_xlpm.v&lt;&gt;""),--(LOWER(TRIM(C29:G29&amp;""))&lt;&gt;"x")),
_xlpm.m,SUMPRODUCT(--(_xlpm.v&lt;&gt;""),--(LOWER(TRIM(C29:G29&amp;""))&lt;&gt;"x"),--(_xlpm.v&lt;6000000)),
IF(_xlpm.valid=0,"",
IF(_xlpm.m=0,"Perfect!",
_xlpm.m&amp;IF(_xlpm.m=1," miss"," misses"))))</f>
        <v/>
      </c>
      <c r="I29" s="131"/>
      <c r="J29" s="131"/>
      <c r="K29" s="131"/>
      <c r="L29" s="130" t="str" cm="1">
        <f t="array" ref="L29">IF(SUMPRODUCT(--(LOWER(TRIM(C29:G29&amp;""))&lt;&gt;"x"),--(C29:G29&lt;&gt;""))=0,"",
SUMPRODUCT((LOWER(TRIM(C29:G29&amp;""))&lt;&gt;"x")*IFERROR(VALUE(SUBSTITUTE(C29:G29,",","")),0)))</f>
        <v/>
      </c>
      <c r="M29" s="14" t="str" cm="1">
        <f t="array" ref="M29">IF(COUNTA(C29:G29)&lt;5,"",_xlfn.LET(_xlpm.v,IFERROR(VALUE(SUBSTITUTE(C29:G29,",","")),""),_xlpm.n,SUMPRODUCT(--(_xlpm.v&lt;&gt;"")),IF(_xlpm.n=0,"",SUM(_xlpm.v)/_xlpm.n)))</f>
        <v/>
      </c>
      <c r="N29" s="127" t="str">
        <f t="shared" si="1"/>
        <v/>
      </c>
      <c r="O29" t="str">
        <f t="shared" si="0"/>
        <v/>
      </c>
      <c r="V29" t="str">
        <f>IF(TRIM(SUBSTITUTE(A29,CHAR(160),""))="","",IFERROR(_xlfn.XLOOKUP(TRIM(SUBSTITUTE(A29,CHAR(160),"")),Lookup!$A$2:$A$300,Lookup!$B$2:$B$300,""),""))</f>
        <v/>
      </c>
    </row>
    <row r="30" spans="1:22" ht="17.25" customHeight="1" x14ac:dyDescent="0.25">
      <c r="A30" s="6"/>
      <c r="C30" s="14" t="str">
        <f>IF(COUNTIFS('Score Import'!$A:$A,$A30,'Score Import'!$C:$C,C$1)=0,"",
SUMIFS('Score Import'!$B:$B,'Score Import'!$A:$A,$A30,'Score Import'!$C:$C,C$1))</f>
        <v/>
      </c>
      <c r="D30" s="14" t="str">
        <f>IF(COUNTIFS('Score Import'!$A:$A,$A30,'Score Import'!$C:$C,D$1)=0,"",
SUMIFS('Score Import'!$B:$B,'Score Import'!$A:$A,$A30,'Score Import'!$C:$C,D$1))</f>
        <v/>
      </c>
      <c r="E30" s="14" t="str">
        <f>IF(COUNTIFS('Score Import'!$A:$A,$A30,'Score Import'!$C:$C,E$1)=0,"",
SUMIFS('Score Import'!$B:$B,'Score Import'!$A:$A,$A30,'Score Import'!$C:$C,E$1))</f>
        <v/>
      </c>
      <c r="F30" s="14" t="str">
        <f>IF(COUNTIFS('Score Import'!$A:$A,$A30,'Score Import'!$C:$C,F$1)=0,"",
SUMIFS('Score Import'!$B:$B,'Score Import'!$A:$A,$A30,'Score Import'!$C:$C,F$1))</f>
        <v/>
      </c>
      <c r="G30" s="14" t="str">
        <f>IF(COUNTIFS('Score Import'!$A:$A,$A30,'Score Import'!$C:$C,G$1)=0,"",
SUMIFS('Score Import'!$B:$B,'Score Import'!$A:$A,$A30,'Score Import'!$C:$C,G$1))</f>
        <v/>
      </c>
      <c r="H30" s="146" t="str" cm="1">
        <f t="array" ref="H30">_xlfn.LET(_xlpm.v,IFERROR(VALUE(SUBSTITUTE(C30:G30,",","")),""),
_xlpm.valid,SUMPRODUCT(--(_xlpm.v&lt;&gt;""),--(LOWER(TRIM(C30:G30&amp;""))&lt;&gt;"x")),
_xlpm.m,SUMPRODUCT(--(_xlpm.v&lt;&gt;""),--(LOWER(TRIM(C30:G30&amp;""))&lt;&gt;"x"),--(_xlpm.v&lt;6000000)),
IF(_xlpm.valid=0,"",
IF(_xlpm.m=0,"Perfect!",
_xlpm.m&amp;IF(_xlpm.m=1," miss"," misses"))))</f>
        <v/>
      </c>
      <c r="I30" s="131"/>
      <c r="J30" s="131"/>
      <c r="K30" s="131"/>
      <c r="L30" s="130" t="str" cm="1">
        <f t="array" ref="L30">IF(SUMPRODUCT(--(LOWER(TRIM(C30:G30&amp;""))&lt;&gt;"x"),--(C30:G30&lt;&gt;""))=0,"",
SUMPRODUCT((LOWER(TRIM(C30:G30&amp;""))&lt;&gt;"x")*IFERROR(VALUE(SUBSTITUTE(C30:G30,",","")),0)))</f>
        <v/>
      </c>
      <c r="M30" s="14" t="str" cm="1">
        <f t="array" ref="M30">IF(COUNTA(C30:G30)&lt;5,"",_xlfn.LET(_xlpm.v,IFERROR(VALUE(SUBSTITUTE(C30:G30,",","")),""),_xlpm.n,SUMPRODUCT(--(_xlpm.v&lt;&gt;"")),IF(_xlpm.n=0,"",SUM(_xlpm.v)/_xlpm.n)))</f>
        <v/>
      </c>
      <c r="N30" s="127" t="str">
        <f t="shared" si="1"/>
        <v/>
      </c>
      <c r="O30" t="str">
        <f t="shared" si="0"/>
        <v/>
      </c>
      <c r="V30" t="str">
        <f>IF(TRIM(SUBSTITUTE(A30,CHAR(160),""))="","",IFERROR(_xlfn.XLOOKUP(TRIM(SUBSTITUTE(A30,CHAR(160),"")),Lookup!$A$2:$A$300,Lookup!$B$2:$B$300,""),""))</f>
        <v/>
      </c>
    </row>
    <row r="31" spans="1:22" ht="17.25" customHeight="1" x14ac:dyDescent="0.25">
      <c r="A31" s="6"/>
      <c r="C31" s="14" t="str">
        <f>IF(COUNTIFS('Score Import'!$A:$A,$A31,'Score Import'!$C:$C,C$1)=0,"",
SUMIFS('Score Import'!$B:$B,'Score Import'!$A:$A,$A31,'Score Import'!$C:$C,C$1))</f>
        <v/>
      </c>
      <c r="D31" s="14" t="str">
        <f>IF(COUNTIFS('Score Import'!$A:$A,$A31,'Score Import'!$C:$C,D$1)=0,"",
SUMIFS('Score Import'!$B:$B,'Score Import'!$A:$A,$A31,'Score Import'!$C:$C,D$1))</f>
        <v/>
      </c>
      <c r="E31" s="14" t="str">
        <f>IF(COUNTIFS('Score Import'!$A:$A,$A31,'Score Import'!$C:$C,E$1)=0,"",
SUMIFS('Score Import'!$B:$B,'Score Import'!$A:$A,$A31,'Score Import'!$C:$C,E$1))</f>
        <v/>
      </c>
      <c r="F31" s="14" t="str">
        <f>IF(COUNTIFS('Score Import'!$A:$A,$A31,'Score Import'!$C:$C,F$1)=0,"",
SUMIFS('Score Import'!$B:$B,'Score Import'!$A:$A,$A31,'Score Import'!$C:$C,F$1))</f>
        <v/>
      </c>
      <c r="G31" s="14" t="str">
        <f>IF(COUNTIFS('Score Import'!$A:$A,$A31,'Score Import'!$C:$C,G$1)=0,"",
SUMIFS('Score Import'!$B:$B,'Score Import'!$A:$A,$A31,'Score Import'!$C:$C,G$1))</f>
        <v/>
      </c>
      <c r="H31" s="146" t="str" cm="1">
        <f t="array" ref="H31">_xlfn.LET(_xlpm.v,IFERROR(VALUE(SUBSTITUTE(C31:G31,",","")),""),
_xlpm.valid,SUMPRODUCT(--(_xlpm.v&lt;&gt;""),--(LOWER(TRIM(C31:G31&amp;""))&lt;&gt;"x")),
_xlpm.m,SUMPRODUCT(--(_xlpm.v&lt;&gt;""),--(LOWER(TRIM(C31:G31&amp;""))&lt;&gt;"x"),--(_xlpm.v&lt;6000000)),
IF(_xlpm.valid=0,"",
IF(_xlpm.m=0,"Perfect!",
_xlpm.m&amp;IF(_xlpm.m=1," miss"," misses"))))</f>
        <v/>
      </c>
      <c r="I31" s="131"/>
      <c r="J31" s="131"/>
      <c r="K31" s="131"/>
      <c r="L31" s="130" t="str" cm="1">
        <f t="array" ref="L31">IF(SUMPRODUCT(--(LOWER(TRIM(C31:G31&amp;""))&lt;&gt;"x"),--(C31:G31&lt;&gt;""))=0,"",
SUMPRODUCT((LOWER(TRIM(C31:G31&amp;""))&lt;&gt;"x")*IFERROR(VALUE(SUBSTITUTE(C31:G31,",","")),0)))</f>
        <v/>
      </c>
      <c r="M31" s="14" t="str" cm="1">
        <f t="array" ref="M31">IF(COUNTA(C31:G31)&lt;5,"",_xlfn.LET(_xlpm.v,IFERROR(VALUE(SUBSTITUTE(C31:G31,",","")),""),_xlpm.n,SUMPRODUCT(--(_xlpm.v&lt;&gt;"")),IF(_xlpm.n=0,"",SUM(_xlpm.v)/_xlpm.n)))</f>
        <v/>
      </c>
      <c r="N31" s="127" t="str">
        <f t="shared" si="1"/>
        <v/>
      </c>
      <c r="O31" t="str">
        <f t="shared" si="0"/>
        <v/>
      </c>
      <c r="V31" t="str">
        <f>IF(TRIM(SUBSTITUTE(A31,CHAR(160),""))="","",IFERROR(_xlfn.XLOOKUP(TRIM(SUBSTITUTE(A31,CHAR(160),"")),Lookup!$A$2:$A$300,Lookup!$B$2:$B$300,""),""))</f>
        <v/>
      </c>
    </row>
    <row r="32" spans="1:22" ht="17.25" customHeight="1" x14ac:dyDescent="0.25">
      <c r="A32" s="6"/>
      <c r="C32" s="14" t="str">
        <f>IF(COUNTIFS('Score Import'!$A:$A,$A32,'Score Import'!$C:$C,C$1)=0,"",
SUMIFS('Score Import'!$B:$B,'Score Import'!$A:$A,$A32,'Score Import'!$C:$C,C$1))</f>
        <v/>
      </c>
      <c r="D32" s="14" t="str">
        <f>IF(COUNTIFS('Score Import'!$A:$A,$A32,'Score Import'!$C:$C,D$1)=0,"",
SUMIFS('Score Import'!$B:$B,'Score Import'!$A:$A,$A32,'Score Import'!$C:$C,D$1))</f>
        <v/>
      </c>
      <c r="E32" s="14" t="str">
        <f>IF(COUNTIFS('Score Import'!$A:$A,$A32,'Score Import'!$C:$C,E$1)=0,"",
SUMIFS('Score Import'!$B:$B,'Score Import'!$A:$A,$A32,'Score Import'!$C:$C,E$1))</f>
        <v/>
      </c>
      <c r="F32" s="14" t="str">
        <f>IF(COUNTIFS('Score Import'!$A:$A,$A32,'Score Import'!$C:$C,F$1)=0,"",
SUMIFS('Score Import'!$B:$B,'Score Import'!$A:$A,$A32,'Score Import'!$C:$C,F$1))</f>
        <v/>
      </c>
      <c r="G32" s="14" t="str">
        <f>IF(COUNTIFS('Score Import'!$A:$A,$A32,'Score Import'!$C:$C,G$1)=0,"",
SUMIFS('Score Import'!$B:$B,'Score Import'!$A:$A,$A32,'Score Import'!$C:$C,G$1))</f>
        <v/>
      </c>
      <c r="H32" s="146" t="str" cm="1">
        <f t="array" ref="H32">_xlfn.LET(_xlpm.v,IFERROR(VALUE(SUBSTITUTE(C32:G32,",","")),""),
_xlpm.valid,SUMPRODUCT(--(_xlpm.v&lt;&gt;""),--(LOWER(TRIM(C32:G32&amp;""))&lt;&gt;"x")),
_xlpm.m,SUMPRODUCT(--(_xlpm.v&lt;&gt;""),--(LOWER(TRIM(C32:G32&amp;""))&lt;&gt;"x"),--(_xlpm.v&lt;6000000)),
IF(_xlpm.valid=0,"",
IF(_xlpm.m=0,"Perfect!",
_xlpm.m&amp;IF(_xlpm.m=1," miss"," misses"))))</f>
        <v/>
      </c>
      <c r="I32" s="131"/>
      <c r="J32" s="131"/>
      <c r="K32" s="131"/>
      <c r="L32" s="130" t="str" cm="1">
        <f t="array" ref="L32">IF(SUMPRODUCT(--(LOWER(TRIM(C32:G32&amp;""))&lt;&gt;"x"),--(C32:G32&lt;&gt;""))=0,"",
SUMPRODUCT((LOWER(TRIM(C32:G32&amp;""))&lt;&gt;"x")*IFERROR(VALUE(SUBSTITUTE(C32:G32,",","")),0)))</f>
        <v/>
      </c>
      <c r="M32" s="14" t="str" cm="1">
        <f t="array" ref="M32">IF(COUNTA(C32:G32)&lt;5,"",_xlfn.LET(_xlpm.v,IFERROR(VALUE(SUBSTITUTE(C32:G32,",","")),""),_xlpm.n,SUMPRODUCT(--(_xlpm.v&lt;&gt;"")),IF(_xlpm.n=0,"",SUM(_xlpm.v)/_xlpm.n)))</f>
        <v/>
      </c>
      <c r="N32" s="127" t="str">
        <f t="shared" si="1"/>
        <v/>
      </c>
      <c r="O32" t="str">
        <f t="shared" si="0"/>
        <v/>
      </c>
      <c r="V32" t="str">
        <f>IF(TRIM(SUBSTITUTE(A32,CHAR(160),""))="","",IFERROR(_xlfn.XLOOKUP(TRIM(SUBSTITUTE(A32,CHAR(160),"")),Lookup!$A$2:$A$300,Lookup!$B$2:$B$300,""),""))</f>
        <v/>
      </c>
    </row>
    <row r="33" spans="1:22" ht="17.25" customHeight="1" x14ac:dyDescent="0.25">
      <c r="A33" s="6"/>
      <c r="C33" s="14" t="str">
        <f>IF(COUNTIFS('Score Import'!$A:$A,$A33,'Score Import'!$C:$C,C$1)=0,"",
SUMIFS('Score Import'!$B:$B,'Score Import'!$A:$A,$A33,'Score Import'!$C:$C,C$1))</f>
        <v/>
      </c>
      <c r="D33" s="14" t="str">
        <f>IF(COUNTIFS('Score Import'!$A:$A,$A33,'Score Import'!$C:$C,D$1)=0,"",
SUMIFS('Score Import'!$B:$B,'Score Import'!$A:$A,$A33,'Score Import'!$C:$C,D$1))</f>
        <v/>
      </c>
      <c r="E33" s="14" t="str">
        <f>IF(COUNTIFS('Score Import'!$A:$A,$A33,'Score Import'!$C:$C,E$1)=0,"",
SUMIFS('Score Import'!$B:$B,'Score Import'!$A:$A,$A33,'Score Import'!$C:$C,E$1))</f>
        <v/>
      </c>
      <c r="F33" s="14" t="str">
        <f>IF(COUNTIFS('Score Import'!$A:$A,$A33,'Score Import'!$C:$C,F$1)=0,"",
SUMIFS('Score Import'!$B:$B,'Score Import'!$A:$A,$A33,'Score Import'!$C:$C,F$1))</f>
        <v/>
      </c>
      <c r="G33" s="14" t="str">
        <f>IF(COUNTIFS('Score Import'!$A:$A,$A33,'Score Import'!$C:$C,G$1)=0,"",
SUMIFS('Score Import'!$B:$B,'Score Import'!$A:$A,$A33,'Score Import'!$C:$C,G$1))</f>
        <v/>
      </c>
      <c r="H33" s="146" t="str" cm="1">
        <f t="array" ref="H33">_xlfn.LET(_xlpm.v,IFERROR(VALUE(SUBSTITUTE(C33:G33,",","")),""),
_xlpm.valid,SUMPRODUCT(--(_xlpm.v&lt;&gt;""),--(LOWER(TRIM(C33:G33&amp;""))&lt;&gt;"x")),
_xlpm.m,SUMPRODUCT(--(_xlpm.v&lt;&gt;""),--(LOWER(TRIM(C33:G33&amp;""))&lt;&gt;"x"),--(_xlpm.v&lt;6000000)),
IF(_xlpm.valid=0,"",
IF(_xlpm.m=0,"Perfect!",
_xlpm.m&amp;IF(_xlpm.m=1," miss"," misses"))))</f>
        <v/>
      </c>
      <c r="I33" s="131"/>
      <c r="J33" s="131"/>
      <c r="K33" s="131"/>
      <c r="L33" s="130" t="str" cm="1">
        <f t="array" ref="L33">IF(SUMPRODUCT(--(LOWER(TRIM(C33:G33&amp;""))&lt;&gt;"x"),--(C33:G33&lt;&gt;""))=0,"",
SUMPRODUCT((LOWER(TRIM(C33:G33&amp;""))&lt;&gt;"x")*IFERROR(VALUE(SUBSTITUTE(C33:G33,",","")),0)))</f>
        <v/>
      </c>
      <c r="M33" s="14" t="str" cm="1">
        <f t="array" ref="M33">IF(COUNTA(C33:G33)&lt;5,"",_xlfn.LET(_xlpm.v,IFERROR(VALUE(SUBSTITUTE(C33:G33,",","")),""),_xlpm.n,SUMPRODUCT(--(_xlpm.v&lt;&gt;"")),IF(_xlpm.n=0,"",SUM(_xlpm.v)/_xlpm.n)))</f>
        <v/>
      </c>
      <c r="N33" s="127" t="str">
        <f t="shared" si="1"/>
        <v/>
      </c>
      <c r="O33" t="str">
        <f t="shared" si="0"/>
        <v/>
      </c>
      <c r="V33" t="str">
        <f>IF(TRIM(SUBSTITUTE(A33,CHAR(160),""))="","",IFERROR(_xlfn.XLOOKUP(TRIM(SUBSTITUTE(A33,CHAR(160),"")),Lookup!$A$2:$A$300,Lookup!$B$2:$B$300,""),""))</f>
        <v/>
      </c>
    </row>
    <row r="34" spans="1:22" ht="17.25" customHeight="1" x14ac:dyDescent="0.25">
      <c r="A34" s="6"/>
      <c r="C34" s="14" t="str">
        <f>IF(COUNTIFS('Score Import'!$A:$A,$A34,'Score Import'!$C:$C,C$1)=0,"",
SUMIFS('Score Import'!$B:$B,'Score Import'!$A:$A,$A34,'Score Import'!$C:$C,C$1))</f>
        <v/>
      </c>
      <c r="D34" s="14" t="str">
        <f>IF(COUNTIFS('Score Import'!$A:$A,$A34,'Score Import'!$C:$C,D$1)=0,"",
SUMIFS('Score Import'!$B:$B,'Score Import'!$A:$A,$A34,'Score Import'!$C:$C,D$1))</f>
        <v/>
      </c>
      <c r="E34" s="14" t="str">
        <f>IF(COUNTIFS('Score Import'!$A:$A,$A34,'Score Import'!$C:$C,E$1)=0,"",
SUMIFS('Score Import'!$B:$B,'Score Import'!$A:$A,$A34,'Score Import'!$C:$C,E$1))</f>
        <v/>
      </c>
      <c r="F34" s="14" t="str">
        <f>IF(COUNTIFS('Score Import'!$A:$A,$A34,'Score Import'!$C:$C,F$1)=0,"",
SUMIFS('Score Import'!$B:$B,'Score Import'!$A:$A,$A34,'Score Import'!$C:$C,F$1))</f>
        <v/>
      </c>
      <c r="G34" s="14" t="str">
        <f>IF(COUNTIFS('Score Import'!$A:$A,$A34,'Score Import'!$C:$C,G$1)=0,"",
SUMIFS('Score Import'!$B:$B,'Score Import'!$A:$A,$A34,'Score Import'!$C:$C,G$1))</f>
        <v/>
      </c>
      <c r="H34" s="146" t="str" cm="1">
        <f t="array" ref="H34">_xlfn.LET(_xlpm.v,IFERROR(VALUE(SUBSTITUTE(C34:G34,",","")),""),
_xlpm.valid,SUMPRODUCT(--(_xlpm.v&lt;&gt;""),--(LOWER(TRIM(C34:G34&amp;""))&lt;&gt;"x")),
_xlpm.m,SUMPRODUCT(--(_xlpm.v&lt;&gt;""),--(LOWER(TRIM(C34:G34&amp;""))&lt;&gt;"x"),--(_xlpm.v&lt;6000000)),
IF(_xlpm.valid=0,"",
IF(_xlpm.m=0,"Perfect!",
_xlpm.m&amp;IF(_xlpm.m=1," miss"," misses"))))</f>
        <v/>
      </c>
      <c r="I34" s="131"/>
      <c r="J34" s="131"/>
      <c r="K34" s="131"/>
      <c r="L34" s="130" t="str" cm="1">
        <f t="array" ref="L34">IF(SUMPRODUCT(--(LOWER(TRIM(C34:G34&amp;""))&lt;&gt;"x"),--(C34:G34&lt;&gt;""))=0,"",
SUMPRODUCT((LOWER(TRIM(C34:G34&amp;""))&lt;&gt;"x")*IFERROR(VALUE(SUBSTITUTE(C34:G34,",","")),0)))</f>
        <v/>
      </c>
      <c r="M34" s="14" t="str" cm="1">
        <f t="array" ref="M34">IF(COUNTA(C34:G34)&lt;5,"",_xlfn.LET(_xlpm.v,IFERROR(VALUE(SUBSTITUTE(C34:G34,",","")),""),_xlpm.n,SUMPRODUCT(--(_xlpm.v&lt;&gt;"")),IF(_xlpm.n=0,"",SUM(_xlpm.v)/_xlpm.n)))</f>
        <v/>
      </c>
      <c r="N34" s="127" t="str">
        <f t="shared" si="1"/>
        <v/>
      </c>
      <c r="O34" t="str">
        <f t="shared" ref="O34:O65" si="2">IF(AND(COUNTA(C34:G34)=5,L34&lt;20000000),A34,"")</f>
        <v/>
      </c>
      <c r="V34" t="str">
        <f>IF(TRIM(SUBSTITUTE(A34,CHAR(160),""))="","",IFERROR(_xlfn.XLOOKUP(TRIM(SUBSTITUTE(A34,CHAR(160),"")),Lookup!$A$2:$A$300,Lookup!$B$2:$B$300,""),""))</f>
        <v/>
      </c>
    </row>
    <row r="35" spans="1:22" ht="17.25" customHeight="1" x14ac:dyDescent="0.25">
      <c r="A35" s="6"/>
      <c r="C35" s="14" t="str">
        <f>IF(COUNTIFS('Score Import'!$A:$A,$A35,'Score Import'!$C:$C,C$1)=0,"",
SUMIFS('Score Import'!$B:$B,'Score Import'!$A:$A,$A35,'Score Import'!$C:$C,C$1))</f>
        <v/>
      </c>
      <c r="D35" s="14" t="str">
        <f>IF(COUNTIFS('Score Import'!$A:$A,$A35,'Score Import'!$C:$C,D$1)=0,"",
SUMIFS('Score Import'!$B:$B,'Score Import'!$A:$A,$A35,'Score Import'!$C:$C,D$1))</f>
        <v/>
      </c>
      <c r="E35" s="14" t="str">
        <f>IF(COUNTIFS('Score Import'!$A:$A,$A35,'Score Import'!$C:$C,E$1)=0,"",
SUMIFS('Score Import'!$B:$B,'Score Import'!$A:$A,$A35,'Score Import'!$C:$C,E$1))</f>
        <v/>
      </c>
      <c r="F35" s="14" t="str">
        <f>IF(COUNTIFS('Score Import'!$A:$A,$A35,'Score Import'!$C:$C,F$1)=0,"",
SUMIFS('Score Import'!$B:$B,'Score Import'!$A:$A,$A35,'Score Import'!$C:$C,F$1))</f>
        <v/>
      </c>
      <c r="G35" s="14" t="str">
        <f>IF(COUNTIFS('Score Import'!$A:$A,$A35,'Score Import'!$C:$C,G$1)=0,"",
SUMIFS('Score Import'!$B:$B,'Score Import'!$A:$A,$A35,'Score Import'!$C:$C,G$1))</f>
        <v/>
      </c>
      <c r="H35" s="146" t="str" cm="1">
        <f t="array" ref="H35">_xlfn.LET(_xlpm.v,IFERROR(VALUE(SUBSTITUTE(C35:G35,",","")),""),
_xlpm.valid,SUMPRODUCT(--(_xlpm.v&lt;&gt;""),--(LOWER(TRIM(C35:G35&amp;""))&lt;&gt;"x")),
_xlpm.m,SUMPRODUCT(--(_xlpm.v&lt;&gt;""),--(LOWER(TRIM(C35:G35&amp;""))&lt;&gt;"x"),--(_xlpm.v&lt;6000000)),
IF(_xlpm.valid=0,"",
IF(_xlpm.m=0,"Perfect!",
_xlpm.m&amp;IF(_xlpm.m=1," miss"," misses"))))</f>
        <v/>
      </c>
      <c r="I35" s="131"/>
      <c r="J35" s="131"/>
      <c r="K35" s="131"/>
      <c r="L35" s="130" t="str" cm="1">
        <f t="array" ref="L35">IF(SUMPRODUCT(--(LOWER(TRIM(C35:G35&amp;""))&lt;&gt;"x"),--(C35:G35&lt;&gt;""))=0,"",
SUMPRODUCT((LOWER(TRIM(C35:G35&amp;""))&lt;&gt;"x")*IFERROR(VALUE(SUBSTITUTE(C35:G35,",","")),0)))</f>
        <v/>
      </c>
      <c r="M35" s="14" t="str" cm="1">
        <f t="array" ref="M35">IF(COUNTA(C35:G35)&lt;5,"",_xlfn.LET(_xlpm.v,IFERROR(VALUE(SUBSTITUTE(C35:G35,",","")),""),_xlpm.n,SUMPRODUCT(--(_xlpm.v&lt;&gt;"")),IF(_xlpm.n=0,"",SUM(_xlpm.v)/_xlpm.n)))</f>
        <v/>
      </c>
      <c r="N35" s="127" t="str">
        <f t="shared" si="1"/>
        <v/>
      </c>
      <c r="O35" t="str">
        <f t="shared" si="2"/>
        <v/>
      </c>
      <c r="V35" t="str">
        <f>IF(TRIM(SUBSTITUTE(A35,CHAR(160),""))="","",IFERROR(_xlfn.XLOOKUP(TRIM(SUBSTITUTE(A35,CHAR(160),"")),Lookup!$A$2:$A$300,Lookup!$B$2:$B$300,""),""))</f>
        <v/>
      </c>
    </row>
    <row r="36" spans="1:22" ht="17.25" customHeight="1" x14ac:dyDescent="0.25">
      <c r="A36" s="6"/>
      <c r="C36" s="14" t="str">
        <f>IF(COUNTIFS('Score Import'!$A:$A,$A36,'Score Import'!$C:$C,C$1)=0,"",
SUMIFS('Score Import'!$B:$B,'Score Import'!$A:$A,$A36,'Score Import'!$C:$C,C$1))</f>
        <v/>
      </c>
      <c r="D36" s="14" t="str">
        <f>IF(COUNTIFS('Score Import'!$A:$A,$A36,'Score Import'!$C:$C,D$1)=0,"",
SUMIFS('Score Import'!$B:$B,'Score Import'!$A:$A,$A36,'Score Import'!$C:$C,D$1))</f>
        <v/>
      </c>
      <c r="E36" s="14" t="str">
        <f>IF(COUNTIFS('Score Import'!$A:$A,$A36,'Score Import'!$C:$C,E$1)=0,"",
SUMIFS('Score Import'!$B:$B,'Score Import'!$A:$A,$A36,'Score Import'!$C:$C,E$1))</f>
        <v/>
      </c>
      <c r="F36" s="14" t="str">
        <f>IF(COUNTIFS('Score Import'!$A:$A,$A36,'Score Import'!$C:$C,F$1)=0,"",
SUMIFS('Score Import'!$B:$B,'Score Import'!$A:$A,$A36,'Score Import'!$C:$C,F$1))</f>
        <v/>
      </c>
      <c r="G36" s="14" t="str">
        <f>IF(COUNTIFS('Score Import'!$A:$A,$A36,'Score Import'!$C:$C,G$1)=0,"",
SUMIFS('Score Import'!$B:$B,'Score Import'!$A:$A,$A36,'Score Import'!$C:$C,G$1))</f>
        <v/>
      </c>
      <c r="H36" s="146" t="str" cm="1">
        <f t="array" ref="H36">_xlfn.LET(_xlpm.v,IFERROR(VALUE(SUBSTITUTE(C36:G36,",","")),""),
_xlpm.valid,SUMPRODUCT(--(_xlpm.v&lt;&gt;""),--(LOWER(TRIM(C36:G36&amp;""))&lt;&gt;"x")),
_xlpm.m,SUMPRODUCT(--(_xlpm.v&lt;&gt;""),--(LOWER(TRIM(C36:G36&amp;""))&lt;&gt;"x"),--(_xlpm.v&lt;6000000)),
IF(_xlpm.valid=0,"",
IF(_xlpm.m=0,"Perfect!",
_xlpm.m&amp;IF(_xlpm.m=1," miss"," misses"))))</f>
        <v/>
      </c>
      <c r="I36" s="131"/>
      <c r="J36" s="131"/>
      <c r="K36" s="131"/>
      <c r="L36" s="130" t="str" cm="1">
        <f t="array" ref="L36">IF(SUMPRODUCT(--(LOWER(TRIM(C36:G36&amp;""))&lt;&gt;"x"),--(C36:G36&lt;&gt;""))=0,"",
SUMPRODUCT((LOWER(TRIM(C36:G36&amp;""))&lt;&gt;"x")*IFERROR(VALUE(SUBSTITUTE(C36:G36,",","")),0)))</f>
        <v/>
      </c>
      <c r="M36" s="14" t="str" cm="1">
        <f t="array" ref="M36">IF(COUNTA(C36:G36)&lt;5,"",_xlfn.LET(_xlpm.v,IFERROR(VALUE(SUBSTITUTE(C36:G36,",","")),""),_xlpm.n,SUMPRODUCT(--(_xlpm.v&lt;&gt;"")),IF(_xlpm.n=0,"",SUM(_xlpm.v)/_xlpm.n)))</f>
        <v/>
      </c>
      <c r="N36" s="127" t="str">
        <f t="shared" si="1"/>
        <v/>
      </c>
      <c r="O36" t="str">
        <f t="shared" si="2"/>
        <v/>
      </c>
      <c r="V36" t="str">
        <f>IF(TRIM(SUBSTITUTE(A36,CHAR(160),""))="","",IFERROR(_xlfn.XLOOKUP(TRIM(SUBSTITUTE(A36,CHAR(160),"")),Lookup!$A$2:$A$300,Lookup!$B$2:$B$300,""),""))</f>
        <v/>
      </c>
    </row>
    <row r="37" spans="1:22" ht="17.25" customHeight="1" x14ac:dyDescent="0.25">
      <c r="A37" s="6"/>
      <c r="C37" s="14" t="str">
        <f>IF(COUNTIFS('Score Import'!$A:$A,$A37,'Score Import'!$C:$C,C$1)=0,"",
SUMIFS('Score Import'!$B:$B,'Score Import'!$A:$A,$A37,'Score Import'!$C:$C,C$1))</f>
        <v/>
      </c>
      <c r="D37" s="14" t="str">
        <f>IF(COUNTIFS('Score Import'!$A:$A,$A37,'Score Import'!$C:$C,D$1)=0,"",
SUMIFS('Score Import'!$B:$B,'Score Import'!$A:$A,$A37,'Score Import'!$C:$C,D$1))</f>
        <v/>
      </c>
      <c r="E37" s="14" t="str">
        <f>IF(COUNTIFS('Score Import'!$A:$A,$A37,'Score Import'!$C:$C,E$1)=0,"",
SUMIFS('Score Import'!$B:$B,'Score Import'!$A:$A,$A37,'Score Import'!$C:$C,E$1))</f>
        <v/>
      </c>
      <c r="F37" s="14" t="str">
        <f>IF(COUNTIFS('Score Import'!$A:$A,$A37,'Score Import'!$C:$C,F$1)=0,"",
SUMIFS('Score Import'!$B:$B,'Score Import'!$A:$A,$A37,'Score Import'!$C:$C,F$1))</f>
        <v/>
      </c>
      <c r="G37" s="14" t="str">
        <f>IF(COUNTIFS('Score Import'!$A:$A,$A37,'Score Import'!$C:$C,G$1)=0,"",
SUMIFS('Score Import'!$B:$B,'Score Import'!$A:$A,$A37,'Score Import'!$C:$C,G$1))</f>
        <v/>
      </c>
      <c r="H37" s="146" t="str" cm="1">
        <f t="array" ref="H37">_xlfn.LET(_xlpm.v,IFERROR(VALUE(SUBSTITUTE(C37:G37,",","")),""),
_xlpm.valid,SUMPRODUCT(--(_xlpm.v&lt;&gt;""),--(LOWER(TRIM(C37:G37&amp;""))&lt;&gt;"x")),
_xlpm.m,SUMPRODUCT(--(_xlpm.v&lt;&gt;""),--(LOWER(TRIM(C37:G37&amp;""))&lt;&gt;"x"),--(_xlpm.v&lt;6000000)),
IF(_xlpm.valid=0,"",
IF(_xlpm.m=0,"Perfect!",
_xlpm.m&amp;IF(_xlpm.m=1," miss"," misses"))))</f>
        <v/>
      </c>
      <c r="I37" s="131"/>
      <c r="J37" s="131"/>
      <c r="K37" s="131"/>
      <c r="L37" s="130" t="str" cm="1">
        <f t="array" ref="L37">IF(SUMPRODUCT(--(LOWER(TRIM(C37:G37&amp;""))&lt;&gt;"x"),--(C37:G37&lt;&gt;""))=0,"",
SUMPRODUCT((LOWER(TRIM(C37:G37&amp;""))&lt;&gt;"x")*IFERROR(VALUE(SUBSTITUTE(C37:G37,",","")),0)))</f>
        <v/>
      </c>
      <c r="M37" s="14" t="str" cm="1">
        <f t="array" ref="M37">IF(COUNTA(C37:G37)&lt;5,"",_xlfn.LET(_xlpm.v,IFERROR(VALUE(SUBSTITUTE(C37:G37,",","")),""),_xlpm.n,SUMPRODUCT(--(_xlpm.v&lt;&gt;"")),IF(_xlpm.n=0,"",SUM(_xlpm.v)/_xlpm.n)))</f>
        <v/>
      </c>
      <c r="N37" s="127" t="str">
        <f t="shared" si="1"/>
        <v/>
      </c>
      <c r="O37" t="str">
        <f t="shared" si="2"/>
        <v/>
      </c>
      <c r="V37" t="str">
        <f>IF(TRIM(SUBSTITUTE(A37,CHAR(160),""))="","",IFERROR(_xlfn.XLOOKUP(TRIM(SUBSTITUTE(A37,CHAR(160),"")),Lookup!$A$2:$A$300,Lookup!$B$2:$B$300,""),""))</f>
        <v/>
      </c>
    </row>
    <row r="38" spans="1:22" ht="17.25" customHeight="1" x14ac:dyDescent="0.25">
      <c r="A38" s="6"/>
      <c r="C38" s="14" t="str">
        <f>IF(COUNTIFS('Score Import'!$A:$A,$A38,'Score Import'!$C:$C,C$1)=0,"",
SUMIFS('Score Import'!$B:$B,'Score Import'!$A:$A,$A38,'Score Import'!$C:$C,C$1))</f>
        <v/>
      </c>
      <c r="D38" s="14" t="str">
        <f>IF(COUNTIFS('Score Import'!$A:$A,$A38,'Score Import'!$C:$C,D$1)=0,"",
SUMIFS('Score Import'!$B:$B,'Score Import'!$A:$A,$A38,'Score Import'!$C:$C,D$1))</f>
        <v/>
      </c>
      <c r="E38" s="14" t="str">
        <f>IF(COUNTIFS('Score Import'!$A:$A,$A38,'Score Import'!$C:$C,E$1)=0,"",
SUMIFS('Score Import'!$B:$B,'Score Import'!$A:$A,$A38,'Score Import'!$C:$C,E$1))</f>
        <v/>
      </c>
      <c r="F38" s="14" t="str">
        <f>IF(COUNTIFS('Score Import'!$A:$A,$A38,'Score Import'!$C:$C,F$1)=0,"",
SUMIFS('Score Import'!$B:$B,'Score Import'!$A:$A,$A38,'Score Import'!$C:$C,F$1))</f>
        <v/>
      </c>
      <c r="G38" s="14" t="str">
        <f>IF(COUNTIFS('Score Import'!$A:$A,$A38,'Score Import'!$C:$C,G$1)=0,"",
SUMIFS('Score Import'!$B:$B,'Score Import'!$A:$A,$A38,'Score Import'!$C:$C,G$1))</f>
        <v/>
      </c>
      <c r="H38" s="146" t="str" cm="1">
        <f t="array" ref="H38">_xlfn.LET(_xlpm.v,IFERROR(VALUE(SUBSTITUTE(C38:G38,",","")),""),
_xlpm.valid,SUMPRODUCT(--(_xlpm.v&lt;&gt;""),--(LOWER(TRIM(C38:G38&amp;""))&lt;&gt;"x")),
_xlpm.m,SUMPRODUCT(--(_xlpm.v&lt;&gt;""),--(LOWER(TRIM(C38:G38&amp;""))&lt;&gt;"x"),--(_xlpm.v&lt;6000000)),
IF(_xlpm.valid=0,"",
IF(_xlpm.m=0,"Perfect!",
_xlpm.m&amp;IF(_xlpm.m=1," miss"," misses"))))</f>
        <v/>
      </c>
      <c r="I38" s="131"/>
      <c r="J38" s="131"/>
      <c r="K38" s="131"/>
      <c r="L38" s="130" t="str" cm="1">
        <f t="array" ref="L38">IF(SUMPRODUCT(--(LOWER(TRIM(C38:G38&amp;""))&lt;&gt;"x"),--(C38:G38&lt;&gt;""))=0,"",
SUMPRODUCT((LOWER(TRIM(C38:G38&amp;""))&lt;&gt;"x")*IFERROR(VALUE(SUBSTITUTE(C38:G38,",","")),0)))</f>
        <v/>
      </c>
      <c r="M38" s="14" t="str" cm="1">
        <f t="array" ref="M38">IF(COUNTA(C38:G38)&lt;5,"",_xlfn.LET(_xlpm.v,IFERROR(VALUE(SUBSTITUTE(C38:G38,",","")),""),_xlpm.n,SUMPRODUCT(--(_xlpm.v&lt;&gt;"")),IF(_xlpm.n=0,"",SUM(_xlpm.v)/_xlpm.n)))</f>
        <v/>
      </c>
      <c r="N38" s="127" t="str">
        <f t="shared" si="1"/>
        <v/>
      </c>
      <c r="O38" t="str">
        <f t="shared" si="2"/>
        <v/>
      </c>
      <c r="V38" t="str">
        <f>IF(TRIM(SUBSTITUTE(A38,CHAR(160),""))="","",IFERROR(_xlfn.XLOOKUP(TRIM(SUBSTITUTE(A38,CHAR(160),"")),Lookup!$A$2:$A$300,Lookup!$B$2:$B$300,""),""))</f>
        <v/>
      </c>
    </row>
    <row r="39" spans="1:22" ht="17.25" customHeight="1" x14ac:dyDescent="0.25">
      <c r="A39" s="6"/>
      <c r="C39" s="14" t="str">
        <f>IF(COUNTIFS('Score Import'!$A:$A,$A39,'Score Import'!$C:$C,C$1)=0,"",
SUMIFS('Score Import'!$B:$B,'Score Import'!$A:$A,$A39,'Score Import'!$C:$C,C$1))</f>
        <v/>
      </c>
      <c r="D39" s="14" t="str">
        <f>IF(COUNTIFS('Score Import'!$A:$A,$A39,'Score Import'!$C:$C,D$1)=0,"",
SUMIFS('Score Import'!$B:$B,'Score Import'!$A:$A,$A39,'Score Import'!$C:$C,D$1))</f>
        <v/>
      </c>
      <c r="E39" s="14" t="str">
        <f>IF(COUNTIFS('Score Import'!$A:$A,$A39,'Score Import'!$C:$C,E$1)=0,"",
SUMIFS('Score Import'!$B:$B,'Score Import'!$A:$A,$A39,'Score Import'!$C:$C,E$1))</f>
        <v/>
      </c>
      <c r="F39" s="14" t="str">
        <f>IF(COUNTIFS('Score Import'!$A:$A,$A39,'Score Import'!$C:$C,F$1)=0,"",
SUMIFS('Score Import'!$B:$B,'Score Import'!$A:$A,$A39,'Score Import'!$C:$C,F$1))</f>
        <v/>
      </c>
      <c r="G39" s="14" t="str">
        <f>IF(COUNTIFS('Score Import'!$A:$A,$A39,'Score Import'!$C:$C,G$1)=0,"",
SUMIFS('Score Import'!$B:$B,'Score Import'!$A:$A,$A39,'Score Import'!$C:$C,G$1))</f>
        <v/>
      </c>
      <c r="H39" s="146" t="str" cm="1">
        <f t="array" ref="H39">_xlfn.LET(_xlpm.v,IFERROR(VALUE(SUBSTITUTE(C39:G39,",","")),""),
_xlpm.valid,SUMPRODUCT(--(_xlpm.v&lt;&gt;""),--(LOWER(TRIM(C39:G39&amp;""))&lt;&gt;"x")),
_xlpm.m,SUMPRODUCT(--(_xlpm.v&lt;&gt;""),--(LOWER(TRIM(C39:G39&amp;""))&lt;&gt;"x"),--(_xlpm.v&lt;6000000)),
IF(_xlpm.valid=0,"",
IF(_xlpm.m=0,"Perfect!",
_xlpm.m&amp;IF(_xlpm.m=1," miss"," misses"))))</f>
        <v/>
      </c>
      <c r="I39" s="131"/>
      <c r="J39" s="131"/>
      <c r="K39" s="131"/>
      <c r="L39" s="130" t="str" cm="1">
        <f t="array" ref="L39">IF(SUMPRODUCT(--(LOWER(TRIM(C39:G39&amp;""))&lt;&gt;"x"),--(C39:G39&lt;&gt;""))=0,"",
SUMPRODUCT((LOWER(TRIM(C39:G39&amp;""))&lt;&gt;"x")*IFERROR(VALUE(SUBSTITUTE(C39:G39,",","")),0)))</f>
        <v/>
      </c>
      <c r="M39" s="14" t="str" cm="1">
        <f t="array" ref="M39">IF(COUNTA(C39:G39)&lt;5,"",_xlfn.LET(_xlpm.v,IFERROR(VALUE(SUBSTITUTE(C39:G39,",","")),""),_xlpm.n,SUMPRODUCT(--(_xlpm.v&lt;&gt;"")),IF(_xlpm.n=0,"",SUM(_xlpm.v)/_xlpm.n)))</f>
        <v/>
      </c>
      <c r="N39" s="127" t="str">
        <f t="shared" si="1"/>
        <v/>
      </c>
      <c r="O39" t="str">
        <f t="shared" si="2"/>
        <v/>
      </c>
      <c r="V39" t="str">
        <f>IF(TRIM(SUBSTITUTE(A39,CHAR(160),""))="","",IFERROR(_xlfn.XLOOKUP(TRIM(SUBSTITUTE(A39,CHAR(160),"")),Lookup!$A$2:$A$300,Lookup!$B$2:$B$300,""),""))</f>
        <v/>
      </c>
    </row>
    <row r="40" spans="1:22" ht="17.25" customHeight="1" x14ac:dyDescent="0.25">
      <c r="A40" s="6"/>
      <c r="C40" s="14" t="str">
        <f>IF(COUNTIFS('Score Import'!$A:$A,$A40,'Score Import'!$C:$C,C$1)=0,"",
SUMIFS('Score Import'!$B:$B,'Score Import'!$A:$A,$A40,'Score Import'!$C:$C,C$1))</f>
        <v/>
      </c>
      <c r="D40" s="14" t="str">
        <f>IF(COUNTIFS('Score Import'!$A:$A,$A40,'Score Import'!$C:$C,D$1)=0,"",
SUMIFS('Score Import'!$B:$B,'Score Import'!$A:$A,$A40,'Score Import'!$C:$C,D$1))</f>
        <v/>
      </c>
      <c r="E40" s="14" t="str">
        <f>IF(COUNTIFS('Score Import'!$A:$A,$A40,'Score Import'!$C:$C,E$1)=0,"",
SUMIFS('Score Import'!$B:$B,'Score Import'!$A:$A,$A40,'Score Import'!$C:$C,E$1))</f>
        <v/>
      </c>
      <c r="F40" s="14" t="str">
        <f>IF(COUNTIFS('Score Import'!$A:$A,$A40,'Score Import'!$C:$C,F$1)=0,"",
SUMIFS('Score Import'!$B:$B,'Score Import'!$A:$A,$A40,'Score Import'!$C:$C,F$1))</f>
        <v/>
      </c>
      <c r="G40" s="14" t="str">
        <f>IF(COUNTIFS('Score Import'!$A:$A,$A40,'Score Import'!$C:$C,G$1)=0,"",
SUMIFS('Score Import'!$B:$B,'Score Import'!$A:$A,$A40,'Score Import'!$C:$C,G$1))</f>
        <v/>
      </c>
      <c r="H40" s="146" t="str" cm="1">
        <f t="array" ref="H40">_xlfn.LET(_xlpm.v,IFERROR(VALUE(SUBSTITUTE(C40:G40,",","")),""),
_xlpm.valid,SUMPRODUCT(--(_xlpm.v&lt;&gt;""),--(LOWER(TRIM(C40:G40&amp;""))&lt;&gt;"x")),
_xlpm.m,SUMPRODUCT(--(_xlpm.v&lt;&gt;""),--(LOWER(TRIM(C40:G40&amp;""))&lt;&gt;"x"),--(_xlpm.v&lt;6000000)),
IF(_xlpm.valid=0,"",
IF(_xlpm.m=0,"Perfect!",
_xlpm.m&amp;IF(_xlpm.m=1," miss"," misses"))))</f>
        <v/>
      </c>
      <c r="I40" s="131"/>
      <c r="J40" s="131"/>
      <c r="K40" s="131"/>
      <c r="L40" s="130" t="str" cm="1">
        <f t="array" ref="L40">IF(SUMPRODUCT(--(LOWER(TRIM(C40:G40&amp;""))&lt;&gt;"x"),--(C40:G40&lt;&gt;""))=0,"",
SUMPRODUCT((LOWER(TRIM(C40:G40&amp;""))&lt;&gt;"x")*IFERROR(VALUE(SUBSTITUTE(C40:G40,",","")),0)))</f>
        <v/>
      </c>
      <c r="M40" s="14" t="str" cm="1">
        <f t="array" ref="M40">IF(COUNTA(C40:G40)&lt;5,"",_xlfn.LET(_xlpm.v,IFERROR(VALUE(SUBSTITUTE(C40:G40,",","")),""),_xlpm.n,SUMPRODUCT(--(_xlpm.v&lt;&gt;"")),IF(_xlpm.n=0,"",SUM(_xlpm.v)/_xlpm.n)))</f>
        <v/>
      </c>
      <c r="N40" s="127" t="str">
        <f t="shared" si="1"/>
        <v/>
      </c>
      <c r="O40" t="str">
        <f t="shared" si="2"/>
        <v/>
      </c>
      <c r="V40" t="str">
        <f>IF(TRIM(SUBSTITUTE(A40,CHAR(160),""))="","",IFERROR(_xlfn.XLOOKUP(TRIM(SUBSTITUTE(A40,CHAR(160),"")),Lookup!$A$2:$A$300,Lookup!$B$2:$B$300,""),""))</f>
        <v/>
      </c>
    </row>
    <row r="41" spans="1:22" ht="17.25" customHeight="1" x14ac:dyDescent="0.25">
      <c r="A41" s="6"/>
      <c r="C41" s="14" t="str">
        <f>IF(COUNTIFS('Score Import'!$A:$A,$A41,'Score Import'!$C:$C,C$1)=0,"",
SUMIFS('Score Import'!$B:$B,'Score Import'!$A:$A,$A41,'Score Import'!$C:$C,C$1))</f>
        <v/>
      </c>
      <c r="D41" s="14" t="str">
        <f>IF(COUNTIFS('Score Import'!$A:$A,$A41,'Score Import'!$C:$C,D$1)=0,"",
SUMIFS('Score Import'!$B:$B,'Score Import'!$A:$A,$A41,'Score Import'!$C:$C,D$1))</f>
        <v/>
      </c>
      <c r="E41" s="14" t="str">
        <f>IF(COUNTIFS('Score Import'!$A:$A,$A41,'Score Import'!$C:$C,E$1)=0,"",
SUMIFS('Score Import'!$B:$B,'Score Import'!$A:$A,$A41,'Score Import'!$C:$C,E$1))</f>
        <v/>
      </c>
      <c r="F41" s="14" t="str">
        <f>IF(COUNTIFS('Score Import'!$A:$A,$A41,'Score Import'!$C:$C,F$1)=0,"",
SUMIFS('Score Import'!$B:$B,'Score Import'!$A:$A,$A41,'Score Import'!$C:$C,F$1))</f>
        <v/>
      </c>
      <c r="G41" s="14" t="str">
        <f>IF(COUNTIFS('Score Import'!$A:$A,$A41,'Score Import'!$C:$C,G$1)=0,"",
SUMIFS('Score Import'!$B:$B,'Score Import'!$A:$A,$A41,'Score Import'!$C:$C,G$1))</f>
        <v/>
      </c>
      <c r="H41" s="146" t="str" cm="1">
        <f t="array" ref="H41">_xlfn.LET(_xlpm.v,IFERROR(VALUE(SUBSTITUTE(C41:G41,",","")),""),
_xlpm.valid,SUMPRODUCT(--(_xlpm.v&lt;&gt;""),--(LOWER(TRIM(C41:G41&amp;""))&lt;&gt;"x")),
_xlpm.m,SUMPRODUCT(--(_xlpm.v&lt;&gt;""),--(LOWER(TRIM(C41:G41&amp;""))&lt;&gt;"x"),--(_xlpm.v&lt;6000000)),
IF(_xlpm.valid=0,"",
IF(_xlpm.m=0,"Perfect!",
_xlpm.m&amp;IF(_xlpm.m=1," miss"," misses"))))</f>
        <v/>
      </c>
      <c r="I41" s="131"/>
      <c r="J41" s="131"/>
      <c r="K41" s="131"/>
      <c r="L41" s="130" t="str" cm="1">
        <f t="array" ref="L41">IF(SUMPRODUCT(--(LOWER(TRIM(C41:G41&amp;""))&lt;&gt;"x"),--(C41:G41&lt;&gt;""))=0,"",
SUMPRODUCT((LOWER(TRIM(C41:G41&amp;""))&lt;&gt;"x")*IFERROR(VALUE(SUBSTITUTE(C41:G41,",","")),0)))</f>
        <v/>
      </c>
      <c r="M41" s="14" t="str" cm="1">
        <f t="array" ref="M41">IF(COUNTA(C41:G41)&lt;5,"",_xlfn.LET(_xlpm.v,IFERROR(VALUE(SUBSTITUTE(C41:G41,",","")),""),_xlpm.n,SUMPRODUCT(--(_xlpm.v&lt;&gt;"")),IF(_xlpm.n=0,"",SUM(_xlpm.v)/_xlpm.n)))</f>
        <v/>
      </c>
      <c r="N41" s="127" t="str">
        <f t="shared" si="1"/>
        <v/>
      </c>
      <c r="O41" t="str">
        <f t="shared" si="2"/>
        <v/>
      </c>
      <c r="V41" t="str">
        <f>IF(TRIM(SUBSTITUTE(A41,CHAR(160),""))="","",IFERROR(_xlfn.XLOOKUP(TRIM(SUBSTITUTE(A41,CHAR(160),"")),Lookup!$A$2:$A$300,Lookup!$B$2:$B$300,""),""))</f>
        <v/>
      </c>
    </row>
    <row r="42" spans="1:22" ht="17.25" customHeight="1" x14ac:dyDescent="0.25">
      <c r="A42" s="6"/>
      <c r="C42" s="14" t="str">
        <f>IF(COUNTIFS('Score Import'!$A:$A,$A42,'Score Import'!$C:$C,C$1)=0,"",
SUMIFS('Score Import'!$B:$B,'Score Import'!$A:$A,$A42,'Score Import'!$C:$C,C$1))</f>
        <v/>
      </c>
      <c r="D42" s="14" t="str">
        <f>IF(COUNTIFS('Score Import'!$A:$A,$A42,'Score Import'!$C:$C,D$1)=0,"",
SUMIFS('Score Import'!$B:$B,'Score Import'!$A:$A,$A42,'Score Import'!$C:$C,D$1))</f>
        <v/>
      </c>
      <c r="E42" s="14" t="str">
        <f>IF(COUNTIFS('Score Import'!$A:$A,$A42,'Score Import'!$C:$C,E$1)=0,"",
SUMIFS('Score Import'!$B:$B,'Score Import'!$A:$A,$A42,'Score Import'!$C:$C,E$1))</f>
        <v/>
      </c>
      <c r="F42" s="14" t="str">
        <f>IF(COUNTIFS('Score Import'!$A:$A,$A42,'Score Import'!$C:$C,F$1)=0,"",
SUMIFS('Score Import'!$B:$B,'Score Import'!$A:$A,$A42,'Score Import'!$C:$C,F$1))</f>
        <v/>
      </c>
      <c r="G42" s="14" t="str">
        <f>IF(COUNTIFS('Score Import'!$A:$A,$A42,'Score Import'!$C:$C,G$1)=0,"",
SUMIFS('Score Import'!$B:$B,'Score Import'!$A:$A,$A42,'Score Import'!$C:$C,G$1))</f>
        <v/>
      </c>
      <c r="H42" s="146" t="str" cm="1">
        <f t="array" ref="H42">_xlfn.LET(_xlpm.v,IFERROR(VALUE(SUBSTITUTE(C42:G42,",","")),""),
_xlpm.valid,SUMPRODUCT(--(_xlpm.v&lt;&gt;""),--(LOWER(TRIM(C42:G42&amp;""))&lt;&gt;"x")),
_xlpm.m,SUMPRODUCT(--(_xlpm.v&lt;&gt;""),--(LOWER(TRIM(C42:G42&amp;""))&lt;&gt;"x"),--(_xlpm.v&lt;6000000)),
IF(_xlpm.valid=0,"",
IF(_xlpm.m=0,"Perfect!",
_xlpm.m&amp;IF(_xlpm.m=1," miss"," misses"))))</f>
        <v/>
      </c>
      <c r="I42" s="131"/>
      <c r="J42" s="131"/>
      <c r="K42" s="131"/>
      <c r="L42" s="130" t="str" cm="1">
        <f t="array" ref="L42">IF(SUMPRODUCT(--(LOWER(TRIM(C42:G42&amp;""))&lt;&gt;"x"),--(C42:G42&lt;&gt;""))=0,"",
SUMPRODUCT((LOWER(TRIM(C42:G42&amp;""))&lt;&gt;"x")*IFERROR(VALUE(SUBSTITUTE(C42:G42,",","")),0)))</f>
        <v/>
      </c>
      <c r="M42" s="14" t="str" cm="1">
        <f t="array" ref="M42">IF(COUNTA(C42:G42)&lt;5,"",_xlfn.LET(_xlpm.v,IFERROR(VALUE(SUBSTITUTE(C42:G42,",","")),""),_xlpm.n,SUMPRODUCT(--(_xlpm.v&lt;&gt;"")),IF(_xlpm.n=0,"",SUM(_xlpm.v)/_xlpm.n)))</f>
        <v/>
      </c>
      <c r="N42" s="127" t="str">
        <f t="shared" si="1"/>
        <v/>
      </c>
      <c r="O42" t="str">
        <f t="shared" si="2"/>
        <v/>
      </c>
      <c r="V42" t="str">
        <f>IF(TRIM(SUBSTITUTE(A42,CHAR(160),""))="","",IFERROR(_xlfn.XLOOKUP(TRIM(SUBSTITUTE(A42,CHAR(160),"")),Lookup!$A$2:$A$300,Lookup!$B$2:$B$300,""),""))</f>
        <v/>
      </c>
    </row>
    <row r="43" spans="1:22" ht="17.25" customHeight="1" x14ac:dyDescent="0.25">
      <c r="A43" s="6"/>
      <c r="C43" s="14" t="str">
        <f>IF(COUNTIFS('Score Import'!$A:$A,$A43,'Score Import'!$C:$C,C$1)=0,"",
SUMIFS('Score Import'!$B:$B,'Score Import'!$A:$A,$A43,'Score Import'!$C:$C,C$1))</f>
        <v/>
      </c>
      <c r="D43" s="14" t="str">
        <f>IF(COUNTIFS('Score Import'!$A:$A,$A43,'Score Import'!$C:$C,D$1)=0,"",
SUMIFS('Score Import'!$B:$B,'Score Import'!$A:$A,$A43,'Score Import'!$C:$C,D$1))</f>
        <v/>
      </c>
      <c r="E43" s="14" t="str">
        <f>IF(COUNTIFS('Score Import'!$A:$A,$A43,'Score Import'!$C:$C,E$1)=0,"",
SUMIFS('Score Import'!$B:$B,'Score Import'!$A:$A,$A43,'Score Import'!$C:$C,E$1))</f>
        <v/>
      </c>
      <c r="F43" s="14" t="str">
        <f>IF(COUNTIFS('Score Import'!$A:$A,$A43,'Score Import'!$C:$C,F$1)=0,"",
SUMIFS('Score Import'!$B:$B,'Score Import'!$A:$A,$A43,'Score Import'!$C:$C,F$1))</f>
        <v/>
      </c>
      <c r="G43" s="14" t="str">
        <f>IF(COUNTIFS('Score Import'!$A:$A,$A43,'Score Import'!$C:$C,G$1)=0,"",
SUMIFS('Score Import'!$B:$B,'Score Import'!$A:$A,$A43,'Score Import'!$C:$C,G$1))</f>
        <v/>
      </c>
      <c r="H43" s="146" t="str" cm="1">
        <f t="array" ref="H43">_xlfn.LET(_xlpm.v,IFERROR(VALUE(SUBSTITUTE(C43:G43,",","")),""),
_xlpm.valid,SUMPRODUCT(--(_xlpm.v&lt;&gt;""),--(LOWER(TRIM(C43:G43&amp;""))&lt;&gt;"x")),
_xlpm.m,SUMPRODUCT(--(_xlpm.v&lt;&gt;""),--(LOWER(TRIM(C43:G43&amp;""))&lt;&gt;"x"),--(_xlpm.v&lt;6000000)),
IF(_xlpm.valid=0,"",
IF(_xlpm.m=0,"Perfect!",
_xlpm.m&amp;IF(_xlpm.m=1," miss"," misses"))))</f>
        <v/>
      </c>
      <c r="I43" s="131"/>
      <c r="J43" s="131"/>
      <c r="K43" s="131"/>
      <c r="L43" s="130" t="str" cm="1">
        <f t="array" ref="L43">IF(SUMPRODUCT(--(LOWER(TRIM(C43:G43&amp;""))&lt;&gt;"x"),--(C43:G43&lt;&gt;""))=0,"",
SUMPRODUCT((LOWER(TRIM(C43:G43&amp;""))&lt;&gt;"x")*IFERROR(VALUE(SUBSTITUTE(C43:G43,",","")),0)))</f>
        <v/>
      </c>
      <c r="M43" s="14" t="str" cm="1">
        <f t="array" ref="M43">IF(COUNTA(C43:G43)&lt;5,"",_xlfn.LET(_xlpm.v,IFERROR(VALUE(SUBSTITUTE(C43:G43,",","")),""),_xlpm.n,SUMPRODUCT(--(_xlpm.v&lt;&gt;"")),IF(_xlpm.n=0,"",SUM(_xlpm.v)/_xlpm.n)))</f>
        <v/>
      </c>
      <c r="N43" s="127" t="str">
        <f t="shared" si="1"/>
        <v/>
      </c>
      <c r="O43" t="str">
        <f t="shared" si="2"/>
        <v/>
      </c>
      <c r="V43" t="str">
        <f>IF(TRIM(SUBSTITUTE(A43,CHAR(160),""))="","",IFERROR(_xlfn.XLOOKUP(TRIM(SUBSTITUTE(A43,CHAR(160),"")),Lookup!$A$2:$A$300,Lookup!$B$2:$B$300,""),""))</f>
        <v/>
      </c>
    </row>
    <row r="44" spans="1:22" ht="17.25" customHeight="1" x14ac:dyDescent="0.25">
      <c r="A44" s="6"/>
      <c r="C44" s="14" t="str">
        <f>IF(COUNTIFS('Score Import'!$A:$A,$A44,'Score Import'!$C:$C,C$1)=0,"",
SUMIFS('Score Import'!$B:$B,'Score Import'!$A:$A,$A44,'Score Import'!$C:$C,C$1))</f>
        <v/>
      </c>
      <c r="D44" s="14" t="str">
        <f>IF(COUNTIFS('Score Import'!$A:$A,$A44,'Score Import'!$C:$C,D$1)=0,"",
SUMIFS('Score Import'!$B:$B,'Score Import'!$A:$A,$A44,'Score Import'!$C:$C,D$1))</f>
        <v/>
      </c>
      <c r="E44" s="14" t="str">
        <f>IF(COUNTIFS('Score Import'!$A:$A,$A44,'Score Import'!$C:$C,E$1)=0,"",
SUMIFS('Score Import'!$B:$B,'Score Import'!$A:$A,$A44,'Score Import'!$C:$C,E$1))</f>
        <v/>
      </c>
      <c r="F44" s="14" t="str">
        <f>IF(COUNTIFS('Score Import'!$A:$A,$A44,'Score Import'!$C:$C,F$1)=0,"",
SUMIFS('Score Import'!$B:$B,'Score Import'!$A:$A,$A44,'Score Import'!$C:$C,F$1))</f>
        <v/>
      </c>
      <c r="G44" s="14" t="str">
        <f>IF(COUNTIFS('Score Import'!$A:$A,$A44,'Score Import'!$C:$C,G$1)=0,"",
SUMIFS('Score Import'!$B:$B,'Score Import'!$A:$A,$A44,'Score Import'!$C:$C,G$1))</f>
        <v/>
      </c>
      <c r="H44" s="146" t="str" cm="1">
        <f t="array" ref="H44">_xlfn.LET(_xlpm.v,IFERROR(VALUE(SUBSTITUTE(C44:G44,",","")),""),
_xlpm.valid,SUMPRODUCT(--(_xlpm.v&lt;&gt;""),--(LOWER(TRIM(C44:G44&amp;""))&lt;&gt;"x")),
_xlpm.m,SUMPRODUCT(--(_xlpm.v&lt;&gt;""),--(LOWER(TRIM(C44:G44&amp;""))&lt;&gt;"x"),--(_xlpm.v&lt;6000000)),
IF(_xlpm.valid=0,"",
IF(_xlpm.m=0,"Perfect!",
_xlpm.m&amp;IF(_xlpm.m=1," miss"," misses"))))</f>
        <v/>
      </c>
      <c r="I44" s="131"/>
      <c r="J44" s="131"/>
      <c r="K44" s="131"/>
      <c r="L44" s="130" t="str" cm="1">
        <f t="array" ref="L44">IF(SUMPRODUCT(--(LOWER(TRIM(C44:G44&amp;""))&lt;&gt;"x"),--(C44:G44&lt;&gt;""))=0,"",
SUMPRODUCT((LOWER(TRIM(C44:G44&amp;""))&lt;&gt;"x")*IFERROR(VALUE(SUBSTITUTE(C44:G44,",","")),0)))</f>
        <v/>
      </c>
      <c r="M44" s="14" t="str" cm="1">
        <f t="array" ref="M44">IF(COUNTA(C44:G44)&lt;5,"",_xlfn.LET(_xlpm.v,IFERROR(VALUE(SUBSTITUTE(C44:G44,",","")),""),_xlpm.n,SUMPRODUCT(--(_xlpm.v&lt;&gt;"")),IF(_xlpm.n=0,"",SUM(_xlpm.v)/_xlpm.n)))</f>
        <v/>
      </c>
      <c r="N44" s="127" t="str">
        <f t="shared" si="1"/>
        <v/>
      </c>
      <c r="O44" t="str">
        <f t="shared" si="2"/>
        <v/>
      </c>
      <c r="V44" t="str">
        <f>IF(TRIM(SUBSTITUTE(A44,CHAR(160),""))="","",IFERROR(_xlfn.XLOOKUP(TRIM(SUBSTITUTE(A44,CHAR(160),"")),Lookup!$A$2:$A$300,Lookup!$B$2:$B$300,""),""))</f>
        <v/>
      </c>
    </row>
    <row r="45" spans="1:22" ht="17.25" customHeight="1" x14ac:dyDescent="0.25">
      <c r="A45" s="6"/>
      <c r="C45" s="14" t="str">
        <f>IF(COUNTIFS('Score Import'!$A:$A,$A45,'Score Import'!$C:$C,C$1)=0,"",
SUMIFS('Score Import'!$B:$B,'Score Import'!$A:$A,$A45,'Score Import'!$C:$C,C$1))</f>
        <v/>
      </c>
      <c r="D45" s="14" t="str">
        <f>IF(COUNTIFS('Score Import'!$A:$A,$A45,'Score Import'!$C:$C,D$1)=0,"",
SUMIFS('Score Import'!$B:$B,'Score Import'!$A:$A,$A45,'Score Import'!$C:$C,D$1))</f>
        <v/>
      </c>
      <c r="E45" s="14" t="str">
        <f>IF(COUNTIFS('Score Import'!$A:$A,$A45,'Score Import'!$C:$C,E$1)=0,"",
SUMIFS('Score Import'!$B:$B,'Score Import'!$A:$A,$A45,'Score Import'!$C:$C,E$1))</f>
        <v/>
      </c>
      <c r="F45" s="14" t="str">
        <f>IF(COUNTIFS('Score Import'!$A:$A,$A45,'Score Import'!$C:$C,F$1)=0,"",
SUMIFS('Score Import'!$B:$B,'Score Import'!$A:$A,$A45,'Score Import'!$C:$C,F$1))</f>
        <v/>
      </c>
      <c r="G45" s="14" t="str">
        <f>IF(COUNTIFS('Score Import'!$A:$A,$A45,'Score Import'!$C:$C,G$1)=0,"",
SUMIFS('Score Import'!$B:$B,'Score Import'!$A:$A,$A45,'Score Import'!$C:$C,G$1))</f>
        <v/>
      </c>
      <c r="H45" s="146" t="str" cm="1">
        <f t="array" ref="H45">_xlfn.LET(_xlpm.v,IFERROR(VALUE(SUBSTITUTE(C45:G45,",","")),""),
_xlpm.valid,SUMPRODUCT(--(_xlpm.v&lt;&gt;""),--(LOWER(TRIM(C45:G45&amp;""))&lt;&gt;"x")),
_xlpm.m,SUMPRODUCT(--(_xlpm.v&lt;&gt;""),--(LOWER(TRIM(C45:G45&amp;""))&lt;&gt;"x"),--(_xlpm.v&lt;6000000)),
IF(_xlpm.valid=0,"",
IF(_xlpm.m=0,"Perfect!",
_xlpm.m&amp;IF(_xlpm.m=1," miss"," misses"))))</f>
        <v/>
      </c>
      <c r="I45" s="131"/>
      <c r="J45" s="131"/>
      <c r="K45" s="131"/>
      <c r="L45" s="130" t="str" cm="1">
        <f t="array" ref="L45">IF(SUMPRODUCT(--(LOWER(TRIM(C45:G45&amp;""))&lt;&gt;"x"),--(C45:G45&lt;&gt;""))=0,"",
SUMPRODUCT((LOWER(TRIM(C45:G45&amp;""))&lt;&gt;"x")*IFERROR(VALUE(SUBSTITUTE(C45:G45,",","")),0)))</f>
        <v/>
      </c>
      <c r="M45" s="14" t="str" cm="1">
        <f t="array" ref="M45">IF(COUNTA(C45:G45)&lt;5,"",_xlfn.LET(_xlpm.v,IFERROR(VALUE(SUBSTITUTE(C45:G45,",","")),""),_xlpm.n,SUMPRODUCT(--(_xlpm.v&lt;&gt;"")),IF(_xlpm.n=0,"",SUM(_xlpm.v)/_xlpm.n)))</f>
        <v/>
      </c>
      <c r="N45" s="127" t="str">
        <f t="shared" si="1"/>
        <v/>
      </c>
      <c r="O45" t="str">
        <f t="shared" si="2"/>
        <v/>
      </c>
      <c r="V45" t="str">
        <f>IF(TRIM(SUBSTITUTE(A45,CHAR(160),""))="","",IFERROR(_xlfn.XLOOKUP(TRIM(SUBSTITUTE(A45,CHAR(160),"")),Lookup!$A$2:$A$300,Lookup!$B$2:$B$300,""),""))</f>
        <v/>
      </c>
    </row>
    <row r="46" spans="1:22" ht="17.25" customHeight="1" x14ac:dyDescent="0.25">
      <c r="A46" s="6"/>
      <c r="C46" s="14" t="str">
        <f>IF(COUNTIFS('Score Import'!$A:$A,$A46,'Score Import'!$C:$C,C$1)=0,"",
SUMIFS('Score Import'!$B:$B,'Score Import'!$A:$A,$A46,'Score Import'!$C:$C,C$1))</f>
        <v/>
      </c>
      <c r="D46" s="14" t="str">
        <f>IF(COUNTIFS('Score Import'!$A:$A,$A46,'Score Import'!$C:$C,D$1)=0,"",
SUMIFS('Score Import'!$B:$B,'Score Import'!$A:$A,$A46,'Score Import'!$C:$C,D$1))</f>
        <v/>
      </c>
      <c r="E46" s="14" t="str">
        <f>IF(COUNTIFS('Score Import'!$A:$A,$A46,'Score Import'!$C:$C,E$1)=0,"",
SUMIFS('Score Import'!$B:$B,'Score Import'!$A:$A,$A46,'Score Import'!$C:$C,E$1))</f>
        <v/>
      </c>
      <c r="F46" s="14" t="str">
        <f>IF(COUNTIFS('Score Import'!$A:$A,$A46,'Score Import'!$C:$C,F$1)=0,"",
SUMIFS('Score Import'!$B:$B,'Score Import'!$A:$A,$A46,'Score Import'!$C:$C,F$1))</f>
        <v/>
      </c>
      <c r="G46" s="14" t="str">
        <f>IF(COUNTIFS('Score Import'!$A:$A,$A46,'Score Import'!$C:$C,G$1)=0,"",
SUMIFS('Score Import'!$B:$B,'Score Import'!$A:$A,$A46,'Score Import'!$C:$C,G$1))</f>
        <v/>
      </c>
      <c r="H46" s="146" t="str" cm="1">
        <f t="array" ref="H46">_xlfn.LET(_xlpm.v,IFERROR(VALUE(SUBSTITUTE(C46:G46,",","")),""),
_xlpm.valid,SUMPRODUCT(--(_xlpm.v&lt;&gt;""),--(LOWER(TRIM(C46:G46&amp;""))&lt;&gt;"x")),
_xlpm.m,SUMPRODUCT(--(_xlpm.v&lt;&gt;""),--(LOWER(TRIM(C46:G46&amp;""))&lt;&gt;"x"),--(_xlpm.v&lt;6000000)),
IF(_xlpm.valid=0,"",
IF(_xlpm.m=0,"Perfect!",
_xlpm.m&amp;IF(_xlpm.m=1," miss"," misses"))))</f>
        <v/>
      </c>
      <c r="I46" s="131"/>
      <c r="J46" s="131"/>
      <c r="K46" s="131"/>
      <c r="L46" s="130" t="str" cm="1">
        <f t="array" ref="L46">IF(SUMPRODUCT(--(LOWER(TRIM(C46:G46&amp;""))&lt;&gt;"x"),--(C46:G46&lt;&gt;""))=0,"",
SUMPRODUCT((LOWER(TRIM(C46:G46&amp;""))&lt;&gt;"x")*IFERROR(VALUE(SUBSTITUTE(C46:G46,",","")),0)))</f>
        <v/>
      </c>
      <c r="M46" s="14" t="str" cm="1">
        <f t="array" ref="M46">IF(COUNTA(C46:G46)&lt;5,"",_xlfn.LET(_xlpm.v,IFERROR(VALUE(SUBSTITUTE(C46:G46,",","")),""),_xlpm.n,SUMPRODUCT(--(_xlpm.v&lt;&gt;"")),IF(_xlpm.n=0,"",SUM(_xlpm.v)/_xlpm.n)))</f>
        <v/>
      </c>
      <c r="N46" s="127" t="str">
        <f t="shared" si="1"/>
        <v/>
      </c>
      <c r="O46" t="str">
        <f t="shared" si="2"/>
        <v/>
      </c>
      <c r="V46" t="str">
        <f>IF(TRIM(SUBSTITUTE(A46,CHAR(160),""))="","",IFERROR(_xlfn.XLOOKUP(TRIM(SUBSTITUTE(A46,CHAR(160),"")),Lookup!$A$2:$A$300,Lookup!$B$2:$B$300,""),""))</f>
        <v/>
      </c>
    </row>
    <row r="47" spans="1:22" ht="17.25" customHeight="1" x14ac:dyDescent="0.25">
      <c r="A47" s="6"/>
      <c r="C47" s="14" t="str">
        <f>IF(COUNTIFS('Score Import'!$A:$A,$A47,'Score Import'!$C:$C,C$1)=0,"",
SUMIFS('Score Import'!$B:$B,'Score Import'!$A:$A,$A47,'Score Import'!$C:$C,C$1))</f>
        <v/>
      </c>
      <c r="D47" s="14" t="str">
        <f>IF(COUNTIFS('Score Import'!$A:$A,$A47,'Score Import'!$C:$C,D$1)=0,"",
SUMIFS('Score Import'!$B:$B,'Score Import'!$A:$A,$A47,'Score Import'!$C:$C,D$1))</f>
        <v/>
      </c>
      <c r="E47" s="14" t="str">
        <f>IF(COUNTIFS('Score Import'!$A:$A,$A47,'Score Import'!$C:$C,E$1)=0,"",
SUMIFS('Score Import'!$B:$B,'Score Import'!$A:$A,$A47,'Score Import'!$C:$C,E$1))</f>
        <v/>
      </c>
      <c r="F47" s="14" t="str">
        <f>IF(COUNTIFS('Score Import'!$A:$A,$A47,'Score Import'!$C:$C,F$1)=0,"",
SUMIFS('Score Import'!$B:$B,'Score Import'!$A:$A,$A47,'Score Import'!$C:$C,F$1))</f>
        <v/>
      </c>
      <c r="G47" s="14" t="str">
        <f>IF(COUNTIFS('Score Import'!$A:$A,$A47,'Score Import'!$C:$C,G$1)=0,"",
SUMIFS('Score Import'!$B:$B,'Score Import'!$A:$A,$A47,'Score Import'!$C:$C,G$1))</f>
        <v/>
      </c>
      <c r="H47" s="146" t="str" cm="1">
        <f t="array" ref="H47">_xlfn.LET(_xlpm.v,IFERROR(VALUE(SUBSTITUTE(C47:G47,",","")),""),
_xlpm.valid,SUMPRODUCT(--(_xlpm.v&lt;&gt;""),--(LOWER(TRIM(C47:G47&amp;""))&lt;&gt;"x")),
_xlpm.m,SUMPRODUCT(--(_xlpm.v&lt;&gt;""),--(LOWER(TRIM(C47:G47&amp;""))&lt;&gt;"x"),--(_xlpm.v&lt;6000000)),
IF(_xlpm.valid=0,"",
IF(_xlpm.m=0,"Perfect!",
_xlpm.m&amp;IF(_xlpm.m=1," miss"," misses"))))</f>
        <v/>
      </c>
      <c r="I47" s="131"/>
      <c r="J47" s="131"/>
      <c r="K47" s="131"/>
      <c r="L47" s="130" t="str" cm="1">
        <f t="array" ref="L47">IF(SUMPRODUCT(--(LOWER(TRIM(C47:G47&amp;""))&lt;&gt;"x"),--(C47:G47&lt;&gt;""))=0,"",
SUMPRODUCT((LOWER(TRIM(C47:G47&amp;""))&lt;&gt;"x")*IFERROR(VALUE(SUBSTITUTE(C47:G47,",","")),0)))</f>
        <v/>
      </c>
      <c r="M47" s="14" t="str" cm="1">
        <f t="array" ref="M47">IF(COUNTA(C47:G47)&lt;5,"",_xlfn.LET(_xlpm.v,IFERROR(VALUE(SUBSTITUTE(C47:G47,",","")),""),_xlpm.n,SUMPRODUCT(--(_xlpm.v&lt;&gt;"")),IF(_xlpm.n=0,"",SUM(_xlpm.v)/_xlpm.n)))</f>
        <v/>
      </c>
      <c r="N47" s="127" t="str">
        <f t="shared" si="1"/>
        <v/>
      </c>
      <c r="O47" t="str">
        <f t="shared" si="2"/>
        <v/>
      </c>
      <c r="V47" t="str">
        <f>IF(TRIM(SUBSTITUTE(A47,CHAR(160),""))="","",IFERROR(_xlfn.XLOOKUP(TRIM(SUBSTITUTE(A47,CHAR(160),"")),Lookup!$A$2:$A$300,Lookup!$B$2:$B$300,""),""))</f>
        <v/>
      </c>
    </row>
    <row r="48" spans="1:22" ht="17.25" customHeight="1" x14ac:dyDescent="0.25">
      <c r="A48" s="6"/>
      <c r="C48" s="14" t="str">
        <f>IF(COUNTIFS('Score Import'!$A:$A,$A48,'Score Import'!$C:$C,C$1)=0,"",
SUMIFS('Score Import'!$B:$B,'Score Import'!$A:$A,$A48,'Score Import'!$C:$C,C$1))</f>
        <v/>
      </c>
      <c r="D48" s="14" t="str">
        <f>IF(COUNTIFS('Score Import'!$A:$A,$A48,'Score Import'!$C:$C,D$1)=0,"",
SUMIFS('Score Import'!$B:$B,'Score Import'!$A:$A,$A48,'Score Import'!$C:$C,D$1))</f>
        <v/>
      </c>
      <c r="E48" s="14" t="str">
        <f>IF(COUNTIFS('Score Import'!$A:$A,$A48,'Score Import'!$C:$C,E$1)=0,"",
SUMIFS('Score Import'!$B:$B,'Score Import'!$A:$A,$A48,'Score Import'!$C:$C,E$1))</f>
        <v/>
      </c>
      <c r="F48" s="14" t="str">
        <f>IF(COUNTIFS('Score Import'!$A:$A,$A48,'Score Import'!$C:$C,F$1)=0,"",
SUMIFS('Score Import'!$B:$B,'Score Import'!$A:$A,$A48,'Score Import'!$C:$C,F$1))</f>
        <v/>
      </c>
      <c r="G48" s="14" t="str">
        <f>IF(COUNTIFS('Score Import'!$A:$A,$A48,'Score Import'!$C:$C,G$1)=0,"",
SUMIFS('Score Import'!$B:$B,'Score Import'!$A:$A,$A48,'Score Import'!$C:$C,G$1))</f>
        <v/>
      </c>
      <c r="H48" s="146" t="str" cm="1">
        <f t="array" ref="H48">_xlfn.LET(_xlpm.v,IFERROR(VALUE(SUBSTITUTE(C48:G48,",","")),""),
_xlpm.valid,SUMPRODUCT(--(_xlpm.v&lt;&gt;""),--(LOWER(TRIM(C48:G48&amp;""))&lt;&gt;"x")),
_xlpm.m,SUMPRODUCT(--(_xlpm.v&lt;&gt;""),--(LOWER(TRIM(C48:G48&amp;""))&lt;&gt;"x"),--(_xlpm.v&lt;6000000)),
IF(_xlpm.valid=0,"",
IF(_xlpm.m=0,"Perfect!",
_xlpm.m&amp;IF(_xlpm.m=1," miss"," misses"))))</f>
        <v/>
      </c>
      <c r="I48" s="131"/>
      <c r="J48" s="131"/>
      <c r="K48" s="131"/>
      <c r="L48" s="130" t="str" cm="1">
        <f t="array" ref="L48">IF(SUMPRODUCT(--(LOWER(TRIM(C48:G48&amp;""))&lt;&gt;"x"),--(C48:G48&lt;&gt;""))=0,"",
SUMPRODUCT((LOWER(TRIM(C48:G48&amp;""))&lt;&gt;"x")*IFERROR(VALUE(SUBSTITUTE(C48:G48,",","")),0)))</f>
        <v/>
      </c>
      <c r="M48" s="14" t="str" cm="1">
        <f t="array" ref="M48">IF(COUNTA(C48:G48)&lt;5,"",_xlfn.LET(_xlpm.v,IFERROR(VALUE(SUBSTITUTE(C48:G48,",","")),""),_xlpm.n,SUMPRODUCT(--(_xlpm.v&lt;&gt;"")),IF(_xlpm.n=0,"",SUM(_xlpm.v)/_xlpm.n)))</f>
        <v/>
      </c>
      <c r="N48" s="127" t="str">
        <f t="shared" si="1"/>
        <v/>
      </c>
      <c r="O48" t="str">
        <f t="shared" si="2"/>
        <v/>
      </c>
      <c r="V48" t="str">
        <f>IF(TRIM(SUBSTITUTE(A48,CHAR(160),""))="","",IFERROR(_xlfn.XLOOKUP(TRIM(SUBSTITUTE(A48,CHAR(160),"")),Lookup!$A$2:$A$300,Lookup!$B$2:$B$300,""),""))</f>
        <v/>
      </c>
    </row>
    <row r="49" spans="1:22" ht="17.25" customHeight="1" x14ac:dyDescent="0.25">
      <c r="A49" s="7"/>
      <c r="C49" s="14" t="str">
        <f>IF(COUNTIFS('Score Import'!$A:$A,$A49,'Score Import'!$C:$C,C$1)=0,"",
SUMIFS('Score Import'!$B:$B,'Score Import'!$A:$A,$A49,'Score Import'!$C:$C,C$1))</f>
        <v/>
      </c>
      <c r="D49" s="14" t="str">
        <f>IF(COUNTIFS('Score Import'!$A:$A,$A49,'Score Import'!$C:$C,D$1)=0,"",
SUMIFS('Score Import'!$B:$B,'Score Import'!$A:$A,$A49,'Score Import'!$C:$C,D$1))</f>
        <v/>
      </c>
      <c r="E49" s="14" t="str">
        <f>IF(COUNTIFS('Score Import'!$A:$A,$A49,'Score Import'!$C:$C,E$1)=0,"",
SUMIFS('Score Import'!$B:$B,'Score Import'!$A:$A,$A49,'Score Import'!$C:$C,E$1))</f>
        <v/>
      </c>
      <c r="F49" s="14" t="str">
        <f>IF(COUNTIFS('Score Import'!$A:$A,$A49,'Score Import'!$C:$C,F$1)=0,"",
SUMIFS('Score Import'!$B:$B,'Score Import'!$A:$A,$A49,'Score Import'!$C:$C,F$1))</f>
        <v/>
      </c>
      <c r="G49" s="14" t="str">
        <f>IF(COUNTIFS('Score Import'!$A:$A,$A49,'Score Import'!$C:$C,G$1)=0,"",
SUMIFS('Score Import'!$B:$B,'Score Import'!$A:$A,$A49,'Score Import'!$C:$C,G$1))</f>
        <v/>
      </c>
      <c r="H49" s="146" t="str" cm="1">
        <f t="array" ref="H49">_xlfn.LET(_xlpm.v,IFERROR(VALUE(SUBSTITUTE(C49:G49,",","")),""),
_xlpm.valid,SUMPRODUCT(--(_xlpm.v&lt;&gt;""),--(LOWER(TRIM(C49:G49&amp;""))&lt;&gt;"x")),
_xlpm.m,SUMPRODUCT(--(_xlpm.v&lt;&gt;""),--(LOWER(TRIM(C49:G49&amp;""))&lt;&gt;"x"),--(_xlpm.v&lt;6000000)),
IF(_xlpm.valid=0,"",
IF(_xlpm.m=0,"Perfect!",
_xlpm.m&amp;IF(_xlpm.m=1," miss"," misses"))))</f>
        <v/>
      </c>
      <c r="I49" s="131"/>
      <c r="J49" s="131"/>
      <c r="K49" s="131"/>
      <c r="L49" s="130" t="str" cm="1">
        <f t="array" ref="L49">IF(SUMPRODUCT(--(LOWER(TRIM(C49:G49&amp;""))&lt;&gt;"x"),--(C49:G49&lt;&gt;""))=0,"",
SUMPRODUCT((LOWER(TRIM(C49:G49&amp;""))&lt;&gt;"x")*IFERROR(VALUE(SUBSTITUTE(C49:G49,",","")),0)))</f>
        <v/>
      </c>
      <c r="M49" s="14" t="str" cm="1">
        <f t="array" ref="M49">IF(COUNTA(C49:G49)&lt;5,"",_xlfn.LET(_xlpm.v,IFERROR(VALUE(SUBSTITUTE(C49:G49,",","")),""),_xlpm.n,SUMPRODUCT(--(_xlpm.v&lt;&gt;"")),IF(_xlpm.n=0,"",SUM(_xlpm.v)/_xlpm.n)))</f>
        <v/>
      </c>
      <c r="N49" s="127" t="str">
        <f t="shared" si="1"/>
        <v/>
      </c>
      <c r="O49" t="str">
        <f t="shared" si="2"/>
        <v/>
      </c>
      <c r="V49" t="str">
        <f>IF(TRIM(SUBSTITUTE(A49,CHAR(160),""))="","",IFERROR(_xlfn.XLOOKUP(TRIM(SUBSTITUTE(A49,CHAR(160),"")),Lookup!$A$2:$A$300,Lookup!$B$2:$B$300,""),""))</f>
        <v/>
      </c>
    </row>
    <row r="50" spans="1:22" ht="17.25" customHeight="1" x14ac:dyDescent="0.25">
      <c r="A50" s="7"/>
      <c r="C50" s="14" t="str">
        <f>IF(COUNTIFS('Score Import'!$A:$A,$A50,'Score Import'!$C:$C,C$1)=0,"",
SUMIFS('Score Import'!$B:$B,'Score Import'!$A:$A,$A50,'Score Import'!$C:$C,C$1))</f>
        <v/>
      </c>
      <c r="D50" s="14" t="str">
        <f>IF(COUNTIFS('Score Import'!$A:$A,$A50,'Score Import'!$C:$C,D$1)=0,"",
SUMIFS('Score Import'!$B:$B,'Score Import'!$A:$A,$A50,'Score Import'!$C:$C,D$1))</f>
        <v/>
      </c>
      <c r="E50" s="14" t="str">
        <f>IF(COUNTIFS('Score Import'!$A:$A,$A50,'Score Import'!$C:$C,E$1)=0,"",
SUMIFS('Score Import'!$B:$B,'Score Import'!$A:$A,$A50,'Score Import'!$C:$C,E$1))</f>
        <v/>
      </c>
      <c r="F50" s="14" t="str">
        <f>IF(COUNTIFS('Score Import'!$A:$A,$A50,'Score Import'!$C:$C,F$1)=0,"",
SUMIFS('Score Import'!$B:$B,'Score Import'!$A:$A,$A50,'Score Import'!$C:$C,F$1))</f>
        <v/>
      </c>
      <c r="G50" s="14" t="str">
        <f>IF(COUNTIFS('Score Import'!$A:$A,$A50,'Score Import'!$C:$C,G$1)=0,"",
SUMIFS('Score Import'!$B:$B,'Score Import'!$A:$A,$A50,'Score Import'!$C:$C,G$1))</f>
        <v/>
      </c>
      <c r="H50" s="146" t="str" cm="1">
        <f t="array" ref="H50">_xlfn.LET(_xlpm.v,IFERROR(VALUE(SUBSTITUTE(C50:G50,",","")),""),
_xlpm.valid,SUMPRODUCT(--(_xlpm.v&lt;&gt;""),--(LOWER(TRIM(C50:G50&amp;""))&lt;&gt;"x")),
_xlpm.m,SUMPRODUCT(--(_xlpm.v&lt;&gt;""),--(LOWER(TRIM(C50:G50&amp;""))&lt;&gt;"x"),--(_xlpm.v&lt;6000000)),
IF(_xlpm.valid=0,"",
IF(_xlpm.m=0,"Perfect!",
_xlpm.m&amp;IF(_xlpm.m=1," miss"," misses"))))</f>
        <v/>
      </c>
      <c r="I50" s="131"/>
      <c r="J50" s="131"/>
      <c r="K50" s="131"/>
      <c r="L50" s="130" t="str" cm="1">
        <f t="array" ref="L50">IF(SUMPRODUCT(--(LOWER(TRIM(C50:G50&amp;""))&lt;&gt;"x"),--(C50:G50&lt;&gt;""))=0,"",
SUMPRODUCT((LOWER(TRIM(C50:G50&amp;""))&lt;&gt;"x")*IFERROR(VALUE(SUBSTITUTE(C50:G50,",","")),0)))</f>
        <v/>
      </c>
      <c r="M50" s="14" t="str" cm="1">
        <f t="array" ref="M50">IF(COUNTA(C50:G50)&lt;5,"",_xlfn.LET(_xlpm.v,IFERROR(VALUE(SUBSTITUTE(C50:G50,",","")),""),_xlpm.n,SUMPRODUCT(--(_xlpm.v&lt;&gt;"")),IF(_xlpm.n=0,"",SUM(_xlpm.v)/_xlpm.n)))</f>
        <v/>
      </c>
      <c r="N50" s="127" t="str">
        <f t="shared" si="1"/>
        <v/>
      </c>
      <c r="O50" t="str">
        <f t="shared" si="2"/>
        <v/>
      </c>
      <c r="V50" t="str">
        <f>IF(TRIM(SUBSTITUTE(A50,CHAR(160),""))="","",IFERROR(_xlfn.XLOOKUP(TRIM(SUBSTITUTE(A50,CHAR(160),"")),Lookup!$A$2:$A$300,Lookup!$B$2:$B$300,""),""))</f>
        <v/>
      </c>
    </row>
    <row r="51" spans="1:22" ht="17.25" customHeight="1" x14ac:dyDescent="0.25">
      <c r="A51" s="7"/>
      <c r="C51" s="14" t="str">
        <f>IF(COUNTIFS('Score Import'!$A:$A,$A51,'Score Import'!$C:$C,C$1)=0,"",
SUMIFS('Score Import'!$B:$B,'Score Import'!$A:$A,$A51,'Score Import'!$C:$C,C$1))</f>
        <v/>
      </c>
      <c r="D51" s="14" t="str">
        <f>IF(COUNTIFS('Score Import'!$A:$A,$A51,'Score Import'!$C:$C,D$1)=0,"",
SUMIFS('Score Import'!$B:$B,'Score Import'!$A:$A,$A51,'Score Import'!$C:$C,D$1))</f>
        <v/>
      </c>
      <c r="E51" s="14" t="str">
        <f>IF(COUNTIFS('Score Import'!$A:$A,$A51,'Score Import'!$C:$C,E$1)=0,"",
SUMIFS('Score Import'!$B:$B,'Score Import'!$A:$A,$A51,'Score Import'!$C:$C,E$1))</f>
        <v/>
      </c>
      <c r="F51" s="14" t="str">
        <f>IF(COUNTIFS('Score Import'!$A:$A,$A51,'Score Import'!$C:$C,F$1)=0,"",
SUMIFS('Score Import'!$B:$B,'Score Import'!$A:$A,$A51,'Score Import'!$C:$C,F$1))</f>
        <v/>
      </c>
      <c r="G51" s="14" t="str">
        <f>IF(COUNTIFS('Score Import'!$A:$A,$A51,'Score Import'!$C:$C,G$1)=0,"",
SUMIFS('Score Import'!$B:$B,'Score Import'!$A:$A,$A51,'Score Import'!$C:$C,G$1))</f>
        <v/>
      </c>
      <c r="H51" s="146" t="str" cm="1">
        <f t="array" ref="H51">_xlfn.LET(_xlpm.v,IFERROR(VALUE(SUBSTITUTE(C51:G51,",","")),""),
_xlpm.valid,SUMPRODUCT(--(_xlpm.v&lt;&gt;""),--(LOWER(TRIM(C51:G51&amp;""))&lt;&gt;"x")),
_xlpm.m,SUMPRODUCT(--(_xlpm.v&lt;&gt;""),--(LOWER(TRIM(C51:G51&amp;""))&lt;&gt;"x"),--(_xlpm.v&lt;6000000)),
IF(_xlpm.valid=0,"",
IF(_xlpm.m=0,"Perfect!",
_xlpm.m&amp;IF(_xlpm.m=1," miss"," misses"))))</f>
        <v/>
      </c>
      <c r="I51" s="131"/>
      <c r="J51" s="131"/>
      <c r="K51" s="131"/>
      <c r="L51" s="130" t="str" cm="1">
        <f t="array" ref="L51">IF(SUMPRODUCT(--(LOWER(TRIM(C51:G51&amp;""))&lt;&gt;"x"),--(C51:G51&lt;&gt;""))=0,"",
SUMPRODUCT((LOWER(TRIM(C51:G51&amp;""))&lt;&gt;"x")*IFERROR(VALUE(SUBSTITUTE(C51:G51,",","")),0)))</f>
        <v/>
      </c>
      <c r="M51" s="14" t="str" cm="1">
        <f t="array" ref="M51">IF(COUNTA(C51:G51)&lt;5,"",_xlfn.LET(_xlpm.v,IFERROR(VALUE(SUBSTITUTE(C51:G51,",","")),""),_xlpm.n,SUMPRODUCT(--(_xlpm.v&lt;&gt;"")),IF(_xlpm.n=0,"",SUM(_xlpm.v)/_xlpm.n)))</f>
        <v/>
      </c>
      <c r="N51" s="127" t="str">
        <f t="shared" si="1"/>
        <v/>
      </c>
      <c r="O51" t="str">
        <f t="shared" si="2"/>
        <v/>
      </c>
      <c r="V51" t="str">
        <f>IF(TRIM(SUBSTITUTE(A51,CHAR(160),""))="","",IFERROR(_xlfn.XLOOKUP(TRIM(SUBSTITUTE(A51,CHAR(160),"")),Lookup!$A$2:$A$300,Lookup!$B$2:$B$300,""),""))</f>
        <v/>
      </c>
    </row>
    <row r="52" spans="1:22" ht="17.25" customHeight="1" x14ac:dyDescent="0.25">
      <c r="A52" s="7"/>
      <c r="C52" s="14" t="str">
        <f>IF(COUNTIFS('Score Import'!$A:$A,$A52,'Score Import'!$C:$C,C$1)=0,"",
SUMIFS('Score Import'!$B:$B,'Score Import'!$A:$A,$A52,'Score Import'!$C:$C,C$1))</f>
        <v/>
      </c>
      <c r="D52" s="14" t="str">
        <f>IF(COUNTIFS('Score Import'!$A:$A,$A52,'Score Import'!$C:$C,D$1)=0,"",
SUMIFS('Score Import'!$B:$B,'Score Import'!$A:$A,$A52,'Score Import'!$C:$C,D$1))</f>
        <v/>
      </c>
      <c r="E52" s="14" t="str">
        <f>IF(COUNTIFS('Score Import'!$A:$A,$A52,'Score Import'!$C:$C,E$1)=0,"",
SUMIFS('Score Import'!$B:$B,'Score Import'!$A:$A,$A52,'Score Import'!$C:$C,E$1))</f>
        <v/>
      </c>
      <c r="F52" s="14" t="str">
        <f>IF(COUNTIFS('Score Import'!$A:$A,$A52,'Score Import'!$C:$C,F$1)=0,"",
SUMIFS('Score Import'!$B:$B,'Score Import'!$A:$A,$A52,'Score Import'!$C:$C,F$1))</f>
        <v/>
      </c>
      <c r="G52" s="14" t="str">
        <f>IF(COUNTIFS('Score Import'!$A:$A,$A52,'Score Import'!$C:$C,G$1)=0,"",
SUMIFS('Score Import'!$B:$B,'Score Import'!$A:$A,$A52,'Score Import'!$C:$C,G$1))</f>
        <v/>
      </c>
      <c r="H52" s="146" t="str" cm="1">
        <f t="array" ref="H52">_xlfn.LET(_xlpm.v,IFERROR(VALUE(SUBSTITUTE(C52:G52,",","")),""),
_xlpm.valid,SUMPRODUCT(--(_xlpm.v&lt;&gt;""),--(LOWER(TRIM(C52:G52&amp;""))&lt;&gt;"x")),
_xlpm.m,SUMPRODUCT(--(_xlpm.v&lt;&gt;""),--(LOWER(TRIM(C52:G52&amp;""))&lt;&gt;"x"),--(_xlpm.v&lt;6000000)),
IF(_xlpm.valid=0,"",
IF(_xlpm.m=0,"Perfect!",
_xlpm.m&amp;IF(_xlpm.m=1," miss"," misses"))))</f>
        <v/>
      </c>
      <c r="I52" s="131"/>
      <c r="J52" s="131"/>
      <c r="K52" s="131"/>
      <c r="L52" s="130" t="str" cm="1">
        <f t="array" ref="L52">IF(SUMPRODUCT(--(LOWER(TRIM(C52:G52&amp;""))&lt;&gt;"x"),--(C52:G52&lt;&gt;""))=0,"",
SUMPRODUCT((LOWER(TRIM(C52:G52&amp;""))&lt;&gt;"x")*IFERROR(VALUE(SUBSTITUTE(C52:G52,",","")),0)))</f>
        <v/>
      </c>
      <c r="M52" s="14" t="str" cm="1">
        <f t="array" ref="M52">IF(COUNTA(C52:G52)&lt;5,"",_xlfn.LET(_xlpm.v,IFERROR(VALUE(SUBSTITUTE(C52:G52,",","")),""),_xlpm.n,SUMPRODUCT(--(_xlpm.v&lt;&gt;"")),IF(_xlpm.n=0,"",SUM(_xlpm.v)/_xlpm.n)))</f>
        <v/>
      </c>
      <c r="N52" s="127" t="str">
        <f t="shared" si="1"/>
        <v/>
      </c>
      <c r="O52" t="str">
        <f t="shared" si="2"/>
        <v/>
      </c>
      <c r="V52" t="str">
        <f>IF(TRIM(SUBSTITUTE(A52,CHAR(160),""))="","",IFERROR(_xlfn.XLOOKUP(TRIM(SUBSTITUTE(A52,CHAR(160),"")),Lookup!$A$2:$A$300,Lookup!$B$2:$B$300,""),""))</f>
        <v/>
      </c>
    </row>
    <row r="53" spans="1:22" ht="17.25" customHeight="1" x14ac:dyDescent="0.25">
      <c r="A53" s="7"/>
      <c r="C53" s="14" t="str">
        <f>IF(COUNTIFS('Score Import'!$A:$A,$A53,'Score Import'!$C:$C,C$1)=0,"",
SUMIFS('Score Import'!$B:$B,'Score Import'!$A:$A,$A53,'Score Import'!$C:$C,C$1))</f>
        <v/>
      </c>
      <c r="D53" s="14" t="str">
        <f>IF(COUNTIFS('Score Import'!$A:$A,$A53,'Score Import'!$C:$C,D$1)=0,"",
SUMIFS('Score Import'!$B:$B,'Score Import'!$A:$A,$A53,'Score Import'!$C:$C,D$1))</f>
        <v/>
      </c>
      <c r="E53" s="14" t="str">
        <f>IF(COUNTIFS('Score Import'!$A:$A,$A53,'Score Import'!$C:$C,E$1)=0,"",
SUMIFS('Score Import'!$B:$B,'Score Import'!$A:$A,$A53,'Score Import'!$C:$C,E$1))</f>
        <v/>
      </c>
      <c r="F53" s="14" t="str">
        <f>IF(COUNTIFS('Score Import'!$A:$A,$A53,'Score Import'!$C:$C,F$1)=0,"",
SUMIFS('Score Import'!$B:$B,'Score Import'!$A:$A,$A53,'Score Import'!$C:$C,F$1))</f>
        <v/>
      </c>
      <c r="G53" s="14" t="str">
        <f>IF(COUNTIFS('Score Import'!$A:$A,$A53,'Score Import'!$C:$C,G$1)=0,"",
SUMIFS('Score Import'!$B:$B,'Score Import'!$A:$A,$A53,'Score Import'!$C:$C,G$1))</f>
        <v/>
      </c>
      <c r="H53" s="146" t="str" cm="1">
        <f t="array" ref="H53">_xlfn.LET(_xlpm.v,IFERROR(VALUE(SUBSTITUTE(C53:G53,",","")),""),
_xlpm.valid,SUMPRODUCT(--(_xlpm.v&lt;&gt;""),--(LOWER(TRIM(C53:G53&amp;""))&lt;&gt;"x")),
_xlpm.m,SUMPRODUCT(--(_xlpm.v&lt;&gt;""),--(LOWER(TRIM(C53:G53&amp;""))&lt;&gt;"x"),--(_xlpm.v&lt;6000000)),
IF(_xlpm.valid=0,"",
IF(_xlpm.m=0,"Perfect!",
_xlpm.m&amp;IF(_xlpm.m=1," miss"," misses"))))</f>
        <v/>
      </c>
      <c r="I53" s="131"/>
      <c r="J53" s="131"/>
      <c r="K53" s="131"/>
      <c r="L53" s="130" t="str" cm="1">
        <f t="array" ref="L53">IF(SUMPRODUCT(--(LOWER(TRIM(C53:G53&amp;""))&lt;&gt;"x"),--(C53:G53&lt;&gt;""))=0,"",
SUMPRODUCT((LOWER(TRIM(C53:G53&amp;""))&lt;&gt;"x")*IFERROR(VALUE(SUBSTITUTE(C53:G53,",","")),0)))</f>
        <v/>
      </c>
      <c r="M53" s="14" t="str" cm="1">
        <f t="array" ref="M53">IF(COUNTA(C53:G53)&lt;5,"",_xlfn.LET(_xlpm.v,IFERROR(VALUE(SUBSTITUTE(C53:G53,",","")),""),_xlpm.n,SUMPRODUCT(--(_xlpm.v&lt;&gt;"")),IF(_xlpm.n=0,"",SUM(_xlpm.v)/_xlpm.n)))</f>
        <v/>
      </c>
      <c r="N53" s="127" t="str">
        <f t="shared" si="1"/>
        <v/>
      </c>
      <c r="O53" t="str">
        <f t="shared" si="2"/>
        <v/>
      </c>
      <c r="V53" t="str">
        <f>IF(TRIM(SUBSTITUTE(A53,CHAR(160),""))="","",IFERROR(_xlfn.XLOOKUP(TRIM(SUBSTITUTE(A53,CHAR(160),"")),Lookup!$A$2:$A$300,Lookup!$B$2:$B$300,""),""))</f>
        <v/>
      </c>
    </row>
    <row r="54" spans="1:22" ht="17.25" customHeight="1" x14ac:dyDescent="0.25">
      <c r="A54" s="7"/>
      <c r="C54" s="14" t="str">
        <f>IF(COUNTIFS('Score Import'!$A:$A,$A54,'Score Import'!$C:$C,C$1)=0,"",
SUMIFS('Score Import'!$B:$B,'Score Import'!$A:$A,$A54,'Score Import'!$C:$C,C$1))</f>
        <v/>
      </c>
      <c r="D54" s="14" t="str">
        <f>IF(COUNTIFS('Score Import'!$A:$A,$A54,'Score Import'!$C:$C,D$1)=0,"",
SUMIFS('Score Import'!$B:$B,'Score Import'!$A:$A,$A54,'Score Import'!$C:$C,D$1))</f>
        <v/>
      </c>
      <c r="E54" s="14" t="str">
        <f>IF(COUNTIFS('Score Import'!$A:$A,$A54,'Score Import'!$C:$C,E$1)=0,"",
SUMIFS('Score Import'!$B:$B,'Score Import'!$A:$A,$A54,'Score Import'!$C:$C,E$1))</f>
        <v/>
      </c>
      <c r="F54" s="14" t="str">
        <f>IF(COUNTIFS('Score Import'!$A:$A,$A54,'Score Import'!$C:$C,F$1)=0,"",
SUMIFS('Score Import'!$B:$B,'Score Import'!$A:$A,$A54,'Score Import'!$C:$C,F$1))</f>
        <v/>
      </c>
      <c r="G54" s="14" t="str">
        <f>IF(COUNTIFS('Score Import'!$A:$A,$A54,'Score Import'!$C:$C,G$1)=0,"",
SUMIFS('Score Import'!$B:$B,'Score Import'!$A:$A,$A54,'Score Import'!$C:$C,G$1))</f>
        <v/>
      </c>
      <c r="H54" s="146" t="str" cm="1">
        <f t="array" ref="H54">_xlfn.LET(_xlpm.v,IFERROR(VALUE(SUBSTITUTE(C54:G54,",","")),""),
_xlpm.valid,SUMPRODUCT(--(_xlpm.v&lt;&gt;""),--(LOWER(TRIM(C54:G54&amp;""))&lt;&gt;"x")),
_xlpm.m,SUMPRODUCT(--(_xlpm.v&lt;&gt;""),--(LOWER(TRIM(C54:G54&amp;""))&lt;&gt;"x"),--(_xlpm.v&lt;6000000)),
IF(_xlpm.valid=0,"",
IF(_xlpm.m=0,"Perfect!",
_xlpm.m&amp;IF(_xlpm.m=1," miss"," misses"))))</f>
        <v/>
      </c>
      <c r="I54" s="131"/>
      <c r="J54" s="131"/>
      <c r="K54" s="131"/>
      <c r="L54" s="130" t="str" cm="1">
        <f t="array" ref="L54">IF(SUMPRODUCT(--(LOWER(TRIM(C54:G54&amp;""))&lt;&gt;"x"),--(C54:G54&lt;&gt;""))=0,"",
SUMPRODUCT((LOWER(TRIM(C54:G54&amp;""))&lt;&gt;"x")*IFERROR(VALUE(SUBSTITUTE(C54:G54,",","")),0)))</f>
        <v/>
      </c>
      <c r="M54" s="14" t="str" cm="1">
        <f t="array" ref="M54">IF(COUNTA(C54:G54)&lt;5,"",_xlfn.LET(_xlpm.v,IFERROR(VALUE(SUBSTITUTE(C54:G54,",","")),""),_xlpm.n,SUMPRODUCT(--(_xlpm.v&lt;&gt;"")),IF(_xlpm.n=0,"",SUM(_xlpm.v)/_xlpm.n)))</f>
        <v/>
      </c>
      <c r="N54" s="127" t="str">
        <f t="shared" si="1"/>
        <v/>
      </c>
      <c r="O54" t="str">
        <f t="shared" si="2"/>
        <v/>
      </c>
      <c r="V54" t="str">
        <f>IF(TRIM(SUBSTITUTE(A54,CHAR(160),""))="","",IFERROR(_xlfn.XLOOKUP(TRIM(SUBSTITUTE(A54,CHAR(160),"")),Lookup!$A$2:$A$300,Lookup!$B$2:$B$300,""),""))</f>
        <v/>
      </c>
    </row>
    <row r="55" spans="1:22" ht="17.25" customHeight="1" x14ac:dyDescent="0.25">
      <c r="A55" s="7"/>
      <c r="C55" s="14" t="str">
        <f>IF(COUNTIFS('Score Import'!$A:$A,$A55,'Score Import'!$C:$C,C$1)=0,"",
SUMIFS('Score Import'!$B:$B,'Score Import'!$A:$A,$A55,'Score Import'!$C:$C,C$1))</f>
        <v/>
      </c>
      <c r="D55" s="14" t="str">
        <f>IF(COUNTIFS('Score Import'!$A:$A,$A55,'Score Import'!$C:$C,D$1)=0,"",
SUMIFS('Score Import'!$B:$B,'Score Import'!$A:$A,$A55,'Score Import'!$C:$C,D$1))</f>
        <v/>
      </c>
      <c r="E55" s="14" t="str">
        <f>IF(COUNTIFS('Score Import'!$A:$A,$A55,'Score Import'!$C:$C,E$1)=0,"",
SUMIFS('Score Import'!$B:$B,'Score Import'!$A:$A,$A55,'Score Import'!$C:$C,E$1))</f>
        <v/>
      </c>
      <c r="F55" s="14" t="str">
        <f>IF(COUNTIFS('Score Import'!$A:$A,$A55,'Score Import'!$C:$C,F$1)=0,"",
SUMIFS('Score Import'!$B:$B,'Score Import'!$A:$A,$A55,'Score Import'!$C:$C,F$1))</f>
        <v/>
      </c>
      <c r="G55" s="14" t="str">
        <f>IF(COUNTIFS('Score Import'!$A:$A,$A55,'Score Import'!$C:$C,G$1)=0,"",
SUMIFS('Score Import'!$B:$B,'Score Import'!$A:$A,$A55,'Score Import'!$C:$C,G$1))</f>
        <v/>
      </c>
      <c r="H55" s="146" t="str" cm="1">
        <f t="array" ref="H55">_xlfn.LET(_xlpm.v,IFERROR(VALUE(SUBSTITUTE(C55:G55,",","")),""),
_xlpm.valid,SUMPRODUCT(--(_xlpm.v&lt;&gt;""),--(LOWER(TRIM(C55:G55&amp;""))&lt;&gt;"x")),
_xlpm.m,SUMPRODUCT(--(_xlpm.v&lt;&gt;""),--(LOWER(TRIM(C55:G55&amp;""))&lt;&gt;"x"),--(_xlpm.v&lt;6000000)),
IF(_xlpm.valid=0,"",
IF(_xlpm.m=0,"Perfect!",
_xlpm.m&amp;IF(_xlpm.m=1," miss"," misses"))))</f>
        <v/>
      </c>
      <c r="I55" s="131"/>
      <c r="J55" s="131"/>
      <c r="K55" s="131"/>
      <c r="L55" s="130" t="str" cm="1">
        <f t="array" ref="L55">IF(SUMPRODUCT(--(LOWER(TRIM(C55:G55&amp;""))&lt;&gt;"x"),--(C55:G55&lt;&gt;""))=0,"",
SUMPRODUCT((LOWER(TRIM(C55:G55&amp;""))&lt;&gt;"x")*IFERROR(VALUE(SUBSTITUTE(C55:G55,",","")),0)))</f>
        <v/>
      </c>
      <c r="M55" s="14" t="str" cm="1">
        <f t="array" ref="M55">IF(COUNTA(C55:G55)&lt;5,"",_xlfn.LET(_xlpm.v,IFERROR(VALUE(SUBSTITUTE(C55:G55,",","")),""),_xlpm.n,SUMPRODUCT(--(_xlpm.v&lt;&gt;"")),IF(_xlpm.n=0,"",SUM(_xlpm.v)/_xlpm.n)))</f>
        <v/>
      </c>
      <c r="N55" s="127" t="str">
        <f t="shared" si="1"/>
        <v/>
      </c>
      <c r="O55" t="str">
        <f t="shared" si="2"/>
        <v/>
      </c>
      <c r="V55" t="str">
        <f>IF(TRIM(SUBSTITUTE(A55,CHAR(160),""))="","",IFERROR(_xlfn.XLOOKUP(TRIM(SUBSTITUTE(A55,CHAR(160),"")),Lookup!$A$2:$A$300,Lookup!$B$2:$B$300,""),""))</f>
        <v/>
      </c>
    </row>
    <row r="56" spans="1:22" ht="17.25" customHeight="1" x14ac:dyDescent="0.25">
      <c r="A56" s="7"/>
      <c r="C56" s="14" t="str">
        <f>IF(COUNTIFS('Score Import'!$A:$A,$A56,'Score Import'!$C:$C,C$1)=0,"",
SUMIFS('Score Import'!$B:$B,'Score Import'!$A:$A,$A56,'Score Import'!$C:$C,C$1))</f>
        <v/>
      </c>
      <c r="D56" s="14" t="str">
        <f>IF(COUNTIFS('Score Import'!$A:$A,$A56,'Score Import'!$C:$C,D$1)=0,"",
SUMIFS('Score Import'!$B:$B,'Score Import'!$A:$A,$A56,'Score Import'!$C:$C,D$1))</f>
        <v/>
      </c>
      <c r="E56" s="14" t="str">
        <f>IF(COUNTIFS('Score Import'!$A:$A,$A56,'Score Import'!$C:$C,E$1)=0,"",
SUMIFS('Score Import'!$B:$B,'Score Import'!$A:$A,$A56,'Score Import'!$C:$C,E$1))</f>
        <v/>
      </c>
      <c r="F56" s="14" t="str">
        <f>IF(COUNTIFS('Score Import'!$A:$A,$A56,'Score Import'!$C:$C,F$1)=0,"",
SUMIFS('Score Import'!$B:$B,'Score Import'!$A:$A,$A56,'Score Import'!$C:$C,F$1))</f>
        <v/>
      </c>
      <c r="G56" s="14" t="str">
        <f>IF(COUNTIFS('Score Import'!$A:$A,$A56,'Score Import'!$C:$C,G$1)=0,"",
SUMIFS('Score Import'!$B:$B,'Score Import'!$A:$A,$A56,'Score Import'!$C:$C,G$1))</f>
        <v/>
      </c>
      <c r="H56" s="146" t="str" cm="1">
        <f t="array" ref="H56">_xlfn.LET(_xlpm.v,IFERROR(VALUE(SUBSTITUTE(C56:G56,",","")),""),
_xlpm.valid,SUMPRODUCT(--(_xlpm.v&lt;&gt;""),--(LOWER(TRIM(C56:G56&amp;""))&lt;&gt;"x")),
_xlpm.m,SUMPRODUCT(--(_xlpm.v&lt;&gt;""),--(LOWER(TRIM(C56:G56&amp;""))&lt;&gt;"x"),--(_xlpm.v&lt;6000000)),
IF(_xlpm.valid=0,"",
IF(_xlpm.m=0,"Perfect!",
_xlpm.m&amp;IF(_xlpm.m=1," miss"," misses"))))</f>
        <v/>
      </c>
      <c r="I56" s="131"/>
      <c r="J56" s="131"/>
      <c r="K56" s="131"/>
      <c r="L56" s="130" t="str" cm="1">
        <f t="array" ref="L56">IF(SUMPRODUCT(--(LOWER(TRIM(C56:G56&amp;""))&lt;&gt;"x"),--(C56:G56&lt;&gt;""))=0,"",
SUMPRODUCT((LOWER(TRIM(C56:G56&amp;""))&lt;&gt;"x")*IFERROR(VALUE(SUBSTITUTE(C56:G56,",","")),0)))</f>
        <v/>
      </c>
      <c r="M56" s="14" t="str" cm="1">
        <f t="array" ref="M56">IF(COUNTA(C56:G56)&lt;5,"",_xlfn.LET(_xlpm.v,IFERROR(VALUE(SUBSTITUTE(C56:G56,",","")),""),_xlpm.n,SUMPRODUCT(--(_xlpm.v&lt;&gt;"")),IF(_xlpm.n=0,"",SUM(_xlpm.v)/_xlpm.n)))</f>
        <v/>
      </c>
      <c r="N56" s="127" t="str">
        <f t="shared" si="1"/>
        <v/>
      </c>
      <c r="O56" t="str">
        <f t="shared" si="2"/>
        <v/>
      </c>
      <c r="V56" t="str">
        <f>IF(TRIM(SUBSTITUTE(A56,CHAR(160),""))="","",IFERROR(_xlfn.XLOOKUP(TRIM(SUBSTITUTE(A56,CHAR(160),"")),Lookup!$A$2:$A$300,Lookup!$B$2:$B$300,""),""))</f>
        <v/>
      </c>
    </row>
    <row r="57" spans="1:22" ht="17.25" customHeight="1" x14ac:dyDescent="0.25">
      <c r="A57" s="7"/>
      <c r="C57" s="14" t="str">
        <f>IF(COUNTIFS('Score Import'!$A:$A,$A57,'Score Import'!$C:$C,C$1)=0,"",
SUMIFS('Score Import'!$B:$B,'Score Import'!$A:$A,$A57,'Score Import'!$C:$C,C$1))</f>
        <v/>
      </c>
      <c r="D57" s="14" t="str">
        <f>IF(COUNTIFS('Score Import'!$A:$A,$A57,'Score Import'!$C:$C,D$1)=0,"",
SUMIFS('Score Import'!$B:$B,'Score Import'!$A:$A,$A57,'Score Import'!$C:$C,D$1))</f>
        <v/>
      </c>
      <c r="E57" s="14" t="str">
        <f>IF(COUNTIFS('Score Import'!$A:$A,$A57,'Score Import'!$C:$C,E$1)=0,"",
SUMIFS('Score Import'!$B:$B,'Score Import'!$A:$A,$A57,'Score Import'!$C:$C,E$1))</f>
        <v/>
      </c>
      <c r="F57" s="14" t="str">
        <f>IF(COUNTIFS('Score Import'!$A:$A,$A57,'Score Import'!$C:$C,F$1)=0,"",
SUMIFS('Score Import'!$B:$B,'Score Import'!$A:$A,$A57,'Score Import'!$C:$C,F$1))</f>
        <v/>
      </c>
      <c r="G57" s="14" t="str">
        <f>IF(COUNTIFS('Score Import'!$A:$A,$A57,'Score Import'!$C:$C,G$1)=0,"",
SUMIFS('Score Import'!$B:$B,'Score Import'!$A:$A,$A57,'Score Import'!$C:$C,G$1))</f>
        <v/>
      </c>
      <c r="H57" s="146" t="str" cm="1">
        <f t="array" ref="H57">_xlfn.LET(_xlpm.v,IFERROR(VALUE(SUBSTITUTE(C57:G57,",","")),""),
_xlpm.valid,SUMPRODUCT(--(_xlpm.v&lt;&gt;""),--(LOWER(TRIM(C57:G57&amp;""))&lt;&gt;"x")),
_xlpm.m,SUMPRODUCT(--(_xlpm.v&lt;&gt;""),--(LOWER(TRIM(C57:G57&amp;""))&lt;&gt;"x"),--(_xlpm.v&lt;6000000)),
IF(_xlpm.valid=0,"",
IF(_xlpm.m=0,"Perfect!",
_xlpm.m&amp;IF(_xlpm.m=1," miss"," misses"))))</f>
        <v/>
      </c>
      <c r="I57" s="131"/>
      <c r="J57" s="131"/>
      <c r="K57" s="131"/>
      <c r="L57" s="130" t="str" cm="1">
        <f t="array" ref="L57">IF(SUMPRODUCT(--(LOWER(TRIM(C57:G57&amp;""))&lt;&gt;"x"),--(C57:G57&lt;&gt;""))=0,"",
SUMPRODUCT((LOWER(TRIM(C57:G57&amp;""))&lt;&gt;"x")*IFERROR(VALUE(SUBSTITUTE(C57:G57,",","")),0)))</f>
        <v/>
      </c>
      <c r="M57" s="14" t="str" cm="1">
        <f t="array" ref="M57">IF(COUNTA(C57:G57)&lt;5,"",_xlfn.LET(_xlpm.v,IFERROR(VALUE(SUBSTITUTE(C57:G57,",","")),""),_xlpm.n,SUMPRODUCT(--(_xlpm.v&lt;&gt;"")),IF(_xlpm.n=0,"",SUM(_xlpm.v)/_xlpm.n)))</f>
        <v/>
      </c>
      <c r="N57" s="127" t="str">
        <f t="shared" si="1"/>
        <v/>
      </c>
      <c r="O57" t="str">
        <f t="shared" si="2"/>
        <v/>
      </c>
      <c r="V57" t="str">
        <f>IF(TRIM(SUBSTITUTE(A57,CHAR(160),""))="","",IFERROR(_xlfn.XLOOKUP(TRIM(SUBSTITUTE(A57,CHAR(160),"")),Lookup!$A$2:$A$300,Lookup!$B$2:$B$300,""),""))</f>
        <v/>
      </c>
    </row>
    <row r="58" spans="1:22" ht="17.25" customHeight="1" x14ac:dyDescent="0.25">
      <c r="A58" s="7"/>
      <c r="C58" s="14" t="str">
        <f>IF(COUNTIFS('Score Import'!$A:$A,$A58,'Score Import'!$C:$C,C$1)=0,"",
SUMIFS('Score Import'!$B:$B,'Score Import'!$A:$A,$A58,'Score Import'!$C:$C,C$1))</f>
        <v/>
      </c>
      <c r="D58" s="14" t="str">
        <f>IF(COUNTIFS('Score Import'!$A:$A,$A58,'Score Import'!$C:$C,D$1)=0,"",
SUMIFS('Score Import'!$B:$B,'Score Import'!$A:$A,$A58,'Score Import'!$C:$C,D$1))</f>
        <v/>
      </c>
      <c r="E58" s="14" t="str">
        <f>IF(COUNTIFS('Score Import'!$A:$A,$A58,'Score Import'!$C:$C,E$1)=0,"",
SUMIFS('Score Import'!$B:$B,'Score Import'!$A:$A,$A58,'Score Import'!$C:$C,E$1))</f>
        <v/>
      </c>
      <c r="F58" s="14" t="str">
        <f>IF(COUNTIFS('Score Import'!$A:$A,$A58,'Score Import'!$C:$C,F$1)=0,"",
SUMIFS('Score Import'!$B:$B,'Score Import'!$A:$A,$A58,'Score Import'!$C:$C,F$1))</f>
        <v/>
      </c>
      <c r="G58" s="14" t="str">
        <f>IF(COUNTIFS('Score Import'!$A:$A,$A58,'Score Import'!$C:$C,G$1)=0,"",
SUMIFS('Score Import'!$B:$B,'Score Import'!$A:$A,$A58,'Score Import'!$C:$C,G$1))</f>
        <v/>
      </c>
      <c r="H58" s="146" t="str" cm="1">
        <f t="array" ref="H58">_xlfn.LET(_xlpm.v,IFERROR(VALUE(SUBSTITUTE(C58:G58,",","")),""),
_xlpm.valid,SUMPRODUCT(--(_xlpm.v&lt;&gt;""),--(LOWER(TRIM(C58:G58&amp;""))&lt;&gt;"x")),
_xlpm.m,SUMPRODUCT(--(_xlpm.v&lt;&gt;""),--(LOWER(TRIM(C58:G58&amp;""))&lt;&gt;"x"),--(_xlpm.v&lt;6000000)),
IF(_xlpm.valid=0,"",
IF(_xlpm.m=0,"Perfect!",
_xlpm.m&amp;IF(_xlpm.m=1," miss"," misses"))))</f>
        <v/>
      </c>
      <c r="I58" s="131"/>
      <c r="J58" s="131"/>
      <c r="K58" s="131"/>
      <c r="L58" s="130" t="str" cm="1">
        <f t="array" ref="L58">IF(SUMPRODUCT(--(LOWER(TRIM(C58:G58&amp;""))&lt;&gt;"x"),--(C58:G58&lt;&gt;""))=0,"",
SUMPRODUCT((LOWER(TRIM(C58:G58&amp;""))&lt;&gt;"x")*IFERROR(VALUE(SUBSTITUTE(C58:G58,",","")),0)))</f>
        <v/>
      </c>
      <c r="M58" s="14" t="str" cm="1">
        <f t="array" ref="M58">IF(COUNTA(C58:G58)&lt;5,"",_xlfn.LET(_xlpm.v,IFERROR(VALUE(SUBSTITUTE(C58:G58,",","")),""),_xlpm.n,SUMPRODUCT(--(_xlpm.v&lt;&gt;"")),IF(_xlpm.n=0,"",SUM(_xlpm.v)/_xlpm.n)))</f>
        <v/>
      </c>
      <c r="N58" s="127" t="str">
        <f t="shared" si="1"/>
        <v/>
      </c>
      <c r="O58" t="str">
        <f t="shared" si="2"/>
        <v/>
      </c>
      <c r="V58" t="str">
        <f>IF(TRIM(SUBSTITUTE(A58,CHAR(160),""))="","",IFERROR(_xlfn.XLOOKUP(TRIM(SUBSTITUTE(A58,CHAR(160),"")),Lookup!$A$2:$A$300,Lookup!$B$2:$B$300,""),""))</f>
        <v/>
      </c>
    </row>
    <row r="59" spans="1:22" ht="17.25" customHeight="1" x14ac:dyDescent="0.25">
      <c r="A59" s="7"/>
      <c r="C59" s="14" t="str">
        <f>IF(COUNTIFS('Score Import'!$A:$A,$A59,'Score Import'!$C:$C,C$1)=0,"",
SUMIFS('Score Import'!$B:$B,'Score Import'!$A:$A,$A59,'Score Import'!$C:$C,C$1))</f>
        <v/>
      </c>
      <c r="D59" s="14" t="str">
        <f>IF(COUNTIFS('Score Import'!$A:$A,$A59,'Score Import'!$C:$C,D$1)=0,"",
SUMIFS('Score Import'!$B:$B,'Score Import'!$A:$A,$A59,'Score Import'!$C:$C,D$1))</f>
        <v/>
      </c>
      <c r="E59" s="14" t="str">
        <f>IF(COUNTIFS('Score Import'!$A:$A,$A59,'Score Import'!$C:$C,E$1)=0,"",
SUMIFS('Score Import'!$B:$B,'Score Import'!$A:$A,$A59,'Score Import'!$C:$C,E$1))</f>
        <v/>
      </c>
      <c r="F59" s="14" t="str">
        <f>IF(COUNTIFS('Score Import'!$A:$A,$A59,'Score Import'!$C:$C,F$1)=0,"",
SUMIFS('Score Import'!$B:$B,'Score Import'!$A:$A,$A59,'Score Import'!$C:$C,F$1))</f>
        <v/>
      </c>
      <c r="G59" s="14" t="str">
        <f>IF(COUNTIFS('Score Import'!$A:$A,$A59,'Score Import'!$C:$C,G$1)=0,"",
SUMIFS('Score Import'!$B:$B,'Score Import'!$A:$A,$A59,'Score Import'!$C:$C,G$1))</f>
        <v/>
      </c>
      <c r="H59" s="146" t="str" cm="1">
        <f t="array" ref="H59">_xlfn.LET(_xlpm.v,IFERROR(VALUE(SUBSTITUTE(C59:G59,",","")),""),
_xlpm.valid,SUMPRODUCT(--(_xlpm.v&lt;&gt;""),--(LOWER(TRIM(C59:G59&amp;""))&lt;&gt;"x")),
_xlpm.m,SUMPRODUCT(--(_xlpm.v&lt;&gt;""),--(LOWER(TRIM(C59:G59&amp;""))&lt;&gt;"x"),--(_xlpm.v&lt;6000000)),
IF(_xlpm.valid=0,"",
IF(_xlpm.m=0,"Perfect!",
_xlpm.m&amp;IF(_xlpm.m=1," miss"," misses"))))</f>
        <v/>
      </c>
      <c r="I59" s="131"/>
      <c r="J59" s="131"/>
      <c r="K59" s="131"/>
      <c r="L59" s="130" t="str" cm="1">
        <f t="array" ref="L59">IF(SUMPRODUCT(--(LOWER(TRIM(C59:G59&amp;""))&lt;&gt;"x"),--(C59:G59&lt;&gt;""))=0,"",
SUMPRODUCT((LOWER(TRIM(C59:G59&amp;""))&lt;&gt;"x")*IFERROR(VALUE(SUBSTITUTE(C59:G59,",","")),0)))</f>
        <v/>
      </c>
      <c r="M59" s="14" t="str" cm="1">
        <f t="array" ref="M59">IF(COUNTA(C59:G59)&lt;5,"",_xlfn.LET(_xlpm.v,IFERROR(VALUE(SUBSTITUTE(C59:G59,",","")),""),_xlpm.n,SUMPRODUCT(--(_xlpm.v&lt;&gt;"")),IF(_xlpm.n=0,"",SUM(_xlpm.v)/_xlpm.n)))</f>
        <v/>
      </c>
      <c r="N59" s="127" t="str">
        <f t="shared" si="1"/>
        <v/>
      </c>
      <c r="O59" t="str">
        <f t="shared" si="2"/>
        <v/>
      </c>
      <c r="V59" t="str">
        <f>IF(TRIM(SUBSTITUTE(A59,CHAR(160),""))="","",IFERROR(_xlfn.XLOOKUP(TRIM(SUBSTITUTE(A59,CHAR(160),"")),Lookup!$A$2:$A$300,Lookup!$B$2:$B$300,""),""))</f>
        <v/>
      </c>
    </row>
    <row r="60" spans="1:22" ht="17.25" customHeight="1" x14ac:dyDescent="0.25">
      <c r="A60" s="7"/>
      <c r="C60" s="14" t="str">
        <f>IF(COUNTIFS('Score Import'!$A:$A,$A60,'Score Import'!$C:$C,C$1)=0,"",
SUMIFS('Score Import'!$B:$B,'Score Import'!$A:$A,$A60,'Score Import'!$C:$C,C$1))</f>
        <v/>
      </c>
      <c r="D60" s="14" t="str">
        <f>IF(COUNTIFS('Score Import'!$A:$A,$A60,'Score Import'!$C:$C,D$1)=0,"",
SUMIFS('Score Import'!$B:$B,'Score Import'!$A:$A,$A60,'Score Import'!$C:$C,D$1))</f>
        <v/>
      </c>
      <c r="E60" s="14" t="str">
        <f>IF(COUNTIFS('Score Import'!$A:$A,$A60,'Score Import'!$C:$C,E$1)=0,"",
SUMIFS('Score Import'!$B:$B,'Score Import'!$A:$A,$A60,'Score Import'!$C:$C,E$1))</f>
        <v/>
      </c>
      <c r="F60" s="14" t="str">
        <f>IF(COUNTIFS('Score Import'!$A:$A,$A60,'Score Import'!$C:$C,F$1)=0,"",
SUMIFS('Score Import'!$B:$B,'Score Import'!$A:$A,$A60,'Score Import'!$C:$C,F$1))</f>
        <v/>
      </c>
      <c r="G60" s="14" t="str">
        <f>IF(COUNTIFS('Score Import'!$A:$A,$A60,'Score Import'!$C:$C,G$1)=0,"",
SUMIFS('Score Import'!$B:$B,'Score Import'!$A:$A,$A60,'Score Import'!$C:$C,G$1))</f>
        <v/>
      </c>
      <c r="H60" s="146" t="str" cm="1">
        <f t="array" ref="H60">_xlfn.LET(_xlpm.v,IFERROR(VALUE(SUBSTITUTE(C60:G60,",","")),""),
_xlpm.valid,SUMPRODUCT(--(_xlpm.v&lt;&gt;""),--(LOWER(TRIM(C60:G60&amp;""))&lt;&gt;"x")),
_xlpm.m,SUMPRODUCT(--(_xlpm.v&lt;&gt;""),--(LOWER(TRIM(C60:G60&amp;""))&lt;&gt;"x"),--(_xlpm.v&lt;6000000)),
IF(_xlpm.valid=0,"",
IF(_xlpm.m=0,"Perfect!",
_xlpm.m&amp;IF(_xlpm.m=1," miss"," misses"))))</f>
        <v/>
      </c>
      <c r="I60" s="131"/>
      <c r="J60" s="131"/>
      <c r="K60" s="131"/>
      <c r="L60" s="130" t="str" cm="1">
        <f t="array" ref="L60">IF(SUMPRODUCT(--(LOWER(TRIM(C60:G60&amp;""))&lt;&gt;"x"),--(C60:G60&lt;&gt;""))=0,"",
SUMPRODUCT((LOWER(TRIM(C60:G60&amp;""))&lt;&gt;"x")*IFERROR(VALUE(SUBSTITUTE(C60:G60,",","")),0)))</f>
        <v/>
      </c>
      <c r="M60" s="14" t="str" cm="1">
        <f t="array" ref="M60">IF(COUNTA(C60:G60)&lt;5,"",_xlfn.LET(_xlpm.v,IFERROR(VALUE(SUBSTITUTE(C60:G60,",","")),""),_xlpm.n,SUMPRODUCT(--(_xlpm.v&lt;&gt;"")),IF(_xlpm.n=0,"",SUM(_xlpm.v)/_xlpm.n)))</f>
        <v/>
      </c>
      <c r="N60" s="127" t="str">
        <f t="shared" si="1"/>
        <v/>
      </c>
      <c r="O60" t="str">
        <f t="shared" si="2"/>
        <v/>
      </c>
      <c r="V60" t="str">
        <f>IF(TRIM(SUBSTITUTE(A60,CHAR(160),""))="","",IFERROR(_xlfn.XLOOKUP(TRIM(SUBSTITUTE(A60,CHAR(160),"")),Lookup!$A$2:$A$300,Lookup!$B$2:$B$300,""),""))</f>
        <v/>
      </c>
    </row>
    <row r="61" spans="1:22" ht="17.25" customHeight="1" x14ac:dyDescent="0.25">
      <c r="A61" s="7"/>
      <c r="C61" s="14" t="str">
        <f>IF(COUNTIFS('Score Import'!$A:$A,$A61,'Score Import'!$C:$C,C$1)=0,"",
SUMIFS('Score Import'!$B:$B,'Score Import'!$A:$A,$A61,'Score Import'!$C:$C,C$1))</f>
        <v/>
      </c>
      <c r="D61" s="14" t="str">
        <f>IF(COUNTIFS('Score Import'!$A:$A,$A61,'Score Import'!$C:$C,D$1)=0,"",
SUMIFS('Score Import'!$B:$B,'Score Import'!$A:$A,$A61,'Score Import'!$C:$C,D$1))</f>
        <v/>
      </c>
      <c r="E61" s="14" t="str">
        <f>IF(COUNTIFS('Score Import'!$A:$A,$A61,'Score Import'!$C:$C,E$1)=0,"",
SUMIFS('Score Import'!$B:$B,'Score Import'!$A:$A,$A61,'Score Import'!$C:$C,E$1))</f>
        <v/>
      </c>
      <c r="F61" s="14" t="str">
        <f>IF(COUNTIFS('Score Import'!$A:$A,$A61,'Score Import'!$C:$C,F$1)=0,"",
SUMIFS('Score Import'!$B:$B,'Score Import'!$A:$A,$A61,'Score Import'!$C:$C,F$1))</f>
        <v/>
      </c>
      <c r="G61" s="14" t="str">
        <f>IF(COUNTIFS('Score Import'!$A:$A,$A61,'Score Import'!$C:$C,G$1)=0,"",
SUMIFS('Score Import'!$B:$B,'Score Import'!$A:$A,$A61,'Score Import'!$C:$C,G$1))</f>
        <v/>
      </c>
      <c r="H61" s="146" t="str" cm="1">
        <f t="array" ref="H61">_xlfn.LET(_xlpm.v,IFERROR(VALUE(SUBSTITUTE(C61:G61,",","")),""),
_xlpm.valid,SUMPRODUCT(--(_xlpm.v&lt;&gt;""),--(LOWER(TRIM(C61:G61&amp;""))&lt;&gt;"x")),
_xlpm.m,SUMPRODUCT(--(_xlpm.v&lt;&gt;""),--(LOWER(TRIM(C61:G61&amp;""))&lt;&gt;"x"),--(_xlpm.v&lt;6000000)),
IF(_xlpm.valid=0,"",
IF(_xlpm.m=0,"Perfect!",
_xlpm.m&amp;IF(_xlpm.m=1," miss"," misses"))))</f>
        <v/>
      </c>
      <c r="I61" s="131"/>
      <c r="J61" s="131"/>
      <c r="K61" s="131"/>
      <c r="L61" s="130" t="str" cm="1">
        <f t="array" ref="L61">IF(SUMPRODUCT(--(LOWER(TRIM(C61:G61&amp;""))&lt;&gt;"x"),--(C61:G61&lt;&gt;""))=0,"",
SUMPRODUCT((LOWER(TRIM(C61:G61&amp;""))&lt;&gt;"x")*IFERROR(VALUE(SUBSTITUTE(C61:G61,",","")),0)))</f>
        <v/>
      </c>
      <c r="M61" s="14" t="str" cm="1">
        <f t="array" ref="M61">IF(COUNTA(C61:G61)&lt;5,"",_xlfn.LET(_xlpm.v,IFERROR(VALUE(SUBSTITUTE(C61:G61,",","")),""),_xlpm.n,SUMPRODUCT(--(_xlpm.v&lt;&gt;"")),IF(_xlpm.n=0,"",SUM(_xlpm.v)/_xlpm.n)))</f>
        <v/>
      </c>
      <c r="N61" s="127" t="str">
        <f t="shared" si="1"/>
        <v/>
      </c>
      <c r="O61" t="str">
        <f t="shared" si="2"/>
        <v/>
      </c>
      <c r="V61" t="str">
        <f>IF(TRIM(SUBSTITUTE(A61,CHAR(160),""))="","",IFERROR(_xlfn.XLOOKUP(TRIM(SUBSTITUTE(A61,CHAR(160),"")),Lookup!$A$2:$A$300,Lookup!$B$2:$B$300,""),""))</f>
        <v/>
      </c>
    </row>
    <row r="62" spans="1:22" ht="17.25" customHeight="1" x14ac:dyDescent="0.25">
      <c r="A62" s="7"/>
      <c r="C62" s="14" t="str">
        <f>IF(COUNTIFS('Score Import'!$A:$A,$A62,'Score Import'!$C:$C,C$1)=0,"",
SUMIFS('Score Import'!$B:$B,'Score Import'!$A:$A,$A62,'Score Import'!$C:$C,C$1))</f>
        <v/>
      </c>
      <c r="D62" s="14" t="str">
        <f>IF(COUNTIFS('Score Import'!$A:$A,$A62,'Score Import'!$C:$C,D$1)=0,"",
SUMIFS('Score Import'!$B:$B,'Score Import'!$A:$A,$A62,'Score Import'!$C:$C,D$1))</f>
        <v/>
      </c>
      <c r="E62" s="14" t="str">
        <f>IF(COUNTIFS('Score Import'!$A:$A,$A62,'Score Import'!$C:$C,E$1)=0,"",
SUMIFS('Score Import'!$B:$B,'Score Import'!$A:$A,$A62,'Score Import'!$C:$C,E$1))</f>
        <v/>
      </c>
      <c r="F62" s="14" t="str">
        <f>IF(COUNTIFS('Score Import'!$A:$A,$A62,'Score Import'!$C:$C,F$1)=0,"",
SUMIFS('Score Import'!$B:$B,'Score Import'!$A:$A,$A62,'Score Import'!$C:$C,F$1))</f>
        <v/>
      </c>
      <c r="G62" s="14" t="str">
        <f>IF(COUNTIFS('Score Import'!$A:$A,$A62,'Score Import'!$C:$C,G$1)=0,"",
SUMIFS('Score Import'!$B:$B,'Score Import'!$A:$A,$A62,'Score Import'!$C:$C,G$1))</f>
        <v/>
      </c>
      <c r="H62" s="146" t="str" cm="1">
        <f t="array" ref="H62">_xlfn.LET(_xlpm.v,IFERROR(VALUE(SUBSTITUTE(C62:G62,",","")),""),
_xlpm.valid,SUMPRODUCT(--(_xlpm.v&lt;&gt;""),--(LOWER(TRIM(C62:G62&amp;""))&lt;&gt;"x")),
_xlpm.m,SUMPRODUCT(--(_xlpm.v&lt;&gt;""),--(LOWER(TRIM(C62:G62&amp;""))&lt;&gt;"x"),--(_xlpm.v&lt;6000000)),
IF(_xlpm.valid=0,"",
IF(_xlpm.m=0,"Perfect!",
_xlpm.m&amp;IF(_xlpm.m=1," miss"," misses"))))</f>
        <v/>
      </c>
      <c r="I62" s="131"/>
      <c r="J62" s="131"/>
      <c r="K62" s="131"/>
      <c r="L62" s="130" t="str" cm="1">
        <f t="array" ref="L62">IF(SUMPRODUCT(--(LOWER(TRIM(C62:G62&amp;""))&lt;&gt;"x"),--(C62:G62&lt;&gt;""))=0,"",
SUMPRODUCT((LOWER(TRIM(C62:G62&amp;""))&lt;&gt;"x")*IFERROR(VALUE(SUBSTITUTE(C62:G62,",","")),0)))</f>
        <v/>
      </c>
      <c r="M62" s="14" t="str" cm="1">
        <f t="array" ref="M62">IF(COUNTA(C62:G62)&lt;5,"",_xlfn.LET(_xlpm.v,IFERROR(VALUE(SUBSTITUTE(C62:G62,",","")),""),_xlpm.n,SUMPRODUCT(--(_xlpm.v&lt;&gt;"")),IF(_xlpm.n=0,"",SUM(_xlpm.v)/_xlpm.n)))</f>
        <v/>
      </c>
      <c r="N62" s="127" t="str">
        <f t="shared" si="1"/>
        <v/>
      </c>
      <c r="O62" t="str">
        <f t="shared" si="2"/>
        <v/>
      </c>
      <c r="V62" t="str">
        <f>IF(TRIM(SUBSTITUTE(A62,CHAR(160),""))="","",IFERROR(_xlfn.XLOOKUP(TRIM(SUBSTITUTE(A62,CHAR(160),"")),Lookup!$A$2:$A$300,Lookup!$B$2:$B$300,""),""))</f>
        <v/>
      </c>
    </row>
    <row r="63" spans="1:22" ht="17.25" customHeight="1" x14ac:dyDescent="0.25">
      <c r="A63" s="7"/>
      <c r="C63" s="14" t="str">
        <f>IF(COUNTIFS('Score Import'!$A:$A,$A63,'Score Import'!$C:$C,C$1)=0,"",
SUMIFS('Score Import'!$B:$B,'Score Import'!$A:$A,$A63,'Score Import'!$C:$C,C$1))</f>
        <v/>
      </c>
      <c r="D63" s="14" t="str">
        <f>IF(COUNTIFS('Score Import'!$A:$A,$A63,'Score Import'!$C:$C,D$1)=0,"",
SUMIFS('Score Import'!$B:$B,'Score Import'!$A:$A,$A63,'Score Import'!$C:$C,D$1))</f>
        <v/>
      </c>
      <c r="E63" s="14" t="str">
        <f>IF(COUNTIFS('Score Import'!$A:$A,$A63,'Score Import'!$C:$C,E$1)=0,"",
SUMIFS('Score Import'!$B:$B,'Score Import'!$A:$A,$A63,'Score Import'!$C:$C,E$1))</f>
        <v/>
      </c>
      <c r="F63" s="14" t="str">
        <f>IF(COUNTIFS('Score Import'!$A:$A,$A63,'Score Import'!$C:$C,F$1)=0,"",
SUMIFS('Score Import'!$B:$B,'Score Import'!$A:$A,$A63,'Score Import'!$C:$C,F$1))</f>
        <v/>
      </c>
      <c r="G63" s="14" t="str">
        <f>IF(COUNTIFS('Score Import'!$A:$A,$A63,'Score Import'!$C:$C,G$1)=0,"",
SUMIFS('Score Import'!$B:$B,'Score Import'!$A:$A,$A63,'Score Import'!$C:$C,G$1))</f>
        <v/>
      </c>
      <c r="H63" s="146" t="str" cm="1">
        <f t="array" ref="H63">_xlfn.LET(_xlpm.v,IFERROR(VALUE(SUBSTITUTE(C63:G63,",","")),""),
_xlpm.valid,SUMPRODUCT(--(_xlpm.v&lt;&gt;""),--(LOWER(TRIM(C63:G63&amp;""))&lt;&gt;"x")),
_xlpm.m,SUMPRODUCT(--(_xlpm.v&lt;&gt;""),--(LOWER(TRIM(C63:G63&amp;""))&lt;&gt;"x"),--(_xlpm.v&lt;6000000)),
IF(_xlpm.valid=0,"",
IF(_xlpm.m=0,"Perfect!",
_xlpm.m&amp;IF(_xlpm.m=1," miss"," misses"))))</f>
        <v/>
      </c>
      <c r="I63" s="131"/>
      <c r="J63" s="131"/>
      <c r="K63" s="131"/>
      <c r="L63" s="130" t="str" cm="1">
        <f t="array" ref="L63">IF(SUMPRODUCT(--(LOWER(TRIM(C63:G63&amp;""))&lt;&gt;"x"),--(C63:G63&lt;&gt;""))=0,"",
SUMPRODUCT((LOWER(TRIM(C63:G63&amp;""))&lt;&gt;"x")*IFERROR(VALUE(SUBSTITUTE(C63:G63,",","")),0)))</f>
        <v/>
      </c>
      <c r="M63" s="14" t="str" cm="1">
        <f t="array" ref="M63">IF(COUNTA(C63:G63)&lt;5,"",_xlfn.LET(_xlpm.v,IFERROR(VALUE(SUBSTITUTE(C63:G63,",","")),""),_xlpm.n,SUMPRODUCT(--(_xlpm.v&lt;&gt;"")),IF(_xlpm.n=0,"",SUM(_xlpm.v)/_xlpm.n)))</f>
        <v/>
      </c>
      <c r="N63" s="127" t="str">
        <f t="shared" si="1"/>
        <v/>
      </c>
      <c r="O63" t="str">
        <f t="shared" si="2"/>
        <v/>
      </c>
      <c r="V63" t="str">
        <f>IF(TRIM(SUBSTITUTE(A63,CHAR(160),""))="","",IFERROR(_xlfn.XLOOKUP(TRIM(SUBSTITUTE(A63,CHAR(160),"")),Lookup!$A$2:$A$300,Lookup!$B$2:$B$300,""),""))</f>
        <v/>
      </c>
    </row>
    <row r="64" spans="1:22" ht="17.25" customHeight="1" x14ac:dyDescent="0.25">
      <c r="A64" s="7"/>
      <c r="C64" s="14" t="str">
        <f>IF(COUNTIFS('Score Import'!$A:$A,$A64,'Score Import'!$C:$C,C$1)=0,"",
SUMIFS('Score Import'!$B:$B,'Score Import'!$A:$A,$A64,'Score Import'!$C:$C,C$1))</f>
        <v/>
      </c>
      <c r="D64" s="14" t="str">
        <f>IF(COUNTIFS('Score Import'!$A:$A,$A64,'Score Import'!$C:$C,D$1)=0,"",
SUMIFS('Score Import'!$B:$B,'Score Import'!$A:$A,$A64,'Score Import'!$C:$C,D$1))</f>
        <v/>
      </c>
      <c r="E64" s="14" t="str">
        <f>IF(COUNTIFS('Score Import'!$A:$A,$A64,'Score Import'!$C:$C,E$1)=0,"",
SUMIFS('Score Import'!$B:$B,'Score Import'!$A:$A,$A64,'Score Import'!$C:$C,E$1))</f>
        <v/>
      </c>
      <c r="F64" s="14" t="str">
        <f>IF(COUNTIFS('Score Import'!$A:$A,$A64,'Score Import'!$C:$C,F$1)=0,"",
SUMIFS('Score Import'!$B:$B,'Score Import'!$A:$A,$A64,'Score Import'!$C:$C,F$1))</f>
        <v/>
      </c>
      <c r="G64" s="14" t="str">
        <f>IF(COUNTIFS('Score Import'!$A:$A,$A64,'Score Import'!$C:$C,G$1)=0,"",
SUMIFS('Score Import'!$B:$B,'Score Import'!$A:$A,$A64,'Score Import'!$C:$C,G$1))</f>
        <v/>
      </c>
      <c r="H64" s="146" t="str" cm="1">
        <f t="array" ref="H64">_xlfn.LET(_xlpm.v,IFERROR(VALUE(SUBSTITUTE(C64:G64,",","")),""),
_xlpm.valid,SUMPRODUCT(--(_xlpm.v&lt;&gt;""),--(LOWER(TRIM(C64:G64&amp;""))&lt;&gt;"x")),
_xlpm.m,SUMPRODUCT(--(_xlpm.v&lt;&gt;""),--(LOWER(TRIM(C64:G64&amp;""))&lt;&gt;"x"),--(_xlpm.v&lt;6000000)),
IF(_xlpm.valid=0,"",
IF(_xlpm.m=0,"Perfect!",
_xlpm.m&amp;IF(_xlpm.m=1," miss"," misses"))))</f>
        <v/>
      </c>
      <c r="I64" s="131"/>
      <c r="J64" s="131"/>
      <c r="K64" s="131"/>
      <c r="L64" s="130" t="str" cm="1">
        <f t="array" ref="L64">IF(SUMPRODUCT(--(LOWER(TRIM(C64:G64&amp;""))&lt;&gt;"x"),--(C64:G64&lt;&gt;""))=0,"",
SUMPRODUCT((LOWER(TRIM(C64:G64&amp;""))&lt;&gt;"x")*IFERROR(VALUE(SUBSTITUTE(C64:G64,",","")),0)))</f>
        <v/>
      </c>
      <c r="M64" s="14" t="str" cm="1">
        <f t="array" ref="M64">IF(COUNTA(C64:G64)&lt;5,"",_xlfn.LET(_xlpm.v,IFERROR(VALUE(SUBSTITUTE(C64:G64,",","")),""),_xlpm.n,SUMPRODUCT(--(_xlpm.v&lt;&gt;"")),IF(_xlpm.n=0,"",SUM(_xlpm.v)/_xlpm.n)))</f>
        <v/>
      </c>
      <c r="N64" s="127" t="str">
        <f t="shared" si="1"/>
        <v/>
      </c>
      <c r="O64" t="str">
        <f t="shared" si="2"/>
        <v/>
      </c>
      <c r="V64" t="str">
        <f>IF(TRIM(SUBSTITUTE(A64,CHAR(160),""))="","",IFERROR(_xlfn.XLOOKUP(TRIM(SUBSTITUTE(A64,CHAR(160),"")),Lookup!$A$2:$A$300,Lookup!$B$2:$B$300,""),""))</f>
        <v/>
      </c>
    </row>
    <row r="65" spans="1:22" ht="17.25" customHeight="1" x14ac:dyDescent="0.25">
      <c r="A65" s="7"/>
      <c r="C65" s="14" t="str">
        <f>IF(COUNTIFS('Score Import'!$A:$A,$A65,'Score Import'!$C:$C,C$1)=0,"",
SUMIFS('Score Import'!$B:$B,'Score Import'!$A:$A,$A65,'Score Import'!$C:$C,C$1))</f>
        <v/>
      </c>
      <c r="D65" s="14" t="str">
        <f>IF(COUNTIFS('Score Import'!$A:$A,$A65,'Score Import'!$C:$C,D$1)=0,"",
SUMIFS('Score Import'!$B:$B,'Score Import'!$A:$A,$A65,'Score Import'!$C:$C,D$1))</f>
        <v/>
      </c>
      <c r="E65" s="14" t="str">
        <f>IF(COUNTIFS('Score Import'!$A:$A,$A65,'Score Import'!$C:$C,E$1)=0,"",
SUMIFS('Score Import'!$B:$B,'Score Import'!$A:$A,$A65,'Score Import'!$C:$C,E$1))</f>
        <v/>
      </c>
      <c r="F65" s="14" t="str">
        <f>IF(COUNTIFS('Score Import'!$A:$A,$A65,'Score Import'!$C:$C,F$1)=0,"",
SUMIFS('Score Import'!$B:$B,'Score Import'!$A:$A,$A65,'Score Import'!$C:$C,F$1))</f>
        <v/>
      </c>
      <c r="G65" s="14" t="str">
        <f>IF(COUNTIFS('Score Import'!$A:$A,$A65,'Score Import'!$C:$C,G$1)=0,"",
SUMIFS('Score Import'!$B:$B,'Score Import'!$A:$A,$A65,'Score Import'!$C:$C,G$1))</f>
        <v/>
      </c>
      <c r="H65" s="146" t="str" cm="1">
        <f t="array" ref="H65">_xlfn.LET(_xlpm.v,IFERROR(VALUE(SUBSTITUTE(C65:G65,",","")),""),
_xlpm.valid,SUMPRODUCT(--(_xlpm.v&lt;&gt;""),--(LOWER(TRIM(C65:G65&amp;""))&lt;&gt;"x")),
_xlpm.m,SUMPRODUCT(--(_xlpm.v&lt;&gt;""),--(LOWER(TRIM(C65:G65&amp;""))&lt;&gt;"x"),--(_xlpm.v&lt;6000000)),
IF(_xlpm.valid=0,"",
IF(_xlpm.m=0,"Perfect!",
_xlpm.m&amp;IF(_xlpm.m=1," miss"," misses"))))</f>
        <v/>
      </c>
      <c r="I65" s="131"/>
      <c r="J65" s="131"/>
      <c r="K65" s="131"/>
      <c r="L65" s="130" t="str" cm="1">
        <f t="array" ref="L65">IF(SUMPRODUCT(--(LOWER(TRIM(C65:G65&amp;""))&lt;&gt;"x"),--(C65:G65&lt;&gt;""))=0,"",
SUMPRODUCT((LOWER(TRIM(C65:G65&amp;""))&lt;&gt;"x")*IFERROR(VALUE(SUBSTITUTE(C65:G65,",","")),0)))</f>
        <v/>
      </c>
      <c r="M65" s="14" t="str" cm="1">
        <f t="array" ref="M65">IF(COUNTA(C65:G65)&lt;5,"",_xlfn.LET(_xlpm.v,IFERROR(VALUE(SUBSTITUTE(C65:G65,",","")),""),_xlpm.n,SUMPRODUCT(--(_xlpm.v&lt;&gt;"")),IF(_xlpm.n=0,"",SUM(_xlpm.v)/_xlpm.n)))</f>
        <v/>
      </c>
      <c r="N65" s="127" t="str">
        <f t="shared" si="1"/>
        <v/>
      </c>
      <c r="O65" t="str">
        <f t="shared" si="2"/>
        <v/>
      </c>
      <c r="V65" t="str">
        <f>IF(TRIM(SUBSTITUTE(A65,CHAR(160),""))="","",IFERROR(_xlfn.XLOOKUP(TRIM(SUBSTITUTE(A65,CHAR(160),"")),Lookup!$A$2:$A$300,Lookup!$B$2:$B$300,""),""))</f>
        <v/>
      </c>
    </row>
    <row r="66" spans="1:22" ht="17.25" customHeight="1" x14ac:dyDescent="0.25">
      <c r="A66" s="7"/>
      <c r="C66" s="14" t="str">
        <f>IF(COUNTIFS('Score Import'!$A:$A,$A66,'Score Import'!$C:$C,C$1)=0,"",
SUMIFS('Score Import'!$B:$B,'Score Import'!$A:$A,$A66,'Score Import'!$C:$C,C$1))</f>
        <v/>
      </c>
      <c r="D66" s="14" t="str">
        <f>IF(COUNTIFS('Score Import'!$A:$A,$A66,'Score Import'!$C:$C,D$1)=0,"",
SUMIFS('Score Import'!$B:$B,'Score Import'!$A:$A,$A66,'Score Import'!$C:$C,D$1))</f>
        <v/>
      </c>
      <c r="E66" s="14" t="str">
        <f>IF(COUNTIFS('Score Import'!$A:$A,$A66,'Score Import'!$C:$C,E$1)=0,"",
SUMIFS('Score Import'!$B:$B,'Score Import'!$A:$A,$A66,'Score Import'!$C:$C,E$1))</f>
        <v/>
      </c>
      <c r="F66" s="14" t="str">
        <f>IF(COUNTIFS('Score Import'!$A:$A,$A66,'Score Import'!$C:$C,F$1)=0,"",
SUMIFS('Score Import'!$B:$B,'Score Import'!$A:$A,$A66,'Score Import'!$C:$C,F$1))</f>
        <v/>
      </c>
      <c r="G66" s="14" t="str">
        <f>IF(COUNTIFS('Score Import'!$A:$A,$A66,'Score Import'!$C:$C,G$1)=0,"",
SUMIFS('Score Import'!$B:$B,'Score Import'!$A:$A,$A66,'Score Import'!$C:$C,G$1))</f>
        <v/>
      </c>
      <c r="H66" s="146" t="str" cm="1">
        <f t="array" ref="H66">_xlfn.LET(_xlpm.v,IFERROR(VALUE(SUBSTITUTE(C66:G66,",","")),""),
_xlpm.valid,SUMPRODUCT(--(_xlpm.v&lt;&gt;""),--(LOWER(TRIM(C66:G66&amp;""))&lt;&gt;"x")),
_xlpm.m,SUMPRODUCT(--(_xlpm.v&lt;&gt;""),--(LOWER(TRIM(C66:G66&amp;""))&lt;&gt;"x"),--(_xlpm.v&lt;6000000)),
IF(_xlpm.valid=0,"",
IF(_xlpm.m=0,"Perfect!",
_xlpm.m&amp;IF(_xlpm.m=1," miss"," misses"))))</f>
        <v/>
      </c>
      <c r="I66" s="131"/>
      <c r="J66" s="131"/>
      <c r="K66" s="131"/>
      <c r="L66" s="130" t="str" cm="1">
        <f t="array" ref="L66">IF(SUMPRODUCT(--(LOWER(TRIM(C66:G66&amp;""))&lt;&gt;"x"),--(C66:G66&lt;&gt;""))=0,"",
SUMPRODUCT((LOWER(TRIM(C66:G66&amp;""))&lt;&gt;"x")*IFERROR(VALUE(SUBSTITUTE(C66:G66,",","")),0)))</f>
        <v/>
      </c>
      <c r="M66" s="14" t="str" cm="1">
        <f t="array" ref="M66">IF(COUNTA(C66:G66)&lt;5,"",_xlfn.LET(_xlpm.v,IFERROR(VALUE(SUBSTITUTE(C66:G66,",","")),""),_xlpm.n,SUMPRODUCT(--(_xlpm.v&lt;&gt;"")),IF(_xlpm.n=0,"",SUM(_xlpm.v)/_xlpm.n)))</f>
        <v/>
      </c>
      <c r="N66" s="127" t="str">
        <f t="shared" si="1"/>
        <v/>
      </c>
      <c r="O66" t="str">
        <f t="shared" ref="O66:O97" si="3">IF(AND(COUNTA(C66:G66)=5,L66&lt;20000000),A66,"")</f>
        <v/>
      </c>
      <c r="V66" t="str">
        <f>IF(TRIM(SUBSTITUTE(A66,CHAR(160),""))="","",IFERROR(_xlfn.XLOOKUP(TRIM(SUBSTITUTE(A66,CHAR(160),"")),Lookup!$A$2:$A$300,Lookup!$B$2:$B$300,""),""))</f>
        <v/>
      </c>
    </row>
    <row r="67" spans="1:22" ht="17.25" customHeight="1" x14ac:dyDescent="0.25">
      <c r="A67" s="7"/>
      <c r="C67" s="14" t="str">
        <f>IF(COUNTIFS('Score Import'!$A:$A,$A67,'Score Import'!$C:$C,C$1)=0,"",
SUMIFS('Score Import'!$B:$B,'Score Import'!$A:$A,$A67,'Score Import'!$C:$C,C$1))</f>
        <v/>
      </c>
      <c r="D67" s="14" t="str">
        <f>IF(COUNTIFS('Score Import'!$A:$A,$A67,'Score Import'!$C:$C,D$1)=0,"",
SUMIFS('Score Import'!$B:$B,'Score Import'!$A:$A,$A67,'Score Import'!$C:$C,D$1))</f>
        <v/>
      </c>
      <c r="E67" s="14" t="str">
        <f>IF(COUNTIFS('Score Import'!$A:$A,$A67,'Score Import'!$C:$C,E$1)=0,"",
SUMIFS('Score Import'!$B:$B,'Score Import'!$A:$A,$A67,'Score Import'!$C:$C,E$1))</f>
        <v/>
      </c>
      <c r="F67" s="14" t="str">
        <f>IF(COUNTIFS('Score Import'!$A:$A,$A67,'Score Import'!$C:$C,F$1)=0,"",
SUMIFS('Score Import'!$B:$B,'Score Import'!$A:$A,$A67,'Score Import'!$C:$C,F$1))</f>
        <v/>
      </c>
      <c r="G67" s="14" t="str">
        <f>IF(COUNTIFS('Score Import'!$A:$A,$A67,'Score Import'!$C:$C,G$1)=0,"",
SUMIFS('Score Import'!$B:$B,'Score Import'!$A:$A,$A67,'Score Import'!$C:$C,G$1))</f>
        <v/>
      </c>
      <c r="H67" s="146" t="str" cm="1">
        <f t="array" ref="H67">_xlfn.LET(_xlpm.v,IFERROR(VALUE(SUBSTITUTE(C67:G67,",","")),""),
_xlpm.valid,SUMPRODUCT(--(_xlpm.v&lt;&gt;""),--(LOWER(TRIM(C67:G67&amp;""))&lt;&gt;"x")),
_xlpm.m,SUMPRODUCT(--(_xlpm.v&lt;&gt;""),--(LOWER(TRIM(C67:G67&amp;""))&lt;&gt;"x"),--(_xlpm.v&lt;6000000)),
IF(_xlpm.valid=0,"",
IF(_xlpm.m=0,"Perfect!",
_xlpm.m&amp;IF(_xlpm.m=1," miss"," misses"))))</f>
        <v/>
      </c>
      <c r="I67" s="131"/>
      <c r="J67" s="131"/>
      <c r="K67" s="131"/>
      <c r="L67" s="130" t="str" cm="1">
        <f t="array" ref="L67">IF(SUMPRODUCT(--(LOWER(TRIM(C67:G67&amp;""))&lt;&gt;"x"),--(C67:G67&lt;&gt;""))=0,"",
SUMPRODUCT((LOWER(TRIM(C67:G67&amp;""))&lt;&gt;"x")*IFERROR(VALUE(SUBSTITUTE(C67:G67,",","")),0)))</f>
        <v/>
      </c>
      <c r="M67" s="14" t="str" cm="1">
        <f t="array" ref="M67">IF(COUNTA(C67:G67)&lt;5,"",_xlfn.LET(_xlpm.v,IFERROR(VALUE(SUBSTITUTE(C67:G67,",","")),""),_xlpm.n,SUMPRODUCT(--(_xlpm.v&lt;&gt;"")),IF(_xlpm.n=0,"",SUM(_xlpm.v)/_xlpm.n)))</f>
        <v/>
      </c>
      <c r="N67" s="127" t="str">
        <f t="shared" ref="N67:N106" si="4">IF(L67="", "", IF(L67&gt;=20000000, "⭐", IF(COUNT(C67:G67)=5, "❌", "")))</f>
        <v/>
      </c>
      <c r="O67" t="str">
        <f t="shared" si="3"/>
        <v/>
      </c>
      <c r="V67" t="str">
        <f>IF(TRIM(SUBSTITUTE(A67,CHAR(160),""))="","",IFERROR(_xlfn.XLOOKUP(TRIM(SUBSTITUTE(A67,CHAR(160),"")),Lookup!$A$2:$A$300,Lookup!$B$2:$B$300,""),""))</f>
        <v/>
      </c>
    </row>
    <row r="68" spans="1:22" ht="17.25" customHeight="1" x14ac:dyDescent="0.25">
      <c r="A68" s="7"/>
      <c r="C68" s="14" t="str">
        <f>IF(COUNTIFS('Score Import'!$A:$A,$A68,'Score Import'!$C:$C,C$1)=0,"",
SUMIFS('Score Import'!$B:$B,'Score Import'!$A:$A,$A68,'Score Import'!$C:$C,C$1))</f>
        <v/>
      </c>
      <c r="D68" s="14" t="str">
        <f>IF(COUNTIFS('Score Import'!$A:$A,$A68,'Score Import'!$C:$C,D$1)=0,"",
SUMIFS('Score Import'!$B:$B,'Score Import'!$A:$A,$A68,'Score Import'!$C:$C,D$1))</f>
        <v/>
      </c>
      <c r="E68" s="14" t="str">
        <f>IF(COUNTIFS('Score Import'!$A:$A,$A68,'Score Import'!$C:$C,E$1)=0,"",
SUMIFS('Score Import'!$B:$B,'Score Import'!$A:$A,$A68,'Score Import'!$C:$C,E$1))</f>
        <v/>
      </c>
      <c r="F68" s="14" t="str">
        <f>IF(COUNTIFS('Score Import'!$A:$A,$A68,'Score Import'!$C:$C,F$1)=0,"",
SUMIFS('Score Import'!$B:$B,'Score Import'!$A:$A,$A68,'Score Import'!$C:$C,F$1))</f>
        <v/>
      </c>
      <c r="G68" s="14" t="str">
        <f>IF(COUNTIFS('Score Import'!$A:$A,$A68,'Score Import'!$C:$C,G$1)=0,"",
SUMIFS('Score Import'!$B:$B,'Score Import'!$A:$A,$A68,'Score Import'!$C:$C,G$1))</f>
        <v/>
      </c>
      <c r="H68" s="146" t="str" cm="1">
        <f t="array" ref="H68">_xlfn.LET(_xlpm.v,IFERROR(VALUE(SUBSTITUTE(C68:G68,",","")),""),
_xlpm.valid,SUMPRODUCT(--(_xlpm.v&lt;&gt;""),--(LOWER(TRIM(C68:G68&amp;""))&lt;&gt;"x")),
_xlpm.m,SUMPRODUCT(--(_xlpm.v&lt;&gt;""),--(LOWER(TRIM(C68:G68&amp;""))&lt;&gt;"x"),--(_xlpm.v&lt;6000000)),
IF(_xlpm.valid=0,"",
IF(_xlpm.m=0,"Perfect!",
_xlpm.m&amp;IF(_xlpm.m=1," miss"," misses"))))</f>
        <v/>
      </c>
      <c r="I68" s="131"/>
      <c r="J68" s="131"/>
      <c r="K68" s="131"/>
      <c r="L68" s="130" t="str" cm="1">
        <f t="array" ref="L68">IF(SUMPRODUCT(--(LOWER(TRIM(C68:G68&amp;""))&lt;&gt;"x"),--(C68:G68&lt;&gt;""))=0,"",
SUMPRODUCT((LOWER(TRIM(C68:G68&amp;""))&lt;&gt;"x")*IFERROR(VALUE(SUBSTITUTE(C68:G68,",","")),0)))</f>
        <v/>
      </c>
      <c r="M68" s="14" t="str" cm="1">
        <f t="array" ref="M68">IF(COUNTA(C68:G68)&lt;5,"",_xlfn.LET(_xlpm.v,IFERROR(VALUE(SUBSTITUTE(C68:G68,",","")),""),_xlpm.n,SUMPRODUCT(--(_xlpm.v&lt;&gt;"")),IF(_xlpm.n=0,"",SUM(_xlpm.v)/_xlpm.n)))</f>
        <v/>
      </c>
      <c r="N68" s="127" t="str">
        <f t="shared" si="4"/>
        <v/>
      </c>
      <c r="O68" t="str">
        <f t="shared" si="3"/>
        <v/>
      </c>
      <c r="V68" t="str">
        <f>IF(TRIM(SUBSTITUTE(A68,CHAR(160),""))="","",IFERROR(_xlfn.XLOOKUP(TRIM(SUBSTITUTE(A68,CHAR(160),"")),Lookup!$A$2:$A$300,Lookup!$B$2:$B$300,""),""))</f>
        <v/>
      </c>
    </row>
    <row r="69" spans="1:22" ht="17.25" customHeight="1" x14ac:dyDescent="0.25">
      <c r="A69" s="7"/>
      <c r="C69" s="14" t="str">
        <f>IF(COUNTIFS('Score Import'!$A:$A,$A69,'Score Import'!$C:$C,C$1)=0,"",
SUMIFS('Score Import'!$B:$B,'Score Import'!$A:$A,$A69,'Score Import'!$C:$C,C$1))</f>
        <v/>
      </c>
      <c r="D69" s="14" t="str">
        <f>IF(COUNTIFS('Score Import'!$A:$A,$A69,'Score Import'!$C:$C,D$1)=0,"",
SUMIFS('Score Import'!$B:$B,'Score Import'!$A:$A,$A69,'Score Import'!$C:$C,D$1))</f>
        <v/>
      </c>
      <c r="E69" s="14" t="str">
        <f>IF(COUNTIFS('Score Import'!$A:$A,$A69,'Score Import'!$C:$C,E$1)=0,"",
SUMIFS('Score Import'!$B:$B,'Score Import'!$A:$A,$A69,'Score Import'!$C:$C,E$1))</f>
        <v/>
      </c>
      <c r="F69" s="14" t="str">
        <f>IF(COUNTIFS('Score Import'!$A:$A,$A69,'Score Import'!$C:$C,F$1)=0,"",
SUMIFS('Score Import'!$B:$B,'Score Import'!$A:$A,$A69,'Score Import'!$C:$C,F$1))</f>
        <v/>
      </c>
      <c r="G69" s="14" t="str">
        <f>IF(COUNTIFS('Score Import'!$A:$A,$A69,'Score Import'!$C:$C,G$1)=0,"",
SUMIFS('Score Import'!$B:$B,'Score Import'!$A:$A,$A69,'Score Import'!$C:$C,G$1))</f>
        <v/>
      </c>
      <c r="H69" s="146" t="str" cm="1">
        <f t="array" ref="H69">_xlfn.LET(_xlpm.v,IFERROR(VALUE(SUBSTITUTE(C69:G69,",","")),""),
_xlpm.valid,SUMPRODUCT(--(_xlpm.v&lt;&gt;""),--(LOWER(TRIM(C69:G69&amp;""))&lt;&gt;"x")),
_xlpm.m,SUMPRODUCT(--(_xlpm.v&lt;&gt;""),--(LOWER(TRIM(C69:G69&amp;""))&lt;&gt;"x"),--(_xlpm.v&lt;6000000)),
IF(_xlpm.valid=0,"",
IF(_xlpm.m=0,"Perfect!",
_xlpm.m&amp;IF(_xlpm.m=1," miss"," misses"))))</f>
        <v/>
      </c>
      <c r="I69" s="131"/>
      <c r="J69" s="131"/>
      <c r="K69" s="131"/>
      <c r="L69" s="130" t="str" cm="1">
        <f t="array" ref="L69">IF(SUMPRODUCT(--(LOWER(TRIM(C69:G69&amp;""))&lt;&gt;"x"),--(C69:G69&lt;&gt;""))=0,"",
SUMPRODUCT((LOWER(TRIM(C69:G69&amp;""))&lt;&gt;"x")*IFERROR(VALUE(SUBSTITUTE(C69:G69,",","")),0)))</f>
        <v/>
      </c>
      <c r="M69" s="14" t="str" cm="1">
        <f t="array" ref="M69">IF(COUNTA(C69:G69)&lt;5,"",_xlfn.LET(_xlpm.v,IFERROR(VALUE(SUBSTITUTE(C69:G69,",","")),""),_xlpm.n,SUMPRODUCT(--(_xlpm.v&lt;&gt;"")),IF(_xlpm.n=0,"",SUM(_xlpm.v)/_xlpm.n)))</f>
        <v/>
      </c>
      <c r="N69" s="127" t="str">
        <f t="shared" si="4"/>
        <v/>
      </c>
      <c r="O69" t="str">
        <f t="shared" si="3"/>
        <v/>
      </c>
      <c r="V69" t="str">
        <f>IF(TRIM(SUBSTITUTE(A69,CHAR(160),""))="","",IFERROR(_xlfn.XLOOKUP(TRIM(SUBSTITUTE(A69,CHAR(160),"")),Lookup!$A$2:$A$300,Lookup!$B$2:$B$300,""),""))</f>
        <v/>
      </c>
    </row>
    <row r="70" spans="1:22" ht="17.25" customHeight="1" x14ac:dyDescent="0.25">
      <c r="A70" s="7"/>
      <c r="C70" s="14" t="str">
        <f>IF(COUNTIFS('Score Import'!$A:$A,$A70,'Score Import'!$C:$C,C$1)=0,"",
SUMIFS('Score Import'!$B:$B,'Score Import'!$A:$A,$A70,'Score Import'!$C:$C,C$1))</f>
        <v/>
      </c>
      <c r="D70" s="14" t="str">
        <f>IF(COUNTIFS('Score Import'!$A:$A,$A70,'Score Import'!$C:$C,D$1)=0,"",
SUMIFS('Score Import'!$B:$B,'Score Import'!$A:$A,$A70,'Score Import'!$C:$C,D$1))</f>
        <v/>
      </c>
      <c r="E70" s="14" t="str">
        <f>IF(COUNTIFS('Score Import'!$A:$A,$A70,'Score Import'!$C:$C,E$1)=0,"",
SUMIFS('Score Import'!$B:$B,'Score Import'!$A:$A,$A70,'Score Import'!$C:$C,E$1))</f>
        <v/>
      </c>
      <c r="F70" s="14" t="str">
        <f>IF(COUNTIFS('Score Import'!$A:$A,$A70,'Score Import'!$C:$C,F$1)=0,"",
SUMIFS('Score Import'!$B:$B,'Score Import'!$A:$A,$A70,'Score Import'!$C:$C,F$1))</f>
        <v/>
      </c>
      <c r="G70" s="14" t="str">
        <f>IF(COUNTIFS('Score Import'!$A:$A,$A70,'Score Import'!$C:$C,G$1)=0,"",
SUMIFS('Score Import'!$B:$B,'Score Import'!$A:$A,$A70,'Score Import'!$C:$C,G$1))</f>
        <v/>
      </c>
      <c r="H70" s="146" t="str" cm="1">
        <f t="array" ref="H70">_xlfn.LET(_xlpm.v,IFERROR(VALUE(SUBSTITUTE(C70:G70,",","")),""),
_xlpm.valid,SUMPRODUCT(--(_xlpm.v&lt;&gt;""),--(LOWER(TRIM(C70:G70&amp;""))&lt;&gt;"x")),
_xlpm.m,SUMPRODUCT(--(_xlpm.v&lt;&gt;""),--(LOWER(TRIM(C70:G70&amp;""))&lt;&gt;"x"),--(_xlpm.v&lt;6000000)),
IF(_xlpm.valid=0,"",
IF(_xlpm.m=0,"Perfect!",
_xlpm.m&amp;IF(_xlpm.m=1," miss"," misses"))))</f>
        <v/>
      </c>
      <c r="I70" s="131"/>
      <c r="J70" s="131"/>
      <c r="K70" s="131"/>
      <c r="L70" s="130" t="str" cm="1">
        <f t="array" ref="L70">IF(SUMPRODUCT(--(LOWER(TRIM(C70:G70&amp;""))&lt;&gt;"x"),--(C70:G70&lt;&gt;""))=0,"",
SUMPRODUCT((LOWER(TRIM(C70:G70&amp;""))&lt;&gt;"x")*IFERROR(VALUE(SUBSTITUTE(C70:G70,",","")),0)))</f>
        <v/>
      </c>
      <c r="M70" s="14" t="str" cm="1">
        <f t="array" ref="M70">IF(COUNTA(C70:G70)&lt;5,"",_xlfn.LET(_xlpm.v,IFERROR(VALUE(SUBSTITUTE(C70:G70,",","")),""),_xlpm.n,SUMPRODUCT(--(_xlpm.v&lt;&gt;"")),IF(_xlpm.n=0,"",SUM(_xlpm.v)/_xlpm.n)))</f>
        <v/>
      </c>
      <c r="N70" s="127" t="str">
        <f t="shared" si="4"/>
        <v/>
      </c>
      <c r="O70" t="str">
        <f t="shared" si="3"/>
        <v/>
      </c>
      <c r="V70" t="str">
        <f>IF(TRIM(SUBSTITUTE(A70,CHAR(160),""))="","",IFERROR(_xlfn.XLOOKUP(TRIM(SUBSTITUTE(A70,CHAR(160),"")),Lookup!$A$2:$A$300,Lookup!$B$2:$B$300,""),""))</f>
        <v/>
      </c>
    </row>
    <row r="71" spans="1:22" ht="17.25" customHeight="1" x14ac:dyDescent="0.25">
      <c r="A71" s="7"/>
      <c r="C71" s="14" t="str">
        <f>IF(COUNTIFS('Score Import'!$A:$A,$A71,'Score Import'!$C:$C,C$1)=0,"",
SUMIFS('Score Import'!$B:$B,'Score Import'!$A:$A,$A71,'Score Import'!$C:$C,C$1))</f>
        <v/>
      </c>
      <c r="D71" s="14" t="str">
        <f>IF(COUNTIFS('Score Import'!$A:$A,$A71,'Score Import'!$C:$C,D$1)=0,"",
SUMIFS('Score Import'!$B:$B,'Score Import'!$A:$A,$A71,'Score Import'!$C:$C,D$1))</f>
        <v/>
      </c>
      <c r="E71" s="14" t="str">
        <f>IF(COUNTIFS('Score Import'!$A:$A,$A71,'Score Import'!$C:$C,E$1)=0,"",
SUMIFS('Score Import'!$B:$B,'Score Import'!$A:$A,$A71,'Score Import'!$C:$C,E$1))</f>
        <v/>
      </c>
      <c r="F71" s="14" t="str">
        <f>IF(COUNTIFS('Score Import'!$A:$A,$A71,'Score Import'!$C:$C,F$1)=0,"",
SUMIFS('Score Import'!$B:$B,'Score Import'!$A:$A,$A71,'Score Import'!$C:$C,F$1))</f>
        <v/>
      </c>
      <c r="G71" s="14" t="str">
        <f>IF(COUNTIFS('Score Import'!$A:$A,$A71,'Score Import'!$C:$C,G$1)=0,"",
SUMIFS('Score Import'!$B:$B,'Score Import'!$A:$A,$A71,'Score Import'!$C:$C,G$1))</f>
        <v/>
      </c>
      <c r="H71" s="146" t="str" cm="1">
        <f t="array" ref="H71">_xlfn.LET(_xlpm.v,IFERROR(VALUE(SUBSTITUTE(C71:G71,",","")),""),
_xlpm.valid,SUMPRODUCT(--(_xlpm.v&lt;&gt;""),--(LOWER(TRIM(C71:G71&amp;""))&lt;&gt;"x")),
_xlpm.m,SUMPRODUCT(--(_xlpm.v&lt;&gt;""),--(LOWER(TRIM(C71:G71&amp;""))&lt;&gt;"x"),--(_xlpm.v&lt;6000000)),
IF(_xlpm.valid=0,"",
IF(_xlpm.m=0,"Perfect!",
_xlpm.m&amp;IF(_xlpm.m=1," miss"," misses"))))</f>
        <v/>
      </c>
      <c r="I71" s="131"/>
      <c r="J71" s="131"/>
      <c r="K71" s="131"/>
      <c r="L71" s="130" t="str" cm="1">
        <f t="array" ref="L71">IF(SUMPRODUCT(--(LOWER(TRIM(C71:G71&amp;""))&lt;&gt;"x"),--(C71:G71&lt;&gt;""))=0,"",
SUMPRODUCT((LOWER(TRIM(C71:G71&amp;""))&lt;&gt;"x")*IFERROR(VALUE(SUBSTITUTE(C71:G71,",","")),0)))</f>
        <v/>
      </c>
      <c r="M71" s="14" t="str" cm="1">
        <f t="array" ref="M71">IF(COUNTA(C71:G71)&lt;5,"",_xlfn.LET(_xlpm.v,IFERROR(VALUE(SUBSTITUTE(C71:G71,",","")),""),_xlpm.n,SUMPRODUCT(--(_xlpm.v&lt;&gt;"")),IF(_xlpm.n=0,"",SUM(_xlpm.v)/_xlpm.n)))</f>
        <v/>
      </c>
      <c r="N71" s="127" t="str">
        <f t="shared" si="4"/>
        <v/>
      </c>
      <c r="O71" t="str">
        <f t="shared" si="3"/>
        <v/>
      </c>
      <c r="V71" t="str">
        <f>IF(TRIM(SUBSTITUTE(A71,CHAR(160),""))="","",IFERROR(_xlfn.XLOOKUP(TRIM(SUBSTITUTE(A71,CHAR(160),"")),Lookup!$A$2:$A$300,Lookup!$B$2:$B$300,""),""))</f>
        <v/>
      </c>
    </row>
    <row r="72" spans="1:22" ht="17.25" customHeight="1" x14ac:dyDescent="0.25">
      <c r="A72" s="7"/>
      <c r="C72" s="14" t="str">
        <f>IF(COUNTIFS('Score Import'!$A:$A,$A72,'Score Import'!$C:$C,C$1)=0,"",
SUMIFS('Score Import'!$B:$B,'Score Import'!$A:$A,$A72,'Score Import'!$C:$C,C$1))</f>
        <v/>
      </c>
      <c r="D72" s="14" t="str">
        <f>IF(COUNTIFS('Score Import'!$A:$A,$A72,'Score Import'!$C:$C,D$1)=0,"",
SUMIFS('Score Import'!$B:$B,'Score Import'!$A:$A,$A72,'Score Import'!$C:$C,D$1))</f>
        <v/>
      </c>
      <c r="E72" s="14" t="str">
        <f>IF(COUNTIFS('Score Import'!$A:$A,$A72,'Score Import'!$C:$C,E$1)=0,"",
SUMIFS('Score Import'!$B:$B,'Score Import'!$A:$A,$A72,'Score Import'!$C:$C,E$1))</f>
        <v/>
      </c>
      <c r="F72" s="14" t="str">
        <f>IF(COUNTIFS('Score Import'!$A:$A,$A72,'Score Import'!$C:$C,F$1)=0,"",
SUMIFS('Score Import'!$B:$B,'Score Import'!$A:$A,$A72,'Score Import'!$C:$C,F$1))</f>
        <v/>
      </c>
      <c r="G72" s="14" t="str">
        <f>IF(COUNTIFS('Score Import'!$A:$A,$A72,'Score Import'!$C:$C,G$1)=0,"",
SUMIFS('Score Import'!$B:$B,'Score Import'!$A:$A,$A72,'Score Import'!$C:$C,G$1))</f>
        <v/>
      </c>
      <c r="H72" s="146" t="str" cm="1">
        <f t="array" ref="H72">_xlfn.LET(_xlpm.v,IFERROR(VALUE(SUBSTITUTE(C72:G72,",","")),""),
_xlpm.valid,SUMPRODUCT(--(_xlpm.v&lt;&gt;""),--(LOWER(TRIM(C72:G72&amp;""))&lt;&gt;"x")),
_xlpm.m,SUMPRODUCT(--(_xlpm.v&lt;&gt;""),--(LOWER(TRIM(C72:G72&amp;""))&lt;&gt;"x"),--(_xlpm.v&lt;6000000)),
IF(_xlpm.valid=0,"",
IF(_xlpm.m=0,"Perfect!",
_xlpm.m&amp;IF(_xlpm.m=1," miss"," misses"))))</f>
        <v/>
      </c>
      <c r="I72" s="131"/>
      <c r="J72" s="131"/>
      <c r="K72" s="131"/>
      <c r="L72" s="130" t="str" cm="1">
        <f t="array" ref="L72">IF(SUMPRODUCT(--(LOWER(TRIM(C72:G72&amp;""))&lt;&gt;"x"),--(C72:G72&lt;&gt;""))=0,"",
SUMPRODUCT((LOWER(TRIM(C72:G72&amp;""))&lt;&gt;"x")*IFERROR(VALUE(SUBSTITUTE(C72:G72,",","")),0)))</f>
        <v/>
      </c>
      <c r="M72" s="14" t="str" cm="1">
        <f t="array" ref="M72">IF(COUNTA(C72:G72)&lt;5,"",_xlfn.LET(_xlpm.v,IFERROR(VALUE(SUBSTITUTE(C72:G72,",","")),""),_xlpm.n,SUMPRODUCT(--(_xlpm.v&lt;&gt;"")),IF(_xlpm.n=0,"",SUM(_xlpm.v)/_xlpm.n)))</f>
        <v/>
      </c>
      <c r="N72" s="127" t="str">
        <f t="shared" si="4"/>
        <v/>
      </c>
      <c r="O72" t="str">
        <f t="shared" si="3"/>
        <v/>
      </c>
      <c r="V72" t="str">
        <f>IF(TRIM(SUBSTITUTE(A72,CHAR(160),""))="","",IFERROR(_xlfn.XLOOKUP(TRIM(SUBSTITUTE(A72,CHAR(160),"")),Lookup!$A$2:$A$300,Lookup!$B$2:$B$300,""),""))</f>
        <v/>
      </c>
    </row>
    <row r="73" spans="1:22" ht="17.25" customHeight="1" x14ac:dyDescent="0.25">
      <c r="A73" s="7"/>
      <c r="C73" s="14" t="str">
        <f>IF(COUNTIFS('Score Import'!$A:$A,$A73,'Score Import'!$C:$C,C$1)=0,"",
SUMIFS('Score Import'!$B:$B,'Score Import'!$A:$A,$A73,'Score Import'!$C:$C,C$1))</f>
        <v/>
      </c>
      <c r="D73" s="14" t="str">
        <f>IF(COUNTIFS('Score Import'!$A:$A,$A73,'Score Import'!$C:$C,D$1)=0,"",
SUMIFS('Score Import'!$B:$B,'Score Import'!$A:$A,$A73,'Score Import'!$C:$C,D$1))</f>
        <v/>
      </c>
      <c r="E73" s="14" t="str">
        <f>IF(COUNTIFS('Score Import'!$A:$A,$A73,'Score Import'!$C:$C,E$1)=0,"",
SUMIFS('Score Import'!$B:$B,'Score Import'!$A:$A,$A73,'Score Import'!$C:$C,E$1))</f>
        <v/>
      </c>
      <c r="F73" s="14" t="str">
        <f>IF(COUNTIFS('Score Import'!$A:$A,$A73,'Score Import'!$C:$C,F$1)=0,"",
SUMIFS('Score Import'!$B:$B,'Score Import'!$A:$A,$A73,'Score Import'!$C:$C,F$1))</f>
        <v/>
      </c>
      <c r="G73" s="14" t="str">
        <f>IF(COUNTIFS('Score Import'!$A:$A,$A73,'Score Import'!$C:$C,G$1)=0,"",
SUMIFS('Score Import'!$B:$B,'Score Import'!$A:$A,$A73,'Score Import'!$C:$C,G$1))</f>
        <v/>
      </c>
      <c r="H73" s="146" t="str" cm="1">
        <f t="array" ref="H73">_xlfn.LET(_xlpm.v,IFERROR(VALUE(SUBSTITUTE(C73:G73,",","")),""),
_xlpm.valid,SUMPRODUCT(--(_xlpm.v&lt;&gt;""),--(LOWER(TRIM(C73:G73&amp;""))&lt;&gt;"x")),
_xlpm.m,SUMPRODUCT(--(_xlpm.v&lt;&gt;""),--(LOWER(TRIM(C73:G73&amp;""))&lt;&gt;"x"),--(_xlpm.v&lt;6000000)),
IF(_xlpm.valid=0,"",
IF(_xlpm.m=0,"Perfect!",
_xlpm.m&amp;IF(_xlpm.m=1," miss"," misses"))))</f>
        <v/>
      </c>
      <c r="I73" s="131"/>
      <c r="J73" s="131"/>
      <c r="K73" s="131"/>
      <c r="L73" s="130" t="str" cm="1">
        <f t="array" ref="L73">IF(SUMPRODUCT(--(LOWER(TRIM(C73:G73&amp;""))&lt;&gt;"x"),--(C73:G73&lt;&gt;""))=0,"",
SUMPRODUCT((LOWER(TRIM(C73:G73&amp;""))&lt;&gt;"x")*IFERROR(VALUE(SUBSTITUTE(C73:G73,",","")),0)))</f>
        <v/>
      </c>
      <c r="M73" s="14" t="str" cm="1">
        <f t="array" ref="M73">IF(COUNTA(C73:G73)&lt;5,"",_xlfn.LET(_xlpm.v,IFERROR(VALUE(SUBSTITUTE(C73:G73,",","")),""),_xlpm.n,SUMPRODUCT(--(_xlpm.v&lt;&gt;"")),IF(_xlpm.n=0,"",SUM(_xlpm.v)/_xlpm.n)))</f>
        <v/>
      </c>
      <c r="N73" s="127" t="str">
        <f t="shared" si="4"/>
        <v/>
      </c>
      <c r="O73" t="str">
        <f t="shared" si="3"/>
        <v/>
      </c>
      <c r="V73" t="str">
        <f>IF(TRIM(SUBSTITUTE(A73,CHAR(160),""))="","",IFERROR(_xlfn.XLOOKUP(TRIM(SUBSTITUTE(A73,CHAR(160),"")),Lookup!$A$2:$A$300,Lookup!$B$2:$B$300,""),""))</f>
        <v/>
      </c>
    </row>
    <row r="74" spans="1:22" ht="17.25" customHeight="1" x14ac:dyDescent="0.25">
      <c r="A74" s="7"/>
      <c r="C74" s="14" t="str">
        <f>IF(COUNTIFS('Score Import'!$A:$A,$A74,'Score Import'!$C:$C,C$1)=0,"",
SUMIFS('Score Import'!$B:$B,'Score Import'!$A:$A,$A74,'Score Import'!$C:$C,C$1))</f>
        <v/>
      </c>
      <c r="D74" s="14" t="str">
        <f>IF(COUNTIFS('Score Import'!$A:$A,$A74,'Score Import'!$C:$C,D$1)=0,"",
SUMIFS('Score Import'!$B:$B,'Score Import'!$A:$A,$A74,'Score Import'!$C:$C,D$1))</f>
        <v/>
      </c>
      <c r="E74" s="14" t="str">
        <f>IF(COUNTIFS('Score Import'!$A:$A,$A74,'Score Import'!$C:$C,E$1)=0,"",
SUMIFS('Score Import'!$B:$B,'Score Import'!$A:$A,$A74,'Score Import'!$C:$C,E$1))</f>
        <v/>
      </c>
      <c r="F74" s="14" t="str">
        <f>IF(COUNTIFS('Score Import'!$A:$A,$A74,'Score Import'!$C:$C,F$1)=0,"",
SUMIFS('Score Import'!$B:$B,'Score Import'!$A:$A,$A74,'Score Import'!$C:$C,F$1))</f>
        <v/>
      </c>
      <c r="G74" s="14" t="str">
        <f>IF(COUNTIFS('Score Import'!$A:$A,$A74,'Score Import'!$C:$C,G$1)=0,"",
SUMIFS('Score Import'!$B:$B,'Score Import'!$A:$A,$A74,'Score Import'!$C:$C,G$1))</f>
        <v/>
      </c>
      <c r="H74" s="146" t="str" cm="1">
        <f t="array" ref="H74">_xlfn.LET(_xlpm.v,IFERROR(VALUE(SUBSTITUTE(C74:G74,",","")),""),
_xlpm.valid,SUMPRODUCT(--(_xlpm.v&lt;&gt;""),--(LOWER(TRIM(C74:G74&amp;""))&lt;&gt;"x")),
_xlpm.m,SUMPRODUCT(--(_xlpm.v&lt;&gt;""),--(LOWER(TRIM(C74:G74&amp;""))&lt;&gt;"x"),--(_xlpm.v&lt;6000000)),
IF(_xlpm.valid=0,"",
IF(_xlpm.m=0,"Perfect!",
_xlpm.m&amp;IF(_xlpm.m=1," miss"," misses"))))</f>
        <v/>
      </c>
      <c r="I74" s="131"/>
      <c r="J74" s="131"/>
      <c r="K74" s="131"/>
      <c r="L74" s="130" t="str" cm="1">
        <f t="array" ref="L74">IF(SUMPRODUCT(--(LOWER(TRIM(C74:G74&amp;""))&lt;&gt;"x"),--(C74:G74&lt;&gt;""))=0,"",
SUMPRODUCT((LOWER(TRIM(C74:G74&amp;""))&lt;&gt;"x")*IFERROR(VALUE(SUBSTITUTE(C74:G74,",","")),0)))</f>
        <v/>
      </c>
      <c r="M74" s="14" t="str" cm="1">
        <f t="array" ref="M74">IF(COUNTA(C74:G74)&lt;5,"",_xlfn.LET(_xlpm.v,IFERROR(VALUE(SUBSTITUTE(C74:G74,",","")),""),_xlpm.n,SUMPRODUCT(--(_xlpm.v&lt;&gt;"")),IF(_xlpm.n=0,"",SUM(_xlpm.v)/_xlpm.n)))</f>
        <v/>
      </c>
      <c r="N74" s="127" t="str">
        <f t="shared" si="4"/>
        <v/>
      </c>
      <c r="O74" t="str">
        <f t="shared" si="3"/>
        <v/>
      </c>
      <c r="V74" t="str">
        <f>IF(TRIM(SUBSTITUTE(A74,CHAR(160),""))="","",IFERROR(_xlfn.XLOOKUP(TRIM(SUBSTITUTE(A74,CHAR(160),"")),Lookup!$A$2:$A$300,Lookup!$B$2:$B$300,""),""))</f>
        <v/>
      </c>
    </row>
    <row r="75" spans="1:22" ht="17.25" customHeight="1" x14ac:dyDescent="0.25">
      <c r="A75" s="7"/>
      <c r="C75" s="14" t="str">
        <f>IF(COUNTIFS('Score Import'!$A:$A,$A75,'Score Import'!$C:$C,C$1)=0,"",
SUMIFS('Score Import'!$B:$B,'Score Import'!$A:$A,$A75,'Score Import'!$C:$C,C$1))</f>
        <v/>
      </c>
      <c r="D75" s="14" t="str">
        <f>IF(COUNTIFS('Score Import'!$A:$A,$A75,'Score Import'!$C:$C,D$1)=0,"",
SUMIFS('Score Import'!$B:$B,'Score Import'!$A:$A,$A75,'Score Import'!$C:$C,D$1))</f>
        <v/>
      </c>
      <c r="E75" s="14" t="str">
        <f>IF(COUNTIFS('Score Import'!$A:$A,$A75,'Score Import'!$C:$C,E$1)=0,"",
SUMIFS('Score Import'!$B:$B,'Score Import'!$A:$A,$A75,'Score Import'!$C:$C,E$1))</f>
        <v/>
      </c>
      <c r="F75" s="14" t="str">
        <f>IF(COUNTIFS('Score Import'!$A:$A,$A75,'Score Import'!$C:$C,F$1)=0,"",
SUMIFS('Score Import'!$B:$B,'Score Import'!$A:$A,$A75,'Score Import'!$C:$C,F$1))</f>
        <v/>
      </c>
      <c r="G75" s="14" t="str">
        <f>IF(COUNTIFS('Score Import'!$A:$A,$A75,'Score Import'!$C:$C,G$1)=0,"",
SUMIFS('Score Import'!$B:$B,'Score Import'!$A:$A,$A75,'Score Import'!$C:$C,G$1))</f>
        <v/>
      </c>
      <c r="H75" s="146" t="str" cm="1">
        <f t="array" ref="H75">_xlfn.LET(_xlpm.v,IFERROR(VALUE(SUBSTITUTE(C75:G75,",","")),""),
_xlpm.valid,SUMPRODUCT(--(_xlpm.v&lt;&gt;""),--(LOWER(TRIM(C75:G75&amp;""))&lt;&gt;"x")),
_xlpm.m,SUMPRODUCT(--(_xlpm.v&lt;&gt;""),--(LOWER(TRIM(C75:G75&amp;""))&lt;&gt;"x"),--(_xlpm.v&lt;6000000)),
IF(_xlpm.valid=0,"",
IF(_xlpm.m=0,"Perfect!",
_xlpm.m&amp;IF(_xlpm.m=1," miss"," misses"))))</f>
        <v/>
      </c>
      <c r="I75" s="131"/>
      <c r="J75" s="131"/>
      <c r="K75" s="131"/>
      <c r="L75" s="130" t="str" cm="1">
        <f t="array" ref="L75">IF(SUMPRODUCT(--(LOWER(TRIM(C75:G75&amp;""))&lt;&gt;"x"),--(C75:G75&lt;&gt;""))=0,"",
SUMPRODUCT((LOWER(TRIM(C75:G75&amp;""))&lt;&gt;"x")*IFERROR(VALUE(SUBSTITUTE(C75:G75,",","")),0)))</f>
        <v/>
      </c>
      <c r="M75" s="14" t="str" cm="1">
        <f t="array" ref="M75">IF(COUNTA(C75:G75)&lt;5,"",_xlfn.LET(_xlpm.v,IFERROR(VALUE(SUBSTITUTE(C75:G75,",","")),""),_xlpm.n,SUMPRODUCT(--(_xlpm.v&lt;&gt;"")),IF(_xlpm.n=0,"",SUM(_xlpm.v)/_xlpm.n)))</f>
        <v/>
      </c>
      <c r="N75" s="127" t="str">
        <f t="shared" si="4"/>
        <v/>
      </c>
      <c r="O75" t="str">
        <f t="shared" si="3"/>
        <v/>
      </c>
      <c r="V75" t="str">
        <f>IF(TRIM(SUBSTITUTE(A75,CHAR(160),""))="","",IFERROR(_xlfn.XLOOKUP(TRIM(SUBSTITUTE(A75,CHAR(160),"")),Lookup!$A$2:$A$300,Lookup!$B$2:$B$300,""),""))</f>
        <v/>
      </c>
    </row>
    <row r="76" spans="1:22" ht="17.25" customHeight="1" x14ac:dyDescent="0.25">
      <c r="A76" s="7"/>
      <c r="C76" s="14" t="str">
        <f>IF(COUNTIFS('Score Import'!$A:$A,$A76,'Score Import'!$C:$C,C$1)=0,"",
SUMIFS('Score Import'!$B:$B,'Score Import'!$A:$A,$A76,'Score Import'!$C:$C,C$1))</f>
        <v/>
      </c>
      <c r="D76" s="14" t="str">
        <f>IF(COUNTIFS('Score Import'!$A:$A,$A76,'Score Import'!$C:$C,D$1)=0,"",
SUMIFS('Score Import'!$B:$B,'Score Import'!$A:$A,$A76,'Score Import'!$C:$C,D$1))</f>
        <v/>
      </c>
      <c r="E76" s="14" t="str">
        <f>IF(COUNTIFS('Score Import'!$A:$A,$A76,'Score Import'!$C:$C,E$1)=0,"",
SUMIFS('Score Import'!$B:$B,'Score Import'!$A:$A,$A76,'Score Import'!$C:$C,E$1))</f>
        <v/>
      </c>
      <c r="F76" s="14" t="str">
        <f>IF(COUNTIFS('Score Import'!$A:$A,$A76,'Score Import'!$C:$C,F$1)=0,"",
SUMIFS('Score Import'!$B:$B,'Score Import'!$A:$A,$A76,'Score Import'!$C:$C,F$1))</f>
        <v/>
      </c>
      <c r="G76" s="14" t="str">
        <f>IF(COUNTIFS('Score Import'!$A:$A,$A76,'Score Import'!$C:$C,G$1)=0,"",
SUMIFS('Score Import'!$B:$B,'Score Import'!$A:$A,$A76,'Score Import'!$C:$C,G$1))</f>
        <v/>
      </c>
      <c r="H76" s="146" t="str" cm="1">
        <f t="array" ref="H76">_xlfn.LET(_xlpm.v,IFERROR(VALUE(SUBSTITUTE(C76:G76,",","")),""),
_xlpm.valid,SUMPRODUCT(--(_xlpm.v&lt;&gt;""),--(LOWER(TRIM(C76:G76&amp;""))&lt;&gt;"x")),
_xlpm.m,SUMPRODUCT(--(_xlpm.v&lt;&gt;""),--(LOWER(TRIM(C76:G76&amp;""))&lt;&gt;"x"),--(_xlpm.v&lt;6000000)),
IF(_xlpm.valid=0,"",
IF(_xlpm.m=0,"Perfect!",
_xlpm.m&amp;IF(_xlpm.m=1," miss"," misses"))))</f>
        <v/>
      </c>
      <c r="I76" s="131"/>
      <c r="J76" s="131"/>
      <c r="K76" s="131"/>
      <c r="L76" s="130" t="str" cm="1">
        <f t="array" ref="L76">IF(SUMPRODUCT(--(LOWER(TRIM(C76:G76&amp;""))&lt;&gt;"x"),--(C76:G76&lt;&gt;""))=0,"",
SUMPRODUCT((LOWER(TRIM(C76:G76&amp;""))&lt;&gt;"x")*IFERROR(VALUE(SUBSTITUTE(C76:G76,",","")),0)))</f>
        <v/>
      </c>
      <c r="M76" s="14" t="str" cm="1">
        <f t="array" ref="M76">IF(COUNTA(C76:G76)&lt;5,"",_xlfn.LET(_xlpm.v,IFERROR(VALUE(SUBSTITUTE(C76:G76,",","")),""),_xlpm.n,SUMPRODUCT(--(_xlpm.v&lt;&gt;"")),IF(_xlpm.n=0,"",SUM(_xlpm.v)/_xlpm.n)))</f>
        <v/>
      </c>
      <c r="N76" s="127" t="str">
        <f t="shared" si="4"/>
        <v/>
      </c>
      <c r="O76" t="str">
        <f t="shared" si="3"/>
        <v/>
      </c>
      <c r="V76" t="str">
        <f>IF(TRIM(SUBSTITUTE(A76,CHAR(160),""))="","",IFERROR(_xlfn.XLOOKUP(TRIM(SUBSTITUTE(A76,CHAR(160),"")),Lookup!$A$2:$A$300,Lookup!$B$2:$B$300,""),""))</f>
        <v/>
      </c>
    </row>
    <row r="77" spans="1:22" ht="17.25" customHeight="1" x14ac:dyDescent="0.25">
      <c r="A77" s="7"/>
      <c r="C77" s="14" t="str">
        <f>IF(COUNTIFS('Score Import'!$A:$A,$A77,'Score Import'!$C:$C,C$1)=0,"",
SUMIFS('Score Import'!$B:$B,'Score Import'!$A:$A,$A77,'Score Import'!$C:$C,C$1))</f>
        <v/>
      </c>
      <c r="D77" s="14" t="str">
        <f>IF(COUNTIFS('Score Import'!$A:$A,$A77,'Score Import'!$C:$C,D$1)=0,"",
SUMIFS('Score Import'!$B:$B,'Score Import'!$A:$A,$A77,'Score Import'!$C:$C,D$1))</f>
        <v/>
      </c>
      <c r="E77" s="14" t="str">
        <f>IF(COUNTIFS('Score Import'!$A:$A,$A77,'Score Import'!$C:$C,E$1)=0,"",
SUMIFS('Score Import'!$B:$B,'Score Import'!$A:$A,$A77,'Score Import'!$C:$C,E$1))</f>
        <v/>
      </c>
      <c r="F77" s="14" t="str">
        <f>IF(COUNTIFS('Score Import'!$A:$A,$A77,'Score Import'!$C:$C,F$1)=0,"",
SUMIFS('Score Import'!$B:$B,'Score Import'!$A:$A,$A77,'Score Import'!$C:$C,F$1))</f>
        <v/>
      </c>
      <c r="G77" s="14" t="str">
        <f>IF(COUNTIFS('Score Import'!$A:$A,$A77,'Score Import'!$C:$C,G$1)=0,"",
SUMIFS('Score Import'!$B:$B,'Score Import'!$A:$A,$A77,'Score Import'!$C:$C,G$1))</f>
        <v/>
      </c>
      <c r="H77" s="146" t="str" cm="1">
        <f t="array" ref="H77">_xlfn.LET(_xlpm.v,IFERROR(VALUE(SUBSTITUTE(C77:G77,",","")),""),
_xlpm.valid,SUMPRODUCT(--(_xlpm.v&lt;&gt;""),--(LOWER(TRIM(C77:G77&amp;""))&lt;&gt;"x")),
_xlpm.m,SUMPRODUCT(--(_xlpm.v&lt;&gt;""),--(LOWER(TRIM(C77:G77&amp;""))&lt;&gt;"x"),--(_xlpm.v&lt;6000000)),
IF(_xlpm.valid=0,"",
IF(_xlpm.m=0,"Perfect!",
_xlpm.m&amp;IF(_xlpm.m=1," miss"," misses"))))</f>
        <v/>
      </c>
      <c r="I77" s="131"/>
      <c r="J77" s="131"/>
      <c r="K77" s="131"/>
      <c r="L77" s="130" t="str" cm="1">
        <f t="array" ref="L77">IF(SUMPRODUCT(--(LOWER(TRIM(C77:G77&amp;""))&lt;&gt;"x"),--(C77:G77&lt;&gt;""))=0,"",
SUMPRODUCT((LOWER(TRIM(C77:G77&amp;""))&lt;&gt;"x")*IFERROR(VALUE(SUBSTITUTE(C77:G77,",","")),0)))</f>
        <v/>
      </c>
      <c r="M77" s="14" t="str" cm="1">
        <f t="array" ref="M77">IF(COUNTA(C77:G77)&lt;5,"",_xlfn.LET(_xlpm.v,IFERROR(VALUE(SUBSTITUTE(C77:G77,",","")),""),_xlpm.n,SUMPRODUCT(--(_xlpm.v&lt;&gt;"")),IF(_xlpm.n=0,"",SUM(_xlpm.v)/_xlpm.n)))</f>
        <v/>
      </c>
      <c r="N77" s="127" t="str">
        <f t="shared" si="4"/>
        <v/>
      </c>
      <c r="O77" t="str">
        <f t="shared" si="3"/>
        <v/>
      </c>
      <c r="V77" t="str">
        <f>IF(TRIM(SUBSTITUTE(A77,CHAR(160),""))="","",IFERROR(_xlfn.XLOOKUP(TRIM(SUBSTITUTE(A77,CHAR(160),"")),Lookup!$A$2:$A$300,Lookup!$B$2:$B$300,""),""))</f>
        <v/>
      </c>
    </row>
    <row r="78" spans="1:22" ht="17.25" customHeight="1" x14ac:dyDescent="0.25">
      <c r="A78" s="7"/>
      <c r="C78" s="14" t="str">
        <f>IF(COUNTIFS('Score Import'!$A:$A,$A78,'Score Import'!$C:$C,C$1)=0,"",
SUMIFS('Score Import'!$B:$B,'Score Import'!$A:$A,$A78,'Score Import'!$C:$C,C$1))</f>
        <v/>
      </c>
      <c r="D78" s="14" t="str">
        <f>IF(COUNTIFS('Score Import'!$A:$A,$A78,'Score Import'!$C:$C,D$1)=0,"",
SUMIFS('Score Import'!$B:$B,'Score Import'!$A:$A,$A78,'Score Import'!$C:$C,D$1))</f>
        <v/>
      </c>
      <c r="E78" s="14" t="str">
        <f>IF(COUNTIFS('Score Import'!$A:$A,$A78,'Score Import'!$C:$C,E$1)=0,"",
SUMIFS('Score Import'!$B:$B,'Score Import'!$A:$A,$A78,'Score Import'!$C:$C,E$1))</f>
        <v/>
      </c>
      <c r="F78" s="14" t="str">
        <f>IF(COUNTIFS('Score Import'!$A:$A,$A78,'Score Import'!$C:$C,F$1)=0,"",
SUMIFS('Score Import'!$B:$B,'Score Import'!$A:$A,$A78,'Score Import'!$C:$C,F$1))</f>
        <v/>
      </c>
      <c r="G78" s="14" t="str">
        <f>IF(COUNTIFS('Score Import'!$A:$A,$A78,'Score Import'!$C:$C,G$1)=0,"",
SUMIFS('Score Import'!$B:$B,'Score Import'!$A:$A,$A78,'Score Import'!$C:$C,G$1))</f>
        <v/>
      </c>
      <c r="H78" s="146" t="str" cm="1">
        <f t="array" ref="H78">_xlfn.LET(_xlpm.v,IFERROR(VALUE(SUBSTITUTE(C78:G78,",","")),""),
_xlpm.valid,SUMPRODUCT(--(_xlpm.v&lt;&gt;""),--(LOWER(TRIM(C78:G78&amp;""))&lt;&gt;"x")),
_xlpm.m,SUMPRODUCT(--(_xlpm.v&lt;&gt;""),--(LOWER(TRIM(C78:G78&amp;""))&lt;&gt;"x"),--(_xlpm.v&lt;6000000)),
IF(_xlpm.valid=0,"",
IF(_xlpm.m=0,"Perfect!",
_xlpm.m&amp;IF(_xlpm.m=1," miss"," misses"))))</f>
        <v/>
      </c>
      <c r="I78" s="131"/>
      <c r="J78" s="131"/>
      <c r="K78" s="131"/>
      <c r="L78" s="130" t="str" cm="1">
        <f t="array" ref="L78">IF(SUMPRODUCT(--(LOWER(TRIM(C78:G78&amp;""))&lt;&gt;"x"),--(C78:G78&lt;&gt;""))=0,"",
SUMPRODUCT((LOWER(TRIM(C78:G78&amp;""))&lt;&gt;"x")*IFERROR(VALUE(SUBSTITUTE(C78:G78,",","")),0)))</f>
        <v/>
      </c>
      <c r="M78" s="14" t="str" cm="1">
        <f t="array" ref="M78">IF(COUNTA(C78:G78)&lt;5,"",_xlfn.LET(_xlpm.v,IFERROR(VALUE(SUBSTITUTE(C78:G78,",","")),""),_xlpm.n,SUMPRODUCT(--(_xlpm.v&lt;&gt;"")),IF(_xlpm.n=0,"",SUM(_xlpm.v)/_xlpm.n)))</f>
        <v/>
      </c>
      <c r="N78" s="127" t="str">
        <f t="shared" si="4"/>
        <v/>
      </c>
      <c r="O78" t="str">
        <f t="shared" si="3"/>
        <v/>
      </c>
      <c r="V78" t="str">
        <f>IF(TRIM(SUBSTITUTE(A78,CHAR(160),""))="","",IFERROR(_xlfn.XLOOKUP(TRIM(SUBSTITUTE(A78,CHAR(160),"")),Lookup!$A$2:$A$300,Lookup!$B$2:$B$300,""),""))</f>
        <v/>
      </c>
    </row>
    <row r="79" spans="1:22" ht="17.25" customHeight="1" x14ac:dyDescent="0.25">
      <c r="A79" s="7"/>
      <c r="C79" s="14" t="str">
        <f>IF(COUNTIFS('Score Import'!$A:$A,$A79,'Score Import'!$C:$C,C$1)=0,"",
SUMIFS('Score Import'!$B:$B,'Score Import'!$A:$A,$A79,'Score Import'!$C:$C,C$1))</f>
        <v/>
      </c>
      <c r="D79" s="14" t="str">
        <f>IF(COUNTIFS('Score Import'!$A:$A,$A79,'Score Import'!$C:$C,D$1)=0,"",
SUMIFS('Score Import'!$B:$B,'Score Import'!$A:$A,$A79,'Score Import'!$C:$C,D$1))</f>
        <v/>
      </c>
      <c r="E79" s="14" t="str">
        <f>IF(COUNTIFS('Score Import'!$A:$A,$A79,'Score Import'!$C:$C,E$1)=0,"",
SUMIFS('Score Import'!$B:$B,'Score Import'!$A:$A,$A79,'Score Import'!$C:$C,E$1))</f>
        <v/>
      </c>
      <c r="F79" s="14" t="str">
        <f>IF(COUNTIFS('Score Import'!$A:$A,$A79,'Score Import'!$C:$C,F$1)=0,"",
SUMIFS('Score Import'!$B:$B,'Score Import'!$A:$A,$A79,'Score Import'!$C:$C,F$1))</f>
        <v/>
      </c>
      <c r="G79" s="14" t="str">
        <f>IF(COUNTIFS('Score Import'!$A:$A,$A79,'Score Import'!$C:$C,G$1)=0,"",
SUMIFS('Score Import'!$B:$B,'Score Import'!$A:$A,$A79,'Score Import'!$C:$C,G$1))</f>
        <v/>
      </c>
      <c r="H79" s="146" t="str" cm="1">
        <f t="array" ref="H79">_xlfn.LET(_xlpm.v,IFERROR(VALUE(SUBSTITUTE(C79:G79,",","")),""),
_xlpm.valid,SUMPRODUCT(--(_xlpm.v&lt;&gt;""),--(LOWER(TRIM(C79:G79&amp;""))&lt;&gt;"x")),
_xlpm.m,SUMPRODUCT(--(_xlpm.v&lt;&gt;""),--(LOWER(TRIM(C79:G79&amp;""))&lt;&gt;"x"),--(_xlpm.v&lt;6000000)),
IF(_xlpm.valid=0,"",
IF(_xlpm.m=0,"Perfect!",
_xlpm.m&amp;IF(_xlpm.m=1," miss"," misses"))))</f>
        <v/>
      </c>
      <c r="I79" s="131"/>
      <c r="J79" s="131"/>
      <c r="K79" s="131"/>
      <c r="L79" s="130" t="str" cm="1">
        <f t="array" ref="L79">IF(SUMPRODUCT(--(LOWER(TRIM(C79:G79&amp;""))&lt;&gt;"x"),--(C79:G79&lt;&gt;""))=0,"",
SUMPRODUCT((LOWER(TRIM(C79:G79&amp;""))&lt;&gt;"x")*IFERROR(VALUE(SUBSTITUTE(C79:G79,",","")),0)))</f>
        <v/>
      </c>
      <c r="M79" s="14" t="str" cm="1">
        <f t="array" ref="M79">IF(COUNTA(C79:G79)&lt;5,"",_xlfn.LET(_xlpm.v,IFERROR(VALUE(SUBSTITUTE(C79:G79,",","")),""),_xlpm.n,SUMPRODUCT(--(_xlpm.v&lt;&gt;"")),IF(_xlpm.n=0,"",SUM(_xlpm.v)/_xlpm.n)))</f>
        <v/>
      </c>
      <c r="N79" s="127" t="str">
        <f t="shared" si="4"/>
        <v/>
      </c>
      <c r="O79" t="str">
        <f t="shared" si="3"/>
        <v/>
      </c>
      <c r="V79" t="str">
        <f>IF(TRIM(SUBSTITUTE(A79,CHAR(160),""))="","",IFERROR(_xlfn.XLOOKUP(TRIM(SUBSTITUTE(A79,CHAR(160),"")),Lookup!$A$2:$A$300,Lookup!$B$2:$B$300,""),""))</f>
        <v/>
      </c>
    </row>
    <row r="80" spans="1:22" ht="17.25" customHeight="1" x14ac:dyDescent="0.25">
      <c r="A80" s="7"/>
      <c r="C80" s="14" t="str">
        <f>IF(COUNTIFS('Score Import'!$A:$A,$A80,'Score Import'!$C:$C,C$1)=0,"",
SUMIFS('Score Import'!$B:$B,'Score Import'!$A:$A,$A80,'Score Import'!$C:$C,C$1))</f>
        <v/>
      </c>
      <c r="D80" s="14" t="str">
        <f>IF(COUNTIFS('Score Import'!$A:$A,$A80,'Score Import'!$C:$C,D$1)=0,"",
SUMIFS('Score Import'!$B:$B,'Score Import'!$A:$A,$A80,'Score Import'!$C:$C,D$1))</f>
        <v/>
      </c>
      <c r="E80" s="14" t="str">
        <f>IF(COUNTIFS('Score Import'!$A:$A,$A80,'Score Import'!$C:$C,E$1)=0,"",
SUMIFS('Score Import'!$B:$B,'Score Import'!$A:$A,$A80,'Score Import'!$C:$C,E$1))</f>
        <v/>
      </c>
      <c r="F80" s="14" t="str">
        <f>IF(COUNTIFS('Score Import'!$A:$A,$A80,'Score Import'!$C:$C,F$1)=0,"",
SUMIFS('Score Import'!$B:$B,'Score Import'!$A:$A,$A80,'Score Import'!$C:$C,F$1))</f>
        <v/>
      </c>
      <c r="G80" s="14" t="str">
        <f>IF(COUNTIFS('Score Import'!$A:$A,$A80,'Score Import'!$C:$C,G$1)=0,"",
SUMIFS('Score Import'!$B:$B,'Score Import'!$A:$A,$A80,'Score Import'!$C:$C,G$1))</f>
        <v/>
      </c>
      <c r="H80" s="146" t="str" cm="1">
        <f t="array" ref="H80">_xlfn.LET(_xlpm.v,IFERROR(VALUE(SUBSTITUTE(C80:G80,",","")),""),
_xlpm.valid,SUMPRODUCT(--(_xlpm.v&lt;&gt;""),--(LOWER(TRIM(C80:G80&amp;""))&lt;&gt;"x")),
_xlpm.m,SUMPRODUCT(--(_xlpm.v&lt;&gt;""),--(LOWER(TRIM(C80:G80&amp;""))&lt;&gt;"x"),--(_xlpm.v&lt;6000000)),
IF(_xlpm.valid=0,"",
IF(_xlpm.m=0,"Perfect!",
_xlpm.m&amp;IF(_xlpm.m=1," miss"," misses"))))</f>
        <v/>
      </c>
      <c r="I80" s="131"/>
      <c r="J80" s="131"/>
      <c r="K80" s="131"/>
      <c r="L80" s="130" t="str" cm="1">
        <f t="array" ref="L80">IF(SUMPRODUCT(--(LOWER(TRIM(C80:G80&amp;""))&lt;&gt;"x"),--(C80:G80&lt;&gt;""))=0,"",
SUMPRODUCT((LOWER(TRIM(C80:G80&amp;""))&lt;&gt;"x")*IFERROR(VALUE(SUBSTITUTE(C80:G80,",","")),0)))</f>
        <v/>
      </c>
      <c r="M80" s="14" t="str" cm="1">
        <f t="array" ref="M80">IF(COUNTA(C80:G80)&lt;5,"",_xlfn.LET(_xlpm.v,IFERROR(VALUE(SUBSTITUTE(C80:G80,",","")),""),_xlpm.n,SUMPRODUCT(--(_xlpm.v&lt;&gt;"")),IF(_xlpm.n=0,"",SUM(_xlpm.v)/_xlpm.n)))</f>
        <v/>
      </c>
      <c r="N80" s="127" t="str">
        <f t="shared" si="4"/>
        <v/>
      </c>
      <c r="O80" t="str">
        <f t="shared" si="3"/>
        <v/>
      </c>
      <c r="V80" t="str">
        <f>IF(TRIM(SUBSTITUTE(A80,CHAR(160),""))="","",IFERROR(_xlfn.XLOOKUP(TRIM(SUBSTITUTE(A80,CHAR(160),"")),Lookup!$A$2:$A$300,Lookup!$B$2:$B$300,""),""))</f>
        <v/>
      </c>
    </row>
    <row r="81" spans="1:22" ht="17.25" customHeight="1" x14ac:dyDescent="0.25">
      <c r="A81" s="7"/>
      <c r="C81" s="14" t="str">
        <f>IF(COUNTIFS('Score Import'!$A:$A,$A81,'Score Import'!$C:$C,C$1)=0,"",
SUMIFS('Score Import'!$B:$B,'Score Import'!$A:$A,$A81,'Score Import'!$C:$C,C$1))</f>
        <v/>
      </c>
      <c r="D81" s="14" t="str">
        <f>IF(COUNTIFS('Score Import'!$A:$A,$A81,'Score Import'!$C:$C,D$1)=0,"",
SUMIFS('Score Import'!$B:$B,'Score Import'!$A:$A,$A81,'Score Import'!$C:$C,D$1))</f>
        <v/>
      </c>
      <c r="E81" s="14" t="str">
        <f>IF(COUNTIFS('Score Import'!$A:$A,$A81,'Score Import'!$C:$C,E$1)=0,"",
SUMIFS('Score Import'!$B:$B,'Score Import'!$A:$A,$A81,'Score Import'!$C:$C,E$1))</f>
        <v/>
      </c>
      <c r="F81" s="14" t="str">
        <f>IF(COUNTIFS('Score Import'!$A:$A,$A81,'Score Import'!$C:$C,F$1)=0,"",
SUMIFS('Score Import'!$B:$B,'Score Import'!$A:$A,$A81,'Score Import'!$C:$C,F$1))</f>
        <v/>
      </c>
      <c r="G81" s="14" t="str">
        <f>IF(COUNTIFS('Score Import'!$A:$A,$A81,'Score Import'!$C:$C,G$1)=0,"",
SUMIFS('Score Import'!$B:$B,'Score Import'!$A:$A,$A81,'Score Import'!$C:$C,G$1))</f>
        <v/>
      </c>
      <c r="H81" s="146" t="str" cm="1">
        <f t="array" ref="H81">_xlfn.LET(_xlpm.v,IFERROR(VALUE(SUBSTITUTE(C81:G81,",","")),""),
_xlpm.valid,SUMPRODUCT(--(_xlpm.v&lt;&gt;""),--(LOWER(TRIM(C81:G81&amp;""))&lt;&gt;"x")),
_xlpm.m,SUMPRODUCT(--(_xlpm.v&lt;&gt;""),--(LOWER(TRIM(C81:G81&amp;""))&lt;&gt;"x"),--(_xlpm.v&lt;6000000)),
IF(_xlpm.valid=0,"",
IF(_xlpm.m=0,"Perfect!",
_xlpm.m&amp;IF(_xlpm.m=1," miss"," misses"))))</f>
        <v/>
      </c>
      <c r="I81" s="131"/>
      <c r="J81" s="131"/>
      <c r="K81" s="131"/>
      <c r="L81" s="130" t="str" cm="1">
        <f t="array" ref="L81">IF(SUMPRODUCT(--(LOWER(TRIM(C81:G81&amp;""))&lt;&gt;"x"),--(C81:G81&lt;&gt;""))=0,"",
SUMPRODUCT((LOWER(TRIM(C81:G81&amp;""))&lt;&gt;"x")*IFERROR(VALUE(SUBSTITUTE(C81:G81,",","")),0)))</f>
        <v/>
      </c>
      <c r="M81" s="14" t="str" cm="1">
        <f t="array" ref="M81">IF(COUNTA(C81:G81)&lt;5,"",_xlfn.LET(_xlpm.v,IFERROR(VALUE(SUBSTITUTE(C81:G81,",","")),""),_xlpm.n,SUMPRODUCT(--(_xlpm.v&lt;&gt;"")),IF(_xlpm.n=0,"",SUM(_xlpm.v)/_xlpm.n)))</f>
        <v/>
      </c>
      <c r="N81" s="127" t="str">
        <f t="shared" si="4"/>
        <v/>
      </c>
      <c r="O81" t="str">
        <f t="shared" si="3"/>
        <v/>
      </c>
      <c r="V81" t="str">
        <f>IF(TRIM(SUBSTITUTE(A81,CHAR(160),""))="","",IFERROR(_xlfn.XLOOKUP(TRIM(SUBSTITUTE(A81,CHAR(160),"")),Lookup!$A$2:$A$300,Lookup!$B$2:$B$300,""),""))</f>
        <v/>
      </c>
    </row>
    <row r="82" spans="1:22" ht="17.25" customHeight="1" x14ac:dyDescent="0.25">
      <c r="A82" s="7"/>
      <c r="C82" s="14" t="str">
        <f>IF(COUNTIFS('Score Import'!$A:$A,$A82,'Score Import'!$C:$C,C$1)=0,"",
SUMIFS('Score Import'!$B:$B,'Score Import'!$A:$A,$A82,'Score Import'!$C:$C,C$1))</f>
        <v/>
      </c>
      <c r="D82" s="14" t="str">
        <f>IF(COUNTIFS('Score Import'!$A:$A,$A82,'Score Import'!$C:$C,D$1)=0,"",
SUMIFS('Score Import'!$B:$B,'Score Import'!$A:$A,$A82,'Score Import'!$C:$C,D$1))</f>
        <v/>
      </c>
      <c r="E82" s="14" t="str">
        <f>IF(COUNTIFS('Score Import'!$A:$A,$A82,'Score Import'!$C:$C,E$1)=0,"",
SUMIFS('Score Import'!$B:$B,'Score Import'!$A:$A,$A82,'Score Import'!$C:$C,E$1))</f>
        <v/>
      </c>
      <c r="F82" s="14" t="str">
        <f>IF(COUNTIFS('Score Import'!$A:$A,$A82,'Score Import'!$C:$C,F$1)=0,"",
SUMIFS('Score Import'!$B:$B,'Score Import'!$A:$A,$A82,'Score Import'!$C:$C,F$1))</f>
        <v/>
      </c>
      <c r="G82" s="14" t="str">
        <f>IF(COUNTIFS('Score Import'!$A:$A,$A82,'Score Import'!$C:$C,G$1)=0,"",
SUMIFS('Score Import'!$B:$B,'Score Import'!$A:$A,$A82,'Score Import'!$C:$C,G$1))</f>
        <v/>
      </c>
      <c r="H82" s="146" t="str" cm="1">
        <f t="array" ref="H82">_xlfn.LET(_xlpm.v,IFERROR(VALUE(SUBSTITUTE(C82:G82,",","")),""),
_xlpm.valid,SUMPRODUCT(--(_xlpm.v&lt;&gt;""),--(LOWER(TRIM(C82:G82&amp;""))&lt;&gt;"x")),
_xlpm.m,SUMPRODUCT(--(_xlpm.v&lt;&gt;""),--(LOWER(TRIM(C82:G82&amp;""))&lt;&gt;"x"),--(_xlpm.v&lt;6000000)),
IF(_xlpm.valid=0,"",
IF(_xlpm.m=0,"Perfect!",
_xlpm.m&amp;IF(_xlpm.m=1," miss"," misses"))))</f>
        <v/>
      </c>
      <c r="I82" s="131"/>
      <c r="J82" s="131"/>
      <c r="K82" s="131"/>
      <c r="L82" s="130" t="str" cm="1">
        <f t="array" ref="L82">IF(SUMPRODUCT(--(LOWER(TRIM(C82:G82&amp;""))&lt;&gt;"x"),--(C82:G82&lt;&gt;""))=0,"",
SUMPRODUCT((LOWER(TRIM(C82:G82&amp;""))&lt;&gt;"x")*IFERROR(VALUE(SUBSTITUTE(C82:G82,",","")),0)))</f>
        <v/>
      </c>
      <c r="M82" s="14" t="str" cm="1">
        <f t="array" ref="M82">IF(COUNTA(C82:G82)&lt;5,"",_xlfn.LET(_xlpm.v,IFERROR(VALUE(SUBSTITUTE(C82:G82,",","")),""),_xlpm.n,SUMPRODUCT(--(_xlpm.v&lt;&gt;"")),IF(_xlpm.n=0,"",SUM(_xlpm.v)/_xlpm.n)))</f>
        <v/>
      </c>
      <c r="N82" s="127" t="str">
        <f t="shared" si="4"/>
        <v/>
      </c>
      <c r="O82" t="str">
        <f t="shared" si="3"/>
        <v/>
      </c>
      <c r="V82" t="str">
        <f>IF(TRIM(SUBSTITUTE(A82,CHAR(160),""))="","",IFERROR(_xlfn.XLOOKUP(TRIM(SUBSTITUTE(A82,CHAR(160),"")),Lookup!$A$2:$A$300,Lookup!$B$2:$B$300,""),""))</f>
        <v/>
      </c>
    </row>
    <row r="83" spans="1:22" ht="17.25" customHeight="1" x14ac:dyDescent="0.25">
      <c r="A83" s="7"/>
      <c r="C83" s="14" t="str">
        <f>IF(COUNTIFS('Score Import'!$A:$A,$A83,'Score Import'!$C:$C,C$1)=0,"",
SUMIFS('Score Import'!$B:$B,'Score Import'!$A:$A,$A83,'Score Import'!$C:$C,C$1))</f>
        <v/>
      </c>
      <c r="D83" s="14" t="str">
        <f>IF(COUNTIFS('Score Import'!$A:$A,$A83,'Score Import'!$C:$C,D$1)=0,"",
SUMIFS('Score Import'!$B:$B,'Score Import'!$A:$A,$A83,'Score Import'!$C:$C,D$1))</f>
        <v/>
      </c>
      <c r="E83" s="14" t="str">
        <f>IF(COUNTIFS('Score Import'!$A:$A,$A83,'Score Import'!$C:$C,E$1)=0,"",
SUMIFS('Score Import'!$B:$B,'Score Import'!$A:$A,$A83,'Score Import'!$C:$C,E$1))</f>
        <v/>
      </c>
      <c r="F83" s="14" t="str">
        <f>IF(COUNTIFS('Score Import'!$A:$A,$A83,'Score Import'!$C:$C,F$1)=0,"",
SUMIFS('Score Import'!$B:$B,'Score Import'!$A:$A,$A83,'Score Import'!$C:$C,F$1))</f>
        <v/>
      </c>
      <c r="G83" s="14" t="str">
        <f>IF(COUNTIFS('Score Import'!$A:$A,$A83,'Score Import'!$C:$C,G$1)=0,"",
SUMIFS('Score Import'!$B:$B,'Score Import'!$A:$A,$A83,'Score Import'!$C:$C,G$1))</f>
        <v/>
      </c>
      <c r="H83" s="146" t="str" cm="1">
        <f t="array" ref="H83">_xlfn.LET(_xlpm.v,IFERROR(VALUE(SUBSTITUTE(C83:G83,",","")),""),
_xlpm.valid,SUMPRODUCT(--(_xlpm.v&lt;&gt;""),--(LOWER(TRIM(C83:G83&amp;""))&lt;&gt;"x")),
_xlpm.m,SUMPRODUCT(--(_xlpm.v&lt;&gt;""),--(LOWER(TRIM(C83:G83&amp;""))&lt;&gt;"x"),--(_xlpm.v&lt;6000000)),
IF(_xlpm.valid=0,"",
IF(_xlpm.m=0,"Perfect!",
_xlpm.m&amp;IF(_xlpm.m=1," miss"," misses"))))</f>
        <v/>
      </c>
      <c r="I83" s="131"/>
      <c r="J83" s="131"/>
      <c r="K83" s="131"/>
      <c r="L83" s="130" t="str" cm="1">
        <f t="array" ref="L83">IF(SUMPRODUCT(--(LOWER(TRIM(C83:G83&amp;""))&lt;&gt;"x"),--(C83:G83&lt;&gt;""))=0,"",
SUMPRODUCT((LOWER(TRIM(C83:G83&amp;""))&lt;&gt;"x")*IFERROR(VALUE(SUBSTITUTE(C83:G83,",","")),0)))</f>
        <v/>
      </c>
      <c r="M83" s="14" t="str" cm="1">
        <f t="array" ref="M83">IF(COUNTA(C83:G83)&lt;5,"",_xlfn.LET(_xlpm.v,IFERROR(VALUE(SUBSTITUTE(C83:G83,",","")),""),_xlpm.n,SUMPRODUCT(--(_xlpm.v&lt;&gt;"")),IF(_xlpm.n=0,"",SUM(_xlpm.v)/_xlpm.n)))</f>
        <v/>
      </c>
      <c r="N83" s="127" t="str">
        <f t="shared" si="4"/>
        <v/>
      </c>
      <c r="O83" t="str">
        <f t="shared" si="3"/>
        <v/>
      </c>
      <c r="V83" t="str">
        <f>IF(TRIM(SUBSTITUTE(A83,CHAR(160),""))="","",IFERROR(_xlfn.XLOOKUP(TRIM(SUBSTITUTE(A83,CHAR(160),"")),Lookup!$A$2:$A$300,Lookup!$B$2:$B$300,""),""))</f>
        <v/>
      </c>
    </row>
    <row r="84" spans="1:22" ht="17.25" customHeight="1" x14ac:dyDescent="0.25">
      <c r="A84" s="7"/>
      <c r="C84" s="14" t="str">
        <f>IF(COUNTIFS('Score Import'!$A:$A,$A84,'Score Import'!$C:$C,C$1)=0,"",
SUMIFS('Score Import'!$B:$B,'Score Import'!$A:$A,$A84,'Score Import'!$C:$C,C$1))</f>
        <v/>
      </c>
      <c r="D84" s="14" t="str">
        <f>IF(COUNTIFS('Score Import'!$A:$A,$A84,'Score Import'!$C:$C,D$1)=0,"",
SUMIFS('Score Import'!$B:$B,'Score Import'!$A:$A,$A84,'Score Import'!$C:$C,D$1))</f>
        <v/>
      </c>
      <c r="E84" s="14" t="str">
        <f>IF(COUNTIFS('Score Import'!$A:$A,$A84,'Score Import'!$C:$C,E$1)=0,"",
SUMIFS('Score Import'!$B:$B,'Score Import'!$A:$A,$A84,'Score Import'!$C:$C,E$1))</f>
        <v/>
      </c>
      <c r="F84" s="14" t="str">
        <f>IF(COUNTIFS('Score Import'!$A:$A,$A84,'Score Import'!$C:$C,F$1)=0,"",
SUMIFS('Score Import'!$B:$B,'Score Import'!$A:$A,$A84,'Score Import'!$C:$C,F$1))</f>
        <v/>
      </c>
      <c r="G84" s="14" t="str">
        <f>IF(COUNTIFS('Score Import'!$A:$A,$A84,'Score Import'!$C:$C,G$1)=0,"",
SUMIFS('Score Import'!$B:$B,'Score Import'!$A:$A,$A84,'Score Import'!$C:$C,G$1))</f>
        <v/>
      </c>
      <c r="H84" s="146" t="str" cm="1">
        <f t="array" ref="H84">_xlfn.LET(_xlpm.v,IFERROR(VALUE(SUBSTITUTE(C84:G84,",","")),""),
_xlpm.valid,SUMPRODUCT(--(_xlpm.v&lt;&gt;""),--(LOWER(TRIM(C84:G84&amp;""))&lt;&gt;"x")),
_xlpm.m,SUMPRODUCT(--(_xlpm.v&lt;&gt;""),--(LOWER(TRIM(C84:G84&amp;""))&lt;&gt;"x"),--(_xlpm.v&lt;6000000)),
IF(_xlpm.valid=0,"",
IF(_xlpm.m=0,"Perfect!",
_xlpm.m&amp;IF(_xlpm.m=1," miss"," misses"))))</f>
        <v/>
      </c>
      <c r="I84" s="131"/>
      <c r="J84" s="131"/>
      <c r="K84" s="131"/>
      <c r="L84" s="130" t="str" cm="1">
        <f t="array" ref="L84">IF(SUMPRODUCT(--(LOWER(TRIM(C84:G84&amp;""))&lt;&gt;"x"),--(C84:G84&lt;&gt;""))=0,"",
SUMPRODUCT((LOWER(TRIM(C84:G84&amp;""))&lt;&gt;"x")*IFERROR(VALUE(SUBSTITUTE(C84:G84,",","")),0)))</f>
        <v/>
      </c>
      <c r="M84" s="14" t="str" cm="1">
        <f t="array" ref="M84">IF(COUNTA(C84:G84)&lt;5,"",_xlfn.LET(_xlpm.v,IFERROR(VALUE(SUBSTITUTE(C84:G84,",","")),""),_xlpm.n,SUMPRODUCT(--(_xlpm.v&lt;&gt;"")),IF(_xlpm.n=0,"",SUM(_xlpm.v)/_xlpm.n)))</f>
        <v/>
      </c>
      <c r="N84" s="127" t="str">
        <f t="shared" si="4"/>
        <v/>
      </c>
      <c r="O84" t="str">
        <f t="shared" si="3"/>
        <v/>
      </c>
      <c r="V84" t="str">
        <f>IF(TRIM(SUBSTITUTE(A84,CHAR(160),""))="","",IFERROR(_xlfn.XLOOKUP(TRIM(SUBSTITUTE(A84,CHAR(160),"")),Lookup!$A$2:$A$300,Lookup!$B$2:$B$300,""),""))</f>
        <v/>
      </c>
    </row>
    <row r="85" spans="1:22" ht="17.25" customHeight="1" x14ac:dyDescent="0.25">
      <c r="A85" s="7"/>
      <c r="C85" s="14" t="str">
        <f>IF(COUNTIFS('Score Import'!$A:$A,$A85,'Score Import'!$C:$C,C$1)=0,"",
SUMIFS('Score Import'!$B:$B,'Score Import'!$A:$A,$A85,'Score Import'!$C:$C,C$1))</f>
        <v/>
      </c>
      <c r="D85" s="14" t="str">
        <f>IF(COUNTIFS('Score Import'!$A:$A,$A85,'Score Import'!$C:$C,D$1)=0,"",
SUMIFS('Score Import'!$B:$B,'Score Import'!$A:$A,$A85,'Score Import'!$C:$C,D$1))</f>
        <v/>
      </c>
      <c r="E85" s="14" t="str">
        <f>IF(COUNTIFS('Score Import'!$A:$A,$A85,'Score Import'!$C:$C,E$1)=0,"",
SUMIFS('Score Import'!$B:$B,'Score Import'!$A:$A,$A85,'Score Import'!$C:$C,E$1))</f>
        <v/>
      </c>
      <c r="F85" s="14" t="str">
        <f>IF(COUNTIFS('Score Import'!$A:$A,$A85,'Score Import'!$C:$C,F$1)=0,"",
SUMIFS('Score Import'!$B:$B,'Score Import'!$A:$A,$A85,'Score Import'!$C:$C,F$1))</f>
        <v/>
      </c>
      <c r="G85" s="14" t="str">
        <f>IF(COUNTIFS('Score Import'!$A:$A,$A85,'Score Import'!$C:$C,G$1)=0,"",
SUMIFS('Score Import'!$B:$B,'Score Import'!$A:$A,$A85,'Score Import'!$C:$C,G$1))</f>
        <v/>
      </c>
      <c r="H85" s="146" t="str" cm="1">
        <f t="array" ref="H85">_xlfn.LET(_xlpm.v,IFERROR(VALUE(SUBSTITUTE(C85:G85,",","")),""),
_xlpm.valid,SUMPRODUCT(--(_xlpm.v&lt;&gt;""),--(LOWER(TRIM(C85:G85&amp;""))&lt;&gt;"x")),
_xlpm.m,SUMPRODUCT(--(_xlpm.v&lt;&gt;""),--(LOWER(TRIM(C85:G85&amp;""))&lt;&gt;"x"),--(_xlpm.v&lt;6000000)),
IF(_xlpm.valid=0,"",
IF(_xlpm.m=0,"Perfect!",
_xlpm.m&amp;IF(_xlpm.m=1," miss"," misses"))))</f>
        <v/>
      </c>
      <c r="I85" s="131"/>
      <c r="J85" s="131"/>
      <c r="K85" s="131"/>
      <c r="L85" s="130" t="str" cm="1">
        <f t="array" ref="L85">IF(SUMPRODUCT(--(LOWER(TRIM(C85:G85&amp;""))&lt;&gt;"x"),--(C85:G85&lt;&gt;""))=0,"",
SUMPRODUCT((LOWER(TRIM(C85:G85&amp;""))&lt;&gt;"x")*IFERROR(VALUE(SUBSTITUTE(C85:G85,",","")),0)))</f>
        <v/>
      </c>
      <c r="M85" s="14" t="str" cm="1">
        <f t="array" ref="M85">IF(COUNTA(C85:G85)&lt;5,"",_xlfn.LET(_xlpm.v,IFERROR(VALUE(SUBSTITUTE(C85:G85,",","")),""),_xlpm.n,SUMPRODUCT(--(_xlpm.v&lt;&gt;"")),IF(_xlpm.n=0,"",SUM(_xlpm.v)/_xlpm.n)))</f>
        <v/>
      </c>
      <c r="N85" s="127" t="str">
        <f t="shared" si="4"/>
        <v/>
      </c>
      <c r="O85" t="str">
        <f t="shared" si="3"/>
        <v/>
      </c>
      <c r="V85" t="str">
        <f>IF(TRIM(SUBSTITUTE(A85,CHAR(160),""))="","",IFERROR(_xlfn.XLOOKUP(TRIM(SUBSTITUTE(A85,CHAR(160),"")),Lookup!$A$2:$A$300,Lookup!$B$2:$B$300,""),""))</f>
        <v/>
      </c>
    </row>
    <row r="86" spans="1:22" ht="17.25" customHeight="1" x14ac:dyDescent="0.25">
      <c r="A86" s="7"/>
      <c r="C86" s="14" t="str">
        <f>IF(COUNTIFS('Score Import'!$A:$A,$A86,'Score Import'!$C:$C,C$1)=0,"",
SUMIFS('Score Import'!$B:$B,'Score Import'!$A:$A,$A86,'Score Import'!$C:$C,C$1))</f>
        <v/>
      </c>
      <c r="D86" s="14" t="str">
        <f>IF(COUNTIFS('Score Import'!$A:$A,$A86,'Score Import'!$C:$C,D$1)=0,"",
SUMIFS('Score Import'!$B:$B,'Score Import'!$A:$A,$A86,'Score Import'!$C:$C,D$1))</f>
        <v/>
      </c>
      <c r="E86" s="14" t="str">
        <f>IF(COUNTIFS('Score Import'!$A:$A,$A86,'Score Import'!$C:$C,E$1)=0,"",
SUMIFS('Score Import'!$B:$B,'Score Import'!$A:$A,$A86,'Score Import'!$C:$C,E$1))</f>
        <v/>
      </c>
      <c r="F86" s="14" t="str">
        <f>IF(COUNTIFS('Score Import'!$A:$A,$A86,'Score Import'!$C:$C,F$1)=0,"",
SUMIFS('Score Import'!$B:$B,'Score Import'!$A:$A,$A86,'Score Import'!$C:$C,F$1))</f>
        <v/>
      </c>
      <c r="G86" s="14" t="str">
        <f>IF(COUNTIFS('Score Import'!$A:$A,$A86,'Score Import'!$C:$C,G$1)=0,"",
SUMIFS('Score Import'!$B:$B,'Score Import'!$A:$A,$A86,'Score Import'!$C:$C,G$1))</f>
        <v/>
      </c>
      <c r="H86" s="146" t="str" cm="1">
        <f t="array" ref="H86">_xlfn.LET(_xlpm.v,IFERROR(VALUE(SUBSTITUTE(C86:G86,",","")),""),
_xlpm.valid,SUMPRODUCT(--(_xlpm.v&lt;&gt;""),--(LOWER(TRIM(C86:G86&amp;""))&lt;&gt;"x")),
_xlpm.m,SUMPRODUCT(--(_xlpm.v&lt;&gt;""),--(LOWER(TRIM(C86:G86&amp;""))&lt;&gt;"x"),--(_xlpm.v&lt;6000000)),
IF(_xlpm.valid=0,"",
IF(_xlpm.m=0,"Perfect!",
_xlpm.m&amp;IF(_xlpm.m=1," miss"," misses"))))</f>
        <v/>
      </c>
      <c r="I86" s="131"/>
      <c r="J86" s="131"/>
      <c r="K86" s="131"/>
      <c r="L86" s="130" t="str" cm="1">
        <f t="array" ref="L86">IF(SUMPRODUCT(--(LOWER(TRIM(C86:G86&amp;""))&lt;&gt;"x"),--(C86:G86&lt;&gt;""))=0,"",
SUMPRODUCT((LOWER(TRIM(C86:G86&amp;""))&lt;&gt;"x")*IFERROR(VALUE(SUBSTITUTE(C86:G86,",","")),0)))</f>
        <v/>
      </c>
      <c r="M86" s="14" t="str" cm="1">
        <f t="array" ref="M86">IF(COUNTA(C86:G86)&lt;5,"",_xlfn.LET(_xlpm.v,IFERROR(VALUE(SUBSTITUTE(C86:G86,",","")),""),_xlpm.n,SUMPRODUCT(--(_xlpm.v&lt;&gt;"")),IF(_xlpm.n=0,"",SUM(_xlpm.v)/_xlpm.n)))</f>
        <v/>
      </c>
      <c r="N86" s="127" t="str">
        <f t="shared" si="4"/>
        <v/>
      </c>
      <c r="O86" t="str">
        <f t="shared" si="3"/>
        <v/>
      </c>
      <c r="V86" t="str">
        <f>IF(TRIM(SUBSTITUTE(A86,CHAR(160),""))="","",IFERROR(_xlfn.XLOOKUP(TRIM(SUBSTITUTE(A86,CHAR(160),"")),Lookup!$A$2:$A$300,Lookup!$B$2:$B$300,""),""))</f>
        <v/>
      </c>
    </row>
    <row r="87" spans="1:22" ht="17.25" customHeight="1" x14ac:dyDescent="0.25">
      <c r="A87" s="7"/>
      <c r="C87" s="14" t="str">
        <f>IF(COUNTIFS('Score Import'!$A:$A,$A87,'Score Import'!$C:$C,C$1)=0,"",
SUMIFS('Score Import'!$B:$B,'Score Import'!$A:$A,$A87,'Score Import'!$C:$C,C$1))</f>
        <v/>
      </c>
      <c r="D87" s="14" t="str">
        <f>IF(COUNTIFS('Score Import'!$A:$A,$A87,'Score Import'!$C:$C,D$1)=0,"",
SUMIFS('Score Import'!$B:$B,'Score Import'!$A:$A,$A87,'Score Import'!$C:$C,D$1))</f>
        <v/>
      </c>
      <c r="E87" s="14" t="str">
        <f>IF(COUNTIFS('Score Import'!$A:$A,$A87,'Score Import'!$C:$C,E$1)=0,"",
SUMIFS('Score Import'!$B:$B,'Score Import'!$A:$A,$A87,'Score Import'!$C:$C,E$1))</f>
        <v/>
      </c>
      <c r="F87" s="14" t="str">
        <f>IF(COUNTIFS('Score Import'!$A:$A,$A87,'Score Import'!$C:$C,F$1)=0,"",
SUMIFS('Score Import'!$B:$B,'Score Import'!$A:$A,$A87,'Score Import'!$C:$C,F$1))</f>
        <v/>
      </c>
      <c r="G87" s="14" t="str">
        <f>IF(COUNTIFS('Score Import'!$A:$A,$A87,'Score Import'!$C:$C,G$1)=0,"",
SUMIFS('Score Import'!$B:$B,'Score Import'!$A:$A,$A87,'Score Import'!$C:$C,G$1))</f>
        <v/>
      </c>
      <c r="H87" s="146" t="str" cm="1">
        <f t="array" ref="H87">_xlfn.LET(_xlpm.v,IFERROR(VALUE(SUBSTITUTE(C87:G87,",","")),""),
_xlpm.valid,SUMPRODUCT(--(_xlpm.v&lt;&gt;""),--(LOWER(TRIM(C87:G87&amp;""))&lt;&gt;"x")),
_xlpm.m,SUMPRODUCT(--(_xlpm.v&lt;&gt;""),--(LOWER(TRIM(C87:G87&amp;""))&lt;&gt;"x"),--(_xlpm.v&lt;6000000)),
IF(_xlpm.valid=0,"",
IF(_xlpm.m=0,"Perfect!",
_xlpm.m&amp;IF(_xlpm.m=1," miss"," misses"))))</f>
        <v/>
      </c>
      <c r="I87" s="131"/>
      <c r="J87" s="131"/>
      <c r="K87" s="131"/>
      <c r="L87" s="130" t="str" cm="1">
        <f t="array" ref="L87">IF(SUMPRODUCT(--(LOWER(TRIM(C87:G87&amp;""))&lt;&gt;"x"),--(C87:G87&lt;&gt;""))=0,"",
SUMPRODUCT((LOWER(TRIM(C87:G87&amp;""))&lt;&gt;"x")*IFERROR(VALUE(SUBSTITUTE(C87:G87,",","")),0)))</f>
        <v/>
      </c>
      <c r="M87" s="14" t="str" cm="1">
        <f t="array" ref="M87">IF(COUNTA(C87:G87)&lt;5,"",_xlfn.LET(_xlpm.v,IFERROR(VALUE(SUBSTITUTE(C87:G87,",","")),""),_xlpm.n,SUMPRODUCT(--(_xlpm.v&lt;&gt;"")),IF(_xlpm.n=0,"",SUM(_xlpm.v)/_xlpm.n)))</f>
        <v/>
      </c>
      <c r="N87" s="127" t="str">
        <f t="shared" si="4"/>
        <v/>
      </c>
      <c r="O87" t="str">
        <f t="shared" si="3"/>
        <v/>
      </c>
      <c r="V87" t="str">
        <f>IF(TRIM(SUBSTITUTE(A87,CHAR(160),""))="","",IFERROR(_xlfn.XLOOKUP(TRIM(SUBSTITUTE(A87,CHAR(160),"")),Lookup!$A$2:$A$300,Lookup!$B$2:$B$300,""),""))</f>
        <v/>
      </c>
    </row>
    <row r="88" spans="1:22" ht="17.25" customHeight="1" x14ac:dyDescent="0.25">
      <c r="A88" s="7"/>
      <c r="C88" s="14" t="str">
        <f>IF(COUNTIFS('Score Import'!$A:$A,$A88,'Score Import'!$C:$C,C$1)=0,"",
SUMIFS('Score Import'!$B:$B,'Score Import'!$A:$A,$A88,'Score Import'!$C:$C,C$1))</f>
        <v/>
      </c>
      <c r="D88" s="14" t="str">
        <f>IF(COUNTIFS('Score Import'!$A:$A,$A88,'Score Import'!$C:$C,D$1)=0,"",
SUMIFS('Score Import'!$B:$B,'Score Import'!$A:$A,$A88,'Score Import'!$C:$C,D$1))</f>
        <v/>
      </c>
      <c r="E88" s="14" t="str">
        <f>IF(COUNTIFS('Score Import'!$A:$A,$A88,'Score Import'!$C:$C,E$1)=0,"",
SUMIFS('Score Import'!$B:$B,'Score Import'!$A:$A,$A88,'Score Import'!$C:$C,E$1))</f>
        <v/>
      </c>
      <c r="F88" s="14" t="str">
        <f>IF(COUNTIFS('Score Import'!$A:$A,$A88,'Score Import'!$C:$C,F$1)=0,"",
SUMIFS('Score Import'!$B:$B,'Score Import'!$A:$A,$A88,'Score Import'!$C:$C,F$1))</f>
        <v/>
      </c>
      <c r="G88" s="14" t="str">
        <f>IF(COUNTIFS('Score Import'!$A:$A,$A88,'Score Import'!$C:$C,G$1)=0,"",
SUMIFS('Score Import'!$B:$B,'Score Import'!$A:$A,$A88,'Score Import'!$C:$C,G$1))</f>
        <v/>
      </c>
      <c r="H88" s="146" t="str" cm="1">
        <f t="array" ref="H88">_xlfn.LET(_xlpm.v,IFERROR(VALUE(SUBSTITUTE(C88:G88,",","")),""),
_xlpm.valid,SUMPRODUCT(--(_xlpm.v&lt;&gt;""),--(LOWER(TRIM(C88:G88&amp;""))&lt;&gt;"x")),
_xlpm.m,SUMPRODUCT(--(_xlpm.v&lt;&gt;""),--(LOWER(TRIM(C88:G88&amp;""))&lt;&gt;"x"),--(_xlpm.v&lt;6000000)),
IF(_xlpm.valid=0,"",
IF(_xlpm.m=0,"Perfect!",
_xlpm.m&amp;IF(_xlpm.m=1," miss"," misses"))))</f>
        <v/>
      </c>
      <c r="I88" s="131"/>
      <c r="J88" s="131"/>
      <c r="K88" s="131"/>
      <c r="L88" s="130" t="str" cm="1">
        <f t="array" ref="L88">IF(SUMPRODUCT(--(LOWER(TRIM(C88:G88&amp;""))&lt;&gt;"x"),--(C88:G88&lt;&gt;""))=0,"",
SUMPRODUCT((LOWER(TRIM(C88:G88&amp;""))&lt;&gt;"x")*IFERROR(VALUE(SUBSTITUTE(C88:G88,",","")),0)))</f>
        <v/>
      </c>
      <c r="M88" s="14" t="str" cm="1">
        <f t="array" ref="M88">IF(COUNTA(C88:G88)&lt;5,"",_xlfn.LET(_xlpm.v,IFERROR(VALUE(SUBSTITUTE(C88:G88,",","")),""),_xlpm.n,SUMPRODUCT(--(_xlpm.v&lt;&gt;"")),IF(_xlpm.n=0,"",SUM(_xlpm.v)/_xlpm.n)))</f>
        <v/>
      </c>
      <c r="N88" s="127" t="str">
        <f t="shared" si="4"/>
        <v/>
      </c>
      <c r="O88" t="str">
        <f t="shared" si="3"/>
        <v/>
      </c>
      <c r="V88" t="str">
        <f>IF(TRIM(SUBSTITUTE(A88,CHAR(160),""))="","",IFERROR(_xlfn.XLOOKUP(TRIM(SUBSTITUTE(A88,CHAR(160),"")),Lookup!$A$2:$A$300,Lookup!$B$2:$B$300,""),""))</f>
        <v/>
      </c>
    </row>
    <row r="89" spans="1:22" ht="17.25" customHeight="1" x14ac:dyDescent="0.25">
      <c r="A89" s="7"/>
      <c r="C89" s="14" t="str">
        <f>IF(COUNTIFS('Score Import'!$A:$A,$A89,'Score Import'!$C:$C,C$1)=0,"",
SUMIFS('Score Import'!$B:$B,'Score Import'!$A:$A,$A89,'Score Import'!$C:$C,C$1))</f>
        <v/>
      </c>
      <c r="D89" s="14" t="str">
        <f>IF(COUNTIFS('Score Import'!$A:$A,$A89,'Score Import'!$C:$C,D$1)=0,"",
SUMIFS('Score Import'!$B:$B,'Score Import'!$A:$A,$A89,'Score Import'!$C:$C,D$1))</f>
        <v/>
      </c>
      <c r="E89" s="14" t="str">
        <f>IF(COUNTIFS('Score Import'!$A:$A,$A89,'Score Import'!$C:$C,E$1)=0,"",
SUMIFS('Score Import'!$B:$B,'Score Import'!$A:$A,$A89,'Score Import'!$C:$C,E$1))</f>
        <v/>
      </c>
      <c r="F89" s="14" t="str">
        <f>IF(COUNTIFS('Score Import'!$A:$A,$A89,'Score Import'!$C:$C,F$1)=0,"",
SUMIFS('Score Import'!$B:$B,'Score Import'!$A:$A,$A89,'Score Import'!$C:$C,F$1))</f>
        <v/>
      </c>
      <c r="G89" s="14" t="str">
        <f>IF(COUNTIFS('Score Import'!$A:$A,$A89,'Score Import'!$C:$C,G$1)=0,"",
SUMIFS('Score Import'!$B:$B,'Score Import'!$A:$A,$A89,'Score Import'!$C:$C,G$1))</f>
        <v/>
      </c>
      <c r="H89" s="146" t="str" cm="1">
        <f t="array" ref="H89">_xlfn.LET(_xlpm.v,IFERROR(VALUE(SUBSTITUTE(C89:G89,",","")),""),
_xlpm.valid,SUMPRODUCT(--(_xlpm.v&lt;&gt;""),--(LOWER(TRIM(C89:G89&amp;""))&lt;&gt;"x")),
_xlpm.m,SUMPRODUCT(--(_xlpm.v&lt;&gt;""),--(LOWER(TRIM(C89:G89&amp;""))&lt;&gt;"x"),--(_xlpm.v&lt;6000000)),
IF(_xlpm.valid=0,"",
IF(_xlpm.m=0,"Perfect!",
_xlpm.m&amp;IF(_xlpm.m=1," miss"," misses"))))</f>
        <v/>
      </c>
      <c r="I89" s="131"/>
      <c r="J89" s="131"/>
      <c r="K89" s="131"/>
      <c r="L89" s="130" t="str" cm="1">
        <f t="array" ref="L89">IF(SUMPRODUCT(--(LOWER(TRIM(C89:G89&amp;""))&lt;&gt;"x"),--(C89:G89&lt;&gt;""))=0,"",
SUMPRODUCT((LOWER(TRIM(C89:G89&amp;""))&lt;&gt;"x")*IFERROR(VALUE(SUBSTITUTE(C89:G89,",","")),0)))</f>
        <v/>
      </c>
      <c r="M89" s="14" t="str" cm="1">
        <f t="array" ref="M89">IF(COUNTA(C89:G89)&lt;5,"",_xlfn.LET(_xlpm.v,IFERROR(VALUE(SUBSTITUTE(C89:G89,",","")),""),_xlpm.n,SUMPRODUCT(--(_xlpm.v&lt;&gt;"")),IF(_xlpm.n=0,"",SUM(_xlpm.v)/_xlpm.n)))</f>
        <v/>
      </c>
      <c r="N89" s="127" t="str">
        <f t="shared" si="4"/>
        <v/>
      </c>
      <c r="O89" t="str">
        <f t="shared" si="3"/>
        <v/>
      </c>
      <c r="V89" t="str">
        <f>IF(TRIM(SUBSTITUTE(A89,CHAR(160),""))="","",IFERROR(_xlfn.XLOOKUP(TRIM(SUBSTITUTE(A89,CHAR(160),"")),Lookup!$A$2:$A$300,Lookup!$B$2:$B$300,""),""))</f>
        <v/>
      </c>
    </row>
    <row r="90" spans="1:22" ht="17.25" customHeight="1" x14ac:dyDescent="0.25">
      <c r="A90" s="8"/>
      <c r="C90" s="14" t="str">
        <f>IF(COUNTIFS('Score Import'!$A:$A,$A90,'Score Import'!$C:$C,C$1)=0,"",
SUMIFS('Score Import'!$B:$B,'Score Import'!$A:$A,$A90,'Score Import'!$C:$C,C$1))</f>
        <v/>
      </c>
      <c r="D90" s="14" t="str">
        <f>IF(COUNTIFS('Score Import'!$A:$A,$A90,'Score Import'!$C:$C,D$1)=0,"",
SUMIFS('Score Import'!$B:$B,'Score Import'!$A:$A,$A90,'Score Import'!$C:$C,D$1))</f>
        <v/>
      </c>
      <c r="E90" s="14" t="str">
        <f>IF(COUNTIFS('Score Import'!$A:$A,$A90,'Score Import'!$C:$C,E$1)=0,"",
SUMIFS('Score Import'!$B:$B,'Score Import'!$A:$A,$A90,'Score Import'!$C:$C,E$1))</f>
        <v/>
      </c>
      <c r="F90" s="14" t="str">
        <f>IF(COUNTIFS('Score Import'!$A:$A,$A90,'Score Import'!$C:$C,F$1)=0,"",
SUMIFS('Score Import'!$B:$B,'Score Import'!$A:$A,$A90,'Score Import'!$C:$C,F$1))</f>
        <v/>
      </c>
      <c r="G90" s="14" t="str">
        <f>IF(COUNTIFS('Score Import'!$A:$A,$A90,'Score Import'!$C:$C,G$1)=0,"",
SUMIFS('Score Import'!$B:$B,'Score Import'!$A:$A,$A90,'Score Import'!$C:$C,G$1))</f>
        <v/>
      </c>
      <c r="H90" s="146" t="str" cm="1">
        <f t="array" ref="H90">_xlfn.LET(_xlpm.v,IFERROR(VALUE(SUBSTITUTE(C90:G90,",","")),""),
_xlpm.valid,SUMPRODUCT(--(_xlpm.v&lt;&gt;""),--(LOWER(TRIM(C90:G90&amp;""))&lt;&gt;"x")),
_xlpm.m,SUMPRODUCT(--(_xlpm.v&lt;&gt;""),--(LOWER(TRIM(C90:G90&amp;""))&lt;&gt;"x"),--(_xlpm.v&lt;6000000)),
IF(_xlpm.valid=0,"",
IF(_xlpm.m=0,"Perfect!",
_xlpm.m&amp;IF(_xlpm.m=1," miss"," misses"))))</f>
        <v/>
      </c>
      <c r="I90" s="131"/>
      <c r="J90" s="131"/>
      <c r="K90" s="131"/>
      <c r="L90" s="130" t="str" cm="1">
        <f t="array" ref="L90">IF(SUMPRODUCT(--(LOWER(TRIM(C90:G90&amp;""))&lt;&gt;"x"),--(C90:G90&lt;&gt;""))=0,"",
SUMPRODUCT((LOWER(TRIM(C90:G90&amp;""))&lt;&gt;"x")*IFERROR(VALUE(SUBSTITUTE(C90:G90,",","")),0)))</f>
        <v/>
      </c>
      <c r="M90" s="14" t="str" cm="1">
        <f t="array" ref="M90">IF(COUNTA(C90:G90)&lt;5,"",_xlfn.LET(_xlpm.v,IFERROR(VALUE(SUBSTITUTE(C90:G90,",","")),""),_xlpm.n,SUMPRODUCT(--(_xlpm.v&lt;&gt;"")),IF(_xlpm.n=0,"",SUM(_xlpm.v)/_xlpm.n)))</f>
        <v/>
      </c>
      <c r="N90" s="127" t="str">
        <f t="shared" si="4"/>
        <v/>
      </c>
      <c r="O90" t="str">
        <f t="shared" si="3"/>
        <v/>
      </c>
      <c r="V90" t="str">
        <f>IF(TRIM(SUBSTITUTE(A90,CHAR(160),""))="","",IFERROR(_xlfn.XLOOKUP(TRIM(SUBSTITUTE(A90,CHAR(160),"")),Lookup!$A$2:$A$300,Lookup!$B$2:$B$300,""),""))</f>
        <v/>
      </c>
    </row>
    <row r="91" spans="1:22" ht="17.25" customHeight="1" x14ac:dyDescent="0.25">
      <c r="A91" s="8"/>
      <c r="C91" s="14" t="str">
        <f>IF(COUNTIFS('Score Import'!$A:$A,$A91,'Score Import'!$C:$C,C$1)=0,"",
SUMIFS('Score Import'!$B:$B,'Score Import'!$A:$A,$A91,'Score Import'!$C:$C,C$1))</f>
        <v/>
      </c>
      <c r="D91" s="14" t="str">
        <f>IF(COUNTIFS('Score Import'!$A:$A,$A91,'Score Import'!$C:$C,D$1)=0,"",
SUMIFS('Score Import'!$B:$B,'Score Import'!$A:$A,$A91,'Score Import'!$C:$C,D$1))</f>
        <v/>
      </c>
      <c r="E91" s="14" t="str">
        <f>IF(COUNTIFS('Score Import'!$A:$A,$A91,'Score Import'!$C:$C,E$1)=0,"",
SUMIFS('Score Import'!$B:$B,'Score Import'!$A:$A,$A91,'Score Import'!$C:$C,E$1))</f>
        <v/>
      </c>
      <c r="F91" s="14" t="str">
        <f>IF(COUNTIFS('Score Import'!$A:$A,$A91,'Score Import'!$C:$C,F$1)=0,"",
SUMIFS('Score Import'!$B:$B,'Score Import'!$A:$A,$A91,'Score Import'!$C:$C,F$1))</f>
        <v/>
      </c>
      <c r="G91" s="14" t="str">
        <f>IF(COUNTIFS('Score Import'!$A:$A,$A91,'Score Import'!$C:$C,G$1)=0,"",
SUMIFS('Score Import'!$B:$B,'Score Import'!$A:$A,$A91,'Score Import'!$C:$C,G$1))</f>
        <v/>
      </c>
      <c r="H91" s="146" t="str" cm="1">
        <f t="array" ref="H91">_xlfn.LET(_xlpm.v,IFERROR(VALUE(SUBSTITUTE(C91:G91,",","")),""),
_xlpm.valid,SUMPRODUCT(--(_xlpm.v&lt;&gt;""),--(LOWER(TRIM(C91:G91&amp;""))&lt;&gt;"x")),
_xlpm.m,SUMPRODUCT(--(_xlpm.v&lt;&gt;""),--(LOWER(TRIM(C91:G91&amp;""))&lt;&gt;"x"),--(_xlpm.v&lt;6000000)),
IF(_xlpm.valid=0,"",
IF(_xlpm.m=0,"Perfect!",
_xlpm.m&amp;IF(_xlpm.m=1," miss"," misses"))))</f>
        <v/>
      </c>
      <c r="I91" s="131"/>
      <c r="J91" s="131"/>
      <c r="K91" s="131"/>
      <c r="L91" s="130" t="str" cm="1">
        <f t="array" ref="L91">IF(SUMPRODUCT(--(LOWER(TRIM(C91:G91&amp;""))&lt;&gt;"x"),--(C91:G91&lt;&gt;""))=0,"",
SUMPRODUCT((LOWER(TRIM(C91:G91&amp;""))&lt;&gt;"x")*IFERROR(VALUE(SUBSTITUTE(C91:G91,",","")),0)))</f>
        <v/>
      </c>
      <c r="M91" s="14" t="str" cm="1">
        <f t="array" ref="M91">IF(COUNTA(C91:G91)&lt;5,"",_xlfn.LET(_xlpm.v,IFERROR(VALUE(SUBSTITUTE(C91:G91,",","")),""),_xlpm.n,SUMPRODUCT(--(_xlpm.v&lt;&gt;"")),IF(_xlpm.n=0,"",SUM(_xlpm.v)/_xlpm.n)))</f>
        <v/>
      </c>
      <c r="N91" s="127" t="str">
        <f t="shared" si="4"/>
        <v/>
      </c>
      <c r="O91" t="str">
        <f t="shared" si="3"/>
        <v/>
      </c>
      <c r="V91" t="str">
        <f>IF(TRIM(SUBSTITUTE(A91,CHAR(160),""))="","",IFERROR(_xlfn.XLOOKUP(TRIM(SUBSTITUTE(A91,CHAR(160),"")),Lookup!$A$2:$A$300,Lookup!$B$2:$B$300,""),""))</f>
        <v/>
      </c>
    </row>
    <row r="92" spans="1:22" ht="17.25" customHeight="1" x14ac:dyDescent="0.25">
      <c r="A92" s="8"/>
      <c r="C92" s="14" t="str">
        <f>IF(COUNTIFS('Score Import'!$A:$A,$A92,'Score Import'!$C:$C,C$1)=0,"",
SUMIFS('Score Import'!$B:$B,'Score Import'!$A:$A,$A92,'Score Import'!$C:$C,C$1))</f>
        <v/>
      </c>
      <c r="D92" s="14" t="str">
        <f>IF(COUNTIFS('Score Import'!$A:$A,$A92,'Score Import'!$C:$C,D$1)=0,"",
SUMIFS('Score Import'!$B:$B,'Score Import'!$A:$A,$A92,'Score Import'!$C:$C,D$1))</f>
        <v/>
      </c>
      <c r="E92" s="14" t="str">
        <f>IF(COUNTIFS('Score Import'!$A:$A,$A92,'Score Import'!$C:$C,E$1)=0,"",
SUMIFS('Score Import'!$B:$B,'Score Import'!$A:$A,$A92,'Score Import'!$C:$C,E$1))</f>
        <v/>
      </c>
      <c r="F92" s="14" t="str">
        <f>IF(COUNTIFS('Score Import'!$A:$A,$A92,'Score Import'!$C:$C,F$1)=0,"",
SUMIFS('Score Import'!$B:$B,'Score Import'!$A:$A,$A92,'Score Import'!$C:$C,F$1))</f>
        <v/>
      </c>
      <c r="G92" s="14" t="str">
        <f>IF(COUNTIFS('Score Import'!$A:$A,$A92,'Score Import'!$C:$C,G$1)=0,"",
SUMIFS('Score Import'!$B:$B,'Score Import'!$A:$A,$A92,'Score Import'!$C:$C,G$1))</f>
        <v/>
      </c>
      <c r="H92" s="146" t="str" cm="1">
        <f t="array" ref="H92">_xlfn.LET(_xlpm.v,IFERROR(VALUE(SUBSTITUTE(C92:G92,",","")),""),
_xlpm.valid,SUMPRODUCT(--(_xlpm.v&lt;&gt;""),--(LOWER(TRIM(C92:G92&amp;""))&lt;&gt;"x")),
_xlpm.m,SUMPRODUCT(--(_xlpm.v&lt;&gt;""),--(LOWER(TRIM(C92:G92&amp;""))&lt;&gt;"x"),--(_xlpm.v&lt;6000000)),
IF(_xlpm.valid=0,"",
IF(_xlpm.m=0,"Perfect!",
_xlpm.m&amp;IF(_xlpm.m=1," miss"," misses"))))</f>
        <v/>
      </c>
      <c r="I92" s="131"/>
      <c r="J92" s="131"/>
      <c r="K92" s="131"/>
      <c r="L92" s="130" t="str" cm="1">
        <f t="array" ref="L92">IF(SUMPRODUCT(--(LOWER(TRIM(C92:G92&amp;""))&lt;&gt;"x"),--(C92:G92&lt;&gt;""))=0,"",
SUMPRODUCT((LOWER(TRIM(C92:G92&amp;""))&lt;&gt;"x")*IFERROR(VALUE(SUBSTITUTE(C92:G92,",","")),0)))</f>
        <v/>
      </c>
      <c r="M92" s="14" t="str" cm="1">
        <f t="array" ref="M92">IF(COUNTA(C92:G92)&lt;5,"",_xlfn.LET(_xlpm.v,IFERROR(VALUE(SUBSTITUTE(C92:G92,",","")),""),_xlpm.n,SUMPRODUCT(--(_xlpm.v&lt;&gt;"")),IF(_xlpm.n=0,"",SUM(_xlpm.v)/_xlpm.n)))</f>
        <v/>
      </c>
      <c r="N92" s="127" t="str">
        <f t="shared" si="4"/>
        <v/>
      </c>
      <c r="O92" t="str">
        <f t="shared" si="3"/>
        <v/>
      </c>
      <c r="V92" t="str">
        <f>IF(TRIM(SUBSTITUTE(A92,CHAR(160),""))="","",IFERROR(_xlfn.XLOOKUP(TRIM(SUBSTITUTE(A92,CHAR(160),"")),Lookup!$A$2:$A$300,Lookup!$B$2:$B$300,""),""))</f>
        <v/>
      </c>
    </row>
    <row r="93" spans="1:22" ht="17.25" customHeight="1" x14ac:dyDescent="0.25">
      <c r="A93" s="8"/>
      <c r="C93" s="14" t="str">
        <f>IF(COUNTIFS('Score Import'!$A:$A,$A93,'Score Import'!$C:$C,C$1)=0,"",
SUMIFS('Score Import'!$B:$B,'Score Import'!$A:$A,$A93,'Score Import'!$C:$C,C$1))</f>
        <v/>
      </c>
      <c r="D93" s="14" t="str">
        <f>IF(COUNTIFS('Score Import'!$A:$A,$A93,'Score Import'!$C:$C,D$1)=0,"",
SUMIFS('Score Import'!$B:$B,'Score Import'!$A:$A,$A93,'Score Import'!$C:$C,D$1))</f>
        <v/>
      </c>
      <c r="E93" s="14" t="str">
        <f>IF(COUNTIFS('Score Import'!$A:$A,$A93,'Score Import'!$C:$C,E$1)=0,"",
SUMIFS('Score Import'!$B:$B,'Score Import'!$A:$A,$A93,'Score Import'!$C:$C,E$1))</f>
        <v/>
      </c>
      <c r="F93" s="14" t="str">
        <f>IF(COUNTIFS('Score Import'!$A:$A,$A93,'Score Import'!$C:$C,F$1)=0,"",
SUMIFS('Score Import'!$B:$B,'Score Import'!$A:$A,$A93,'Score Import'!$C:$C,F$1))</f>
        <v/>
      </c>
      <c r="G93" s="14" t="str">
        <f>IF(COUNTIFS('Score Import'!$A:$A,$A93,'Score Import'!$C:$C,G$1)=0,"",
SUMIFS('Score Import'!$B:$B,'Score Import'!$A:$A,$A93,'Score Import'!$C:$C,G$1))</f>
        <v/>
      </c>
      <c r="H93" s="146" t="str" cm="1">
        <f t="array" ref="H93">_xlfn.LET(_xlpm.v,IFERROR(VALUE(SUBSTITUTE(C93:G93,",","")),""),
_xlpm.valid,SUMPRODUCT(--(_xlpm.v&lt;&gt;""),--(LOWER(TRIM(C93:G93&amp;""))&lt;&gt;"x")),
_xlpm.m,SUMPRODUCT(--(_xlpm.v&lt;&gt;""),--(LOWER(TRIM(C93:G93&amp;""))&lt;&gt;"x"),--(_xlpm.v&lt;6000000)),
IF(_xlpm.valid=0,"",
IF(_xlpm.m=0,"Perfect!",
_xlpm.m&amp;IF(_xlpm.m=1," miss"," misses"))))</f>
        <v/>
      </c>
      <c r="I93" s="131"/>
      <c r="J93" s="131"/>
      <c r="K93" s="131"/>
      <c r="L93" s="130" t="str" cm="1">
        <f t="array" ref="L93">IF(SUMPRODUCT(--(LOWER(TRIM(C93:G93&amp;""))&lt;&gt;"x"),--(C93:G93&lt;&gt;""))=0,"",
SUMPRODUCT((LOWER(TRIM(C93:G93&amp;""))&lt;&gt;"x")*IFERROR(VALUE(SUBSTITUTE(C93:G93,",","")),0)))</f>
        <v/>
      </c>
      <c r="M93" s="14" t="str" cm="1">
        <f t="array" ref="M93">IF(COUNTA(C93:G93)&lt;5,"",_xlfn.LET(_xlpm.v,IFERROR(VALUE(SUBSTITUTE(C93:G93,",","")),""),_xlpm.n,SUMPRODUCT(--(_xlpm.v&lt;&gt;"")),IF(_xlpm.n=0,"",SUM(_xlpm.v)/_xlpm.n)))</f>
        <v/>
      </c>
      <c r="N93" s="127" t="str">
        <f t="shared" si="4"/>
        <v/>
      </c>
      <c r="O93" t="str">
        <f t="shared" si="3"/>
        <v/>
      </c>
      <c r="V93" t="str">
        <f>IF(TRIM(SUBSTITUTE(A93,CHAR(160),""))="","",IFERROR(_xlfn.XLOOKUP(TRIM(SUBSTITUTE(A93,CHAR(160),"")),Lookup!$A$2:$A$300,Lookup!$B$2:$B$300,""),""))</f>
        <v/>
      </c>
    </row>
    <row r="94" spans="1:22" ht="17.25" customHeight="1" x14ac:dyDescent="0.25">
      <c r="A94" s="8"/>
      <c r="C94" s="14" t="str">
        <f>IF(COUNTIFS('Score Import'!$A:$A,$A94,'Score Import'!$C:$C,C$1)=0,"",
SUMIFS('Score Import'!$B:$B,'Score Import'!$A:$A,$A94,'Score Import'!$C:$C,C$1))</f>
        <v/>
      </c>
      <c r="D94" s="14" t="str">
        <f>IF(COUNTIFS('Score Import'!$A:$A,$A94,'Score Import'!$C:$C,D$1)=0,"",
SUMIFS('Score Import'!$B:$B,'Score Import'!$A:$A,$A94,'Score Import'!$C:$C,D$1))</f>
        <v/>
      </c>
      <c r="E94" s="14" t="str">
        <f>IF(COUNTIFS('Score Import'!$A:$A,$A94,'Score Import'!$C:$C,E$1)=0,"",
SUMIFS('Score Import'!$B:$B,'Score Import'!$A:$A,$A94,'Score Import'!$C:$C,E$1))</f>
        <v/>
      </c>
      <c r="F94" s="14" t="str">
        <f>IF(COUNTIFS('Score Import'!$A:$A,$A94,'Score Import'!$C:$C,F$1)=0,"",
SUMIFS('Score Import'!$B:$B,'Score Import'!$A:$A,$A94,'Score Import'!$C:$C,F$1))</f>
        <v/>
      </c>
      <c r="G94" s="14" t="str">
        <f>IF(COUNTIFS('Score Import'!$A:$A,$A94,'Score Import'!$C:$C,G$1)=0,"",
SUMIFS('Score Import'!$B:$B,'Score Import'!$A:$A,$A94,'Score Import'!$C:$C,G$1))</f>
        <v/>
      </c>
      <c r="H94" s="146" t="str" cm="1">
        <f t="array" ref="H94">_xlfn.LET(_xlpm.v,IFERROR(VALUE(SUBSTITUTE(C94:G94,",","")),""),
_xlpm.valid,SUMPRODUCT(--(_xlpm.v&lt;&gt;""),--(LOWER(TRIM(C94:G94&amp;""))&lt;&gt;"x")),
_xlpm.m,SUMPRODUCT(--(_xlpm.v&lt;&gt;""),--(LOWER(TRIM(C94:G94&amp;""))&lt;&gt;"x"),--(_xlpm.v&lt;6000000)),
IF(_xlpm.valid=0,"",
IF(_xlpm.m=0,"Perfect!",
_xlpm.m&amp;IF(_xlpm.m=1," miss"," misses"))))</f>
        <v/>
      </c>
      <c r="I94" s="131"/>
      <c r="J94" s="131"/>
      <c r="K94" s="131"/>
      <c r="L94" s="130" t="str" cm="1">
        <f t="array" ref="L94">IF(SUMPRODUCT(--(LOWER(TRIM(C94:G94&amp;""))&lt;&gt;"x"),--(C94:G94&lt;&gt;""))=0,"",
SUMPRODUCT((LOWER(TRIM(C94:G94&amp;""))&lt;&gt;"x")*IFERROR(VALUE(SUBSTITUTE(C94:G94,",","")),0)))</f>
        <v/>
      </c>
      <c r="M94" s="14" t="str" cm="1">
        <f t="array" ref="M94">IF(COUNTA(C94:G94)&lt;5,"",_xlfn.LET(_xlpm.v,IFERROR(VALUE(SUBSTITUTE(C94:G94,",","")),""),_xlpm.n,SUMPRODUCT(--(_xlpm.v&lt;&gt;"")),IF(_xlpm.n=0,"",SUM(_xlpm.v)/_xlpm.n)))</f>
        <v/>
      </c>
      <c r="N94" s="127" t="str">
        <f t="shared" si="4"/>
        <v/>
      </c>
      <c r="O94" t="str">
        <f t="shared" si="3"/>
        <v/>
      </c>
      <c r="V94" t="str">
        <f>IF(TRIM(SUBSTITUTE(A94,CHAR(160),""))="","",IFERROR(_xlfn.XLOOKUP(TRIM(SUBSTITUTE(A94,CHAR(160),"")),Lookup!$A$2:$A$300,Lookup!$B$2:$B$300,""),""))</f>
        <v/>
      </c>
    </row>
    <row r="95" spans="1:22" ht="17.25" customHeight="1" x14ac:dyDescent="0.25">
      <c r="A95" s="8"/>
      <c r="C95" s="14" t="str">
        <f>IF(COUNTIFS('Score Import'!$A:$A,$A95,'Score Import'!$C:$C,C$1)=0,"",
SUMIFS('Score Import'!$B:$B,'Score Import'!$A:$A,$A95,'Score Import'!$C:$C,C$1))</f>
        <v/>
      </c>
      <c r="D95" s="14" t="str">
        <f>IF(COUNTIFS('Score Import'!$A:$A,$A95,'Score Import'!$C:$C,D$1)=0,"",
SUMIFS('Score Import'!$B:$B,'Score Import'!$A:$A,$A95,'Score Import'!$C:$C,D$1))</f>
        <v/>
      </c>
      <c r="E95" s="14" t="str">
        <f>IF(COUNTIFS('Score Import'!$A:$A,$A95,'Score Import'!$C:$C,E$1)=0,"",
SUMIFS('Score Import'!$B:$B,'Score Import'!$A:$A,$A95,'Score Import'!$C:$C,E$1))</f>
        <v/>
      </c>
      <c r="F95" s="14" t="str">
        <f>IF(COUNTIFS('Score Import'!$A:$A,$A95,'Score Import'!$C:$C,F$1)=0,"",
SUMIFS('Score Import'!$B:$B,'Score Import'!$A:$A,$A95,'Score Import'!$C:$C,F$1))</f>
        <v/>
      </c>
      <c r="G95" s="14" t="str">
        <f>IF(COUNTIFS('Score Import'!$A:$A,$A95,'Score Import'!$C:$C,G$1)=0,"",
SUMIFS('Score Import'!$B:$B,'Score Import'!$A:$A,$A95,'Score Import'!$C:$C,G$1))</f>
        <v/>
      </c>
      <c r="H95" s="146" t="str" cm="1">
        <f t="array" ref="H95">_xlfn.LET(_xlpm.v,IFERROR(VALUE(SUBSTITUTE(C95:G95,",","")),""),
_xlpm.valid,SUMPRODUCT(--(_xlpm.v&lt;&gt;""),--(LOWER(TRIM(C95:G95&amp;""))&lt;&gt;"x")),
_xlpm.m,SUMPRODUCT(--(_xlpm.v&lt;&gt;""),--(LOWER(TRIM(C95:G95&amp;""))&lt;&gt;"x"),--(_xlpm.v&lt;6000000)),
IF(_xlpm.valid=0,"",
IF(_xlpm.m=0,"Perfect!",
_xlpm.m&amp;IF(_xlpm.m=1," miss"," misses"))))</f>
        <v/>
      </c>
      <c r="I95" s="131"/>
      <c r="J95" s="131"/>
      <c r="K95" s="131"/>
      <c r="L95" s="130" t="str" cm="1">
        <f t="array" ref="L95">IF(SUMPRODUCT(--(LOWER(TRIM(C95:G95&amp;""))&lt;&gt;"x"),--(C95:G95&lt;&gt;""))=0,"",
SUMPRODUCT((LOWER(TRIM(C95:G95&amp;""))&lt;&gt;"x")*IFERROR(VALUE(SUBSTITUTE(C95:G95,",","")),0)))</f>
        <v/>
      </c>
      <c r="M95" s="14" t="str" cm="1">
        <f t="array" ref="M95">IF(COUNTA(C95:G95)&lt;5,"",_xlfn.LET(_xlpm.v,IFERROR(VALUE(SUBSTITUTE(C95:G95,",","")),""),_xlpm.n,SUMPRODUCT(--(_xlpm.v&lt;&gt;"")),IF(_xlpm.n=0,"",SUM(_xlpm.v)/_xlpm.n)))</f>
        <v/>
      </c>
      <c r="N95" s="127" t="str">
        <f t="shared" si="4"/>
        <v/>
      </c>
      <c r="O95" t="str">
        <f t="shared" si="3"/>
        <v/>
      </c>
      <c r="V95" t="str">
        <f>IF(TRIM(SUBSTITUTE(A95,CHAR(160),""))="","",IFERROR(_xlfn.XLOOKUP(TRIM(SUBSTITUTE(A95,CHAR(160),"")),Lookup!$A$2:$A$300,Lookup!$B$2:$B$300,""),""))</f>
        <v/>
      </c>
    </row>
    <row r="96" spans="1:22" ht="17.25" customHeight="1" x14ac:dyDescent="0.25">
      <c r="A96" s="8"/>
      <c r="C96" s="14" t="str">
        <f>IF(COUNTIFS('Score Import'!$A:$A,$A96,'Score Import'!$C:$C,C$1)=0,"",
SUMIFS('Score Import'!$B:$B,'Score Import'!$A:$A,$A96,'Score Import'!$C:$C,C$1))</f>
        <v/>
      </c>
      <c r="D96" s="14" t="str">
        <f>IF(COUNTIFS('Score Import'!$A:$A,$A96,'Score Import'!$C:$C,D$1)=0,"",
SUMIFS('Score Import'!$B:$B,'Score Import'!$A:$A,$A96,'Score Import'!$C:$C,D$1))</f>
        <v/>
      </c>
      <c r="E96" s="14" t="str">
        <f>IF(COUNTIFS('Score Import'!$A:$A,$A96,'Score Import'!$C:$C,E$1)=0,"",
SUMIFS('Score Import'!$B:$B,'Score Import'!$A:$A,$A96,'Score Import'!$C:$C,E$1))</f>
        <v/>
      </c>
      <c r="F96" s="14" t="str">
        <f>IF(COUNTIFS('Score Import'!$A:$A,$A96,'Score Import'!$C:$C,F$1)=0,"",
SUMIFS('Score Import'!$B:$B,'Score Import'!$A:$A,$A96,'Score Import'!$C:$C,F$1))</f>
        <v/>
      </c>
      <c r="G96" s="14" t="str">
        <f>IF(COUNTIFS('Score Import'!$A:$A,$A96,'Score Import'!$C:$C,G$1)=0,"",
SUMIFS('Score Import'!$B:$B,'Score Import'!$A:$A,$A96,'Score Import'!$C:$C,G$1))</f>
        <v/>
      </c>
      <c r="H96" s="146" t="str" cm="1">
        <f t="array" ref="H96">_xlfn.LET(_xlpm.v,IFERROR(VALUE(SUBSTITUTE(C96:G96,",","")),""),
_xlpm.valid,SUMPRODUCT(--(_xlpm.v&lt;&gt;""),--(LOWER(TRIM(C96:G96&amp;""))&lt;&gt;"x")),
_xlpm.m,SUMPRODUCT(--(_xlpm.v&lt;&gt;""),--(LOWER(TRIM(C96:G96&amp;""))&lt;&gt;"x"),--(_xlpm.v&lt;6000000)),
IF(_xlpm.valid=0,"",
IF(_xlpm.m=0,"Perfect!",
_xlpm.m&amp;IF(_xlpm.m=1," miss"," misses"))))</f>
        <v/>
      </c>
      <c r="I96" s="131"/>
      <c r="J96" s="131"/>
      <c r="K96" s="131"/>
      <c r="L96" s="130" t="str" cm="1">
        <f t="array" ref="L96">IF(SUMPRODUCT(--(LOWER(TRIM(C96:G96&amp;""))&lt;&gt;"x"),--(C96:G96&lt;&gt;""))=0,"",
SUMPRODUCT((LOWER(TRIM(C96:G96&amp;""))&lt;&gt;"x")*IFERROR(VALUE(SUBSTITUTE(C96:G96,",","")),0)))</f>
        <v/>
      </c>
      <c r="M96" s="14" t="str" cm="1">
        <f t="array" ref="M96">IF(COUNTA(C96:G96)&lt;5,"",_xlfn.LET(_xlpm.v,IFERROR(VALUE(SUBSTITUTE(C96:G96,",","")),""),_xlpm.n,SUMPRODUCT(--(_xlpm.v&lt;&gt;"")),IF(_xlpm.n=0,"",SUM(_xlpm.v)/_xlpm.n)))</f>
        <v/>
      </c>
      <c r="N96" s="127" t="str">
        <f t="shared" si="4"/>
        <v/>
      </c>
      <c r="O96" t="str">
        <f t="shared" si="3"/>
        <v/>
      </c>
      <c r="V96" t="str">
        <f>IF(TRIM(SUBSTITUTE(A96,CHAR(160),""))="","",IFERROR(_xlfn.XLOOKUP(TRIM(SUBSTITUTE(A96,CHAR(160),"")),Lookup!$A$2:$A$300,Lookup!$B$2:$B$300,""),""))</f>
        <v/>
      </c>
    </row>
    <row r="97" spans="1:22" ht="17.25" customHeight="1" x14ac:dyDescent="0.25">
      <c r="A97" s="8"/>
      <c r="C97" s="14" t="str">
        <f>IF(COUNTIFS('Score Import'!$A:$A,$A97,'Score Import'!$C:$C,C$1)=0,"",
SUMIFS('Score Import'!$B:$B,'Score Import'!$A:$A,$A97,'Score Import'!$C:$C,C$1))</f>
        <v/>
      </c>
      <c r="D97" s="14" t="str">
        <f>IF(COUNTIFS('Score Import'!$A:$A,$A97,'Score Import'!$C:$C,D$1)=0,"",
SUMIFS('Score Import'!$B:$B,'Score Import'!$A:$A,$A97,'Score Import'!$C:$C,D$1))</f>
        <v/>
      </c>
      <c r="E97" s="14" t="str">
        <f>IF(COUNTIFS('Score Import'!$A:$A,$A97,'Score Import'!$C:$C,E$1)=0,"",
SUMIFS('Score Import'!$B:$B,'Score Import'!$A:$A,$A97,'Score Import'!$C:$C,E$1))</f>
        <v/>
      </c>
      <c r="F97" s="14" t="str">
        <f>IF(COUNTIFS('Score Import'!$A:$A,$A97,'Score Import'!$C:$C,F$1)=0,"",
SUMIFS('Score Import'!$B:$B,'Score Import'!$A:$A,$A97,'Score Import'!$C:$C,F$1))</f>
        <v/>
      </c>
      <c r="G97" s="14" t="str">
        <f>IF(COUNTIFS('Score Import'!$A:$A,$A97,'Score Import'!$C:$C,G$1)=0,"",
SUMIFS('Score Import'!$B:$B,'Score Import'!$A:$A,$A97,'Score Import'!$C:$C,G$1))</f>
        <v/>
      </c>
      <c r="H97" s="146" t="str" cm="1">
        <f t="array" ref="H97">_xlfn.LET(_xlpm.v,IFERROR(VALUE(SUBSTITUTE(C97:G97,",","")),""),
_xlpm.valid,SUMPRODUCT(--(_xlpm.v&lt;&gt;""),--(LOWER(TRIM(C97:G97&amp;""))&lt;&gt;"x")),
_xlpm.m,SUMPRODUCT(--(_xlpm.v&lt;&gt;""),--(LOWER(TRIM(C97:G97&amp;""))&lt;&gt;"x"),--(_xlpm.v&lt;6000000)),
IF(_xlpm.valid=0,"",
IF(_xlpm.m=0,"Perfect!",
_xlpm.m&amp;IF(_xlpm.m=1," miss"," misses"))))</f>
        <v/>
      </c>
      <c r="I97" s="131"/>
      <c r="J97" s="131"/>
      <c r="K97" s="131"/>
      <c r="L97" s="130" t="str" cm="1">
        <f t="array" ref="L97">IF(SUMPRODUCT(--(LOWER(TRIM(C97:G97&amp;""))&lt;&gt;"x"),--(C97:G97&lt;&gt;""))=0,"",
SUMPRODUCT((LOWER(TRIM(C97:G97&amp;""))&lt;&gt;"x")*IFERROR(VALUE(SUBSTITUTE(C97:G97,",","")),0)))</f>
        <v/>
      </c>
      <c r="M97" s="14" t="str" cm="1">
        <f t="array" ref="M97">IF(COUNTA(C97:G97)&lt;5,"",_xlfn.LET(_xlpm.v,IFERROR(VALUE(SUBSTITUTE(C97:G97,",","")),""),_xlpm.n,SUMPRODUCT(--(_xlpm.v&lt;&gt;"")),IF(_xlpm.n=0,"",SUM(_xlpm.v)/_xlpm.n)))</f>
        <v/>
      </c>
      <c r="N97" s="127" t="str">
        <f t="shared" si="4"/>
        <v/>
      </c>
      <c r="O97" t="str">
        <f t="shared" si="3"/>
        <v/>
      </c>
      <c r="V97" t="str">
        <f>IF(TRIM(SUBSTITUTE(A97,CHAR(160),""))="","",IFERROR(_xlfn.XLOOKUP(TRIM(SUBSTITUTE(A97,CHAR(160),"")),Lookup!$A$2:$A$300,Lookup!$B$2:$B$300,""),""))</f>
        <v/>
      </c>
    </row>
    <row r="98" spans="1:22" ht="17.25" customHeight="1" x14ac:dyDescent="0.25">
      <c r="A98" s="8"/>
      <c r="C98" s="14" t="str">
        <f>IF(COUNTIFS('Score Import'!$A:$A,$A98,'Score Import'!$C:$C,C$1)=0,"",
SUMIFS('Score Import'!$B:$B,'Score Import'!$A:$A,$A98,'Score Import'!$C:$C,C$1))</f>
        <v/>
      </c>
      <c r="D98" s="14" t="str">
        <f>IF(COUNTIFS('Score Import'!$A:$A,$A98,'Score Import'!$C:$C,D$1)=0,"",
SUMIFS('Score Import'!$B:$B,'Score Import'!$A:$A,$A98,'Score Import'!$C:$C,D$1))</f>
        <v/>
      </c>
      <c r="E98" s="14" t="str">
        <f>IF(COUNTIFS('Score Import'!$A:$A,$A98,'Score Import'!$C:$C,E$1)=0,"",
SUMIFS('Score Import'!$B:$B,'Score Import'!$A:$A,$A98,'Score Import'!$C:$C,E$1))</f>
        <v/>
      </c>
      <c r="F98" s="14" t="str">
        <f>IF(COUNTIFS('Score Import'!$A:$A,$A98,'Score Import'!$C:$C,F$1)=0,"",
SUMIFS('Score Import'!$B:$B,'Score Import'!$A:$A,$A98,'Score Import'!$C:$C,F$1))</f>
        <v/>
      </c>
      <c r="G98" s="14" t="str">
        <f>IF(COUNTIFS('Score Import'!$A:$A,$A98,'Score Import'!$C:$C,G$1)=0,"",
SUMIFS('Score Import'!$B:$B,'Score Import'!$A:$A,$A98,'Score Import'!$C:$C,G$1))</f>
        <v/>
      </c>
      <c r="H98" s="146" t="str" cm="1">
        <f t="array" ref="H98">_xlfn.LET(_xlpm.v,IFERROR(VALUE(SUBSTITUTE(C98:G98,",","")),""),
_xlpm.valid,SUMPRODUCT(--(_xlpm.v&lt;&gt;""),--(LOWER(TRIM(C98:G98&amp;""))&lt;&gt;"x")),
_xlpm.m,SUMPRODUCT(--(_xlpm.v&lt;&gt;""),--(LOWER(TRIM(C98:G98&amp;""))&lt;&gt;"x"),--(_xlpm.v&lt;6000000)),
IF(_xlpm.valid=0,"",
IF(_xlpm.m=0,"Perfect!",
_xlpm.m&amp;IF(_xlpm.m=1," miss"," misses"))))</f>
        <v/>
      </c>
      <c r="I98" s="131"/>
      <c r="J98" s="131"/>
      <c r="K98" s="131"/>
      <c r="L98" s="130" t="str" cm="1">
        <f t="array" ref="L98">IF(SUMPRODUCT(--(LOWER(TRIM(C98:G98&amp;""))&lt;&gt;"x"),--(C98:G98&lt;&gt;""))=0,"",
SUMPRODUCT((LOWER(TRIM(C98:G98&amp;""))&lt;&gt;"x")*IFERROR(VALUE(SUBSTITUTE(C98:G98,",","")),0)))</f>
        <v/>
      </c>
      <c r="M98" s="14" t="str" cm="1">
        <f t="array" ref="M98">IF(COUNTA(C98:G98)&lt;5,"",_xlfn.LET(_xlpm.v,IFERROR(VALUE(SUBSTITUTE(C98:G98,",","")),""),_xlpm.n,SUMPRODUCT(--(_xlpm.v&lt;&gt;"")),IF(_xlpm.n=0,"",SUM(_xlpm.v)/_xlpm.n)))</f>
        <v/>
      </c>
      <c r="N98" s="127" t="str">
        <f t="shared" si="4"/>
        <v/>
      </c>
      <c r="O98" t="str">
        <f t="shared" ref="O98:O106" si="5">IF(AND(COUNTA(C98:G98)=5,L98&lt;20000000),A98,"")</f>
        <v/>
      </c>
      <c r="V98" t="str">
        <f>IF(TRIM(SUBSTITUTE(A98,CHAR(160),""))="","",IFERROR(_xlfn.XLOOKUP(TRIM(SUBSTITUTE(A98,CHAR(160),"")),Lookup!$A$2:$A$300,Lookup!$B$2:$B$300,""),""))</f>
        <v/>
      </c>
    </row>
    <row r="99" spans="1:22" ht="17.25" customHeight="1" x14ac:dyDescent="0.25">
      <c r="A99" s="8"/>
      <c r="C99" s="14" t="str">
        <f>IF(COUNTIFS('Score Import'!$A:$A,$A99,'Score Import'!$C:$C,C$1)=0,"",
SUMIFS('Score Import'!$B:$B,'Score Import'!$A:$A,$A99,'Score Import'!$C:$C,C$1))</f>
        <v/>
      </c>
      <c r="D99" s="14" t="str">
        <f>IF(COUNTIFS('Score Import'!$A:$A,$A99,'Score Import'!$C:$C,D$1)=0,"",
SUMIFS('Score Import'!$B:$B,'Score Import'!$A:$A,$A99,'Score Import'!$C:$C,D$1))</f>
        <v/>
      </c>
      <c r="E99" s="14" t="str">
        <f>IF(COUNTIFS('Score Import'!$A:$A,$A99,'Score Import'!$C:$C,E$1)=0,"",
SUMIFS('Score Import'!$B:$B,'Score Import'!$A:$A,$A99,'Score Import'!$C:$C,E$1))</f>
        <v/>
      </c>
      <c r="F99" s="14" t="str">
        <f>IF(COUNTIFS('Score Import'!$A:$A,$A99,'Score Import'!$C:$C,F$1)=0,"",
SUMIFS('Score Import'!$B:$B,'Score Import'!$A:$A,$A99,'Score Import'!$C:$C,F$1))</f>
        <v/>
      </c>
      <c r="G99" s="14" t="str">
        <f>IF(COUNTIFS('Score Import'!$A:$A,$A99,'Score Import'!$C:$C,G$1)=0,"",
SUMIFS('Score Import'!$B:$B,'Score Import'!$A:$A,$A99,'Score Import'!$C:$C,G$1))</f>
        <v/>
      </c>
      <c r="H99" s="146" t="str" cm="1">
        <f t="array" ref="H99">_xlfn.LET(_xlpm.v,IFERROR(VALUE(SUBSTITUTE(C99:G99,",","")),""),
_xlpm.valid,SUMPRODUCT(--(_xlpm.v&lt;&gt;""),--(LOWER(TRIM(C99:G99&amp;""))&lt;&gt;"x")),
_xlpm.m,SUMPRODUCT(--(_xlpm.v&lt;&gt;""),--(LOWER(TRIM(C99:G99&amp;""))&lt;&gt;"x"),--(_xlpm.v&lt;6000000)),
IF(_xlpm.valid=0,"",
IF(_xlpm.m=0,"Perfect!",
_xlpm.m&amp;IF(_xlpm.m=1," miss"," misses"))))</f>
        <v/>
      </c>
      <c r="I99" s="131"/>
      <c r="J99" s="131"/>
      <c r="K99" s="131"/>
      <c r="L99" s="130" t="str" cm="1">
        <f t="array" ref="L99">IF(SUMPRODUCT(--(LOWER(TRIM(C99:G99&amp;""))&lt;&gt;"x"),--(C99:G99&lt;&gt;""))=0,"",
SUMPRODUCT((LOWER(TRIM(C99:G99&amp;""))&lt;&gt;"x")*IFERROR(VALUE(SUBSTITUTE(C99:G99,",","")),0)))</f>
        <v/>
      </c>
      <c r="M99" s="14" t="str" cm="1">
        <f t="array" ref="M99">IF(COUNTA(C99:G99)&lt;5,"",_xlfn.LET(_xlpm.v,IFERROR(VALUE(SUBSTITUTE(C99:G99,",","")),""),_xlpm.n,SUMPRODUCT(--(_xlpm.v&lt;&gt;"")),IF(_xlpm.n=0,"",SUM(_xlpm.v)/_xlpm.n)))</f>
        <v/>
      </c>
      <c r="N99" s="127" t="str">
        <f t="shared" si="4"/>
        <v/>
      </c>
      <c r="O99" t="str">
        <f t="shared" si="5"/>
        <v/>
      </c>
      <c r="V99" t="str">
        <f>IF(TRIM(SUBSTITUTE(A99,CHAR(160),""))="","",IFERROR(_xlfn.XLOOKUP(TRIM(SUBSTITUTE(A99,CHAR(160),"")),Lookup!$A$2:$A$300,Lookup!$B$2:$B$300,""),""))</f>
        <v/>
      </c>
    </row>
    <row r="100" spans="1:22" ht="17.25" customHeight="1" x14ac:dyDescent="0.25">
      <c r="C100" s="14" t="str">
        <f>IF(COUNTIFS('Score Import'!$A:$A,$A100,'Score Import'!$C:$C,C$1)=0,"",
SUMIFS('Score Import'!$B:$B,'Score Import'!$A:$A,$A100,'Score Import'!$C:$C,C$1))</f>
        <v/>
      </c>
      <c r="D100" s="14" t="str">
        <f>IF(COUNTIFS('Score Import'!$A:$A,$A100,'Score Import'!$C:$C,D$1)=0,"",
SUMIFS('Score Import'!$B:$B,'Score Import'!$A:$A,$A100,'Score Import'!$C:$C,D$1))</f>
        <v/>
      </c>
      <c r="E100" s="14" t="str">
        <f>IF(COUNTIFS('Score Import'!$A:$A,$A100,'Score Import'!$C:$C,E$1)=0,"",
SUMIFS('Score Import'!$B:$B,'Score Import'!$A:$A,$A100,'Score Import'!$C:$C,E$1))</f>
        <v/>
      </c>
      <c r="F100" s="14" t="str">
        <f>IF(COUNTIFS('Score Import'!$A:$A,$A100,'Score Import'!$C:$C,F$1)=0,"",
SUMIFS('Score Import'!$B:$B,'Score Import'!$A:$A,$A100,'Score Import'!$C:$C,F$1))</f>
        <v/>
      </c>
      <c r="G100" s="14" t="str">
        <f>IF(COUNTIFS('Score Import'!$A:$A,$A100,'Score Import'!$C:$C,G$1)=0,"",
SUMIFS('Score Import'!$B:$B,'Score Import'!$A:$A,$A100,'Score Import'!$C:$C,G$1))</f>
        <v/>
      </c>
      <c r="H100" s="146" t="str" cm="1">
        <f t="array" ref="H100">_xlfn.LET(_xlpm.v,IFERROR(VALUE(SUBSTITUTE(C100:G100,",","")),""),
_xlpm.valid,SUMPRODUCT(--(_xlpm.v&lt;&gt;""),--(LOWER(TRIM(C100:G100&amp;""))&lt;&gt;"x")),
_xlpm.m,SUMPRODUCT(--(_xlpm.v&lt;&gt;""),--(LOWER(TRIM(C100:G100&amp;""))&lt;&gt;"x"),--(_xlpm.v&lt;6000000)),
IF(_xlpm.valid=0,"",
IF(_xlpm.m=0,"Perfect!",
_xlpm.m&amp;IF(_xlpm.m=1," miss"," misses"))))</f>
        <v/>
      </c>
      <c r="I100" s="131"/>
      <c r="J100" s="131"/>
      <c r="K100" s="131"/>
      <c r="L100" s="130" t="str" cm="1">
        <f t="array" ref="L100">IF(SUMPRODUCT(--(LOWER(TRIM(C100:G100&amp;""))&lt;&gt;"x"),--(C100:G100&lt;&gt;""))=0,"",
SUMPRODUCT((LOWER(TRIM(C100:G100&amp;""))&lt;&gt;"x")*IFERROR(VALUE(SUBSTITUTE(C100:G100,",","")),0)))</f>
        <v/>
      </c>
      <c r="M100" s="14" t="str" cm="1">
        <f t="array" ref="M100">IF(COUNTA(C100:G100)&lt;5,"",_xlfn.LET(_xlpm.v,IFERROR(VALUE(SUBSTITUTE(C100:G100,",","")),""),_xlpm.n,SUMPRODUCT(--(_xlpm.v&lt;&gt;"")),IF(_xlpm.n=0,"",SUM(_xlpm.v)/_xlpm.n)))</f>
        <v/>
      </c>
      <c r="N100" s="127" t="str">
        <f t="shared" si="4"/>
        <v/>
      </c>
      <c r="O100" t="str">
        <f t="shared" si="5"/>
        <v/>
      </c>
      <c r="V100" t="str">
        <f>IF(TRIM(SUBSTITUTE(A100,CHAR(160),""))="","",IFERROR(_xlfn.XLOOKUP(TRIM(SUBSTITUTE(A100,CHAR(160),"")),Lookup!$A$2:$A$300,Lookup!$B$2:$B$300,""),""))</f>
        <v/>
      </c>
    </row>
    <row r="101" spans="1:22" ht="17.25" customHeight="1" x14ac:dyDescent="0.25">
      <c r="C101" s="14" t="str">
        <f>IF(COUNTIFS('Score Import'!$A:$A,$A101,'Score Import'!$C:$C,C$1)=0,"",
SUMIFS('Score Import'!$B:$B,'Score Import'!$A:$A,$A101,'Score Import'!$C:$C,C$1))</f>
        <v/>
      </c>
      <c r="D101" s="14" t="str">
        <f>IF(COUNTIFS('Score Import'!$A:$A,$A101,'Score Import'!$C:$C,D$1)=0,"",
SUMIFS('Score Import'!$B:$B,'Score Import'!$A:$A,$A101,'Score Import'!$C:$C,D$1))</f>
        <v/>
      </c>
      <c r="E101" s="14" t="str">
        <f>IF(COUNTIFS('Score Import'!$A:$A,$A101,'Score Import'!$C:$C,E$1)=0,"",
SUMIFS('Score Import'!$B:$B,'Score Import'!$A:$A,$A101,'Score Import'!$C:$C,E$1))</f>
        <v/>
      </c>
      <c r="F101" s="14" t="str">
        <f>IF(COUNTIFS('Score Import'!$A:$A,$A101,'Score Import'!$C:$C,F$1)=0,"",
SUMIFS('Score Import'!$B:$B,'Score Import'!$A:$A,$A101,'Score Import'!$C:$C,F$1))</f>
        <v/>
      </c>
      <c r="G101" s="14" t="str">
        <f>IF(COUNTIFS('Score Import'!$A:$A,$A101,'Score Import'!$C:$C,G$1)=0,"",
SUMIFS('Score Import'!$B:$B,'Score Import'!$A:$A,$A101,'Score Import'!$C:$C,G$1))</f>
        <v/>
      </c>
      <c r="H101" s="146" t="str" cm="1">
        <f t="array" ref="H101">_xlfn.LET(_xlpm.v,IFERROR(VALUE(SUBSTITUTE(C101:G101,",","")),""),
_xlpm.valid,SUMPRODUCT(--(_xlpm.v&lt;&gt;""),--(LOWER(TRIM(C101:G101&amp;""))&lt;&gt;"x")),
_xlpm.m,SUMPRODUCT(--(_xlpm.v&lt;&gt;""),--(LOWER(TRIM(C101:G101&amp;""))&lt;&gt;"x"),--(_xlpm.v&lt;6000000)),
IF(_xlpm.valid=0,"",
IF(_xlpm.m=0,"Perfect!",
_xlpm.m&amp;IF(_xlpm.m=1," miss"," misses"))))</f>
        <v/>
      </c>
      <c r="I101" s="131"/>
      <c r="J101" s="131"/>
      <c r="K101" s="131"/>
      <c r="L101" s="130" t="str" cm="1">
        <f t="array" ref="L101">IF(SUMPRODUCT(--(LOWER(TRIM(C101:G101&amp;""))&lt;&gt;"x"),--(C101:G101&lt;&gt;""))=0,"",
SUMPRODUCT((LOWER(TRIM(C101:G101&amp;""))&lt;&gt;"x")*IFERROR(VALUE(SUBSTITUTE(C101:G101,",","")),0)))</f>
        <v/>
      </c>
      <c r="M101" s="14" t="str" cm="1">
        <f t="array" ref="M101">IF(COUNTA(C101:G101)&lt;5,"",_xlfn.LET(_xlpm.v,IFERROR(VALUE(SUBSTITUTE(C101:G101,",","")),""),_xlpm.n,SUMPRODUCT(--(_xlpm.v&lt;&gt;"")),IF(_xlpm.n=0,"",SUM(_xlpm.v)/_xlpm.n)))</f>
        <v/>
      </c>
      <c r="N101" s="127" t="str">
        <f t="shared" si="4"/>
        <v/>
      </c>
      <c r="O101" t="str">
        <f t="shared" si="5"/>
        <v/>
      </c>
      <c r="V101" t="str">
        <f>IF(TRIM(SUBSTITUTE(A101,CHAR(160),""))="","",IFERROR(_xlfn.XLOOKUP(TRIM(SUBSTITUTE(A101,CHAR(160),"")),Lookup!$A$2:$A$300,Lookup!$B$2:$B$300,""),""))</f>
        <v/>
      </c>
    </row>
    <row r="102" spans="1:22" ht="17.25" customHeight="1" x14ac:dyDescent="0.25">
      <c r="C102" s="14" t="str">
        <f>IF(COUNTIFS('Score Import'!$A:$A,$A102,'Score Import'!$C:$C,C$1)=0,"",
SUMIFS('Score Import'!$B:$B,'Score Import'!$A:$A,$A102,'Score Import'!$C:$C,C$1))</f>
        <v/>
      </c>
      <c r="D102" s="14" t="str">
        <f>IF(COUNTIFS('Score Import'!$A:$A,$A102,'Score Import'!$C:$C,D$1)=0,"",
SUMIFS('Score Import'!$B:$B,'Score Import'!$A:$A,$A102,'Score Import'!$C:$C,D$1))</f>
        <v/>
      </c>
      <c r="E102" s="14" t="str">
        <f>IF(COUNTIFS('Score Import'!$A:$A,$A102,'Score Import'!$C:$C,E$1)=0,"",
SUMIFS('Score Import'!$B:$B,'Score Import'!$A:$A,$A102,'Score Import'!$C:$C,E$1))</f>
        <v/>
      </c>
      <c r="F102" s="14" t="str">
        <f>IF(COUNTIFS('Score Import'!$A:$A,$A102,'Score Import'!$C:$C,F$1)=0,"",
SUMIFS('Score Import'!$B:$B,'Score Import'!$A:$A,$A102,'Score Import'!$C:$C,F$1))</f>
        <v/>
      </c>
      <c r="G102" s="14" t="str">
        <f>IF(COUNTIFS('Score Import'!$A:$A,$A102,'Score Import'!$C:$C,G$1)=0,"",
SUMIFS('Score Import'!$B:$B,'Score Import'!$A:$A,$A102,'Score Import'!$C:$C,G$1))</f>
        <v/>
      </c>
      <c r="H102" s="146" t="str" cm="1">
        <f t="array" ref="H102">_xlfn.LET(_xlpm.v,IFERROR(VALUE(SUBSTITUTE(C102:G102,",","")),""),
_xlpm.valid,SUMPRODUCT(--(_xlpm.v&lt;&gt;""),--(LOWER(TRIM(C102:G102&amp;""))&lt;&gt;"x")),
_xlpm.m,SUMPRODUCT(--(_xlpm.v&lt;&gt;""),--(LOWER(TRIM(C102:G102&amp;""))&lt;&gt;"x"),--(_xlpm.v&lt;6000000)),
IF(_xlpm.valid=0,"",
IF(_xlpm.m=0,"Perfect!",
_xlpm.m&amp;IF(_xlpm.m=1," miss"," misses"))))</f>
        <v/>
      </c>
      <c r="I102" s="131"/>
      <c r="J102" s="131"/>
      <c r="K102" s="131"/>
      <c r="L102" s="130" t="str" cm="1">
        <f t="array" ref="L102">IF(SUMPRODUCT(--(LOWER(TRIM(C102:G102&amp;""))&lt;&gt;"x"),--(C102:G102&lt;&gt;""))=0,"",
SUMPRODUCT((LOWER(TRIM(C102:G102&amp;""))&lt;&gt;"x")*IFERROR(VALUE(SUBSTITUTE(C102:G102,",","")),0)))</f>
        <v/>
      </c>
      <c r="M102" s="14" t="str" cm="1">
        <f t="array" ref="M102">IF(COUNTA(C102:G102)&lt;5,"",_xlfn.LET(_xlpm.v,IFERROR(VALUE(SUBSTITUTE(C102:G102,",","")),""),_xlpm.n,SUMPRODUCT(--(_xlpm.v&lt;&gt;"")),IF(_xlpm.n=0,"",SUM(_xlpm.v)/_xlpm.n)))</f>
        <v/>
      </c>
      <c r="N102" s="127" t="str">
        <f t="shared" si="4"/>
        <v/>
      </c>
      <c r="O102" t="str">
        <f t="shared" si="5"/>
        <v/>
      </c>
      <c r="V102" t="str">
        <f>IF(TRIM(SUBSTITUTE(A102,CHAR(160),""))="","",IFERROR(_xlfn.XLOOKUP(TRIM(SUBSTITUTE(A102,CHAR(160),"")),Lookup!$A$2:$A$300,Lookup!$B$2:$B$300,""),""))</f>
        <v/>
      </c>
    </row>
    <row r="103" spans="1:22" ht="17.25" customHeight="1" x14ac:dyDescent="0.25">
      <c r="C103" s="14" t="str">
        <f>IF(COUNTIFS('Score Import'!$A:$A,$A103,'Score Import'!$C:$C,C$1)=0,"",
SUMIFS('Score Import'!$B:$B,'Score Import'!$A:$A,$A103,'Score Import'!$C:$C,C$1))</f>
        <v/>
      </c>
      <c r="D103" s="14" t="str">
        <f>IF(COUNTIFS('Score Import'!$A:$A,$A103,'Score Import'!$C:$C,D$1)=0,"",
SUMIFS('Score Import'!$B:$B,'Score Import'!$A:$A,$A103,'Score Import'!$C:$C,D$1))</f>
        <v/>
      </c>
      <c r="E103" s="14" t="str">
        <f>IF(COUNTIFS('Score Import'!$A:$A,$A103,'Score Import'!$C:$C,E$1)=0,"",
SUMIFS('Score Import'!$B:$B,'Score Import'!$A:$A,$A103,'Score Import'!$C:$C,E$1))</f>
        <v/>
      </c>
      <c r="F103" s="14" t="str">
        <f>IF(COUNTIFS('Score Import'!$A:$A,$A103,'Score Import'!$C:$C,F$1)=0,"",
SUMIFS('Score Import'!$B:$B,'Score Import'!$A:$A,$A103,'Score Import'!$C:$C,F$1))</f>
        <v/>
      </c>
      <c r="G103" s="14" t="str">
        <f>IF(COUNTIFS('Score Import'!$A:$A,$A103,'Score Import'!$C:$C,G$1)=0,"",
SUMIFS('Score Import'!$B:$B,'Score Import'!$A:$A,$A103,'Score Import'!$C:$C,G$1))</f>
        <v/>
      </c>
      <c r="H103" s="146" t="str" cm="1">
        <f t="array" ref="H103">_xlfn.LET(_xlpm.v,IFERROR(VALUE(SUBSTITUTE(C103:G103,",","")),""),
_xlpm.valid,SUMPRODUCT(--(_xlpm.v&lt;&gt;""),--(LOWER(TRIM(C103:G103&amp;""))&lt;&gt;"x")),
_xlpm.m,SUMPRODUCT(--(_xlpm.v&lt;&gt;""),--(LOWER(TRIM(C103:G103&amp;""))&lt;&gt;"x"),--(_xlpm.v&lt;6000000)),
IF(_xlpm.valid=0,"",
IF(_xlpm.m=0,"Perfect!",
_xlpm.m&amp;IF(_xlpm.m=1," miss"," misses"))))</f>
        <v/>
      </c>
      <c r="I103" s="131"/>
      <c r="J103" s="131"/>
      <c r="K103" s="131"/>
      <c r="L103" s="130" t="str" cm="1">
        <f t="array" ref="L103">IF(SUMPRODUCT(--(LOWER(TRIM(C103:G103&amp;""))&lt;&gt;"x"),--(C103:G103&lt;&gt;""))=0,"",
SUMPRODUCT((LOWER(TRIM(C103:G103&amp;""))&lt;&gt;"x")*IFERROR(VALUE(SUBSTITUTE(C103:G103,",","")),0)))</f>
        <v/>
      </c>
      <c r="M103" s="14" t="str" cm="1">
        <f t="array" ref="M103">IF(COUNTA(C103:G103)&lt;5,"",_xlfn.LET(_xlpm.v,IFERROR(VALUE(SUBSTITUTE(C103:G103,",","")),""),_xlpm.n,SUMPRODUCT(--(_xlpm.v&lt;&gt;"")),IF(_xlpm.n=0,"",SUM(_xlpm.v)/_xlpm.n)))</f>
        <v/>
      </c>
      <c r="N103" s="127" t="str">
        <f t="shared" si="4"/>
        <v/>
      </c>
      <c r="O103" t="str">
        <f t="shared" si="5"/>
        <v/>
      </c>
      <c r="V103" t="str">
        <f>IF(TRIM(SUBSTITUTE(A103,CHAR(160),""))="","",IFERROR(_xlfn.XLOOKUP(TRIM(SUBSTITUTE(A103,CHAR(160),"")),Lookup!$A$2:$A$300,Lookup!$B$2:$B$300,""),""))</f>
        <v/>
      </c>
    </row>
    <row r="104" spans="1:22" ht="17.25" customHeight="1" x14ac:dyDescent="0.25">
      <c r="C104" s="14" t="str">
        <f>IF(COUNTIFS('Score Import'!$A:$A,$A104,'Score Import'!$C:$C,C$1)=0,"",
SUMIFS('Score Import'!$B:$B,'Score Import'!$A:$A,$A104,'Score Import'!$C:$C,C$1))</f>
        <v/>
      </c>
      <c r="D104" s="14" t="str">
        <f>IF(COUNTIFS('Score Import'!$A:$A,$A104,'Score Import'!$C:$C,D$1)=0,"",
SUMIFS('Score Import'!$B:$B,'Score Import'!$A:$A,$A104,'Score Import'!$C:$C,D$1))</f>
        <v/>
      </c>
      <c r="E104" s="14" t="str">
        <f>IF(COUNTIFS('Score Import'!$A:$A,$A104,'Score Import'!$C:$C,E$1)=0,"",
SUMIFS('Score Import'!$B:$B,'Score Import'!$A:$A,$A104,'Score Import'!$C:$C,E$1))</f>
        <v/>
      </c>
      <c r="F104" s="14" t="str">
        <f>IF(COUNTIFS('Score Import'!$A:$A,$A104,'Score Import'!$C:$C,F$1)=0,"",
SUMIFS('Score Import'!$B:$B,'Score Import'!$A:$A,$A104,'Score Import'!$C:$C,F$1))</f>
        <v/>
      </c>
      <c r="G104" s="14" t="str">
        <f>IF(COUNTIFS('Score Import'!$A:$A,$A104,'Score Import'!$C:$C,G$1)=0,"",
SUMIFS('Score Import'!$B:$B,'Score Import'!$A:$A,$A104,'Score Import'!$C:$C,G$1))</f>
        <v/>
      </c>
      <c r="H104" s="146" t="str" cm="1">
        <f t="array" ref="H104">_xlfn.LET(_xlpm.v,IFERROR(VALUE(SUBSTITUTE(C104:G104,",","")),""),
_xlpm.valid,SUMPRODUCT(--(_xlpm.v&lt;&gt;""),--(LOWER(TRIM(C104:G104&amp;""))&lt;&gt;"x")),
_xlpm.m,SUMPRODUCT(--(_xlpm.v&lt;&gt;""),--(LOWER(TRIM(C104:G104&amp;""))&lt;&gt;"x"),--(_xlpm.v&lt;6000000)),
IF(_xlpm.valid=0,"",
IF(_xlpm.m=0,"Perfect!",
_xlpm.m&amp;IF(_xlpm.m=1," miss"," misses"))))</f>
        <v/>
      </c>
      <c r="I104" s="131"/>
      <c r="J104" s="131"/>
      <c r="K104" s="131"/>
      <c r="L104" s="130" t="str" cm="1">
        <f t="array" ref="L104">IF(SUMPRODUCT(--(LOWER(TRIM(C104:G104&amp;""))&lt;&gt;"x"),--(C104:G104&lt;&gt;""))=0,"",
SUMPRODUCT((LOWER(TRIM(C104:G104&amp;""))&lt;&gt;"x")*IFERROR(VALUE(SUBSTITUTE(C104:G104,",","")),0)))</f>
        <v/>
      </c>
      <c r="M104" s="14" t="str" cm="1">
        <f t="array" ref="M104">IF(COUNTA(C104:G104)&lt;5,"",_xlfn.LET(_xlpm.v,IFERROR(VALUE(SUBSTITUTE(C104:G104,",","")),""),_xlpm.n,SUMPRODUCT(--(_xlpm.v&lt;&gt;"")),IF(_xlpm.n=0,"",SUM(_xlpm.v)/_xlpm.n)))</f>
        <v/>
      </c>
      <c r="N104" s="127" t="str">
        <f t="shared" si="4"/>
        <v/>
      </c>
      <c r="O104" t="str">
        <f t="shared" si="5"/>
        <v/>
      </c>
      <c r="V104" t="str">
        <f>IF(TRIM(SUBSTITUTE(A104,CHAR(160),""))="","",IFERROR(_xlfn.XLOOKUP(TRIM(SUBSTITUTE(A104,CHAR(160),"")),Lookup!$A$2:$A$300,Lookup!$B$2:$B$300,""),""))</f>
        <v/>
      </c>
    </row>
    <row r="105" spans="1:22" ht="17.25" customHeight="1" x14ac:dyDescent="0.25">
      <c r="C105" s="14" t="str">
        <f>IF(COUNTIFS('Score Import'!$A:$A,$A105,'Score Import'!$C:$C,C$1)=0,"",
SUMIFS('Score Import'!$B:$B,'Score Import'!$A:$A,$A105,'Score Import'!$C:$C,C$1))</f>
        <v/>
      </c>
      <c r="D105" s="14" t="str">
        <f>IF(COUNTIFS('Score Import'!$A:$A,$A105,'Score Import'!$C:$C,D$1)=0,"",
SUMIFS('Score Import'!$B:$B,'Score Import'!$A:$A,$A105,'Score Import'!$C:$C,D$1))</f>
        <v/>
      </c>
      <c r="E105" s="14" t="str">
        <f>IF(COUNTIFS('Score Import'!$A:$A,$A105,'Score Import'!$C:$C,E$1)=0,"",
SUMIFS('Score Import'!$B:$B,'Score Import'!$A:$A,$A105,'Score Import'!$C:$C,E$1))</f>
        <v/>
      </c>
      <c r="F105" s="14" t="str">
        <f>IF(COUNTIFS('Score Import'!$A:$A,$A105,'Score Import'!$C:$C,F$1)=0,"",
SUMIFS('Score Import'!$B:$B,'Score Import'!$A:$A,$A105,'Score Import'!$C:$C,F$1))</f>
        <v/>
      </c>
      <c r="G105" s="14" t="str">
        <f>IF(COUNTIFS('Score Import'!$A:$A,$A105,'Score Import'!$C:$C,G$1)=0,"",
SUMIFS('Score Import'!$B:$B,'Score Import'!$A:$A,$A105,'Score Import'!$C:$C,G$1))</f>
        <v/>
      </c>
      <c r="H105" s="146" t="str" cm="1">
        <f t="array" ref="H105">_xlfn.LET(_xlpm.v,IFERROR(VALUE(SUBSTITUTE(C105:G105,",","")),""),
_xlpm.valid,SUMPRODUCT(--(_xlpm.v&lt;&gt;""),--(LOWER(TRIM(C105:G105&amp;""))&lt;&gt;"x")),
_xlpm.m,SUMPRODUCT(--(_xlpm.v&lt;&gt;""),--(LOWER(TRIM(C105:G105&amp;""))&lt;&gt;"x"),--(_xlpm.v&lt;6000000)),
IF(_xlpm.valid=0,"",
IF(_xlpm.m=0,"Perfect!",
_xlpm.m&amp;IF(_xlpm.m=1," miss"," misses"))))</f>
        <v/>
      </c>
      <c r="I105" s="131"/>
      <c r="J105" s="131"/>
      <c r="K105" s="131"/>
      <c r="L105" s="130" t="str" cm="1">
        <f t="array" ref="L105">IF(SUMPRODUCT(--(LOWER(TRIM(C105:G105&amp;""))&lt;&gt;"x"),--(C105:G105&lt;&gt;""))=0,"",
SUMPRODUCT((LOWER(TRIM(C105:G105&amp;""))&lt;&gt;"x")*IFERROR(VALUE(SUBSTITUTE(C105:G105,",","")),0)))</f>
        <v/>
      </c>
      <c r="M105" s="14" t="str" cm="1">
        <f t="array" ref="M105">IF(COUNTA(C105:G105)&lt;5,"",_xlfn.LET(_xlpm.v,IFERROR(VALUE(SUBSTITUTE(C105:G105,",","")),""),_xlpm.n,SUMPRODUCT(--(_xlpm.v&lt;&gt;"")),IF(_xlpm.n=0,"",SUM(_xlpm.v)/_xlpm.n)))</f>
        <v/>
      </c>
      <c r="N105" s="127" t="str">
        <f t="shared" si="4"/>
        <v/>
      </c>
      <c r="O105" t="str">
        <f t="shared" si="5"/>
        <v/>
      </c>
      <c r="V105" t="str">
        <f>IF(TRIM(SUBSTITUTE(A105,CHAR(160),""))="","",IFERROR(_xlfn.XLOOKUP(TRIM(SUBSTITUTE(A105,CHAR(160),"")),Lookup!$A$2:$A$300,Lookup!$B$2:$B$300,""),""))</f>
        <v/>
      </c>
    </row>
    <row r="106" spans="1:22" ht="17.25" customHeight="1" x14ac:dyDescent="0.25">
      <c r="C106" s="14" t="str">
        <f>IF(COUNTIFS('Score Import'!$A:$A,$A106,'Score Import'!$C:$C,C$1)=0,"",
SUMIFS('Score Import'!$B:$B,'Score Import'!$A:$A,$A106,'Score Import'!$C:$C,C$1))</f>
        <v/>
      </c>
      <c r="D106" s="14" t="str">
        <f>IF(COUNTIFS('Score Import'!$A:$A,$A106,'Score Import'!$C:$C,D$1)=0,"",
SUMIFS('Score Import'!$B:$B,'Score Import'!$A:$A,$A106,'Score Import'!$C:$C,D$1))</f>
        <v/>
      </c>
      <c r="E106" s="14" t="str">
        <f>IF(COUNTIFS('Score Import'!$A:$A,$A106,'Score Import'!$C:$C,E$1)=0,"",
SUMIFS('Score Import'!$B:$B,'Score Import'!$A:$A,$A106,'Score Import'!$C:$C,E$1))</f>
        <v/>
      </c>
      <c r="F106" s="14" t="str">
        <f>IF(COUNTIFS('Score Import'!$A:$A,$A106,'Score Import'!$C:$C,F$1)=0,"",
SUMIFS('Score Import'!$B:$B,'Score Import'!$A:$A,$A106,'Score Import'!$C:$C,F$1))</f>
        <v/>
      </c>
      <c r="G106" s="14" t="str">
        <f>IF(COUNTIFS('Score Import'!$A:$A,$A106,'Score Import'!$C:$C,G$1)=0,"",
SUMIFS('Score Import'!$B:$B,'Score Import'!$A:$A,$A106,'Score Import'!$C:$C,G$1))</f>
        <v/>
      </c>
      <c r="H106" s="146" t="str" cm="1">
        <f t="array" ref="H106">_xlfn.LET(_xlpm.v,IFERROR(VALUE(SUBSTITUTE(C106:G106,",","")),""),
_xlpm.valid,SUMPRODUCT(--(_xlpm.v&lt;&gt;""),--(LOWER(TRIM(C106:G106&amp;""))&lt;&gt;"x")),
_xlpm.m,SUMPRODUCT(--(_xlpm.v&lt;&gt;""),--(LOWER(TRIM(C106:G106&amp;""))&lt;&gt;"x"),--(_xlpm.v&lt;6000000)),
IF(_xlpm.valid=0,"",
IF(_xlpm.m=0,"Perfect!",
_xlpm.m&amp;IF(_xlpm.m=1," miss"," misses"))))</f>
        <v/>
      </c>
      <c r="I106" s="131"/>
      <c r="J106" s="131"/>
      <c r="K106" s="131"/>
      <c r="L106" s="130" t="str" cm="1">
        <f t="array" ref="L106">IF(SUMPRODUCT(--(LOWER(TRIM(C106:G106&amp;""))&lt;&gt;"x"),--(C106:G106&lt;&gt;""))=0,"",
SUMPRODUCT((LOWER(TRIM(C106:G106&amp;""))&lt;&gt;"x")*IFERROR(VALUE(SUBSTITUTE(C106:G106,",","")),0)))</f>
        <v/>
      </c>
      <c r="M106" s="14" t="str" cm="1">
        <f t="array" ref="M106">IF(COUNTA(C106:G106)&lt;5,"",_xlfn.LET(_xlpm.v,IFERROR(VALUE(SUBSTITUTE(C106:G106,",","")),""),_xlpm.n,SUMPRODUCT(--(_xlpm.v&lt;&gt;"")),IF(_xlpm.n=0,"",SUM(_xlpm.v)/_xlpm.n)))</f>
        <v/>
      </c>
      <c r="N106" s="127" t="str">
        <f t="shared" si="4"/>
        <v/>
      </c>
      <c r="O106" t="str">
        <f t="shared" si="5"/>
        <v/>
      </c>
      <c r="V106" t="str">
        <f>IF(TRIM(SUBSTITUTE(A106,CHAR(160),""))="","",IFERROR(_xlfn.XLOOKUP(TRIM(SUBSTITUTE(A106,CHAR(160),"")),Lookup!$A$2:$A$300,Lookup!$B$2:$B$300,""),""))</f>
        <v/>
      </c>
    </row>
    <row r="107" spans="1:22" ht="17.25" customHeight="1" x14ac:dyDescent="0.25">
      <c r="A107" t="s">
        <v>97</v>
      </c>
      <c r="C107" s="129" t="str" cm="1">
        <f t="array" ref="C107">IF(SUMPRODUCT((LOWER(TRIM(C2:C106&amp;""))&lt;&gt;"x")*(C2:C106&lt;&gt;0)*(C2:C106&lt;&gt;""))=0,"",COUNTIFS(C$2:C$106,"&lt;6000000",C$2:C$106,"&lt;&gt;x",C$2:C$106,"&lt;&gt;"))</f>
        <v/>
      </c>
      <c r="D107" s="129" t="str" cm="1">
        <f t="array" ref="D107">IF(SUMPRODUCT((LOWER(TRIM(D2:D106&amp;""))&lt;&gt;"x")*(D2:D106&lt;&gt;0)*(D2:D106&lt;&gt;""))=0,"",COUNTIFS(D$2:D$106,"&lt;6000000",D$2:D$106,"&lt;&gt;x",D$2:D$106,"&lt;&gt;"))</f>
        <v/>
      </c>
      <c r="E107" s="129" t="str" cm="1">
        <f t="array" ref="E107">IF(SUMPRODUCT((LOWER(TRIM(E2:E106&amp;""))&lt;&gt;"x")*(E2:E106&lt;&gt;0)*(E2:E106&lt;&gt;""))=0,"",COUNTIFS(E$2:E$106,"&lt;6000000",E$2:E$106,"&lt;&gt;x",E$2:E$106,"&lt;&gt;"))</f>
        <v/>
      </c>
      <c r="F107" s="129" t="str" cm="1">
        <f t="array" ref="F107">IF(SUMPRODUCT((LOWER(TRIM(F2:F106&amp;""))&lt;&gt;"x")*(F2:F106&lt;&gt;0)*(F2:F106&lt;&gt;""))=0,"",COUNTIFS(F$2:F$106,"&lt;6000000",F$2:F$106,"&lt;&gt;x",F$2:F$106,"&lt;&gt;"))</f>
        <v/>
      </c>
      <c r="G107" s="129" t="str" cm="1">
        <f t="array" ref="G107">IF(SUMPRODUCT((LOWER(TRIM(G2:G106&amp;""))&lt;&gt;"x")*(G2:G106&lt;&gt;0)*(G2:G106&lt;&gt;""))=0,"",COUNTIFS(G$2:G$106,"&lt;6000000",G$2:G$106,"&lt;&gt;x",G$2:G$106,"&lt;&gt;"))</f>
        <v/>
      </c>
    </row>
    <row r="108" spans="1:22" ht="17.25" customHeight="1" x14ac:dyDescent="0.25">
      <c r="C108" s="14"/>
      <c r="D108" s="14"/>
      <c r="E108" s="14"/>
      <c r="F108" s="14"/>
      <c r="G108" s="14"/>
    </row>
    <row r="109" spans="1:22" ht="17.25" customHeight="1" x14ac:dyDescent="0.25">
      <c r="A109" t="s">
        <v>98</v>
      </c>
      <c r="C109" s="130" t="str" cm="1">
        <f t="array" ref="C109">IF(SUMPRODUCT((LOWER(TRIM(C2:C106&amp;""))&lt;&gt;"x")*(C2:C106&lt;&gt;0)*(C2:C106&lt;&gt;""))=0,"",SUMPRODUCT((LOWER(TRIM(C2:C106&amp;""))&lt;&gt;"x")*IFERROR(C2:C106*1,0)))</f>
        <v/>
      </c>
      <c r="D109" s="130" t="str" cm="1">
        <f t="array" ref="D109">IF(SUMPRODUCT((LOWER(TRIM(D2:D106&amp;""))&lt;&gt;"x")*(D2:D106&lt;&gt;0)*(D2:D106&lt;&gt;""))=0,"",SUMPRODUCT((LOWER(TRIM(D2:D106&amp;""))&lt;&gt;"x")*IFERROR(D2:D106*1,0)))</f>
        <v/>
      </c>
      <c r="E109" s="130" t="str" cm="1">
        <f t="array" ref="E109">IF(SUMPRODUCT((LOWER(TRIM(E2:E106&amp;""))&lt;&gt;"x")*(E2:E106&lt;&gt;0)*(E2:E106&lt;&gt;""))=0,"",SUMPRODUCT((LOWER(TRIM(E2:E106&amp;""))&lt;&gt;"x")*IFERROR(E2:E106*1,0)))</f>
        <v/>
      </c>
      <c r="F109" s="130" t="str" cm="1">
        <f t="array" ref="F109">IF(SUMPRODUCT((LOWER(TRIM(F2:F106&amp;""))&lt;&gt;"x")*(F2:F106&lt;&gt;0)*(F2:F106&lt;&gt;""))=0,"",SUMPRODUCT((LOWER(TRIM(F2:F106&amp;""))&lt;&gt;"x")*IFERROR(F2:F106*1,0)))</f>
        <v/>
      </c>
      <c r="G109" s="130" t="str" cm="1">
        <f t="array" ref="G109">IF(SUMPRODUCT((LOWER(TRIM(G2:G106&amp;""))&lt;&gt;"x")*(G2:G106&lt;&gt;0)*(G2:G106&lt;&gt;""))=0,"",SUMPRODUCT((LOWER(TRIM(G2:G106&amp;""))&lt;&gt;"x")*IFERROR(G2:G106*1,0)))</f>
        <v/>
      </c>
      <c r="N109" t="s">
        <v>103</v>
      </c>
      <c r="O109" t="s">
        <v>104</v>
      </c>
      <c r="P109" t="s">
        <v>92</v>
      </c>
    </row>
    <row r="110" spans="1:22" ht="17.25" customHeight="1" x14ac:dyDescent="0.25">
      <c r="A110" t="s">
        <v>99</v>
      </c>
      <c r="C110" s="130"/>
      <c r="D110" s="130"/>
      <c r="E110" s="130"/>
      <c r="F110" s="130"/>
      <c r="G110" s="130"/>
      <c r="L110" t="s">
        <v>93</v>
      </c>
      <c r="M110" s="126"/>
      <c r="N110" t="str">
        <f>IF(COUNTA($I$2:$I$106)=0,"",COUNTIF($I$2:$I$106,$V$138))</f>
        <v/>
      </c>
      <c r="O110" t="str">
        <f>IF(COUNTA($I$2:$I$106)=0,"",COUNTIF($I$2:$I$106,$V$139))</f>
        <v/>
      </c>
      <c r="P110" t="str">
        <f>IF(COUNTA($I$2:$I$106)=0,"",COUNTIF($I$2:$I$106,$V$140))</f>
        <v/>
      </c>
    </row>
    <row r="111" spans="1:22" ht="17.25" customHeight="1" x14ac:dyDescent="0.25">
      <c r="A111" t="s">
        <v>100</v>
      </c>
      <c r="C111" s="14" t="str">
        <f>IF(OR(C109="",C110="",C109=0,C110=0),"",C109-C110)</f>
        <v/>
      </c>
      <c r="D111" s="14" t="str">
        <f t="shared" ref="D111:G111" si="6">IF(OR(D109="",D110="",D109=0,D110=0),"",D109-D110)</f>
        <v/>
      </c>
      <c r="E111" s="14" t="str">
        <f t="shared" si="6"/>
        <v/>
      </c>
      <c r="F111" s="14" t="str">
        <f t="shared" si="6"/>
        <v/>
      </c>
      <c r="G111" s="14" t="str">
        <f t="shared" si="6"/>
        <v/>
      </c>
      <c r="L111" t="s">
        <v>102</v>
      </c>
      <c r="M111" s="126"/>
      <c r="N111" t="str">
        <f>IF(COUNTA($J$2:$J$106)=0,"",COUNTIF($J$2:$J$106,$V$138))</f>
        <v/>
      </c>
      <c r="O111" t="str">
        <f>IF(COUNTA($J$2:$J$106)=0,"",COUNTIF($J$2:$J$106,$V$139))</f>
        <v/>
      </c>
      <c r="P111" t="str">
        <f>IF(COUNTA($J$2:$J$106)=0,"",COUNTIF($J$2:$J$106,$V$140))</f>
        <v/>
      </c>
    </row>
    <row r="112" spans="1:22" ht="17.25" customHeight="1" x14ac:dyDescent="0.25">
      <c r="C112" s="14"/>
      <c r="D112" s="14"/>
      <c r="E112" s="14"/>
      <c r="F112" s="14"/>
      <c r="G112" s="14"/>
      <c r="L112" t="s">
        <v>94</v>
      </c>
      <c r="M112" s="126"/>
      <c r="N112" t="str">
        <f>IF(COUNTA($K$2:$K$106)=0,"",COUNTIF($K$2:$K$106,$V$138))</f>
        <v/>
      </c>
      <c r="O112" t="str">
        <f>IF(COUNTA($K$2:$K$106)=0,"",COUNTIF($K$2:$K$106,$V$139))</f>
        <v/>
      </c>
      <c r="P112" t="str">
        <f>IF(COUNTA($K$2:$K$106)=0,"",COUNTIF($K$2:$K$106,$V$140))</f>
        <v/>
      </c>
    </row>
    <row r="113" spans="1:7" ht="17.25" customHeight="1" x14ac:dyDescent="0.25">
      <c r="A113" t="s">
        <v>101</v>
      </c>
      <c r="C113" s="14"/>
      <c r="D113" s="14"/>
      <c r="E113" s="14"/>
      <c r="F113" s="14"/>
      <c r="G113" s="14"/>
    </row>
    <row r="114" spans="1:7" ht="17.25" customHeight="1" x14ac:dyDescent="0.25">
      <c r="A114" s="126"/>
      <c r="C114" s="14"/>
      <c r="D114" s="14"/>
      <c r="E114" s="14"/>
      <c r="F114" s="14"/>
      <c r="G114" s="14"/>
    </row>
    <row r="115" spans="1:7" ht="17.25" customHeight="1" x14ac:dyDescent="0.25">
      <c r="A115" t="s">
        <v>98</v>
      </c>
      <c r="C115" s="130"/>
      <c r="D115" s="130"/>
      <c r="E115" s="130"/>
      <c r="F115" s="130"/>
      <c r="G115" s="130"/>
    </row>
    <row r="116" spans="1:7" ht="17.25" customHeight="1" x14ac:dyDescent="0.25"/>
    <row r="117" spans="1:7" ht="17.25" customHeight="1" x14ac:dyDescent="0.25">
      <c r="A117" t="s">
        <v>95</v>
      </c>
      <c r="C117" t="str">
        <f>IF(OR(C110="",C115=""),"",IF(C110&gt;C115,"WPX",IF(C115&gt;C110,$A$114,"")))</f>
        <v/>
      </c>
      <c r="D117" t="str">
        <f t="shared" ref="D117:G117" si="7">IF(OR(D110="",D115=""),"",IF(D110&gt;D115,"WPX",IF(D115&gt;D110,$A$114,"")))</f>
        <v/>
      </c>
      <c r="E117" t="str">
        <f t="shared" si="7"/>
        <v/>
      </c>
      <c r="F117" t="str">
        <f t="shared" si="7"/>
        <v/>
      </c>
      <c r="G117" t="str">
        <f t="shared" si="7"/>
        <v/>
      </c>
    </row>
    <row r="118" spans="1:7" ht="17.25" customHeight="1" x14ac:dyDescent="0.25"/>
    <row r="119" spans="1:7" ht="17.25" customHeight="1" x14ac:dyDescent="0.25"/>
    <row r="120" spans="1:7" ht="17.25" customHeight="1" x14ac:dyDescent="0.25">
      <c r="A120" t="str">
        <f>IF(COUNTA(C116:G116)&lt;5,"",IF(MAX(COUNTIF(C116:G116,"WPX"),COUNTIF(C116:G116,A113))=0,"",IF(COUNTIF(C116:G116,"WPX")&gt;COUNTIF(C116:G116,A113),"WPX",A113)))</f>
        <v/>
      </c>
    </row>
    <row r="121" spans="1:7" ht="17.25" customHeight="1" x14ac:dyDescent="0.25"/>
    <row r="122" spans="1:7" ht="17.25" customHeight="1" x14ac:dyDescent="0.25"/>
    <row r="123" spans="1:7" ht="17.25" customHeight="1" x14ac:dyDescent="0.25"/>
    <row r="124" spans="1:7" ht="17.25" customHeight="1" x14ac:dyDescent="0.25"/>
    <row r="125" spans="1:7" ht="17.25" customHeight="1" x14ac:dyDescent="0.25"/>
    <row r="126" spans="1:7" ht="17.25" customHeight="1" x14ac:dyDescent="0.25"/>
    <row r="127" spans="1:7" ht="17.25" customHeight="1" x14ac:dyDescent="0.25"/>
    <row r="128" spans="1:7" ht="18" customHeight="1" x14ac:dyDescent="0.25"/>
    <row r="129" spans="22:22" ht="18" customHeight="1" x14ac:dyDescent="0.25"/>
    <row r="130" spans="22:22" ht="18" customHeight="1" x14ac:dyDescent="0.25"/>
    <row r="131" spans="22:22" ht="18" customHeight="1" x14ac:dyDescent="0.25"/>
    <row r="132" spans="22:22" ht="18" customHeight="1" x14ac:dyDescent="0.25"/>
    <row r="133" spans="22:22" ht="18" customHeight="1" x14ac:dyDescent="0.25"/>
    <row r="134" spans="22:22" ht="18" customHeight="1" x14ac:dyDescent="0.25"/>
    <row r="135" spans="22:22" ht="18" customHeight="1" x14ac:dyDescent="0.25"/>
    <row r="136" spans="22:22" ht="18" customHeight="1" x14ac:dyDescent="0.25"/>
    <row r="137" spans="22:22" ht="18" customHeight="1" x14ac:dyDescent="0.25"/>
    <row r="138" spans="22:22" ht="18" customHeight="1" x14ac:dyDescent="0.25">
      <c r="V138" s="222" t="s">
        <v>180</v>
      </c>
    </row>
    <row r="139" spans="22:22" ht="18" customHeight="1" x14ac:dyDescent="0.25">
      <c r="V139" s="219" t="s">
        <v>340</v>
      </c>
    </row>
    <row r="140" spans="22:22" ht="18" customHeight="1" x14ac:dyDescent="0.25">
      <c r="V140" s="223" t="s">
        <v>181</v>
      </c>
    </row>
    <row r="141" spans="22:22" ht="18" customHeight="1" x14ac:dyDescent="0.25"/>
    <row r="142" spans="22:22" ht="18" customHeight="1" x14ac:dyDescent="0.25"/>
    <row r="143" spans="22:22" ht="18" customHeight="1" x14ac:dyDescent="0.25"/>
    <row r="144" spans="22:22" ht="18" customHeight="1" x14ac:dyDescent="0.25"/>
    <row r="145" ht="18" customHeight="1" x14ac:dyDescent="0.25"/>
    <row r="146" ht="18" customHeight="1" x14ac:dyDescent="0.25"/>
    <row r="147" ht="18" customHeight="1" x14ac:dyDescent="0.25"/>
    <row r="148" ht="18" customHeight="1" x14ac:dyDescent="0.25"/>
    <row r="149" ht="18" customHeight="1" x14ac:dyDescent="0.25"/>
    <row r="150" ht="18" customHeight="1" x14ac:dyDescent="0.25"/>
    <row r="151" ht="18" customHeight="1" x14ac:dyDescent="0.25"/>
    <row r="152" ht="18" customHeight="1" x14ac:dyDescent="0.25"/>
    <row r="153" ht="18" customHeight="1" x14ac:dyDescent="0.25"/>
    <row r="154" ht="18" customHeight="1" x14ac:dyDescent="0.25"/>
    <row r="155" ht="18" customHeight="1" x14ac:dyDescent="0.25"/>
    <row r="156" ht="18" customHeight="1" x14ac:dyDescent="0.25"/>
    <row r="157" ht="18" customHeight="1" x14ac:dyDescent="0.25"/>
    <row r="158" ht="18" customHeight="1" x14ac:dyDescent="0.25"/>
    <row r="159" ht="18" customHeight="1" x14ac:dyDescent="0.25"/>
    <row r="160" ht="18" customHeight="1" x14ac:dyDescent="0.25"/>
    <row r="161" ht="18" customHeight="1" x14ac:dyDescent="0.25"/>
    <row r="162" ht="18" customHeight="1" x14ac:dyDescent="0.25"/>
    <row r="163" ht="18" customHeight="1" x14ac:dyDescent="0.25"/>
    <row r="164" ht="18" customHeight="1" x14ac:dyDescent="0.25"/>
    <row r="165" ht="18" customHeight="1" x14ac:dyDescent="0.25"/>
    <row r="166" ht="18" customHeight="1" x14ac:dyDescent="0.25"/>
    <row r="167" ht="18" customHeight="1" x14ac:dyDescent="0.25"/>
    <row r="168" ht="18" customHeight="1" x14ac:dyDescent="0.25"/>
    <row r="169" ht="18" customHeight="1" x14ac:dyDescent="0.25"/>
    <row r="170" ht="18" customHeight="1" x14ac:dyDescent="0.25"/>
    <row r="171" ht="18" customHeight="1" x14ac:dyDescent="0.25"/>
    <row r="172" ht="18" customHeight="1" x14ac:dyDescent="0.25"/>
    <row r="173" ht="18" customHeight="1" x14ac:dyDescent="0.25"/>
    <row r="174" ht="18" customHeight="1" x14ac:dyDescent="0.25"/>
    <row r="175" ht="18" customHeight="1" x14ac:dyDescent="0.25"/>
    <row r="176" ht="18" customHeight="1" x14ac:dyDescent="0.25"/>
    <row r="177" ht="18" customHeight="1" x14ac:dyDescent="0.25"/>
    <row r="178" ht="18" customHeight="1" x14ac:dyDescent="0.25"/>
    <row r="179" ht="18" customHeight="1" x14ac:dyDescent="0.25"/>
    <row r="180" ht="18" customHeight="1" x14ac:dyDescent="0.25"/>
    <row r="181" ht="18" customHeight="1" x14ac:dyDescent="0.25"/>
    <row r="182" ht="18" customHeight="1" x14ac:dyDescent="0.25"/>
    <row r="183" ht="18" customHeight="1" x14ac:dyDescent="0.25"/>
    <row r="184" ht="18" customHeight="1" x14ac:dyDescent="0.25"/>
    <row r="185" ht="18" customHeight="1" x14ac:dyDescent="0.25"/>
    <row r="186" ht="18" customHeight="1" x14ac:dyDescent="0.25"/>
    <row r="187" ht="18" customHeight="1" x14ac:dyDescent="0.25"/>
    <row r="188" ht="18" customHeight="1" x14ac:dyDescent="0.25"/>
    <row r="189" ht="18" customHeight="1" x14ac:dyDescent="0.25"/>
    <row r="190" ht="18" customHeight="1" x14ac:dyDescent="0.25"/>
    <row r="191" ht="18" customHeight="1" x14ac:dyDescent="0.25"/>
    <row r="192" ht="18" customHeight="1" x14ac:dyDescent="0.25"/>
    <row r="193" ht="18" customHeight="1" x14ac:dyDescent="0.25"/>
    <row r="194" ht="18" customHeight="1" x14ac:dyDescent="0.25"/>
    <row r="195" ht="18" customHeight="1" x14ac:dyDescent="0.25"/>
    <row r="196" ht="18" customHeight="1" x14ac:dyDescent="0.25"/>
    <row r="197" ht="18" customHeight="1" x14ac:dyDescent="0.25"/>
    <row r="198" ht="18" customHeight="1" x14ac:dyDescent="0.25"/>
    <row r="199" ht="18" customHeight="1" x14ac:dyDescent="0.25"/>
    <row r="200" ht="18" customHeight="1" x14ac:dyDescent="0.25"/>
    <row r="201" ht="18" customHeight="1" x14ac:dyDescent="0.25"/>
    <row r="202" ht="18" customHeight="1" x14ac:dyDescent="0.25"/>
    <row r="203" ht="18" customHeight="1" x14ac:dyDescent="0.25"/>
    <row r="204" ht="18" customHeight="1" x14ac:dyDescent="0.25"/>
    <row r="205" ht="18" customHeight="1" x14ac:dyDescent="0.25"/>
    <row r="206" ht="18" customHeight="1" x14ac:dyDescent="0.25"/>
    <row r="207" ht="18" customHeight="1" x14ac:dyDescent="0.25"/>
    <row r="208" ht="18" customHeight="1" x14ac:dyDescent="0.25"/>
    <row r="209" ht="18" customHeight="1" x14ac:dyDescent="0.25"/>
    <row r="210" ht="18" customHeight="1" x14ac:dyDescent="0.25"/>
    <row r="211" ht="18" customHeight="1" x14ac:dyDescent="0.25"/>
    <row r="212" ht="18" customHeight="1" x14ac:dyDescent="0.25"/>
    <row r="213" ht="18" customHeight="1" x14ac:dyDescent="0.25"/>
    <row r="214" ht="18" customHeight="1" x14ac:dyDescent="0.25"/>
    <row r="215" ht="18" customHeight="1" x14ac:dyDescent="0.25"/>
    <row r="216" ht="18" customHeight="1" x14ac:dyDescent="0.25"/>
    <row r="217" ht="18" customHeight="1" x14ac:dyDescent="0.25"/>
    <row r="218" ht="18" customHeight="1" x14ac:dyDescent="0.25"/>
    <row r="219" ht="18" customHeight="1" x14ac:dyDescent="0.25"/>
    <row r="220" ht="18" customHeight="1" x14ac:dyDescent="0.25"/>
    <row r="221" ht="18" customHeight="1" x14ac:dyDescent="0.25"/>
    <row r="222" ht="18" customHeight="1" x14ac:dyDescent="0.25"/>
    <row r="223" ht="18" customHeight="1" x14ac:dyDescent="0.25"/>
    <row r="224" ht="18" customHeight="1" x14ac:dyDescent="0.25"/>
    <row r="225" ht="18" customHeight="1" x14ac:dyDescent="0.25"/>
    <row r="226" ht="18" customHeight="1" x14ac:dyDescent="0.25"/>
    <row r="227" ht="18" customHeight="1" x14ac:dyDescent="0.25"/>
    <row r="228" ht="18" customHeight="1" x14ac:dyDescent="0.25"/>
    <row r="229" ht="18" customHeight="1" x14ac:dyDescent="0.25"/>
    <row r="230" ht="18" customHeight="1" x14ac:dyDescent="0.25"/>
    <row r="231" ht="18" customHeight="1" x14ac:dyDescent="0.25"/>
    <row r="232" ht="18" customHeight="1" x14ac:dyDescent="0.25"/>
    <row r="233" ht="18" customHeight="1" x14ac:dyDescent="0.25"/>
    <row r="234" ht="18" customHeight="1" x14ac:dyDescent="0.25"/>
    <row r="235" ht="18" customHeight="1" x14ac:dyDescent="0.25"/>
    <row r="236" ht="18" customHeight="1" x14ac:dyDescent="0.25"/>
    <row r="237" ht="18" customHeight="1" x14ac:dyDescent="0.25"/>
    <row r="238" ht="18" customHeight="1" x14ac:dyDescent="0.25"/>
    <row r="239" ht="18" customHeight="1" x14ac:dyDescent="0.25"/>
    <row r="240" ht="18" customHeight="1" x14ac:dyDescent="0.25"/>
    <row r="241" ht="18" customHeight="1" x14ac:dyDescent="0.25"/>
    <row r="242" ht="18" customHeight="1" x14ac:dyDescent="0.25"/>
    <row r="243" ht="18" customHeight="1" x14ac:dyDescent="0.25"/>
    <row r="244" ht="18" customHeight="1" x14ac:dyDescent="0.25"/>
    <row r="245" ht="18" customHeight="1" x14ac:dyDescent="0.25"/>
    <row r="246" ht="18" customHeight="1" x14ac:dyDescent="0.25"/>
    <row r="247" ht="18" customHeight="1" x14ac:dyDescent="0.25"/>
    <row r="248" ht="18" customHeight="1" x14ac:dyDescent="0.25"/>
    <row r="249" ht="18" customHeight="1" x14ac:dyDescent="0.25"/>
    <row r="250" ht="18" customHeight="1" x14ac:dyDescent="0.25"/>
    <row r="251" ht="18" customHeight="1" x14ac:dyDescent="0.25"/>
    <row r="252" ht="18" customHeight="1" x14ac:dyDescent="0.25"/>
    <row r="253" ht="18" customHeight="1" x14ac:dyDescent="0.25"/>
    <row r="254" ht="18" customHeight="1" x14ac:dyDescent="0.25"/>
    <row r="255" ht="18" customHeight="1" x14ac:dyDescent="0.25"/>
    <row r="256" ht="18" customHeight="1" x14ac:dyDescent="0.25"/>
    <row r="257" ht="18" customHeight="1" x14ac:dyDescent="0.25"/>
    <row r="258" ht="18" customHeight="1" x14ac:dyDescent="0.25"/>
    <row r="259" ht="18" customHeight="1" x14ac:dyDescent="0.25"/>
    <row r="260" ht="18" customHeight="1" x14ac:dyDescent="0.25"/>
    <row r="261" ht="18" customHeight="1" x14ac:dyDescent="0.25"/>
    <row r="262" ht="18" customHeight="1" x14ac:dyDescent="0.25"/>
    <row r="263" ht="18" customHeight="1" x14ac:dyDescent="0.25"/>
    <row r="264" ht="18" customHeight="1" x14ac:dyDescent="0.25"/>
    <row r="265" ht="18" customHeight="1" x14ac:dyDescent="0.25"/>
    <row r="266" ht="18" customHeight="1" x14ac:dyDescent="0.25"/>
    <row r="267" ht="18" customHeight="1" x14ac:dyDescent="0.25"/>
    <row r="268" ht="18" customHeight="1" x14ac:dyDescent="0.25"/>
    <row r="269" ht="18" customHeight="1" x14ac:dyDescent="0.25"/>
    <row r="270" ht="18" customHeight="1" x14ac:dyDescent="0.25"/>
    <row r="271" ht="18" customHeight="1" x14ac:dyDescent="0.25"/>
    <row r="272" ht="18" customHeight="1" x14ac:dyDescent="0.25"/>
    <row r="273" ht="18" customHeight="1" x14ac:dyDescent="0.25"/>
    <row r="274" ht="18" customHeight="1" x14ac:dyDescent="0.25"/>
    <row r="275" ht="18" customHeight="1" x14ac:dyDescent="0.25"/>
    <row r="276" ht="18" customHeight="1" x14ac:dyDescent="0.25"/>
    <row r="277" ht="18" customHeight="1" x14ac:dyDescent="0.25"/>
    <row r="278" ht="18" customHeight="1" x14ac:dyDescent="0.25"/>
    <row r="279" ht="18" customHeight="1" x14ac:dyDescent="0.25"/>
    <row r="280" ht="18" customHeight="1" x14ac:dyDescent="0.25"/>
    <row r="281" ht="18" customHeight="1" x14ac:dyDescent="0.25"/>
    <row r="282" ht="18" customHeight="1" x14ac:dyDescent="0.25"/>
    <row r="283" ht="18" customHeight="1" x14ac:dyDescent="0.25"/>
    <row r="284" ht="18" customHeight="1" x14ac:dyDescent="0.25"/>
    <row r="285" ht="18" customHeight="1" x14ac:dyDescent="0.25"/>
    <row r="286" ht="18" customHeight="1" x14ac:dyDescent="0.25"/>
    <row r="287" ht="18" customHeight="1" x14ac:dyDescent="0.25"/>
    <row r="288" ht="18" customHeight="1" x14ac:dyDescent="0.25"/>
    <row r="289" ht="18" customHeight="1" x14ac:dyDescent="0.25"/>
    <row r="290" ht="18" customHeight="1" x14ac:dyDescent="0.25"/>
    <row r="291" ht="18" customHeight="1" x14ac:dyDescent="0.25"/>
    <row r="292" ht="18" customHeight="1" x14ac:dyDescent="0.25"/>
    <row r="293" ht="18" customHeight="1" x14ac:dyDescent="0.25"/>
    <row r="294" ht="18" customHeight="1" x14ac:dyDescent="0.25"/>
    <row r="295" ht="18" customHeight="1" x14ac:dyDescent="0.25"/>
    <row r="296" ht="18" customHeight="1" x14ac:dyDescent="0.25"/>
    <row r="297" ht="18" customHeight="1" x14ac:dyDescent="0.25"/>
    <row r="298" ht="18" customHeight="1" x14ac:dyDescent="0.25"/>
    <row r="299" ht="18" customHeight="1" x14ac:dyDescent="0.25"/>
    <row r="300" ht="18" customHeight="1" x14ac:dyDescent="0.25"/>
    <row r="301" ht="18" customHeight="1" x14ac:dyDescent="0.25"/>
    <row r="302" ht="18" customHeight="1" x14ac:dyDescent="0.25"/>
    <row r="303" ht="18" customHeight="1" x14ac:dyDescent="0.25"/>
    <row r="304" ht="18" customHeight="1" x14ac:dyDescent="0.25"/>
    <row r="305" ht="18" customHeight="1" x14ac:dyDescent="0.25"/>
    <row r="306" ht="18" customHeight="1" x14ac:dyDescent="0.25"/>
    <row r="307" ht="18" customHeight="1" x14ac:dyDescent="0.25"/>
    <row r="308" ht="18" customHeight="1" x14ac:dyDescent="0.25"/>
    <row r="309" ht="18" customHeight="1" x14ac:dyDescent="0.25"/>
    <row r="310" ht="18" customHeight="1" x14ac:dyDescent="0.25"/>
    <row r="311" ht="18" customHeight="1" x14ac:dyDescent="0.25"/>
    <row r="312" ht="18" customHeight="1" x14ac:dyDescent="0.25"/>
    <row r="313" ht="18" customHeight="1" x14ac:dyDescent="0.25"/>
    <row r="314" ht="18" customHeight="1" x14ac:dyDescent="0.25"/>
    <row r="315" ht="18" customHeight="1" x14ac:dyDescent="0.25"/>
    <row r="316" ht="18" customHeight="1" x14ac:dyDescent="0.25"/>
    <row r="317" ht="18" customHeight="1" x14ac:dyDescent="0.25"/>
    <row r="318" ht="18" customHeight="1" x14ac:dyDescent="0.25"/>
    <row r="319" ht="18" customHeight="1" x14ac:dyDescent="0.25"/>
    <row r="320" ht="18" customHeight="1" x14ac:dyDescent="0.25"/>
    <row r="321" ht="18" customHeight="1" x14ac:dyDescent="0.25"/>
    <row r="322" ht="18" customHeight="1" x14ac:dyDescent="0.25"/>
    <row r="323" ht="18" customHeight="1" x14ac:dyDescent="0.25"/>
    <row r="324" ht="18" customHeight="1" x14ac:dyDescent="0.25"/>
    <row r="325" ht="18" customHeight="1" x14ac:dyDescent="0.25"/>
    <row r="326" ht="18" customHeight="1" x14ac:dyDescent="0.25"/>
    <row r="327" ht="18" customHeight="1" x14ac:dyDescent="0.25"/>
    <row r="328" ht="18" customHeight="1" x14ac:dyDescent="0.25"/>
    <row r="329" ht="18" customHeight="1" x14ac:dyDescent="0.25"/>
    <row r="330" ht="18" customHeight="1" x14ac:dyDescent="0.25"/>
    <row r="331" ht="18" customHeight="1" x14ac:dyDescent="0.25"/>
    <row r="332" ht="18" customHeight="1" x14ac:dyDescent="0.25"/>
    <row r="333" ht="18" customHeight="1" x14ac:dyDescent="0.25"/>
    <row r="334" ht="18" customHeight="1" x14ac:dyDescent="0.25"/>
    <row r="335" ht="18" customHeight="1" x14ac:dyDescent="0.25"/>
    <row r="336" ht="18" customHeight="1" x14ac:dyDescent="0.25"/>
    <row r="337" ht="18" customHeight="1" x14ac:dyDescent="0.25"/>
  </sheetData>
  <sheetProtection algorithmName="SHA-512" hashValue="Clca1mO/++WA/xrgyT+sUP9uiOIdeYwlgHtH0jXnH8LR4uHZptMHLZHZOcSXAmfb5FzudohDU+sSzVlpiSzqew==" saltValue="KgQGg/qtCvv1+2e4ZAdWyw==" spinCount="100000" sheet="1" selectLockedCells="1"/>
  <conditionalFormatting sqref="C2:G106">
    <cfRule type="expression" dxfId="104" priority="2">
      <formula>LOWER(TRIM(C2))="x"</formula>
    </cfRule>
    <cfRule type="expression" dxfId="103" priority="3">
      <formula>AND(C2&lt;&gt;"",LOWER(TRIM(C2))&lt;&gt;"x",VALUE(SUBSTITUTE(C2,",",""))=0)</formula>
    </cfRule>
    <cfRule type="expression" dxfId="102" priority="4">
      <formula>AND(C2&lt;&gt;"",LOWER(TRIM(C2))&lt;&gt;"x",VALUE(SUBSTITUTE(C2,",",""))&gt;0,VALUE(SUBSTITUTE(C2,",",""))&lt;6000000)</formula>
    </cfRule>
    <cfRule type="expression" dxfId="101" priority="5">
      <formula>AND(C2&lt;&gt;"",LOWER(TRIM(C2))&lt;&gt;"x",VALUE(SUBSTITUTE(C2,",",""))&gt;=6000000)</formula>
    </cfRule>
  </conditionalFormatting>
  <conditionalFormatting sqref="L2:L106">
    <cfRule type="dataBar" priority="1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{F8392C67-E33E-4223-96B5-303C4A8BA1A7}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FillIJKFromScoreImport">
                <anchor moveWithCells="1" sizeWithCells="1">
                  <from>
                    <xdr:col>8</xdr:col>
                    <xdr:colOff>47625</xdr:colOff>
                    <xdr:row>0</xdr:row>
                    <xdr:rowOff>228600</xdr:rowOff>
                  </from>
                  <to>
                    <xdr:col>8</xdr:col>
                    <xdr:colOff>257175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Module5.LoadWeeklyPlayers">
                <anchor moveWithCells="1" sizeWithCells="1">
                  <from>
                    <xdr:col>1</xdr:col>
                    <xdr:colOff>85725</xdr:colOff>
                    <xdr:row>0</xdr:row>
                    <xdr:rowOff>76200</xdr:rowOff>
                  </from>
                  <to>
                    <xdr:col>1</xdr:col>
                    <xdr:colOff>304800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Button 5">
              <controlPr defaultSize="0" print="0" autoFill="0" autoPict="0" macro="[0]!FillScoresFromImport">
                <anchor moveWithCells="1" sizeWithCells="1">
                  <from>
                    <xdr:col>2</xdr:col>
                    <xdr:colOff>295275</xdr:colOff>
                    <xdr:row>0</xdr:row>
                    <xdr:rowOff>114300</xdr:rowOff>
                  </from>
                  <to>
                    <xdr:col>2</xdr:col>
                    <xdr:colOff>733425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8" name="Button 6">
              <controlPr defaultSize="0" print="0" autoFill="0" autoPict="0" macro="[0]!ConvertIJKLettersToSymbols">
                <anchor moveWithCells="1" sizeWithCells="1">
                  <from>
                    <xdr:col>8</xdr:col>
                    <xdr:colOff>57150</xdr:colOff>
                    <xdr:row>0</xdr:row>
                    <xdr:rowOff>19050</xdr:rowOff>
                  </from>
                  <to>
                    <xdr:col>8</xdr:col>
                    <xdr:colOff>247650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392C67-E33E-4223-96B5-303C4A8BA1A7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B2FC8-CA8B-4FAF-839C-89AC0CF5F906}">
  <sheetPr codeName="Sheet7"/>
  <dimension ref="A1:V170"/>
  <sheetViews>
    <sheetView showGridLines="0" workbookViewId="0">
      <selection activeCell="I52" sqref="I52"/>
    </sheetView>
  </sheetViews>
  <sheetFormatPr defaultColWidth="9.140625" defaultRowHeight="81" customHeight="1" x14ac:dyDescent="0.25"/>
  <cols>
    <col min="1" max="1" width="16.28515625" style="41" customWidth="1"/>
    <col min="2" max="2" width="5.7109375" style="41" customWidth="1"/>
    <col min="3" max="7" width="14.85546875" style="41" customWidth="1"/>
    <col min="8" max="8" width="11.7109375" style="41" customWidth="1"/>
    <col min="9" max="11" width="4.85546875" style="41" customWidth="1"/>
    <col min="12" max="14" width="14.85546875" style="41" customWidth="1"/>
    <col min="15" max="15" width="17" style="41" customWidth="1"/>
    <col min="16" max="16" width="17.140625" style="41" customWidth="1"/>
    <col min="17" max="17" width="16.28515625" style="41" customWidth="1"/>
    <col min="18" max="22" width="9.140625" style="41"/>
    <col min="23" max="23" width="6" style="41" customWidth="1"/>
    <col min="24" max="16384" width="9.140625" style="41"/>
  </cols>
  <sheetData>
    <row r="1" spans="1:22" s="56" customFormat="1" ht="81" customHeight="1" x14ac:dyDescent="0.25">
      <c r="A1" s="55"/>
      <c r="B1" s="56" t="s">
        <v>2</v>
      </c>
      <c r="C1" s="56" t="s">
        <v>78</v>
      </c>
      <c r="D1" s="56" t="s">
        <v>79</v>
      </c>
      <c r="E1" s="56" t="s">
        <v>80</v>
      </c>
      <c r="F1" s="56" t="s">
        <v>81</v>
      </c>
      <c r="G1" s="56" t="s">
        <v>82</v>
      </c>
      <c r="H1" s="56" t="s">
        <v>83</v>
      </c>
      <c r="I1" s="56" t="s">
        <v>84</v>
      </c>
      <c r="J1" s="56" t="s">
        <v>85</v>
      </c>
      <c r="K1" s="56" t="s">
        <v>86</v>
      </c>
      <c r="L1" s="56" t="s">
        <v>87</v>
      </c>
      <c r="M1" s="56" t="s">
        <v>90</v>
      </c>
      <c r="N1" s="56" t="s">
        <v>88</v>
      </c>
      <c r="O1" s="56" t="s">
        <v>96</v>
      </c>
      <c r="P1" s="56" t="s">
        <v>89</v>
      </c>
    </row>
    <row r="2" spans="1:22" ht="17.25" customHeight="1" x14ac:dyDescent="0.25">
      <c r="A2" s="50" t="s">
        <v>152</v>
      </c>
      <c r="B2" s="41">
        <v>32</v>
      </c>
      <c r="C2" s="57">
        <v>31900182</v>
      </c>
      <c r="D2" s="57">
        <v>10915233</v>
      </c>
      <c r="E2" s="57">
        <v>16753030</v>
      </c>
      <c r="F2" s="57">
        <v>36034416</v>
      </c>
      <c r="G2" s="57">
        <v>24403101</v>
      </c>
      <c r="H2" s="41" t="str" cm="1">
        <f t="array" ref="H2">IF(COUNTA(C2:G2)=0,"",_xlfn.LET(_xlpm.r,C2:G2,_xlpm.t,LOWER(TRIM(_xlpm.r&amp;"")),_xlpm.m,SUMPRODUCT((_xlpm.t&lt;&gt;"")*(_xlpm.t&lt;&gt;"x")*ISNUMBER(IFERROR(--_xlpm.t,""))*(IFERROR(--_xlpm.t,0)&lt;6000000)),IF(_xlpm.m=0,"Perfect",_xlpm.m&amp;IF(_xlpm.m=1,"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" s="60" t="s">
        <v>121</v>
      </c>
      <c r="J2" s="51"/>
      <c r="K2" s="51"/>
      <c r="L2" s="57" cm="1">
        <f t="array" ref="L2">IF(COUNTA(C2:G2)=0,"",SUMPRODUCT((LOWER(TRIM(C2:G2&amp;""))&lt;&gt;"x")*IFERROR(C2:G2*1,0)))</f>
        <v>120005962</v>
      </c>
      <c r="M2" s="57" cm="1">
        <f t="array" ref="M2">IF(COUNTA(C2:G2)=0,"",SUMPRODUCT((LOWER(TRIM(C2:G2&amp;""))&lt;&gt;"x")*IFERROR(C2:G2*1,0))/SUMPRODUCT((LOWER(TRIM(C2:G2&amp;""))&lt;&gt;"x")*(C2:G2&lt;&gt;"")))</f>
        <v>24001192.399999999</v>
      </c>
      <c r="N2" s="59" t="s">
        <v>122</v>
      </c>
      <c r="O2" s="41" t="str" cm="1">
        <f t="array" ref="O2:O32">IFERROR(_xlfn._xlws.FILTER(A2:A106,(L2:L106&lt;20000000)*(_xlfn.BYROW(C2:G106,_xlfn.LAMBDA(_xlpm.r,SUMPRODUCT((LOWER(TRIM(_xlpm.r&amp;""))&lt;&gt;"x")*(_xlpm.r&lt;&gt;""))&gt;0))),""),"")</f>
        <v>Lunacat17</v>
      </c>
      <c r="P2" s="41" t="str" cm="1">
        <f t="array" ref="P2:P11">IFERROR(_xlfn.TAKE(_xlfn.SORTBY(_xlfn._xlws.FILTER(A2:A106,L2:L106&gt;0),_xlfn._xlws.FILTER(L2:L106,L2:L106&gt;0),1),10),"")</f>
        <v>Fabnio</v>
      </c>
      <c r="V2" s="41">
        <f>_xlfn.LET(_xlpm.n,TRIM(A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1001</v>
      </c>
    </row>
    <row r="3" spans="1:22" ht="17.25" customHeight="1" x14ac:dyDescent="0.25">
      <c r="A3" s="52" t="s">
        <v>6</v>
      </c>
      <c r="B3" s="41">
        <v>31</v>
      </c>
      <c r="C3" s="57">
        <v>13057801</v>
      </c>
      <c r="D3" s="57">
        <v>6231160</v>
      </c>
      <c r="E3" s="57">
        <v>3328225</v>
      </c>
      <c r="F3" s="57">
        <v>12505626</v>
      </c>
      <c r="G3" s="57">
        <v>13226272</v>
      </c>
      <c r="H3" s="41" t="str" cm="1">
        <f t="array" ref="H3">IF(COUNTA(C3:G3)=0,"",_xlfn.LET(_xlpm.r,C3:G3,_xlpm.t,LOWER(TRIM(_xlpm.r&amp;"")),_xlpm.m,SUMPRODUCT((_xlpm.t&lt;&gt;"")*(_xlpm.t&lt;&gt;"x")*ISNUMBER(IFERROR(--_xlpm.t,""))*(IFERROR(--_xlpm.t,0)&lt;6000000)),IF(_xlpm.m=0,"Perfect",_xlpm.m&amp;IF(_xlpm.m=1,"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3" s="60" t="s">
        <v>121</v>
      </c>
      <c r="J3" s="51"/>
      <c r="K3" s="51"/>
      <c r="L3" s="57" cm="1">
        <f t="array" ref="L3">IF(COUNTA(C3:G3)=0,"",SUMPRODUCT((LOWER(TRIM(C3:G3&amp;""))&lt;&gt;"x")*IFERROR(C3:G3*1,0)))</f>
        <v>48349084</v>
      </c>
      <c r="M3" s="57" cm="1">
        <f t="array" ref="M3">IF(COUNTA(C3:G3)=0,"",SUMPRODUCT((LOWER(TRIM(C3:G3&amp;""))&lt;&gt;"x")*IFERROR(C3:G3*1,0))/SUMPRODUCT((LOWER(TRIM(C3:G3&amp;""))&lt;&gt;"x")*(C3:G3&lt;&gt;"")))</f>
        <v>9669816.8000000007</v>
      </c>
      <c r="N3" s="59" t="s">
        <v>122</v>
      </c>
      <c r="O3" s="41" t="str">
        <v>convivial</v>
      </c>
      <c r="P3" s="41" t="str">
        <v>Cgable</v>
      </c>
      <c r="V3" s="41">
        <f>_xlfn.LET(_xlpm.n,TRIM(A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1002</v>
      </c>
    </row>
    <row r="4" spans="1:22" ht="17.25" customHeight="1" x14ac:dyDescent="0.25">
      <c r="A4" s="52" t="s">
        <v>10</v>
      </c>
      <c r="B4" s="41">
        <v>31</v>
      </c>
      <c r="C4" s="57">
        <v>6139467</v>
      </c>
      <c r="D4" s="57">
        <v>3577243</v>
      </c>
      <c r="E4" s="57">
        <v>9061795</v>
      </c>
      <c r="F4" s="57">
        <v>9298693</v>
      </c>
      <c r="G4" s="57">
        <v>7545573</v>
      </c>
      <c r="H4" s="41" t="str" cm="1">
        <f t="array" ref="H4">IF(COUNTA(C4:G4)=0,"",_xlfn.LET(_xlpm.r,C4:G4,_xlpm.t,LOWER(TRIM(_xlpm.r&amp;"")),_xlpm.m,SUMPRODUCT((_xlpm.t&lt;&gt;"")*(_xlpm.t&lt;&gt;"x")*ISNUMBER(IFERROR(--_xlpm.t,""))*(IFERROR(--_xlpm.t,0)&lt;6000000)),IF(_xlpm.m=0,"Perfect",_xlpm.m&amp;IF(_xlpm.m=1,"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4" s="60" t="s">
        <v>121</v>
      </c>
      <c r="J4" s="51"/>
      <c r="K4" s="51"/>
      <c r="L4" s="57" cm="1">
        <f t="array" ref="L4">IF(COUNTA(C4:G4)=0,"",SUMPRODUCT((LOWER(TRIM(C4:G4&amp;""))&lt;&gt;"x")*IFERROR(C4:G4*1,0)))</f>
        <v>35622771</v>
      </c>
      <c r="M4" s="57" cm="1">
        <f t="array" ref="M4">IF(COUNTA(C4:G4)=0,"",SUMPRODUCT((LOWER(TRIM(C4:G4&amp;""))&lt;&gt;"x")*IFERROR(C4:G4*1,0))/SUMPRODUCT((LOWER(TRIM(C4:G4&amp;""))&lt;&gt;"x")*(C4:G4&lt;&gt;"")))</f>
        <v>7124554.2000000002</v>
      </c>
      <c r="N4" s="59" t="s">
        <v>122</v>
      </c>
      <c r="O4" s="41" t="str">
        <v>edimarfem</v>
      </c>
      <c r="P4" s="41" t="str">
        <v>Meowwe</v>
      </c>
      <c r="V4" s="41">
        <f>_xlfn.LET(_xlpm.n,TRIM(A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1003</v>
      </c>
    </row>
    <row r="5" spans="1:22" ht="17.25" customHeight="1" x14ac:dyDescent="0.25">
      <c r="A5" s="52" t="s">
        <v>153</v>
      </c>
      <c r="B5" s="41">
        <v>31</v>
      </c>
      <c r="C5" s="57">
        <v>9647680</v>
      </c>
      <c r="D5" s="57">
        <v>2091000</v>
      </c>
      <c r="E5" s="57">
        <v>16320354</v>
      </c>
      <c r="F5" s="57">
        <v>24976065</v>
      </c>
      <c r="G5" s="57">
        <v>8993581</v>
      </c>
      <c r="H5" s="41" t="str" cm="1">
        <f t="array" ref="H5">IF(COUNTA(C5:G5)=0,"",_xlfn.LET(_xlpm.r,C5:G5,_xlpm.t,LOWER(TRIM(_xlpm.r&amp;"")),_xlpm.m,SUMPRODUCT((_xlpm.t&lt;&gt;"")*(_xlpm.t&lt;&gt;"x")*ISNUMBER(IFERROR(--_xlpm.t,""))*(IFERROR(--_xlpm.t,0)&lt;6000000)),IF(_xlpm.m=0,"Perfect",_xlpm.m&amp;IF(_xlpm.m=1,"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5" s="60" t="s">
        <v>121</v>
      </c>
      <c r="J5" s="51"/>
      <c r="K5" s="51"/>
      <c r="L5" s="57" cm="1">
        <f t="array" ref="L5">IF(COUNTA(C5:G5)=0,"",SUMPRODUCT((LOWER(TRIM(C5:G5&amp;""))&lt;&gt;"x")*IFERROR(C5:G5*1,0)))</f>
        <v>62028680</v>
      </c>
      <c r="M5" s="57" cm="1">
        <f t="array" ref="M5">IF(COUNTA(C5:G5)=0,"",SUMPRODUCT((LOWER(TRIM(C5:G5&amp;""))&lt;&gt;"x")*IFERROR(C5:G5*1,0))/SUMPRODUCT((LOWER(TRIM(C5:G5&amp;""))&lt;&gt;"x")*(C5:G5&lt;&gt;"")))</f>
        <v>12405736</v>
      </c>
      <c r="N5" s="59" t="s">
        <v>122</v>
      </c>
      <c r="O5" s="41" t="str">
        <v>indiasapu</v>
      </c>
      <c r="P5" s="41" t="str">
        <v>Matys</v>
      </c>
      <c r="V5" s="41">
        <f>_xlfn.LET(_xlpm.n,TRIM(A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1005</v>
      </c>
    </row>
    <row r="6" spans="1:22" ht="17.25" customHeight="1" x14ac:dyDescent="0.25">
      <c r="A6" s="52" t="s">
        <v>154</v>
      </c>
      <c r="B6" s="41">
        <v>32</v>
      </c>
      <c r="C6" s="57">
        <v>0</v>
      </c>
      <c r="D6" s="57">
        <v>8513985</v>
      </c>
      <c r="E6" s="57">
        <v>0</v>
      </c>
      <c r="F6" s="57">
        <v>9001440</v>
      </c>
      <c r="G6" s="57">
        <v>2435327</v>
      </c>
      <c r="H6" s="41" t="str" cm="1">
        <f t="array" ref="H6">IF(COUNTA(C6:G6)=0,"",_xlfn.LET(_xlpm.r,C6:G6,_xlpm.t,LOWER(TRIM(_xlpm.r&amp;"")),_xlpm.m,SUMPRODUCT((_xlpm.t&lt;&gt;"")*(_xlpm.t&lt;&gt;"x")*ISNUMBER(IFERROR(--_xlpm.t,""))*(IFERROR(--_xlpm.t,0)&lt;6000000)),IF(_xlpm.m=0,"Perfect",_xlpm.m&amp;IF(_xlpm.m=1,"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6" s="60" t="s">
        <v>121</v>
      </c>
      <c r="J6" s="51"/>
      <c r="K6" s="51"/>
      <c r="L6" s="57" cm="1">
        <f t="array" ref="L6">IF(COUNTA(C6:G6)=0,"",SUMPRODUCT((LOWER(TRIM(C6:G6&amp;""))&lt;&gt;"x")*IFERROR(C6:G6*1,0)))</f>
        <v>19950752</v>
      </c>
      <c r="M6" s="57" cm="1">
        <f t="array" ref="M6">IF(COUNTA(C6:G6)=0,"",SUMPRODUCT((LOWER(TRIM(C6:G6&amp;""))&lt;&gt;"x")*IFERROR(C6:G6*1,0))/SUMPRODUCT((LOWER(TRIM(C6:G6&amp;""))&lt;&gt;"x")*(C6:G6&lt;&gt;"")))</f>
        <v>3990150.4</v>
      </c>
      <c r="N6" s="62" t="s">
        <v>125</v>
      </c>
      <c r="O6" s="41" t="str">
        <v>Meowwe</v>
      </c>
      <c r="P6" s="41" t="str">
        <v>Twin09</v>
      </c>
      <c r="V6" s="41">
        <f>_xlfn.LET(_xlpm.n,TRIM(A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1033</v>
      </c>
    </row>
    <row r="7" spans="1:22" ht="17.25" customHeight="1" x14ac:dyDescent="0.25">
      <c r="A7" s="52" t="s">
        <v>155</v>
      </c>
      <c r="B7" s="41">
        <v>31</v>
      </c>
      <c r="C7" s="57">
        <v>12170601</v>
      </c>
      <c r="D7" s="57">
        <v>10401841</v>
      </c>
      <c r="E7" s="57">
        <v>10652041</v>
      </c>
      <c r="F7" s="57">
        <v>15419716</v>
      </c>
      <c r="G7" s="57">
        <v>14384570</v>
      </c>
      <c r="H7" s="41" t="str" cm="1">
        <f t="array" ref="H7">IF(COUNTA(C7:G7)=0,"",_xlfn.LET(_xlpm.r,C7:G7,_xlpm.t,LOWER(TRIM(_xlpm.r&amp;"")),_xlpm.m,SUMPRODUCT((_xlpm.t&lt;&gt;"")*(_xlpm.t&lt;&gt;"x")*ISNUMBER(IFERROR(--_xlpm.t,""))*(IFERROR(--_xlpm.t,0)&lt;6000000)),IF(_xlpm.m=0,"Perfect",_xlpm.m&amp;IF(_xlpm.m=1,"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7" s="60" t="s">
        <v>121</v>
      </c>
      <c r="J7" s="51"/>
      <c r="K7" s="51"/>
      <c r="L7" s="57" cm="1">
        <f t="array" ref="L7">IF(COUNTA(C7:G7)=0,"",SUMPRODUCT((LOWER(TRIM(C7:G7&amp;""))&lt;&gt;"x")*IFERROR(C7:G7*1,0)))</f>
        <v>63028769</v>
      </c>
      <c r="M7" s="57" cm="1">
        <f t="array" ref="M7">IF(COUNTA(C7:G7)=0,"",SUMPRODUCT((LOWER(TRIM(C7:G7&amp;""))&lt;&gt;"x")*IFERROR(C7:G7*1,0))/SUMPRODUCT((LOWER(TRIM(C7:G7&amp;""))&lt;&gt;"x")*(C7:G7&lt;&gt;"")))</f>
        <v>12605753.800000001</v>
      </c>
      <c r="N7" s="59" t="s">
        <v>122</v>
      </c>
      <c r="O7" s="41" t="str">
        <v>slap-mtl-can</v>
      </c>
      <c r="P7" s="41" t="str">
        <v>WALTER676</v>
      </c>
      <c r="V7" s="41">
        <f>_xlfn.LET(_xlpm.n,TRIM(A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1006</v>
      </c>
    </row>
    <row r="8" spans="1:22" ht="17.25" customHeight="1" x14ac:dyDescent="0.25">
      <c r="A8" s="52" t="s">
        <v>19</v>
      </c>
      <c r="B8" s="41">
        <v>32</v>
      </c>
      <c r="C8" s="57">
        <v>33777654</v>
      </c>
      <c r="D8" s="57">
        <v>8139616</v>
      </c>
      <c r="E8" s="57">
        <v>23710336</v>
      </c>
      <c r="F8" s="57">
        <v>37083892</v>
      </c>
      <c r="G8" s="57">
        <v>18694191</v>
      </c>
      <c r="H8" s="41" t="str" cm="1">
        <f t="array" ref="H8">IF(COUNTA(C8:G8)=0,"",_xlfn.LET(_xlpm.r,C8:G8,_xlpm.t,LOWER(TRIM(_xlpm.r&amp;"")),_xlpm.m,SUMPRODUCT((_xlpm.t&lt;&gt;"")*(_xlpm.t&lt;&gt;"x")*ISNUMBER(IFERROR(--_xlpm.t,""))*(IFERROR(--_xlpm.t,0)&lt;6000000)),IF(_xlpm.m=0,"Perfect",_xlpm.m&amp;IF(_xlpm.m=1,"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8" s="60" t="s">
        <v>121</v>
      </c>
      <c r="J8" s="51"/>
      <c r="K8" s="51"/>
      <c r="L8" s="57" cm="1">
        <f t="array" ref="L8">IF(COUNTA(C8:G8)=0,"",SUMPRODUCT((LOWER(TRIM(C8:G8&amp;""))&lt;&gt;"x")*IFERROR(C8:G8*1,0)))</f>
        <v>121405689</v>
      </c>
      <c r="M8" s="57" cm="1">
        <f t="array" ref="M8">IF(COUNTA(C8:G8)=0,"",SUMPRODUCT((LOWER(TRIM(C8:G8&amp;""))&lt;&gt;"x")*IFERROR(C8:G8*1,0))/SUMPRODUCT((LOWER(TRIM(C8:G8&amp;""))&lt;&gt;"x")*(C8:G8&lt;&gt;"")))</f>
        <v>24281137.800000001</v>
      </c>
      <c r="N8" s="59" t="s">
        <v>122</v>
      </c>
      <c r="O8" s="41" t="str">
        <v>Turtley22</v>
      </c>
      <c r="P8" s="41" t="str">
        <v>Columnbina</v>
      </c>
      <c r="V8" s="41">
        <f>_xlfn.LET(_xlpm.n,TRIM(A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1007</v>
      </c>
    </row>
    <row r="9" spans="1:22" ht="17.25" customHeight="1" x14ac:dyDescent="0.25">
      <c r="A9" s="52" t="s">
        <v>195</v>
      </c>
      <c r="B9" s="41">
        <v>30</v>
      </c>
      <c r="C9" s="57">
        <v>2449495</v>
      </c>
      <c r="D9" s="57">
        <v>4422785</v>
      </c>
      <c r="E9" s="57">
        <v>1358591</v>
      </c>
      <c r="F9" s="57">
        <v>8542417</v>
      </c>
      <c r="G9" s="57">
        <v>6921758</v>
      </c>
      <c r="H9" s="41" t="str" cm="1">
        <f t="array" ref="H9">IF(COUNTA(C9:G9)=0,"",_xlfn.LET(_xlpm.r,C9:G9,_xlpm.t,LOWER(TRIM(_xlpm.r&amp;"")),_xlpm.m,SUMPRODUCT((_xlpm.t&lt;&gt;"")*(_xlpm.t&lt;&gt;"x")*ISNUMBER(IFERROR(--_xlpm.t,""))*(IFERROR(--_xlpm.t,0)&lt;6000000)),IF(_xlpm.m=0,"Perfect",_xlpm.m&amp;IF(_xlpm.m=1,"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9" s="60" t="s">
        <v>121</v>
      </c>
      <c r="J9" s="51"/>
      <c r="K9" s="51"/>
      <c r="L9" s="57" cm="1">
        <f t="array" ref="L9">IF(COUNTA(C9:G9)=0,"",SUMPRODUCT((LOWER(TRIM(C9:G9&amp;""))&lt;&gt;"x")*IFERROR(C9:G9*1,0)))</f>
        <v>23695046</v>
      </c>
      <c r="M9" s="57" cm="1">
        <f t="array" ref="M9">IF(COUNTA(C9:G9)=0,"",SUMPRODUCT((LOWER(TRIM(C9:G9&amp;""))&lt;&gt;"x")*IFERROR(C9:G9*1,0))/SUMPRODUCT((LOWER(TRIM(C9:G9&amp;""))&lt;&gt;"x")*(C9:G9&lt;&gt;"")))</f>
        <v>4739009.2</v>
      </c>
      <c r="N9" s="59" t="s">
        <v>122</v>
      </c>
      <c r="O9" s="41" t="str">
        <v>Brommex</v>
      </c>
      <c r="P9" s="41" t="str">
        <v>MatthewKehling</v>
      </c>
      <c r="V9" s="41">
        <v>1008</v>
      </c>
    </row>
    <row r="10" spans="1:22" ht="17.25" customHeight="1" x14ac:dyDescent="0.25">
      <c r="A10" s="52" t="s">
        <v>23</v>
      </c>
      <c r="B10" s="41">
        <v>31</v>
      </c>
      <c r="C10" s="57">
        <v>26913895</v>
      </c>
      <c r="D10" s="57">
        <v>8579251</v>
      </c>
      <c r="E10" s="57">
        <v>7587519</v>
      </c>
      <c r="F10" s="57">
        <v>23498129</v>
      </c>
      <c r="G10" s="57">
        <v>20789994</v>
      </c>
      <c r="H10" s="41" t="str" cm="1">
        <f t="array" ref="H10">IF(COUNTA(C10:G10)=0,"",_xlfn.LET(_xlpm.r,C10:G10,_xlpm.t,LOWER(TRIM(_xlpm.r&amp;"")),_xlpm.m,SUMPRODUCT((_xlpm.t&lt;&gt;"")*(_xlpm.t&lt;&gt;"x")*ISNUMBER(IFERROR(--_xlpm.t,""))*(IFERROR(--_xlpm.t,0)&lt;6000000)),IF(_xlpm.m=0,"Perfect",_xlpm.m&amp;IF(_xlpm.m=1,"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10" s="60" t="s">
        <v>121</v>
      </c>
      <c r="J10" s="51"/>
      <c r="K10" s="51"/>
      <c r="L10" s="57" cm="1">
        <f t="array" ref="L10">IF(COUNTA(C10:G10)=0,"",SUMPRODUCT((LOWER(TRIM(C10:G10&amp;""))&lt;&gt;"x")*IFERROR(C10:G10*1,0)))</f>
        <v>87368788</v>
      </c>
      <c r="M10" s="57" cm="1">
        <f t="array" ref="M10">IF(COUNTA(C10:G10)=0,"",SUMPRODUCT((LOWER(TRIM(C10:G10&amp;""))&lt;&gt;"x")*IFERROR(C10:G10*1,0))/SUMPRODUCT((LOWER(TRIM(C10:G10&amp;""))&lt;&gt;"x")*(C10:G10&lt;&gt;"")))</f>
        <v>17473757.600000001</v>
      </c>
      <c r="N10" s="59" t="s">
        <v>122</v>
      </c>
      <c r="O10" s="41" t="str">
        <v>CarlosMLG</v>
      </c>
      <c r="P10" s="41" t="str">
        <v>Pabloaob</v>
      </c>
      <c r="V10" s="41">
        <f>_xlfn.LET(_xlpm.n,TRIM(A10)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1009</v>
      </c>
    </row>
    <row r="11" spans="1:22" ht="17.25" customHeight="1" x14ac:dyDescent="0.25">
      <c r="A11" s="53" t="s">
        <v>4</v>
      </c>
      <c r="B11" s="41">
        <v>30</v>
      </c>
      <c r="C11" s="57">
        <v>9361804</v>
      </c>
      <c r="D11" s="57">
        <v>6481339</v>
      </c>
      <c r="E11" s="57">
        <v>8004386</v>
      </c>
      <c r="F11" s="57">
        <v>14922032</v>
      </c>
      <c r="G11" s="57">
        <v>9443414</v>
      </c>
      <c r="H11" s="41" t="str" cm="1">
        <f t="array" ref="H11">IF(COUNTA(C11:G11)=0,"",_xlfn.LET(_xlpm.r,C11:G11,_xlpm.t,LOWER(TRIM(_xlpm.r&amp;"")),_xlpm.m,SUMPRODUCT((_xlpm.t&lt;&gt;"")*(_xlpm.t&lt;&gt;"x")*ISNUMBER(IFERROR(--_xlpm.t,""))*(IFERROR(--_xlpm.t,0)&lt;6000000)),IF(_xlpm.m=0,"Perfect",_xlpm.m&amp;IF(_xlpm.m=1,"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11" s="60" t="s">
        <v>121</v>
      </c>
      <c r="J11" s="51"/>
      <c r="K11" s="51"/>
      <c r="L11" s="57" cm="1">
        <f t="array" ref="L11">IF(COUNTA(C11:G11)=0,"",SUMPRODUCT((LOWER(TRIM(C11:G11&amp;""))&lt;&gt;"x")*IFERROR(C11:G11*1,0)))</f>
        <v>48212975</v>
      </c>
      <c r="M11" s="57" cm="1">
        <f t="array" ref="M11">IF(COUNTA(C11:G11)=0,"",SUMPRODUCT((LOWER(TRIM(C11:G11&amp;""))&lt;&gt;"x")*IFERROR(C11:G11*1,0))/SUMPRODUCT((LOWER(TRIM(C11:G11&amp;""))&lt;&gt;"x")*(C11:G11&lt;&gt;"")))</f>
        <v>9642595</v>
      </c>
      <c r="N11" s="59" t="s">
        <v>122</v>
      </c>
      <c r="O11" s="41" t="str">
        <v>Cgable</v>
      </c>
      <c r="P11" s="41" t="str">
        <v>CarlosMLG</v>
      </c>
      <c r="V11" s="41">
        <f>_xlfn.LET(_xlpm.n,TRIM(A11)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1010</v>
      </c>
    </row>
    <row r="12" spans="1:22" ht="17.25" customHeight="1" x14ac:dyDescent="0.25">
      <c r="A12" s="53" t="s">
        <v>7</v>
      </c>
      <c r="B12" s="41">
        <v>30</v>
      </c>
      <c r="C12" s="57">
        <v>7870593</v>
      </c>
      <c r="D12" s="57">
        <v>6723619</v>
      </c>
      <c r="E12" s="57">
        <v>1534794</v>
      </c>
      <c r="F12" s="57">
        <v>11406452</v>
      </c>
      <c r="G12" s="57">
        <v>4352804</v>
      </c>
      <c r="H12" s="41" t="str" cm="1">
        <f t="array" ref="H12">IF(COUNTA(C12:G12)=0,"",_xlfn.LET(_xlpm.r,C12:G12,_xlpm.t,LOWER(TRIM(_xlpm.r&amp;"")),_xlpm.m,SUMPRODUCT((_xlpm.t&lt;&gt;"")*(_xlpm.t&lt;&gt;"x")*ISNUMBER(IFERROR(--_xlpm.t,""))*(IFERROR(--_xlpm.t,0)&lt;6000000)),IF(_xlpm.m=0,"Perfect",_xlpm.m&amp;IF(_xlpm.m=1,"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12" s="60" t="s">
        <v>121</v>
      </c>
      <c r="J12" s="51"/>
      <c r="K12" s="51"/>
      <c r="L12" s="57" cm="1">
        <f t="array" ref="L12">IF(COUNTA(C12:G12)=0,"",SUMPRODUCT((LOWER(TRIM(C12:G12&amp;""))&lt;&gt;"x")*IFERROR(C12:G12*1,0)))</f>
        <v>31888262</v>
      </c>
      <c r="M12" s="57" cm="1">
        <f t="array" ref="M12">IF(COUNTA(C12:G12)=0,"",SUMPRODUCT((LOWER(TRIM(C12:G12&amp;""))&lt;&gt;"x")*IFERROR(C12:G12*1,0))/SUMPRODUCT((LOWER(TRIM(C12:G12&amp;""))&lt;&gt;"x")*(C12:G12&lt;&gt;"")))</f>
        <v>6377652.4000000004</v>
      </c>
      <c r="N12" s="59" t="s">
        <v>122</v>
      </c>
      <c r="O12" s="41" t="str">
        <v>Chuck Woolery</v>
      </c>
      <c r="V12" s="41">
        <f>_xlfn.LET(_xlpm.n,TRIM(A12)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1011</v>
      </c>
    </row>
    <row r="13" spans="1:22" ht="17.25" customHeight="1" x14ac:dyDescent="0.25">
      <c r="A13" s="53" t="s">
        <v>11</v>
      </c>
      <c r="B13" s="41">
        <v>30</v>
      </c>
      <c r="C13" s="57">
        <v>16387166</v>
      </c>
      <c r="D13" s="57">
        <v>6171346</v>
      </c>
      <c r="E13" s="57">
        <v>6601954</v>
      </c>
      <c r="F13" s="57">
        <v>11495112</v>
      </c>
      <c r="G13" s="57">
        <v>7658549</v>
      </c>
      <c r="H13" s="41" t="str" cm="1">
        <f t="array" ref="H13">IF(COUNTA(C13:G13)=0,"",_xlfn.LET(_xlpm.r,C13:G13,_xlpm.t,LOWER(TRIM(_xlpm.r&amp;"")),_xlpm.m,SUMPRODUCT((_xlpm.t&lt;&gt;"")*(_xlpm.t&lt;&gt;"x")*ISNUMBER(IFERROR(--_xlpm.t,""))*(IFERROR(--_xlpm.t,0)&lt;6000000)),IF(_xlpm.m=0,"Perfect",_xlpm.m&amp;IF(_xlpm.m=1,"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13" s="60" t="s">
        <v>121</v>
      </c>
      <c r="J13" s="51"/>
      <c r="K13" s="51"/>
      <c r="L13" s="57" cm="1">
        <f t="array" ref="L13">IF(COUNTA(C13:G13)=0,"",SUMPRODUCT((LOWER(TRIM(C13:G13&amp;""))&lt;&gt;"x")*IFERROR(C13:G13*1,0)))</f>
        <v>48314127</v>
      </c>
      <c r="M13" s="57" cm="1">
        <f t="array" ref="M13">IF(COUNTA(C13:G13)=0,"",SUMPRODUCT((LOWER(TRIM(C13:G13&amp;""))&lt;&gt;"x")*IFERROR(C13:G13*1,0))/SUMPRODUCT((LOWER(TRIM(C13:G13&amp;""))&lt;&gt;"x")*(C13:G13&lt;&gt;"")))</f>
        <v>9662825.4000000004</v>
      </c>
      <c r="N13" s="59" t="s">
        <v>122</v>
      </c>
      <c r="O13" s="41" t="str">
        <v>Columnbina</v>
      </c>
      <c r="V13" s="41" t="e">
        <f>_xlfn.LET(_xlpm.n,TRIM(A13)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4" spans="1:22" ht="17.25" customHeight="1" x14ac:dyDescent="0.25">
      <c r="A14" s="53" t="s">
        <v>13</v>
      </c>
      <c r="B14" s="41">
        <v>31</v>
      </c>
      <c r="C14" s="57">
        <v>8255156</v>
      </c>
      <c r="D14" s="57">
        <v>4886169</v>
      </c>
      <c r="E14" s="57">
        <v>7077487</v>
      </c>
      <c r="F14" s="57">
        <v>10179313</v>
      </c>
      <c r="G14" s="57">
        <v>2540079</v>
      </c>
      <c r="H14" s="41" t="str" cm="1">
        <f t="array" ref="H14">IF(COUNTA(C14:G14)=0,"",_xlfn.LET(_xlpm.r,C14:G14,_xlpm.t,LOWER(TRIM(_xlpm.r&amp;"")),_xlpm.m,SUMPRODUCT((_xlpm.t&lt;&gt;"")*(_xlpm.t&lt;&gt;"x")*ISNUMBER(IFERROR(--_xlpm.t,""))*(IFERROR(--_xlpm.t,0)&lt;6000000)),IF(_xlpm.m=0,"Perfect",_xlpm.m&amp;IF(_xlpm.m=1,"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14" s="60" t="s">
        <v>121</v>
      </c>
      <c r="J14" s="51"/>
      <c r="K14" s="51"/>
      <c r="L14" s="57" cm="1">
        <f t="array" ref="L14">IF(COUNTA(C14:G14)=0,"",SUMPRODUCT((LOWER(TRIM(C14:G14&amp;""))&lt;&gt;"x")*IFERROR(C14:G14*1,0)))</f>
        <v>32938204</v>
      </c>
      <c r="M14" s="57" cm="1">
        <f t="array" ref="M14">IF(COUNTA(C14:G14)=0,"",SUMPRODUCT((LOWER(TRIM(C14:G14&amp;""))&lt;&gt;"x")*IFERROR(C14:G14*1,0))/SUMPRODUCT((LOWER(TRIM(C14:G14&amp;""))&lt;&gt;"x")*(C14:G14&lt;&gt;"")))</f>
        <v>6587640.7999999998</v>
      </c>
      <c r="N14" s="59" t="s">
        <v>122</v>
      </c>
      <c r="O14" s="41" t="str">
        <v>Fabnio</v>
      </c>
      <c r="V14" s="41">
        <f>_xlfn.LET(_xlpm.n,TRIM(A14)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1013</v>
      </c>
    </row>
    <row r="15" spans="1:22" ht="17.25" customHeight="1" x14ac:dyDescent="0.25">
      <c r="A15" s="53" t="s">
        <v>16</v>
      </c>
      <c r="B15" s="41">
        <v>30</v>
      </c>
      <c r="C15" s="57">
        <v>15618439</v>
      </c>
      <c r="D15" s="57">
        <v>6326158</v>
      </c>
      <c r="E15" s="57">
        <v>6521424</v>
      </c>
      <c r="F15" s="57">
        <v>10653603</v>
      </c>
      <c r="G15" s="57">
        <v>2332946</v>
      </c>
      <c r="H15" s="41" t="str" cm="1">
        <f t="array" ref="H15">IF(COUNTA(C15:G15)=0,"",_xlfn.LET(_xlpm.r,C15:G15,_xlpm.t,LOWER(TRIM(_xlpm.r&amp;"")),_xlpm.m,SUMPRODUCT((_xlpm.t&lt;&gt;"")*(_xlpm.t&lt;&gt;"x")*ISNUMBER(IFERROR(--_xlpm.t,""))*(IFERROR(--_xlpm.t,0)&lt;6000000)),IF(_xlpm.m=0,"Perfect",_xlpm.m&amp;IF(_xlpm.m=1,"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15" s="61" t="s">
        <v>140</v>
      </c>
      <c r="J15" s="51"/>
      <c r="K15" s="51"/>
      <c r="L15" s="57" cm="1">
        <f t="array" ref="L15">IF(COUNTA(C15:G15)=0,"",SUMPRODUCT((LOWER(TRIM(C15:G15&amp;""))&lt;&gt;"x")*IFERROR(C15:G15*1,0)))</f>
        <v>41452570</v>
      </c>
      <c r="M15" s="57" cm="1">
        <f t="array" ref="M15">IF(COUNTA(C15:G15)=0,"",SUMPRODUCT((LOWER(TRIM(C15:G15&amp;""))&lt;&gt;"x")*IFERROR(C15:G15*1,0))/SUMPRODUCT((LOWER(TRIM(C15:G15&amp;""))&lt;&gt;"x")*(C15:G15&lt;&gt;"")))</f>
        <v>8290514</v>
      </c>
      <c r="N15" s="59" t="s">
        <v>122</v>
      </c>
      <c r="O15" s="41" t="str">
        <v>HURSTBRO</v>
      </c>
      <c r="V15" s="41">
        <f>_xlfn.LET(_xlpm.n,TRIM(A15)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1014</v>
      </c>
    </row>
    <row r="16" spans="1:22" ht="17.25" customHeight="1" x14ac:dyDescent="0.25">
      <c r="A16" s="53" t="s">
        <v>188</v>
      </c>
      <c r="B16" s="41">
        <v>29</v>
      </c>
      <c r="C16" s="57">
        <v>12648796</v>
      </c>
      <c r="D16" s="57">
        <v>4253204</v>
      </c>
      <c r="E16" s="57">
        <v>4624967</v>
      </c>
      <c r="F16" s="57">
        <v>19845946</v>
      </c>
      <c r="G16" s="57">
        <v>3018524</v>
      </c>
      <c r="H16" s="41" t="str" cm="1">
        <f t="array" ref="H16">IF(COUNTA(C16:G16)=0,"",_xlfn.LET(_xlpm.r,C16:G16,_xlpm.t,LOWER(TRIM(_xlpm.r&amp;"")),_xlpm.m,SUMPRODUCT((_xlpm.t&lt;&gt;"")*(_xlpm.t&lt;&gt;"x")*ISNUMBER(IFERROR(--_xlpm.t,""))*(IFERROR(--_xlpm.t,0)&lt;6000000)),IF(_xlpm.m=0,"Perfect",_xlpm.m&amp;IF(_xlpm.m=1,"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16" s="60" t="s">
        <v>121</v>
      </c>
      <c r="J16" s="51"/>
      <c r="K16" s="51"/>
      <c r="L16" s="57" cm="1">
        <f t="array" ref="L16">IF(COUNTA(C16:G16)=0,"",SUMPRODUCT((LOWER(TRIM(C16:G16&amp;""))&lt;&gt;"x")*IFERROR(C16:G16*1,0)))</f>
        <v>44391437</v>
      </c>
      <c r="M16" s="57" cm="1">
        <f t="array" ref="M16">IF(COUNTA(C16:G16)=0,"",SUMPRODUCT((LOWER(TRIM(C16:G16&amp;""))&lt;&gt;"x")*IFERROR(C16:G16*1,0))/SUMPRODUCT((LOWER(TRIM(C16:G16&amp;""))&lt;&gt;"x")*(C16:G16&lt;&gt;"")))</f>
        <v>8878287.4000000004</v>
      </c>
      <c r="N16" s="59" t="s">
        <v>122</v>
      </c>
      <c r="O16" s="41" t="str">
        <v>LOVER GUY</v>
      </c>
      <c r="V16" s="41">
        <f>_xlfn.LET(_xlpm.n,TRIM(A16)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1017</v>
      </c>
    </row>
    <row r="17" spans="1:22" ht="17.25" customHeight="1" x14ac:dyDescent="0.25">
      <c r="A17" s="53" t="s">
        <v>202</v>
      </c>
      <c r="B17" s="41">
        <v>30</v>
      </c>
      <c r="C17" s="57">
        <v>3002578</v>
      </c>
      <c r="D17" s="57">
        <v>0</v>
      </c>
      <c r="E17" s="57">
        <v>0</v>
      </c>
      <c r="F17" s="57">
        <v>7914376</v>
      </c>
      <c r="G17" s="57">
        <v>3873102</v>
      </c>
      <c r="H17" s="41" t="str" cm="1">
        <f t="array" ref="H17">IF(COUNTA(C17:G17)=0,"",_xlfn.LET(_xlpm.r,C17:G17,_xlpm.t,LOWER(TRIM(_xlpm.r&amp;"")),_xlpm.m,SUMPRODUCT((_xlpm.t&lt;&gt;"")*(_xlpm.t&lt;&gt;"x")*ISNUMBER(IFERROR(--_xlpm.t,""))*(IFERROR(--_xlpm.t,0)&lt;6000000)),IF(_xlpm.m=0,"Perfect",_xlpm.m&amp;IF(_xlpm.m=1,"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17" s="60" t="s">
        <v>121</v>
      </c>
      <c r="J17" s="51"/>
      <c r="K17" s="51"/>
      <c r="L17" s="57" cm="1">
        <f t="array" ref="L17">IF(COUNTA(C17:G17)=0,"",SUMPRODUCT((LOWER(TRIM(C17:G17&amp;""))&lt;&gt;"x")*IFERROR(C17:G17*1,0)))</f>
        <v>14790056</v>
      </c>
      <c r="M17" s="57" cm="1">
        <f t="array" ref="M17">IF(COUNTA(C17:G17)=0,"",SUMPRODUCT((LOWER(TRIM(C17:G17&amp;""))&lt;&gt;"x")*IFERROR(C17:G17*1,0))/SUMPRODUCT((LOWER(TRIM(C17:G17&amp;""))&lt;&gt;"x")*(C17:G17&lt;&gt;"")))</f>
        <v>2958011.2</v>
      </c>
      <c r="N17" s="62" t="s">
        <v>125</v>
      </c>
      <c r="O17" s="41" t="str">
        <v>Matys</v>
      </c>
      <c r="V17" s="41" t="e">
        <f>_xlfn.LET(_xlpm.n,TRIM(A17)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8" spans="1:22" ht="17.25" customHeight="1" x14ac:dyDescent="0.25">
      <c r="A18" s="53" t="s">
        <v>24</v>
      </c>
      <c r="B18" s="41">
        <v>32</v>
      </c>
      <c r="C18" s="57">
        <v>7959364</v>
      </c>
      <c r="D18" s="57">
        <v>8536698</v>
      </c>
      <c r="E18" s="57">
        <v>9299346</v>
      </c>
      <c r="F18" s="57">
        <v>9513777</v>
      </c>
      <c r="G18" s="57">
        <v>4749867</v>
      </c>
      <c r="H18" s="41" t="str" cm="1">
        <f t="array" ref="H18">IF(COUNTA(C18:G18)=0,"",_xlfn.LET(_xlpm.r,C18:G18,_xlpm.t,LOWER(TRIM(_xlpm.r&amp;"")),_xlpm.m,SUMPRODUCT((_xlpm.t&lt;&gt;"")*(_xlpm.t&lt;&gt;"x")*ISNUMBER(IFERROR(--_xlpm.t,""))*(IFERROR(--_xlpm.t,0)&lt;6000000)),IF(_xlpm.m=0,"Perfect",_xlpm.m&amp;IF(_xlpm.m=1,"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18" s="60" t="s">
        <v>121</v>
      </c>
      <c r="J18" s="51"/>
      <c r="K18" s="51"/>
      <c r="L18" s="57" cm="1">
        <f t="array" ref="L18">IF(COUNTA(C18:G18)=0,"",SUMPRODUCT((LOWER(TRIM(C18:G18&amp;""))&lt;&gt;"x")*IFERROR(C18:G18*1,0)))</f>
        <v>40059052</v>
      </c>
      <c r="M18" s="57" cm="1">
        <f t="array" ref="M18">IF(COUNTA(C18:G18)=0,"",SUMPRODUCT((LOWER(TRIM(C18:G18&amp;""))&lt;&gt;"x")*IFERROR(C18:G18*1,0))/SUMPRODUCT((LOWER(TRIM(C18:G18&amp;""))&lt;&gt;"x")*(C18:G18&lt;&gt;"")))</f>
        <v>8011810.4000000004</v>
      </c>
      <c r="N18" s="59" t="s">
        <v>122</v>
      </c>
      <c r="O18" s="41" t="str">
        <v>TurkeyG</v>
      </c>
      <c r="V18" s="41">
        <f>_xlfn.LET(_xlpm.n,TRIM(A18)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1020</v>
      </c>
    </row>
    <row r="19" spans="1:22" ht="17.25" customHeight="1" x14ac:dyDescent="0.25">
      <c r="A19" s="53" t="s">
        <v>254</v>
      </c>
      <c r="B19" s="41">
        <v>31</v>
      </c>
      <c r="C19" s="57">
        <v>57051902</v>
      </c>
      <c r="D19" s="57">
        <v>6010271</v>
      </c>
      <c r="E19" s="57">
        <v>14670114</v>
      </c>
      <c r="F19" s="57">
        <v>35075211</v>
      </c>
      <c r="G19" s="57">
        <v>26466724</v>
      </c>
      <c r="H19" s="41" t="str" cm="1">
        <f t="array" ref="H19">IF(COUNTA(C19:G19)=0,"",_xlfn.LET(_xlpm.r,C19:G19,_xlpm.t,LOWER(TRIM(_xlpm.r&amp;"")),_xlpm.m,SUMPRODUCT((_xlpm.t&lt;&gt;"")*(_xlpm.t&lt;&gt;"x")*ISNUMBER(IFERROR(--_xlpm.t,""))*(IFERROR(--_xlpm.t,0)&lt;6000000)),IF(_xlpm.m=0,"Perfect",_xlpm.m&amp;IF(_xlpm.m=1,"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19" s="60" t="s">
        <v>121</v>
      </c>
      <c r="J19" s="51"/>
      <c r="K19" s="51"/>
      <c r="L19" s="57" cm="1">
        <f t="array" ref="L19">IF(COUNTA(C19:G19)=0,"",SUMPRODUCT((LOWER(TRIM(C19:G19&amp;""))&lt;&gt;"x")*IFERROR(C19:G19*1,0)))</f>
        <v>139274222</v>
      </c>
      <c r="M19" s="57" cm="1">
        <f t="array" ref="M19">IF(COUNTA(C19:G19)=0,"",SUMPRODUCT((LOWER(TRIM(C19:G19&amp;""))&lt;&gt;"x")*IFERROR(C19:G19*1,0))/SUMPRODUCT((LOWER(TRIM(C19:G19&amp;""))&lt;&gt;"x")*(C19:G19&lt;&gt;"")))</f>
        <v>27854844.399999999</v>
      </c>
      <c r="N19" s="59" t="s">
        <v>122</v>
      </c>
      <c r="O19" s="41" t="str">
        <v>Valentine85</v>
      </c>
      <c r="V19" s="41">
        <f>_xlfn.LET(_xlpm.n,TRIM(A19)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1021</v>
      </c>
    </row>
    <row r="20" spans="1:22" ht="17.25" customHeight="1" x14ac:dyDescent="0.25">
      <c r="A20" s="53" t="s">
        <v>28</v>
      </c>
      <c r="B20" s="41">
        <v>30</v>
      </c>
      <c r="C20" s="57">
        <v>10499963</v>
      </c>
      <c r="D20" s="57">
        <v>7244559</v>
      </c>
      <c r="E20" s="57">
        <v>10990933</v>
      </c>
      <c r="F20" s="57">
        <v>15837180</v>
      </c>
      <c r="G20" s="57">
        <v>15521440</v>
      </c>
      <c r="H20" s="41" t="str" cm="1">
        <f t="array" ref="H20">IF(COUNTA(C20:G20)=0,"",_xlfn.LET(_xlpm.r,C20:G20,_xlpm.t,LOWER(TRIM(_xlpm.r&amp;"")),_xlpm.m,SUMPRODUCT((_xlpm.t&lt;&gt;"")*(_xlpm.t&lt;&gt;"x")*ISNUMBER(IFERROR(--_xlpm.t,""))*(IFERROR(--_xlpm.t,0)&lt;6000000)),IF(_xlpm.m=0,"Perfect",_xlpm.m&amp;IF(_xlpm.m=1,"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0" s="60" t="s">
        <v>121</v>
      </c>
      <c r="J20" s="51"/>
      <c r="K20" s="51"/>
      <c r="L20" s="57" cm="1">
        <f t="array" ref="L20">IF(COUNTA(C20:G20)=0,"",SUMPRODUCT((LOWER(TRIM(C20:G20&amp;""))&lt;&gt;"x")*IFERROR(C20:G20*1,0)))</f>
        <v>60094075</v>
      </c>
      <c r="M20" s="57" cm="1">
        <f t="array" ref="M20">IF(COUNTA(C20:G20)=0,"",SUMPRODUCT((LOWER(TRIM(C20:G20&amp;""))&lt;&gt;"x")*IFERROR(C20:G20*1,0))/SUMPRODUCT((LOWER(TRIM(C20:G20&amp;""))&lt;&gt;"x")*(C20:G20&lt;&gt;"")))</f>
        <v>12018815</v>
      </c>
      <c r="N20" s="59" t="s">
        <v>122</v>
      </c>
      <c r="O20" s="41" t="str">
        <v>Carson29</v>
      </c>
      <c r="V20" s="41">
        <f>_xlfn.LET(_xlpm.n,TRIM(A20)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1023</v>
      </c>
    </row>
    <row r="21" spans="1:22" ht="17.25" customHeight="1" x14ac:dyDescent="0.25">
      <c r="A21" s="53" t="s">
        <v>197</v>
      </c>
      <c r="B21" s="41">
        <v>30</v>
      </c>
      <c r="C21" s="57">
        <v>2618876</v>
      </c>
      <c r="D21" s="57">
        <v>2415304</v>
      </c>
      <c r="E21" s="57">
        <v>1228031</v>
      </c>
      <c r="F21" s="57">
        <v>6177142</v>
      </c>
      <c r="G21" s="57">
        <v>3558585</v>
      </c>
      <c r="H21" s="41" t="str" cm="1">
        <f t="array" ref="H21">IF(COUNTA(C21:G21)=0,"",_xlfn.LET(_xlpm.r,C21:G21,_xlpm.t,LOWER(TRIM(_xlpm.r&amp;"")),_xlpm.m,SUMPRODUCT((_xlpm.t&lt;&gt;"")*(_xlpm.t&lt;&gt;"x")*ISNUMBER(IFERROR(--_xlpm.t,""))*(IFERROR(--_xlpm.t,0)&lt;6000000)),IF(_xlpm.m=0,"Perfect",_xlpm.m&amp;IF(_xlpm.m=1,"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21" s="60" t="s">
        <v>121</v>
      </c>
      <c r="J21" s="51"/>
      <c r="K21" s="51"/>
      <c r="L21" s="57" cm="1">
        <f t="array" ref="L21">IF(COUNTA(C21:G21)=0,"",SUMPRODUCT((LOWER(TRIM(C21:G21&amp;""))&lt;&gt;"x")*IFERROR(C21:G21*1,0)))</f>
        <v>15997938</v>
      </c>
      <c r="M21" s="57" cm="1">
        <f t="array" ref="M21">IF(COUNTA(C21:G21)=0,"",SUMPRODUCT((LOWER(TRIM(C21:G21&amp;""))&lt;&gt;"x")*IFERROR(C21:G21*1,0))/SUMPRODUCT((LOWER(TRIM(C21:G21&amp;""))&lt;&gt;"x")*(C21:G21&lt;&gt;"")))</f>
        <v>3199587.6</v>
      </c>
      <c r="N21" s="62" t="s">
        <v>125</v>
      </c>
      <c r="O21" s="41" t="str">
        <v>Daani</v>
      </c>
      <c r="V21" s="41" t="e">
        <f>_xlfn.LET(_xlpm.n,TRIM(A21)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22" spans="1:22" ht="17.25" customHeight="1" x14ac:dyDescent="0.25">
      <c r="A22" s="53" t="s">
        <v>32</v>
      </c>
      <c r="B22" s="41">
        <v>29</v>
      </c>
      <c r="C22" s="57">
        <v>8555913</v>
      </c>
      <c r="D22" s="57">
        <v>2283365</v>
      </c>
      <c r="E22" s="57">
        <v>2384363</v>
      </c>
      <c r="F22" s="57">
        <v>7118781</v>
      </c>
      <c r="G22" s="57">
        <v>909753</v>
      </c>
      <c r="H22" s="41" t="str" cm="1">
        <f t="array" ref="H22">IF(COUNTA(C22:G22)=0,"",_xlfn.LET(_xlpm.r,C22:G22,_xlpm.t,LOWER(TRIM(_xlpm.r&amp;"")),_xlpm.m,SUMPRODUCT((_xlpm.t&lt;&gt;"")*(_xlpm.t&lt;&gt;"x")*ISNUMBER(IFERROR(--_xlpm.t,""))*(IFERROR(--_xlpm.t,0)&lt;6000000)),IF(_xlpm.m=0,"Perfect",_xlpm.m&amp;IF(_xlpm.m=1,"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22" s="60" t="s">
        <v>121</v>
      </c>
      <c r="J22" s="51"/>
      <c r="K22" s="51"/>
      <c r="L22" s="57" cm="1">
        <f t="array" ref="L22">IF(COUNTA(C22:G22)=0,"",SUMPRODUCT((LOWER(TRIM(C22:G22&amp;""))&lt;&gt;"x")*IFERROR(C22:G22*1,0)))</f>
        <v>21252175</v>
      </c>
      <c r="M22" s="57" cm="1">
        <f t="array" ref="M22">IF(COUNTA(C22:G22)=0,"",SUMPRODUCT((LOWER(TRIM(C22:G22&amp;""))&lt;&gt;"x")*IFERROR(C22:G22*1,0))/SUMPRODUCT((LOWER(TRIM(C22:G22&amp;""))&lt;&gt;"x")*(C22:G22&lt;&gt;"")))</f>
        <v>4250435</v>
      </c>
      <c r="N22" s="59" t="s">
        <v>122</v>
      </c>
      <c r="O22" s="41" t="str">
        <v>EFGH</v>
      </c>
      <c r="V22" s="41">
        <f>_xlfn.LET(_xlpm.n,TRIM(A22)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1025</v>
      </c>
    </row>
    <row r="23" spans="1:22" ht="17.25" customHeight="1" x14ac:dyDescent="0.25">
      <c r="A23" s="53" t="s">
        <v>187</v>
      </c>
      <c r="B23" s="41">
        <v>30</v>
      </c>
      <c r="C23" s="57">
        <v>13455704</v>
      </c>
      <c r="D23" s="57">
        <v>8551390</v>
      </c>
      <c r="E23" s="57">
        <v>9107138</v>
      </c>
      <c r="F23" s="57">
        <v>18936570</v>
      </c>
      <c r="G23" s="57">
        <v>12451954</v>
      </c>
      <c r="H23" s="41" t="str" cm="1">
        <f t="array" ref="H23">IF(COUNTA(C23:G23)=0,"",_xlfn.LET(_xlpm.r,C23:G23,_xlpm.t,LOWER(TRIM(_xlpm.r&amp;"")),_xlpm.m,SUMPRODUCT((_xlpm.t&lt;&gt;"")*(_xlpm.t&lt;&gt;"x")*ISNUMBER(IFERROR(--_xlpm.t,""))*(IFERROR(--_xlpm.t,0)&lt;6000000)),IF(_xlpm.m=0,"Perfect",_xlpm.m&amp;IF(_xlpm.m=1,"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3" s="60" t="s">
        <v>121</v>
      </c>
      <c r="J23" s="51"/>
      <c r="K23" s="51"/>
      <c r="L23" s="57" cm="1">
        <f t="array" ref="L23">IF(COUNTA(C23:G23)=0,"",SUMPRODUCT((LOWER(TRIM(C23:G23&amp;""))&lt;&gt;"x")*IFERROR(C23:G23*1,0)))</f>
        <v>62502756</v>
      </c>
      <c r="M23" s="57" cm="1">
        <f t="array" ref="M23">IF(COUNTA(C23:G23)=0,"",SUMPRODUCT((LOWER(TRIM(C23:G23&amp;""))&lt;&gt;"x")*IFERROR(C23:G23*1,0))/SUMPRODUCT((LOWER(TRIM(C23:G23&amp;""))&lt;&gt;"x")*(C23:G23&lt;&gt;"")))</f>
        <v>12500551.199999999</v>
      </c>
      <c r="N23" s="59" t="s">
        <v>122</v>
      </c>
      <c r="O23" s="41" t="str">
        <v>IJKL</v>
      </c>
      <c r="V23" s="41">
        <f>_xlfn.LET(_xlpm.n,TRIM(A23)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1026</v>
      </c>
    </row>
    <row r="24" spans="1:22" ht="17.25" customHeight="1" x14ac:dyDescent="0.25">
      <c r="A24" s="53" t="s">
        <v>35</v>
      </c>
      <c r="B24" s="41">
        <v>31</v>
      </c>
      <c r="C24" s="57">
        <v>9772499</v>
      </c>
      <c r="D24" s="57">
        <v>9317170</v>
      </c>
      <c r="E24" s="57">
        <v>7548366</v>
      </c>
      <c r="F24" s="57">
        <v>14544154</v>
      </c>
      <c r="G24" s="57">
        <v>3085990</v>
      </c>
      <c r="H24" s="41" t="str" cm="1">
        <f t="array" ref="H24">IF(COUNTA(C24:F24)=0,"",_xlfn.LET(_xlpm.r,C24:F24,_xlpm.t,LOWER(TRIM(_xlpm.r&amp;"")),_xlpm.m,SUMPRODUCT((_xlpm.t&lt;&gt;"")*(_xlpm.t&lt;&gt;"x")*ISNUMBER(IFERROR(--_xlpm.t,""))*(IFERROR(--_xlpm.t,0)&lt;6000000)),IF(_xlpm.m=0,"Perfect",_xlpm.m&amp;IF(_xlpm.m=1,"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4" s="60" t="s">
        <v>121</v>
      </c>
      <c r="J24" s="51"/>
      <c r="K24" s="51"/>
      <c r="L24" s="57" cm="1">
        <f t="array" ref="L24">IF(COUNTA(C24:F24)=0,"",SUMPRODUCT((LOWER(TRIM(C24:F24&amp;""))&lt;&gt;"x")*IFERROR(C24:F24*1,0)))</f>
        <v>41182189</v>
      </c>
      <c r="M24" s="57" cm="1">
        <f t="array" ref="M24">IF(COUNTA(C24:F24)=0,"",SUMPRODUCT((LOWER(TRIM(C24:F24&amp;""))&lt;&gt;"x")*IFERROR(C24:F24*1,0))/SUMPRODUCT((LOWER(TRIM(C24:F24&amp;""))&lt;&gt;"x")*(C24:F24&lt;&gt;"")))</f>
        <v>10295547.25</v>
      </c>
      <c r="N24" s="59" t="s">
        <v>122</v>
      </c>
      <c r="O24" s="41" t="str">
        <v>INMORTALES</v>
      </c>
      <c r="V24" s="41">
        <f>_xlfn.LET(_xlpm.n,TRIM(A24)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1027</v>
      </c>
    </row>
    <row r="25" spans="1:22" ht="17.25" customHeight="1" x14ac:dyDescent="0.25">
      <c r="A25" s="53" t="s">
        <v>189</v>
      </c>
      <c r="B25" s="41">
        <v>30</v>
      </c>
      <c r="C25" s="57">
        <v>7406369</v>
      </c>
      <c r="D25" s="57">
        <v>3865634</v>
      </c>
      <c r="E25" s="57">
        <v>0</v>
      </c>
      <c r="F25" s="57">
        <v>0</v>
      </c>
      <c r="G25" s="57">
        <v>13099770</v>
      </c>
      <c r="H25" s="41" t="str" cm="1">
        <f t="array" ref="H25">IF(COUNTA(C25:F25)=0,"",_xlfn.LET(_xlpm.r,C25:F25,_xlpm.t,LOWER(TRIM(_xlpm.r&amp;"")),_xlpm.m,SUMPRODUCT((_xlpm.t&lt;&gt;"")*(_xlpm.t&lt;&gt;"x")*ISNUMBER(IFERROR(--_xlpm.t,""))*(IFERROR(--_xlpm.t,0)&lt;6000000)),IF(_xlpm.m=0,"Perfect",_xlpm.m&amp;IF(_xlpm.m=1,"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25" s="60" t="s">
        <v>121</v>
      </c>
      <c r="J25" s="51"/>
      <c r="K25" s="51"/>
      <c r="L25" s="57" cm="1">
        <f t="array" ref="L25">IF(COUNTA(C25:F25)=0,"",SUMPRODUCT((LOWER(TRIM(C25:F25&amp;""))&lt;&gt;"x")*IFERROR(C25:F25*1,0)))</f>
        <v>11272003</v>
      </c>
      <c r="M25" s="57" cm="1">
        <f t="array" ref="M25">IF(COUNTA(C25:F25)=0,"",SUMPRODUCT((LOWER(TRIM(C25:F25&amp;""))&lt;&gt;"x")*IFERROR(C25:F25*1,0))/SUMPRODUCT((LOWER(TRIM(C25:F25&amp;""))&lt;&gt;"x")*(C25:F25&lt;&gt;"")))</f>
        <v>2818000.75</v>
      </c>
      <c r="N25" s="62" t="s">
        <v>125</v>
      </c>
      <c r="O25" s="41" t="str">
        <v>KIRINfarm</v>
      </c>
      <c r="V25" s="41">
        <f>_xlfn.LET(_xlpm.n,TRIM(A25)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1028</v>
      </c>
    </row>
    <row r="26" spans="1:22" ht="17.25" customHeight="1" x14ac:dyDescent="0.25">
      <c r="A26" s="53" t="s">
        <v>37</v>
      </c>
      <c r="B26" s="41">
        <v>31</v>
      </c>
      <c r="C26" s="57">
        <v>11695252</v>
      </c>
      <c r="D26" s="57">
        <v>6094302</v>
      </c>
      <c r="E26" s="57">
        <v>11584226</v>
      </c>
      <c r="F26" s="57">
        <v>8875335</v>
      </c>
      <c r="G26" s="57">
        <v>8612188</v>
      </c>
      <c r="H26" s="41" t="str" cm="1">
        <f t="array" ref="H26">IF(COUNTA(C26:F26)=0,"",_xlfn.LET(_xlpm.r,C26:F26,_xlpm.t,LOWER(TRIM(_xlpm.r&amp;"")),_xlpm.m,SUMPRODUCT((_xlpm.t&lt;&gt;"")*(_xlpm.t&lt;&gt;"x")*ISNUMBER(IFERROR(--_xlpm.t,""))*(IFERROR(--_xlpm.t,0)&lt;6000000)),IF(_xlpm.m=0,"Perfect",_xlpm.m&amp;IF(_xlpm.m=1,"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6" s="60" t="s">
        <v>121</v>
      </c>
      <c r="J26" s="51"/>
      <c r="K26" s="51"/>
      <c r="L26" s="57" cm="1">
        <f t="array" ref="L26">IF(COUNTA(C26:F26)=0,"",SUMPRODUCT((LOWER(TRIM(C26:F26&amp;""))&lt;&gt;"x")*IFERROR(C26:F26*1,0)))</f>
        <v>38249115</v>
      </c>
      <c r="M26" s="57" cm="1">
        <f t="array" ref="M26">IF(COUNTA(C26:F26)=0,"",SUMPRODUCT((LOWER(TRIM(C26:F26&amp;""))&lt;&gt;"x")*IFERROR(C26:F26*1,0))/SUMPRODUCT((LOWER(TRIM(C26:F26&amp;""))&lt;&gt;"x")*(C26:F26&lt;&gt;"")))</f>
        <v>9562278.75</v>
      </c>
      <c r="N26" s="59" t="s">
        <v>122</v>
      </c>
      <c r="O26" s="41" t="str">
        <v>MexCol</v>
      </c>
      <c r="V26" s="41">
        <f>_xlfn.LET(_xlpm.n,TRIM(A26)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1029</v>
      </c>
    </row>
    <row r="27" spans="1:22" ht="17.25" customHeight="1" x14ac:dyDescent="0.25">
      <c r="A27" s="53" t="s">
        <v>250</v>
      </c>
      <c r="B27" s="41">
        <v>30</v>
      </c>
      <c r="C27" s="57">
        <v>8173244</v>
      </c>
      <c r="D27" s="57">
        <v>9155373</v>
      </c>
      <c r="E27" s="57">
        <v>6189861</v>
      </c>
      <c r="F27" s="57">
        <v>17564078</v>
      </c>
      <c r="G27" s="57">
        <v>14573056</v>
      </c>
      <c r="H27" s="41" t="str" cm="1">
        <f t="array" ref="H27">IF(COUNTA(C27:F27)=0,"",_xlfn.LET(_xlpm.r,C27:F27,_xlpm.t,LOWER(TRIM(_xlpm.r&amp;"")),_xlpm.m,SUMPRODUCT((_xlpm.t&lt;&gt;"")*(_xlpm.t&lt;&gt;"x")*ISNUMBER(IFERROR(--_xlpm.t,""))*(IFERROR(--_xlpm.t,0)&lt;6000000)),IF(_xlpm.m=0,"Perfect",_xlpm.m&amp;IF(_xlpm.m=1,"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7" s="60" t="s">
        <v>121</v>
      </c>
      <c r="J27" s="51"/>
      <c r="K27" s="51"/>
      <c r="L27" s="57" cm="1">
        <f t="array" ref="L27">IF(COUNTA(C27:F27)=0,"",SUMPRODUCT((LOWER(TRIM(C27:F27&amp;""))&lt;&gt;"x")*IFERROR(C27:F27*1,0)))</f>
        <v>41082556</v>
      </c>
      <c r="M27" s="57" cm="1">
        <f t="array" ref="M27">IF(COUNTA(C27:F27)=0,"",SUMPRODUCT((LOWER(TRIM(C27:F27&amp;""))&lt;&gt;"x")*IFERROR(C27:F27*1,0))/SUMPRODUCT((LOWER(TRIM(C27:F27&amp;""))&lt;&gt;"x")*(C27:F27&lt;&gt;"")))</f>
        <v>10270639</v>
      </c>
      <c r="N27" s="59" t="s">
        <v>122</v>
      </c>
      <c r="O27" s="41" t="str">
        <v>Pabloaob</v>
      </c>
      <c r="V27" s="41">
        <v>1004</v>
      </c>
    </row>
    <row r="28" spans="1:22" ht="17.25" customHeight="1" x14ac:dyDescent="0.25">
      <c r="A28" s="53" t="s">
        <v>41</v>
      </c>
      <c r="B28" s="41">
        <v>29</v>
      </c>
      <c r="C28" s="57">
        <v>12190217</v>
      </c>
      <c r="D28" s="57">
        <v>6454477</v>
      </c>
      <c r="E28" s="57">
        <v>8469865</v>
      </c>
      <c r="F28" s="57">
        <v>17269588</v>
      </c>
      <c r="G28" s="57">
        <v>7818958</v>
      </c>
      <c r="H28" s="41" t="str" cm="1">
        <f t="array" ref="H28">IF(COUNTA(C28:F28)=0,"",_xlfn.LET(_xlpm.r,C28:F28,_xlpm.t,LOWER(TRIM(_xlpm.r&amp;"")),_xlpm.m,SUMPRODUCT((_xlpm.t&lt;&gt;"")*(_xlpm.t&lt;&gt;"x")*ISNUMBER(IFERROR(--_xlpm.t,""))*(IFERROR(--_xlpm.t,0)&lt;6000000)),IF(_xlpm.m=0,"Perfect",_xlpm.m&amp;IF(_xlpm.m=1,"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8" s="60" t="s">
        <v>121</v>
      </c>
      <c r="J28" s="51"/>
      <c r="K28" s="51"/>
      <c r="L28" s="57" cm="1">
        <f t="array" ref="L28">IF(COUNTA(C28:F28)=0,"",SUMPRODUCT((LOWER(TRIM(C28:F28&amp;""))&lt;&gt;"x")*IFERROR(C28:F28*1,0)))</f>
        <v>44384147</v>
      </c>
      <c r="M28" s="57" cm="1">
        <f t="array" ref="M28">IF(COUNTA(C28:F28)=0,"",SUMPRODUCT((LOWER(TRIM(C28:F28&amp;""))&lt;&gt;"x")*IFERROR(C28:F28*1,0))/SUMPRODUCT((LOWER(TRIM(C28:F28&amp;""))&lt;&gt;"x")*(C28:F28&lt;&gt;"")))</f>
        <v>11096036.75</v>
      </c>
      <c r="N28" s="59" t="s">
        <v>122</v>
      </c>
      <c r="O28" s="41" t="str">
        <v>Kakaroto San</v>
      </c>
      <c r="V28" s="41">
        <f>_xlfn.LET(_xlpm.n,TRIM(A28)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1030</v>
      </c>
    </row>
    <row r="29" spans="1:22" ht="17.25" customHeight="1" x14ac:dyDescent="0.25">
      <c r="A29" s="53" t="s">
        <v>186</v>
      </c>
      <c r="B29" s="41">
        <v>32</v>
      </c>
      <c r="C29" s="57">
        <v>41482293</v>
      </c>
      <c r="D29" s="57">
        <v>10093408</v>
      </c>
      <c r="E29" s="57">
        <v>6999374</v>
      </c>
      <c r="F29" s="57">
        <v>36819097</v>
      </c>
      <c r="G29" s="57">
        <v>21827446</v>
      </c>
      <c r="H29" s="41" t="str" cm="1">
        <f t="array" ref="H29">IF(COUNTA(C29:F29)=0,"",_xlfn.LET(_xlpm.r,C29:F29,_xlpm.t,LOWER(TRIM(_xlpm.r&amp;"")),_xlpm.m,SUMPRODUCT((_xlpm.t&lt;&gt;"")*(_xlpm.t&lt;&gt;"x")*ISNUMBER(IFERROR(--_xlpm.t,""))*(IFERROR(--_xlpm.t,0)&lt;6000000)),IF(_xlpm.m=0,"Perfect",_xlpm.m&amp;IF(_xlpm.m=1,"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9" s="60" t="s">
        <v>121</v>
      </c>
      <c r="J29" s="51"/>
      <c r="K29" s="51"/>
      <c r="L29" s="57" cm="1">
        <f t="array" ref="L29">IF(COUNTA(C29:F29)=0,"",SUMPRODUCT((LOWER(TRIM(C29:F29&amp;""))&lt;&gt;"x")*IFERROR(C29:F29*1,0)))</f>
        <v>95394172</v>
      </c>
      <c r="M29" s="57" cm="1">
        <f t="array" ref="M29">IF(COUNTA(C29:F29)=0,"",SUMPRODUCT((LOWER(TRIM(C29:F29&amp;""))&lt;&gt;"x")*IFERROR(C29:F29*1,0))/SUMPRODUCT((LOWER(TRIM(C29:F29&amp;""))&lt;&gt;"x")*(C29:F29&lt;&gt;"")))</f>
        <v>23848543</v>
      </c>
      <c r="N29" s="59" t="s">
        <v>122</v>
      </c>
      <c r="O29" s="41" t="str">
        <v>Mr GAMER</v>
      </c>
      <c r="V29" s="41">
        <f>_xlfn.LET(_xlpm.n,TRIM(A29)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1048</v>
      </c>
    </row>
    <row r="30" spans="1:22" ht="17.25" customHeight="1" x14ac:dyDescent="0.25">
      <c r="A30" s="53" t="s">
        <v>42</v>
      </c>
      <c r="B30" s="41">
        <v>30</v>
      </c>
      <c r="C30" s="57">
        <v>10591559</v>
      </c>
      <c r="D30" s="57">
        <v>3567586</v>
      </c>
      <c r="E30" s="57">
        <v>3033944</v>
      </c>
      <c r="F30" s="57">
        <v>6138022</v>
      </c>
      <c r="G30" s="57">
        <v>7276493</v>
      </c>
      <c r="H30" s="41" t="str" cm="1">
        <f t="array" ref="H30">IF(COUNTA(C30:F30)=0,"",_xlfn.LET(_xlpm.r,C30:F30,_xlpm.t,LOWER(TRIM(_xlpm.r&amp;"")),_xlpm.m,SUMPRODUCT((_xlpm.t&lt;&gt;"")*(_xlpm.t&lt;&gt;"x")*ISNUMBER(IFERROR(--_xlpm.t,""))*(IFERROR(--_xlpm.t,0)&lt;6000000)),IF(_xlpm.m=0,"Perfect",_xlpm.m&amp;IF(_xlpm.m=1,"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30" s="60" t="s">
        <v>121</v>
      </c>
      <c r="J30" s="51"/>
      <c r="K30" s="51"/>
      <c r="L30" s="57" cm="1">
        <f t="array" ref="L30">IF(COUNTA(C30:F30)=0,"",SUMPRODUCT((LOWER(TRIM(C30:F30&amp;""))&lt;&gt;"x")*IFERROR(C30:F30*1,0)))</f>
        <v>23331111</v>
      </c>
      <c r="M30" s="57" cm="1">
        <f t="array" ref="M30">IF(COUNTA(C30:F30)=0,"",SUMPRODUCT((LOWER(TRIM(C30:F30&amp;""))&lt;&gt;"x")*IFERROR(C30:F30*1,0))/SUMPRODUCT((LOWER(TRIM(C30:F30&amp;""))&lt;&gt;"x")*(C30:F30&lt;&gt;"")))</f>
        <v>5832777.75</v>
      </c>
      <c r="N30" s="59" t="s">
        <v>122</v>
      </c>
      <c r="O30" s="41" t="str">
        <v>WALTER676</v>
      </c>
      <c r="V30" s="41">
        <f>_xlfn.LET(_xlpm.n,TRIM(A30)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1031</v>
      </c>
    </row>
    <row r="31" spans="1:22" ht="17.25" customHeight="1" x14ac:dyDescent="0.25">
      <c r="A31" s="53" t="s">
        <v>44</v>
      </c>
      <c r="B31" s="41">
        <v>32</v>
      </c>
      <c r="C31" s="57">
        <v>13904090</v>
      </c>
      <c r="D31" s="57">
        <v>6158571</v>
      </c>
      <c r="E31" s="57">
        <v>1650906</v>
      </c>
      <c r="F31" s="57">
        <v>18132918</v>
      </c>
      <c r="G31" s="57">
        <v>3255360</v>
      </c>
      <c r="H31" s="41" t="str" cm="1">
        <f t="array" ref="H31">IF(COUNTA(C31:F31)=0,"",_xlfn.LET(_xlpm.r,C31:F31,_xlpm.t,LOWER(TRIM(_xlpm.r&amp;"")),_xlpm.m,SUMPRODUCT((_xlpm.t&lt;&gt;"")*(_xlpm.t&lt;&gt;"x")*ISNUMBER(IFERROR(--_xlpm.t,""))*(IFERROR(--_xlpm.t,0)&lt;6000000)),IF(_xlpm.m=0,"Perfect",_xlpm.m&amp;IF(_xlpm.m=1,"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31" s="60" t="s">
        <v>121</v>
      </c>
      <c r="J31" s="51"/>
      <c r="K31" s="51"/>
      <c r="L31" s="57" cm="1">
        <f t="array" ref="L31">IF(COUNTA(C31:F31)=0,"",SUMPRODUCT((LOWER(TRIM(C31:F31&amp;""))&lt;&gt;"x")*IFERROR(C31:F31*1,0)))</f>
        <v>39846485</v>
      </c>
      <c r="M31" s="57" cm="1">
        <f t="array" ref="M31">IF(COUNTA(C31:F31)=0,"",SUMPRODUCT((LOWER(TRIM(C31:F31&amp;""))&lt;&gt;"x")*IFERROR(C31:F31*1,0))/SUMPRODUCT((LOWER(TRIM(C31:F31&amp;""))&lt;&gt;"x")*(C31:F31&lt;&gt;"")))</f>
        <v>9961621.25</v>
      </c>
      <c r="N31" s="59" t="s">
        <v>122</v>
      </c>
      <c r="O31" s="41" t="str">
        <v>Twin09</v>
      </c>
      <c r="V31" s="41">
        <f>_xlfn.LET(_xlpm.n,TRIM(A31)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1032</v>
      </c>
    </row>
    <row r="32" spans="1:22" ht="17.25" customHeight="1" x14ac:dyDescent="0.25">
      <c r="A32" s="53" t="s">
        <v>46</v>
      </c>
      <c r="B32" s="41">
        <v>29</v>
      </c>
      <c r="C32" s="57">
        <v>28615455</v>
      </c>
      <c r="D32" s="57">
        <v>6066240</v>
      </c>
      <c r="E32" s="57">
        <v>6140845</v>
      </c>
      <c r="F32" s="57">
        <v>10360000</v>
      </c>
      <c r="G32" s="57">
        <v>14799970</v>
      </c>
      <c r="H32" s="41" t="str" cm="1">
        <f t="array" ref="H32">IF(COUNTA(C32:F32)=0,"",_xlfn.LET(_xlpm.r,C32:F32,_xlpm.t,LOWER(TRIM(_xlpm.r&amp;"")),_xlpm.m,SUMPRODUCT((_xlpm.t&lt;&gt;"")*(_xlpm.t&lt;&gt;"x")*ISNUMBER(IFERROR(--_xlpm.t,""))*(IFERROR(--_xlpm.t,0)&lt;6000000)),IF(_xlpm.m=0,"Perfect",_xlpm.m&amp;IF(_xlpm.m=1,"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32" s="60" t="s">
        <v>121</v>
      </c>
      <c r="J32" s="51"/>
      <c r="K32" s="51"/>
      <c r="L32" s="57" cm="1">
        <f t="array" ref="L32">IF(COUNTA(C32:F32)=0,"",SUMPRODUCT((LOWER(TRIM(C32:F32&amp;""))&lt;&gt;"x")*IFERROR(C32:F32*1,0)))</f>
        <v>51182540</v>
      </c>
      <c r="M32" s="57" cm="1">
        <f t="array" ref="M32">IF(COUNTA(C32:F32)=0,"",SUMPRODUCT((LOWER(TRIM(C32:F32&amp;""))&lt;&gt;"x")*IFERROR(C32:F32*1,0))/SUMPRODUCT((LOWER(TRIM(C32:F32&amp;""))&lt;&gt;"x")*(C32:F32&lt;&gt;"")))</f>
        <v>12795635</v>
      </c>
      <c r="N32" s="59" t="s">
        <v>122</v>
      </c>
      <c r="O32" s="41" t="str">
        <v>MatthewKehling</v>
      </c>
      <c r="V32" s="41">
        <f>_xlfn.LET(_xlpm.n,TRIM(A32)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1034</v>
      </c>
    </row>
    <row r="33" spans="1:22" ht="17.25" customHeight="1" x14ac:dyDescent="0.25">
      <c r="A33" s="53" t="s">
        <v>50</v>
      </c>
      <c r="B33" s="41">
        <v>30</v>
      </c>
      <c r="C33" s="57">
        <v>0</v>
      </c>
      <c r="D33" s="57">
        <v>1264499</v>
      </c>
      <c r="E33" s="57">
        <v>1243335</v>
      </c>
      <c r="F33" s="57">
        <v>0</v>
      </c>
      <c r="G33" s="57">
        <v>995381</v>
      </c>
      <c r="H33" s="41" t="str" cm="1">
        <f t="array" ref="H33">IF(COUNTA(C33:F33)=0,"",_xlfn.LET(_xlpm.r,C33:F33,_xlpm.t,LOWER(TRIM(_xlpm.r&amp;"")),_xlpm.m,SUMPRODUCT((_xlpm.t&lt;&gt;"")*(_xlpm.t&lt;&gt;"x")*ISNUMBER(IFERROR(--_xlpm.t,""))*(IFERROR(--_xlpm.t,0)&lt;6000000)),IF(_xlpm.m=0,"Perfect",_xlpm.m&amp;IF(_xlpm.m=1,"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33" s="60" t="s">
        <v>121</v>
      </c>
      <c r="J33" s="51"/>
      <c r="K33" s="51"/>
      <c r="L33" s="57" cm="1">
        <f t="array" ref="L33">IF(COUNTA(C33:F33)=0,"",SUMPRODUCT((LOWER(TRIM(C33:F33&amp;""))&lt;&gt;"x")*IFERROR(C33:F33*1,0)))</f>
        <v>2507834</v>
      </c>
      <c r="M33" s="57" cm="1">
        <f t="array" ref="M33">IF(COUNTA(C33:F33)=0,"",SUMPRODUCT((LOWER(TRIM(C33:F33&amp;""))&lt;&gt;"x")*IFERROR(C33:F33*1,0))/SUMPRODUCT((LOWER(TRIM(C33:F33&amp;""))&lt;&gt;"x")*(C33:F33&lt;&gt;"")))</f>
        <v>626958.5</v>
      </c>
      <c r="N33" s="62" t="s">
        <v>125</v>
      </c>
      <c r="V33" s="41" t="e">
        <f>_xlfn.LET(_xlpm.n,TRIM(A33)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34" spans="1:22" ht="17.25" customHeight="1" x14ac:dyDescent="0.25">
      <c r="A34" s="53" t="s">
        <v>158</v>
      </c>
      <c r="B34" s="41">
        <v>30</v>
      </c>
      <c r="C34" s="57">
        <v>24727466</v>
      </c>
      <c r="D34" s="57">
        <v>7715225</v>
      </c>
      <c r="E34" s="57">
        <v>13765256</v>
      </c>
      <c r="F34" s="57">
        <v>23261857</v>
      </c>
      <c r="G34" s="57">
        <v>11052231</v>
      </c>
      <c r="H34" s="41" t="str" cm="1">
        <f t="array" ref="H34">IF(COUNTA(C34:F34)=0,"",_xlfn.LET(_xlpm.r,C34:F34,_xlpm.t,LOWER(TRIM(_xlpm.r&amp;"")),_xlpm.m,SUMPRODUCT((_xlpm.t&lt;&gt;"")*(_xlpm.t&lt;&gt;"x")*ISNUMBER(IFERROR(--_xlpm.t,""))*(IFERROR(--_xlpm.t,0)&lt;6000000)),IF(_xlpm.m=0,"Perfect",_xlpm.m&amp;IF(_xlpm.m=1,"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34" s="60" t="s">
        <v>121</v>
      </c>
      <c r="J34" s="51"/>
      <c r="K34" s="51"/>
      <c r="L34" s="57" cm="1">
        <f t="array" ref="L34">IF(COUNTA(C34:F34)=0,"",SUMPRODUCT((LOWER(TRIM(C34:F34&amp;""))&lt;&gt;"x")*IFERROR(C34:F34*1,0)))</f>
        <v>69469804</v>
      </c>
      <c r="M34" s="57" cm="1">
        <f t="array" ref="M34">IF(COUNTA(C34:F34)=0,"",SUMPRODUCT((LOWER(TRIM(C34:F34&amp;""))&lt;&gt;"x")*IFERROR(C34:F34*1,0))/SUMPRODUCT((LOWER(TRIM(C34:F34&amp;""))&lt;&gt;"x")*(C34:F34&lt;&gt;"")))</f>
        <v>17367451</v>
      </c>
      <c r="N34" s="59" t="s">
        <v>122</v>
      </c>
      <c r="V34" s="41">
        <f>_xlfn.LET(_xlpm.n,TRIM(A34)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1036</v>
      </c>
    </row>
    <row r="35" spans="1:22" ht="17.25" customHeight="1" x14ac:dyDescent="0.25">
      <c r="A35" s="53" t="s">
        <v>48</v>
      </c>
      <c r="B35" s="41">
        <v>33</v>
      </c>
      <c r="C35" s="57">
        <v>26178245</v>
      </c>
      <c r="D35" s="57">
        <v>6238816</v>
      </c>
      <c r="E35" s="57">
        <v>11027361</v>
      </c>
      <c r="F35" s="57">
        <v>21148808</v>
      </c>
      <c r="G35" s="57">
        <v>11956394</v>
      </c>
      <c r="H35" s="41" t="str" cm="1">
        <f t="array" ref="H35">IF(COUNTA(C35:F35)=0,"",_xlfn.LET(_xlpm.r,C35:F35,_xlpm.t,LOWER(TRIM(_xlpm.r&amp;"")),_xlpm.m,SUMPRODUCT((_xlpm.t&lt;&gt;"")*(_xlpm.t&lt;&gt;"x")*ISNUMBER(IFERROR(--_xlpm.t,""))*(IFERROR(--_xlpm.t,0)&lt;6000000)),IF(_xlpm.m=0,"Perfect",_xlpm.m&amp;IF(_xlpm.m=1,"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35" s="60" t="s">
        <v>121</v>
      </c>
      <c r="J35" s="51"/>
      <c r="K35" s="51"/>
      <c r="L35" s="57" cm="1">
        <f t="array" ref="L35">IF(COUNTA(C35:F35)=0,"",SUMPRODUCT((LOWER(TRIM(C35:F35&amp;""))&lt;&gt;"x")*IFERROR(C35:F35*1,0)))</f>
        <v>64593230</v>
      </c>
      <c r="M35" s="57" cm="1">
        <f t="array" ref="M35">IF(COUNTA(C35:F35)=0,"",SUMPRODUCT((LOWER(TRIM(C35:F35&amp;""))&lt;&gt;"x")*IFERROR(C35:F35*1,0))/SUMPRODUCT((LOWER(TRIM(C35:F35&amp;""))&lt;&gt;"x")*(C35:F35&lt;&gt;"")))</f>
        <v>16148307.5</v>
      </c>
      <c r="N35" s="59" t="s">
        <v>122</v>
      </c>
      <c r="V35" s="41">
        <f>_xlfn.LET(_xlpm.n,TRIM(A35)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1037</v>
      </c>
    </row>
    <row r="36" spans="1:22" ht="17.25" customHeight="1" x14ac:dyDescent="0.25">
      <c r="A36" s="53" t="s">
        <v>53</v>
      </c>
      <c r="B36" s="41">
        <v>29</v>
      </c>
      <c r="C36" s="57">
        <v>11300664</v>
      </c>
      <c r="D36" s="57">
        <v>5452912</v>
      </c>
      <c r="E36" s="57">
        <v>3790472</v>
      </c>
      <c r="F36" s="57">
        <v>16069426</v>
      </c>
      <c r="G36" s="57">
        <v>4417839</v>
      </c>
      <c r="H36" s="41" t="str" cm="1">
        <f t="array" ref="H36">IF(COUNTA(C36:F36)=0,"",_xlfn.LET(_xlpm.r,C36:F36,_xlpm.t,LOWER(TRIM(_xlpm.r&amp;"")),_xlpm.m,SUMPRODUCT((_xlpm.t&lt;&gt;"")*(_xlpm.t&lt;&gt;"x")*ISNUMBER(IFERROR(--_xlpm.t,""))*(IFERROR(--_xlpm.t,0)&lt;6000000)),IF(_xlpm.m=0,"Perfect",_xlpm.m&amp;IF(_xlpm.m=1,"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36" s="60" t="s">
        <v>121</v>
      </c>
      <c r="J36" s="51"/>
      <c r="K36" s="51"/>
      <c r="L36" s="57" cm="1">
        <f t="array" ref="L36">IF(COUNTA(C36:F36)=0,"",SUMPRODUCT((LOWER(TRIM(C36:F36&amp;""))&lt;&gt;"x")*IFERROR(C36:F36*1,0)))</f>
        <v>36613474</v>
      </c>
      <c r="M36" s="57" cm="1">
        <f t="array" ref="M36">IF(COUNTA(C36:F36)=0,"",SUMPRODUCT((LOWER(TRIM(C36:F36&amp;""))&lt;&gt;"x")*IFERROR(C36:F36*1,0))/SUMPRODUCT((LOWER(TRIM(C36:F36&amp;""))&lt;&gt;"x")*(C36:F36&lt;&gt;"")))</f>
        <v>9153368.5</v>
      </c>
      <c r="N36" s="59" t="s">
        <v>122</v>
      </c>
      <c r="V36" s="41">
        <f>_xlfn.LET(_xlpm.n,TRIM(A36)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1038</v>
      </c>
    </row>
    <row r="37" spans="1:22" ht="17.25" customHeight="1" x14ac:dyDescent="0.25">
      <c r="A37" s="53" t="s">
        <v>57</v>
      </c>
      <c r="B37" s="41">
        <v>30</v>
      </c>
      <c r="C37" s="57">
        <v>18285301</v>
      </c>
      <c r="D37" s="57">
        <v>14170143</v>
      </c>
      <c r="E37" s="57">
        <v>6992604</v>
      </c>
      <c r="F37" s="57">
        <v>25315520</v>
      </c>
      <c r="G37" s="57">
        <v>8156352</v>
      </c>
      <c r="H37" s="41" t="str" cm="1">
        <f t="array" ref="H37">IF(COUNTA(C37:F37)=0,"",_xlfn.LET(_xlpm.r,C37:F37,_xlpm.t,LOWER(TRIM(_xlpm.r&amp;"")),_xlpm.m,SUMPRODUCT((_xlpm.t&lt;&gt;"")*(_xlpm.t&lt;&gt;"x")*ISNUMBER(IFERROR(--_xlpm.t,""))*(IFERROR(--_xlpm.t,0)&lt;6000000)),IF(_xlpm.m=0,"Perfect",_xlpm.m&amp;IF(_xlpm.m=1,"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37" s="60" t="s">
        <v>121</v>
      </c>
      <c r="J37" s="51"/>
      <c r="K37" s="51"/>
      <c r="L37" s="57" cm="1">
        <f t="array" ref="L37">IF(COUNTA(C37:F37)=0,"",SUMPRODUCT((LOWER(TRIM(C37:F37&amp;""))&lt;&gt;"x")*IFERROR(C37:F37*1,0)))</f>
        <v>64763568</v>
      </c>
      <c r="M37" s="57" cm="1">
        <f t="array" ref="M37">IF(COUNTA(C37:F37)=0,"",SUMPRODUCT((LOWER(TRIM(C37:F37&amp;""))&lt;&gt;"x")*IFERROR(C37:F37*1,0))/SUMPRODUCT((LOWER(TRIM(C37:F37&amp;""))&lt;&gt;"x")*(C37:F37&lt;&gt;"")))</f>
        <v>16190892</v>
      </c>
      <c r="N37" s="59" t="s">
        <v>122</v>
      </c>
      <c r="V37" s="41">
        <f>_xlfn.LET(_xlpm.n,TRIM(A37)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1039</v>
      </c>
    </row>
    <row r="38" spans="1:22" ht="17.25" customHeight="1" x14ac:dyDescent="0.25">
      <c r="A38" s="53" t="s">
        <v>59</v>
      </c>
      <c r="B38" s="41">
        <v>28</v>
      </c>
      <c r="C38" s="57">
        <v>17366150</v>
      </c>
      <c r="D38" s="57">
        <v>4919814</v>
      </c>
      <c r="E38" s="57">
        <v>6176601</v>
      </c>
      <c r="F38" s="57">
        <v>23066361</v>
      </c>
      <c r="G38" s="57">
        <v>3050863</v>
      </c>
      <c r="H38" s="41" t="str" cm="1">
        <f t="array" ref="H38">IF(COUNTA(C38:F38)=0,"",_xlfn.LET(_xlpm.r,C38:F38,_xlpm.t,LOWER(TRIM(_xlpm.r&amp;"")),_xlpm.m,SUMPRODUCT((_xlpm.t&lt;&gt;"")*(_xlpm.t&lt;&gt;"x")*ISNUMBER(IFERROR(--_xlpm.t,""))*(IFERROR(--_xlpm.t,0)&lt;6000000)),IF(_xlpm.m=0,"Perfect",_xlpm.m&amp;IF(_xlpm.m=1,"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38" s="60" t="s">
        <v>121</v>
      </c>
      <c r="J38" s="51"/>
      <c r="K38" s="51"/>
      <c r="L38" s="57" cm="1">
        <f t="array" ref="L38">IF(COUNTA(C38:F38)=0,"",SUMPRODUCT((LOWER(TRIM(C38:F38&amp;""))&lt;&gt;"x")*IFERROR(C38:F38*1,0)))</f>
        <v>51528926</v>
      </c>
      <c r="M38" s="57" cm="1">
        <f t="array" ref="M38">IF(COUNTA(C38:F38)=0,"",SUMPRODUCT((LOWER(TRIM(C38:F38&amp;""))&lt;&gt;"x")*IFERROR(C38:F38*1,0))/SUMPRODUCT((LOWER(TRIM(C38:F38&amp;""))&lt;&gt;"x")*(C38:F38&lt;&gt;"")))</f>
        <v>12882231.5</v>
      </c>
      <c r="N38" s="59" t="s">
        <v>122</v>
      </c>
      <c r="V38" s="41">
        <f>_xlfn.LET(_xlpm.n,TRIM(A38)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1041</v>
      </c>
    </row>
    <row r="39" spans="1:22" ht="17.25" customHeight="1" x14ac:dyDescent="0.25">
      <c r="A39" s="53" t="s">
        <v>61</v>
      </c>
      <c r="B39" s="41">
        <v>31</v>
      </c>
      <c r="C39" s="57">
        <v>13954203</v>
      </c>
      <c r="D39" s="57">
        <v>8568932</v>
      </c>
      <c r="E39" s="57">
        <v>7669094</v>
      </c>
      <c r="F39" s="57">
        <v>12431164</v>
      </c>
      <c r="G39" s="57">
        <v>7288788</v>
      </c>
      <c r="H39" s="41" t="str" cm="1">
        <f t="array" ref="H39">IF(COUNTA(C39:F39)=0,"",_xlfn.LET(_xlpm.r,C39:F39,_xlpm.t,LOWER(TRIM(_xlpm.r&amp;"")),_xlpm.m,SUMPRODUCT((_xlpm.t&lt;&gt;"")*(_xlpm.t&lt;&gt;"x")*ISNUMBER(IFERROR(--_xlpm.t,""))*(IFERROR(--_xlpm.t,0)&lt;6000000)),IF(_xlpm.m=0,"Perfect",_xlpm.m&amp;IF(_xlpm.m=1,"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39" s="60" t="s">
        <v>121</v>
      </c>
      <c r="J39" s="51"/>
      <c r="K39" s="51"/>
      <c r="L39" s="57" cm="1">
        <f t="array" ref="L39">IF(COUNTA(C39:F39)=0,"",SUMPRODUCT((LOWER(TRIM(C39:F39&amp;""))&lt;&gt;"x")*IFERROR(C39:F39*1,0)))</f>
        <v>42623393</v>
      </c>
      <c r="M39" s="57" cm="1">
        <f t="array" ref="M39">IF(COUNTA(C39:F39)=0,"",SUMPRODUCT((LOWER(TRIM(C39:F39&amp;""))&lt;&gt;"x")*IFERROR(C39:F39*1,0))/SUMPRODUCT((LOWER(TRIM(C39:F39&amp;""))&lt;&gt;"x")*(C39:F39&lt;&gt;"")))</f>
        <v>10655848.25</v>
      </c>
      <c r="N39" s="59" t="s">
        <v>122</v>
      </c>
      <c r="V39" s="41">
        <f>_xlfn.LET(_xlpm.n,TRIM(A39)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1044</v>
      </c>
    </row>
    <row r="40" spans="1:22" ht="17.25" customHeight="1" x14ac:dyDescent="0.25">
      <c r="A40" s="53" t="s">
        <v>251</v>
      </c>
      <c r="B40" s="41">
        <v>30</v>
      </c>
      <c r="C40" s="57">
        <v>5213847</v>
      </c>
      <c r="D40" s="57">
        <v>2478609</v>
      </c>
      <c r="E40" s="57">
        <v>4941496</v>
      </c>
      <c r="F40" s="57">
        <v>3465701</v>
      </c>
      <c r="G40" s="57">
        <v>3449280</v>
      </c>
      <c r="H40" s="41" t="str" cm="1">
        <f t="array" ref="H40">IF(COUNTA(C40:F40)=0,"",_xlfn.LET(_xlpm.r,C40:F40,_xlpm.t,LOWER(TRIM(_xlpm.r&amp;"")),_xlpm.m,SUMPRODUCT((_xlpm.t&lt;&gt;"")*(_xlpm.t&lt;&gt;"x")*ISNUMBER(IFERROR(--_xlpm.t,""))*(IFERROR(--_xlpm.t,0)&lt;6000000)),IF(_xlpm.m=0,"Perfect",_xlpm.m&amp;IF(_xlpm.m=1,"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40" s="60" t="s">
        <v>121</v>
      </c>
      <c r="J40" s="51"/>
      <c r="K40" s="51"/>
      <c r="L40" s="57" cm="1">
        <f t="array" ref="L40">IF(COUNTA(C40:F40)=0,"",SUMPRODUCT((LOWER(TRIM(C40:F40&amp;""))&lt;&gt;"x")*IFERROR(C40:F40*1,0)))</f>
        <v>16099653</v>
      </c>
      <c r="M40" s="57" cm="1">
        <f t="array" ref="M40">IF(COUNTA(C40:F40)=0,"",SUMPRODUCT((LOWER(TRIM(C40:F40&amp;""))&lt;&gt;"x")*IFERROR(C40:F40*1,0))/SUMPRODUCT((LOWER(TRIM(C40:F40&amp;""))&lt;&gt;"x")*(C40:F40&lt;&gt;"")))</f>
        <v>4024913.25</v>
      </c>
      <c r="N40" s="62" t="s">
        <v>125</v>
      </c>
      <c r="V40" s="41">
        <f>_xlfn.LET(_xlpm.n,TRIM(A40)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1045</v>
      </c>
    </row>
    <row r="41" spans="1:22" ht="17.25" customHeight="1" x14ac:dyDescent="0.25">
      <c r="A41" s="53" t="s">
        <v>63</v>
      </c>
      <c r="B41" s="41">
        <v>30</v>
      </c>
      <c r="C41" s="57">
        <v>6513015</v>
      </c>
      <c r="D41" s="57">
        <v>3113343</v>
      </c>
      <c r="E41" s="57">
        <v>1138701</v>
      </c>
      <c r="F41" s="57">
        <v>9322869</v>
      </c>
      <c r="G41" s="57">
        <v>5427882</v>
      </c>
      <c r="H41" s="41" t="str" cm="1">
        <f t="array" ref="H41">IF(COUNTA(C41:F41)=0,"",_xlfn.LET(_xlpm.r,C41:F41,_xlpm.t,LOWER(TRIM(_xlpm.r&amp;"")),_xlpm.m,SUMPRODUCT((_xlpm.t&lt;&gt;"")*(_xlpm.t&lt;&gt;"x")*ISNUMBER(IFERROR(--_xlpm.t,""))*(IFERROR(--_xlpm.t,0)&lt;6000000)),IF(_xlpm.m=0,"Perfect",_xlpm.m&amp;IF(_xlpm.m=1,"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41" s="60" t="s">
        <v>121</v>
      </c>
      <c r="J41" s="51"/>
      <c r="K41" s="51"/>
      <c r="L41" s="57" cm="1">
        <f t="array" ref="L41">IF(COUNTA(C41:F41)=0,"",SUMPRODUCT((LOWER(TRIM(C41:F41&amp;""))&lt;&gt;"x")*IFERROR(C41:F41*1,0)))</f>
        <v>20087928</v>
      </c>
      <c r="M41" s="57" cm="1">
        <f t="array" ref="M41">IF(COUNTA(C41:F41)=0,"",SUMPRODUCT((LOWER(TRIM(C41:F41&amp;""))&lt;&gt;"x")*IFERROR(C41:F41*1,0))/SUMPRODUCT((LOWER(TRIM(C41:F41&amp;""))&lt;&gt;"x")*(C41:F41&lt;&gt;"")))</f>
        <v>5021982</v>
      </c>
      <c r="N41" s="59" t="s">
        <v>122</v>
      </c>
      <c r="V41" s="41">
        <f>_xlfn.LET(_xlpm.n,TRIM(A41)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1047</v>
      </c>
    </row>
    <row r="42" spans="1:22" ht="17.25" customHeight="1" x14ac:dyDescent="0.25">
      <c r="A42" s="53" t="s">
        <v>68</v>
      </c>
      <c r="B42" s="41">
        <v>29</v>
      </c>
      <c r="C42" s="57">
        <v>3574340</v>
      </c>
      <c r="D42" s="57">
        <v>2415049</v>
      </c>
      <c r="E42" s="57">
        <v>2578727</v>
      </c>
      <c r="F42" s="57">
        <v>3787154</v>
      </c>
      <c r="G42" s="57">
        <v>915234</v>
      </c>
      <c r="H42" s="41" t="str" cm="1">
        <f t="array" ref="H42">IF(COUNTA(C42:F42)=0,"",_xlfn.LET(_xlpm.r,C42:F42,_xlpm.t,LOWER(TRIM(_xlpm.r&amp;"")),_xlpm.m,SUMPRODUCT((_xlpm.t&lt;&gt;"")*(_xlpm.t&lt;&gt;"x")*ISNUMBER(IFERROR(--_xlpm.t,""))*(IFERROR(--_xlpm.t,0)&lt;6000000)),IF(_xlpm.m=0,"Perfect",_xlpm.m&amp;IF(_xlpm.m=1,"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42" s="60" t="s">
        <v>121</v>
      </c>
      <c r="J42" s="51"/>
      <c r="K42" s="51"/>
      <c r="L42" s="57" cm="1">
        <f t="array" ref="L42">IF(COUNTA(C42:F42)=0,"",SUMPRODUCT((LOWER(TRIM(C42:F42&amp;""))&lt;&gt;"x")*IFERROR(C42:F42*1,0)))</f>
        <v>12355270</v>
      </c>
      <c r="M42" s="57" cm="1">
        <f t="array" ref="M42">IF(COUNTA(C42:F42)=0,"",SUMPRODUCT((LOWER(TRIM(C42:F42&amp;""))&lt;&gt;"x")*IFERROR(C42:F42*1,0))/SUMPRODUCT((LOWER(TRIM(C42:F42&amp;""))&lt;&gt;"x")*(C42:F42&lt;&gt;"")))</f>
        <v>3088817.5</v>
      </c>
      <c r="N42" s="62" t="s">
        <v>125</v>
      </c>
      <c r="V42" s="41">
        <f>_xlfn.LET(_xlpm.n,TRIM(A42)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1049</v>
      </c>
    </row>
    <row r="43" spans="1:22" ht="17.25" customHeight="1" x14ac:dyDescent="0.25">
      <c r="A43" s="53" t="s">
        <v>70</v>
      </c>
      <c r="B43" s="41">
        <v>30</v>
      </c>
      <c r="C43" s="57">
        <v>15984981</v>
      </c>
      <c r="D43" s="57">
        <v>6014989</v>
      </c>
      <c r="E43" s="57">
        <v>3630090</v>
      </c>
      <c r="F43" s="57">
        <v>32901524</v>
      </c>
      <c r="G43" s="57">
        <v>3896708</v>
      </c>
      <c r="H43" s="41" t="str" cm="1">
        <f t="array" ref="H43">IF(COUNTA(C43:F43)=0,"",_xlfn.LET(_xlpm.r,C43:F43,_xlpm.t,LOWER(TRIM(_xlpm.r&amp;"")),_xlpm.m,SUMPRODUCT((_xlpm.t&lt;&gt;"")*(_xlpm.t&lt;&gt;"x")*ISNUMBER(IFERROR(--_xlpm.t,""))*(IFERROR(--_xlpm.t,0)&lt;6000000)),IF(_xlpm.m=0,"Perfect",_xlpm.m&amp;IF(_xlpm.m=1,"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43" s="60" t="s">
        <v>121</v>
      </c>
      <c r="J43" s="51"/>
      <c r="K43" s="51"/>
      <c r="L43" s="57" cm="1">
        <f t="array" ref="L43">IF(COUNTA(C43:F43)=0,"",SUMPRODUCT((LOWER(TRIM(C43:F43&amp;""))&lt;&gt;"x")*IFERROR(C43:F43*1,0)))</f>
        <v>58531584</v>
      </c>
      <c r="M43" s="57" cm="1">
        <f t="array" ref="M43">IF(COUNTA(C43:F43)=0,"",SUMPRODUCT((LOWER(TRIM(C43:F43&amp;""))&lt;&gt;"x")*IFERROR(C43:F43*1,0))/SUMPRODUCT((LOWER(TRIM(C43:F43&amp;""))&lt;&gt;"x")*(C43:F43&lt;&gt;"")))</f>
        <v>14632896</v>
      </c>
      <c r="N43" s="59" t="s">
        <v>122</v>
      </c>
      <c r="V43" s="41">
        <f>_xlfn.LET(_xlpm.n,TRIM(A43)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1051</v>
      </c>
    </row>
    <row r="44" spans="1:22" ht="17.25" customHeight="1" x14ac:dyDescent="0.25">
      <c r="A44" s="53" t="s">
        <v>72</v>
      </c>
      <c r="B44" s="41">
        <v>29</v>
      </c>
      <c r="C44" s="57">
        <v>7850003</v>
      </c>
      <c r="D44" s="57">
        <v>4979246</v>
      </c>
      <c r="E44" s="57">
        <v>6300911</v>
      </c>
      <c r="F44" s="57">
        <v>7895297</v>
      </c>
      <c r="G44" s="57">
        <v>12045107</v>
      </c>
      <c r="H44" s="41" t="str" cm="1">
        <f t="array" ref="H44">IF(COUNTA(C44:F44)=0,"",_xlfn.LET(_xlpm.r,C44:F44,_xlpm.t,LOWER(TRIM(_xlpm.r&amp;"")),_xlpm.m,SUMPRODUCT((_xlpm.t&lt;&gt;"")*(_xlpm.t&lt;&gt;"x")*ISNUMBER(IFERROR(--_xlpm.t,""))*(IFERROR(--_xlpm.t,0)&lt;6000000)),IF(_xlpm.m=0,"Perfect",_xlpm.m&amp;IF(_xlpm.m=1,"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44" s="60" t="s">
        <v>121</v>
      </c>
      <c r="J44" s="51"/>
      <c r="K44" s="51"/>
      <c r="L44" s="57" cm="1">
        <f t="array" ref="L44">IF(COUNTA(C44:F44)=0,"",SUMPRODUCT((LOWER(TRIM(C44:F44&amp;""))&lt;&gt;"x")*IFERROR(C44:F44*1,0)))</f>
        <v>27025457</v>
      </c>
      <c r="M44" s="57" cm="1">
        <f t="array" ref="M44">IF(COUNTA(C44:F44)=0,"",SUMPRODUCT((LOWER(TRIM(C44:F44&amp;""))&lt;&gt;"x")*IFERROR(C44:F44*1,0))/SUMPRODUCT((LOWER(TRIM(C44:F44&amp;""))&lt;&gt;"x")*(C44:F44&lt;&gt;"")))</f>
        <v>6756364.25</v>
      </c>
      <c r="N44" s="59" t="s">
        <v>122</v>
      </c>
      <c r="V44" s="41" t="e">
        <f>_xlfn.LET(_xlpm.n,TRIM(A44)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45" spans="1:22" ht="17.25" customHeight="1" x14ac:dyDescent="0.25">
      <c r="A45" s="53" t="s">
        <v>192</v>
      </c>
      <c r="B45" s="41">
        <v>31</v>
      </c>
      <c r="C45" s="57">
        <v>8967150</v>
      </c>
      <c r="D45" s="57">
        <v>3602513</v>
      </c>
      <c r="E45" s="57">
        <v>2741681</v>
      </c>
      <c r="F45" s="57">
        <v>18259545</v>
      </c>
      <c r="G45" s="57">
        <v>7227587</v>
      </c>
      <c r="H45" s="41" t="str" cm="1">
        <f t="array" ref="H45">IF(COUNTA(C45:F45)=0,"",_xlfn.LET(_xlpm.r,C45:F45,_xlpm.t,LOWER(TRIM(_xlpm.r&amp;"")),_xlpm.m,SUMPRODUCT((_xlpm.t&lt;&gt;"")*(_xlpm.t&lt;&gt;"x")*ISNUMBER(IFERROR(--_xlpm.t,""))*(IFERROR(--_xlpm.t,0)&lt;6000000)),IF(_xlpm.m=0,"Perfect",_xlpm.m&amp;IF(_xlpm.m=1,"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45" s="60" t="s">
        <v>121</v>
      </c>
      <c r="J45" s="51"/>
      <c r="K45" s="51"/>
      <c r="L45" s="57" cm="1">
        <f t="array" ref="L45">IF(COUNTA(C45:F45)=0,"",SUMPRODUCT((LOWER(TRIM(C45:F45&amp;""))&lt;&gt;"x")*IFERROR(C45:F45*1,0)))</f>
        <v>33570889</v>
      </c>
      <c r="M45" s="57" cm="1">
        <f t="array" ref="M45">IF(COUNTA(C45:F45)=0,"",SUMPRODUCT((LOWER(TRIM(C45:F45&amp;""))&lt;&gt;"x")*IFERROR(C45:F45*1,0))/SUMPRODUCT((LOWER(TRIM(C45:F45&amp;""))&lt;&gt;"x")*(C45:F45&lt;&gt;"")))</f>
        <v>8392722.25</v>
      </c>
      <c r="N45" s="59" t="s">
        <v>122</v>
      </c>
      <c r="V45" s="41">
        <f>_xlfn.LET(_xlpm.n,TRIM(A45)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1054</v>
      </c>
    </row>
    <row r="46" spans="1:22" ht="17.25" customHeight="1" x14ac:dyDescent="0.25">
      <c r="A46" s="54" t="s">
        <v>190</v>
      </c>
      <c r="B46" s="41">
        <v>30</v>
      </c>
      <c r="C46" s="57">
        <v>6124774</v>
      </c>
      <c r="D46" s="57">
        <v>7232317</v>
      </c>
      <c r="E46" s="57">
        <v>3486696</v>
      </c>
      <c r="F46" s="57">
        <v>11393066</v>
      </c>
      <c r="G46" s="57">
        <v>6132774</v>
      </c>
      <c r="H46" s="41" t="str" cm="1">
        <f t="array" ref="H46">IF(COUNTA(C46:F46)=0,"",_xlfn.LET(_xlpm.r,C46:F46,_xlpm.t,LOWER(TRIM(_xlpm.r&amp;"")),_xlpm.m,SUMPRODUCT((_xlpm.t&lt;&gt;"")*(_xlpm.t&lt;&gt;"x")*ISNUMBER(IFERROR(--_xlpm.t,""))*(IFERROR(--_xlpm.t,0)&lt;6000000)),IF(_xlpm.m=0,"Perfect",_xlpm.m&amp;IF(_xlpm.m=1,"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46" s="60" t="s">
        <v>121</v>
      </c>
      <c r="J46" s="51"/>
      <c r="K46" s="51"/>
      <c r="L46" s="57" cm="1">
        <f t="array" ref="L46">IF(COUNTA(C46:F46)=0,"",SUMPRODUCT((LOWER(TRIM(C46:F46&amp;""))&lt;&gt;"x")*IFERROR(C46:F46*1,0)))</f>
        <v>28236853</v>
      </c>
      <c r="M46" s="57" cm="1">
        <f t="array" ref="M46">IF(COUNTA(C46:F46)=0,"",SUMPRODUCT((LOWER(TRIM(C46:F46&amp;""))&lt;&gt;"x")*IFERROR(C46:F46*1,0))/SUMPRODUCT((LOWER(TRIM(C46:F46&amp;""))&lt;&gt;"x")*(C46:F46&lt;&gt;"")))</f>
        <v>7059213.25</v>
      </c>
      <c r="N46" s="59" t="s">
        <v>122</v>
      </c>
      <c r="V46" s="41">
        <f>_xlfn.LET(_xlpm.n,TRIM(A46)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1055</v>
      </c>
    </row>
    <row r="47" spans="1:22" ht="17.25" customHeight="1" x14ac:dyDescent="0.25">
      <c r="A47" s="54" t="s">
        <v>8</v>
      </c>
      <c r="B47" s="41">
        <v>30</v>
      </c>
      <c r="C47" s="57">
        <v>10122042</v>
      </c>
      <c r="D47" s="57">
        <v>3335500</v>
      </c>
      <c r="E47" s="57">
        <v>2219484</v>
      </c>
      <c r="F47" s="57">
        <v>13469381</v>
      </c>
      <c r="G47" s="57">
        <v>3845083</v>
      </c>
      <c r="H47" s="41" t="str" cm="1">
        <f t="array" ref="H47">IF(COUNTA(C47:F47)=0,"",_xlfn.LET(_xlpm.r,C47:F47,_xlpm.t,LOWER(TRIM(_xlpm.r&amp;"")),_xlpm.m,SUMPRODUCT((_xlpm.t&lt;&gt;"")*(_xlpm.t&lt;&gt;"x")*ISNUMBER(IFERROR(--_xlpm.t,""))*(IFERROR(--_xlpm.t,0)&lt;6000000)),IF(_xlpm.m=0,"Perfect",_xlpm.m&amp;IF(_xlpm.m=1,"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47" s="60" t="s">
        <v>121</v>
      </c>
      <c r="J47" s="51"/>
      <c r="K47" s="51"/>
      <c r="L47" s="57" cm="1">
        <f t="array" ref="L47">IF(COUNTA(C47:F47)=0,"",SUMPRODUCT((LOWER(TRIM(C47:F47&amp;""))&lt;&gt;"x")*IFERROR(C47:F47*1,0)))</f>
        <v>29146407</v>
      </c>
      <c r="M47" s="57" cm="1">
        <f t="array" ref="M47">IF(COUNTA(C47:F47)=0,"",SUMPRODUCT((LOWER(TRIM(C47:F47&amp;""))&lt;&gt;"x")*IFERROR(C47:F47*1,0))/SUMPRODUCT((LOWER(TRIM(C47:F47&amp;""))&lt;&gt;"x")*(C47:F47&lt;&gt;"")))</f>
        <v>7286601.75</v>
      </c>
      <c r="N47" s="59" t="s">
        <v>122</v>
      </c>
      <c r="V47" s="41" t="e">
        <f>_xlfn.LET(_xlpm.n,TRIM(A47)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48" spans="1:22" ht="17.25" customHeight="1" x14ac:dyDescent="0.25">
      <c r="A48" s="54" t="s">
        <v>12</v>
      </c>
      <c r="B48" s="41">
        <v>31</v>
      </c>
      <c r="C48" s="57">
        <v>8176585</v>
      </c>
      <c r="D48" s="57">
        <v>3899210</v>
      </c>
      <c r="E48" s="57">
        <v>6723894</v>
      </c>
      <c r="F48" s="57">
        <v>14882008</v>
      </c>
      <c r="G48" s="57">
        <v>7417979</v>
      </c>
      <c r="H48" s="41" t="str" cm="1">
        <f t="array" ref="H48">IF(COUNTA(C48:F48)=0,"",_xlfn.LET(_xlpm.r,C48:F48,_xlpm.t,LOWER(TRIM(_xlpm.r&amp;"")),_xlpm.m,SUMPRODUCT((_xlpm.t&lt;&gt;"")*(_xlpm.t&lt;&gt;"x")*ISNUMBER(IFERROR(--_xlpm.t,""))*(IFERROR(--_xlpm.t,0)&lt;6000000)),IF(_xlpm.m=0,"Perfect",_xlpm.m&amp;IF(_xlpm.m=1,"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48" s="60" t="s">
        <v>121</v>
      </c>
      <c r="J48" s="51"/>
      <c r="K48" s="51"/>
      <c r="L48" s="57" cm="1">
        <f t="array" ref="L48">IF(COUNTA(C48:F48)=0,"",SUMPRODUCT((LOWER(TRIM(C48:F48&amp;""))&lt;&gt;"x")*IFERROR(C48:F48*1,0)))</f>
        <v>33681697</v>
      </c>
      <c r="M48" s="57" cm="1">
        <f t="array" ref="M48">IF(COUNTA(C48:F48)=0,"",SUMPRODUCT((LOWER(TRIM(C48:F48&amp;""))&lt;&gt;"x")*IFERROR(C48:F48*1,0))/SUMPRODUCT((LOWER(TRIM(C48:F48&amp;""))&lt;&gt;"x")*(C48:F48&lt;&gt;"")))</f>
        <v>8420424.25</v>
      </c>
      <c r="N48" s="59" t="s">
        <v>122</v>
      </c>
      <c r="V48" s="41" t="e">
        <f>_xlfn.LET(_xlpm.n,TRIM(A48)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49" spans="1:22" ht="17.25" customHeight="1" x14ac:dyDescent="0.25">
      <c r="A49" s="54" t="s">
        <v>14</v>
      </c>
      <c r="B49" s="41">
        <v>30</v>
      </c>
      <c r="C49" s="57">
        <v>9022254</v>
      </c>
      <c r="D49" s="57">
        <v>6007839</v>
      </c>
      <c r="E49" s="57">
        <v>5802744</v>
      </c>
      <c r="F49" s="57">
        <v>10414670</v>
      </c>
      <c r="G49" s="57">
        <v>6333534</v>
      </c>
      <c r="H49" s="41" t="str" cm="1">
        <f t="array" ref="H49">IF(COUNTA(C49:G49)=0,"",_xlfn.LET(_xlpm.r,C49:G49,_xlpm.t,LOWER(TRIM(_xlpm.r&amp;"")),_xlpm.m,SUMPRODUCT((_xlpm.t&lt;&gt;"")*(_xlpm.t&lt;&gt;"x")*ISNUMBER(IFERROR(--_xlpm.t,""))*(IFERROR(--_xlpm.t,0)&lt;6000000)),IF(_xlpm.m=0,"Perfect",_xlpm.m&amp;IF(_xlpm.m=1,"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49" s="60" t="s">
        <v>121</v>
      </c>
      <c r="J49" s="51"/>
      <c r="K49" s="51"/>
      <c r="L49" s="57" cm="1">
        <f t="array" ref="L49">IF(COUNTA(C49:G49)=0,"",SUMPRODUCT((LOWER(TRIM(C49:G49&amp;""))&lt;&gt;"x")*IFERROR(C49:G49*1,0)))</f>
        <v>37581041</v>
      </c>
      <c r="M49" s="57" cm="1">
        <f t="array" ref="M49">IF(COUNTA(C49:G49)=0,"",SUMPRODUCT((LOWER(TRIM(C49:G49&amp;""))&lt;&gt;"x")*IFERROR(C49:G49*1,0))/SUMPRODUCT((LOWER(TRIM(C49:G49&amp;""))&lt;&gt;"x")*(C49:G49&lt;&gt;"")))</f>
        <v>7516208.2000000002</v>
      </c>
      <c r="N49" s="59" t="s">
        <v>122</v>
      </c>
      <c r="V49" s="41" t="e">
        <f>_xlfn.LET(_xlpm.n,TRIM(A49)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0" spans="1:22" ht="17.25" customHeight="1" x14ac:dyDescent="0.25">
      <c r="A50" s="54" t="s">
        <v>17</v>
      </c>
      <c r="B50" s="41">
        <v>28</v>
      </c>
      <c r="C50" s="57">
        <v>6708219</v>
      </c>
      <c r="D50" s="57">
        <v>6763245</v>
      </c>
      <c r="E50" s="57">
        <v>3190115</v>
      </c>
      <c r="F50" s="57">
        <v>8226068</v>
      </c>
      <c r="G50" s="57">
        <v>6788260</v>
      </c>
      <c r="H50" s="41" t="str" cm="1">
        <f t="array" ref="H50">IF(COUNTA(C50:G50)=0,"",_xlfn.LET(_xlpm.r,C50:G50,_xlpm.t,LOWER(TRIM(_xlpm.r&amp;"")),_xlpm.m,SUMPRODUCT((_xlpm.t&lt;&gt;"")*(_xlpm.t&lt;&gt;"x")*ISNUMBER(IFERROR(--_xlpm.t,""))*(IFERROR(--_xlpm.t,0)&lt;6000000)),IF(_xlpm.m=0,"Perfect",_xlpm.m&amp;IF(_xlpm.m=1,"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50" s="60" t="s">
        <v>121</v>
      </c>
      <c r="J50" s="51"/>
      <c r="K50" s="51"/>
      <c r="L50" s="57" cm="1">
        <f t="array" ref="L50">IF(COUNTA(C50:G50)=0,"",SUMPRODUCT((LOWER(TRIM(C50:G50&amp;""))&lt;&gt;"x")*IFERROR(C50:G50*1,0)))</f>
        <v>31675907</v>
      </c>
      <c r="M50" s="57" cm="1">
        <f t="array" ref="M50">IF(COUNTA(C50:G50)=0,"",SUMPRODUCT((LOWER(TRIM(C50:G50&amp;""))&lt;&gt;"x")*IFERROR(C50:G50*1,0))/SUMPRODUCT((LOWER(TRIM(C50:G50&amp;""))&lt;&gt;"x")*(C50:G50&lt;&gt;"")))</f>
        <v>6335181.4000000004</v>
      </c>
      <c r="N50" s="59" t="s">
        <v>122</v>
      </c>
      <c r="V50" s="41" t="e">
        <f>_xlfn.LET(_xlpm.n,TRIM(A50)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1" spans="1:22" ht="17.25" customHeight="1" x14ac:dyDescent="0.25">
      <c r="A51" s="54" t="s">
        <v>20</v>
      </c>
      <c r="B51" s="41">
        <v>30</v>
      </c>
      <c r="C51" s="57">
        <v>6249218</v>
      </c>
      <c r="D51" s="57">
        <v>3841976</v>
      </c>
      <c r="E51" s="57">
        <v>2959712</v>
      </c>
      <c r="F51" s="57">
        <v>7957393</v>
      </c>
      <c r="G51" s="57">
        <v>2847082</v>
      </c>
      <c r="H51" s="41" t="str" cm="1">
        <f t="array" ref="H51">IF(COUNTA(C51:G51)=0,"",_xlfn.LET(_xlpm.r,C51:G51,_xlpm.t,LOWER(TRIM(_xlpm.r&amp;"")),_xlpm.m,SUMPRODUCT((_xlpm.t&lt;&gt;"")*(_xlpm.t&lt;&gt;"x")*ISNUMBER(IFERROR(--_xlpm.t,""))*(IFERROR(--_xlpm.t,0)&lt;6000000)),IF(_xlpm.m=0,"Perfect",_xlpm.m&amp;IF(_xlpm.m=1,"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51" s="61" t="s">
        <v>140</v>
      </c>
      <c r="J51" s="51"/>
      <c r="K51" s="51"/>
      <c r="L51" s="57" cm="1">
        <f t="array" ref="L51">IF(COUNTA(C51:G51)=0,"",SUMPRODUCT((LOWER(TRIM(C51:G51&amp;""))&lt;&gt;"x")*IFERROR(C51:G51*1,0)))</f>
        <v>23855381</v>
      </c>
      <c r="M51" s="57" cm="1">
        <f t="array" ref="M51">IF(COUNTA(C51:G51)=0,"",SUMPRODUCT((LOWER(TRIM(C51:G51&amp;""))&lt;&gt;"x")*IFERROR(C51:G51*1,0))/SUMPRODUCT((LOWER(TRIM(C51:G51&amp;""))&lt;&gt;"x")*(C51:G51&lt;&gt;"")))</f>
        <v>4771076.2</v>
      </c>
      <c r="N51" s="59" t="s">
        <v>122</v>
      </c>
      <c r="V51" s="41" t="e">
        <f>_xlfn.LET(_xlpm.n,TRIM(A51)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2" spans="1:22" ht="17.25" customHeight="1" x14ac:dyDescent="0.25">
      <c r="A52" s="54" t="s">
        <v>22</v>
      </c>
      <c r="B52" s="41">
        <v>29</v>
      </c>
      <c r="C52" s="57">
        <v>0</v>
      </c>
      <c r="D52" s="57">
        <v>0</v>
      </c>
      <c r="E52" s="57">
        <v>0</v>
      </c>
      <c r="F52" s="57">
        <v>0</v>
      </c>
      <c r="G52" s="57">
        <v>0</v>
      </c>
      <c r="H52" s="41" t="str" cm="1">
        <f t="array" ref="H52">IF(COUNTA(C52:G52)=0,"",_xlfn.LET(_xlpm.r,C52:G52,_xlpm.t,LOWER(TRIM(_xlpm.r&amp;"")),_xlpm.m,SUMPRODUCT((_xlpm.t&lt;&gt;"")*(_xlpm.t&lt;&gt;"x")*ISNUMBER(IFERROR(--_xlpm.t,""))*(IFERROR(--_xlpm.t,0)&lt;6000000)),IF(_xlpm.m=0,"Perfect",_xlpm.m&amp;IF(_xlpm.m=1," Miss"," Misses"))))</f>
        <v>5 Misses</v>
      </c>
      <c r="I52" s="61" t="s">
        <v>140</v>
      </c>
      <c r="J52" s="51"/>
      <c r="K52" s="51"/>
      <c r="L52" s="57" cm="1">
        <f t="array" ref="L52">IF(COUNTA(C52:G52)=0,"",SUMPRODUCT((LOWER(TRIM(C52:G52&amp;""))&lt;&gt;"x")*IFERROR(C52:G52*1,0)))</f>
        <v>0</v>
      </c>
      <c r="M52" s="57" cm="1">
        <f t="array" ref="M52">IF(COUNTA(C52:G52)=0,"",SUMPRODUCT((LOWER(TRIM(C52:G52&amp;""))&lt;&gt;"x")*IFERROR(C52:G52*1,0))/SUMPRODUCT((LOWER(TRIM(C52:G52&amp;""))&lt;&gt;"x")*(C52:G52&lt;&gt;"")))</f>
        <v>0</v>
      </c>
      <c r="N52" s="62" t="s">
        <v>125</v>
      </c>
      <c r="V52" s="41" t="e">
        <f>_xlfn.LET(_xlpm.n,TRIM(A52)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3" spans="1:22" ht="17.25" customHeight="1" x14ac:dyDescent="0.25">
      <c r="A53" s="54" t="s">
        <v>25</v>
      </c>
      <c r="B53" s="41">
        <v>28</v>
      </c>
      <c r="C53" s="57">
        <v>3330915</v>
      </c>
      <c r="D53" s="57">
        <v>2228196</v>
      </c>
      <c r="E53" s="57">
        <v>1767816</v>
      </c>
      <c r="F53" s="57">
        <v>299584</v>
      </c>
      <c r="G53" s="57">
        <v>960919</v>
      </c>
      <c r="H53" s="41" t="str" cm="1">
        <f t="array" ref="H53">IF(COUNTA(C53:F53)=0,"",_xlfn.LET(_xlpm.r,C53:F53,_xlpm.t,LOWER(TRIM(_xlpm.r&amp;"")),_xlpm.m,SUMPRODUCT((_xlpm.t&lt;&gt;"")*(_xlpm.t&lt;&gt;"x")*ISNUMBER(IFERROR(--_xlpm.t,""))*(IFERROR(--_xlpm.t,0)&lt;6000000)),IF(_xlpm.m=0,"Perfect",_xlpm.m&amp;IF(_xlpm.m=1,"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53" s="60" t="s">
        <v>121</v>
      </c>
      <c r="J53" s="51"/>
      <c r="K53" s="51"/>
      <c r="L53" s="57" cm="1">
        <f t="array" ref="L53">IF(COUNTA(C53:F53)=0,"",SUMPRODUCT((LOWER(TRIM(C53:F53&amp;""))&lt;&gt;"x")*IFERROR(C53:F53*1,0)))</f>
        <v>7626511</v>
      </c>
      <c r="M53" s="57" cm="1">
        <f t="array" ref="M53">IF(COUNTA(C53:F53)=0,"",SUMPRODUCT((LOWER(TRIM(C53:F53&amp;""))&lt;&gt;"x")*IFERROR(C53:F53*1,0))/SUMPRODUCT((LOWER(TRIM(C53:F53&amp;""))&lt;&gt;"x")*(C53:F53&lt;&gt;"")))</f>
        <v>1906627.75</v>
      </c>
      <c r="N53" s="62" t="s">
        <v>125</v>
      </c>
      <c r="V53" s="41" t="e">
        <f>_xlfn.LET(_xlpm.n,TRIM(A53)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4" spans="1:22" ht="17.25" customHeight="1" x14ac:dyDescent="0.25">
      <c r="A54" s="54" t="s">
        <v>27</v>
      </c>
      <c r="B54" s="41">
        <v>29</v>
      </c>
      <c r="C54" s="57">
        <v>787659</v>
      </c>
      <c r="D54" s="57">
        <v>566124</v>
      </c>
      <c r="E54" s="57">
        <v>690300</v>
      </c>
      <c r="F54" s="57">
        <v>442443</v>
      </c>
      <c r="G54" s="57">
        <v>507778</v>
      </c>
      <c r="H54" s="41" t="str" cm="1">
        <f t="array" ref="H54">IF(COUNTA(C54:F54)=0,"",_xlfn.LET(_xlpm.r,C54:F54,_xlpm.t,LOWER(TRIM(_xlpm.r&amp;"")),_xlpm.m,SUMPRODUCT((_xlpm.t&lt;&gt;"")*(_xlpm.t&lt;&gt;"x")*ISNUMBER(IFERROR(--_xlpm.t,""))*(IFERROR(--_xlpm.t,0)&lt;6000000)),IF(_xlpm.m=0,"Perfect",_xlpm.m&amp;IF(_xlpm.m=1,"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54" s="60" t="s">
        <v>121</v>
      </c>
      <c r="J54" s="51"/>
      <c r="K54" s="51"/>
      <c r="L54" s="57" cm="1">
        <f t="array" ref="L54">IF(COUNTA(C54:F54)=0,"",SUMPRODUCT((LOWER(TRIM(C54:F54&amp;""))&lt;&gt;"x")*IFERROR(C54:F54*1,0)))</f>
        <v>2486526</v>
      </c>
      <c r="M54" s="57" cm="1">
        <f t="array" ref="M54">IF(COUNTA(C54:F54)=0,"",SUMPRODUCT((LOWER(TRIM(C54:F54&amp;""))&lt;&gt;"x")*IFERROR(C54:F54*1,0))/SUMPRODUCT((LOWER(TRIM(C54:F54&amp;""))&lt;&gt;"x")*(C54:F54&lt;&gt;"")))</f>
        <v>621631.5</v>
      </c>
      <c r="N54" s="62" t="s">
        <v>125</v>
      </c>
      <c r="V54" s="41" t="e">
        <f>_xlfn.LET(_xlpm.n,TRIM(A54)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5" spans="1:22" ht="17.25" customHeight="1" x14ac:dyDescent="0.25">
      <c r="A55" s="54" t="s">
        <v>29</v>
      </c>
      <c r="B55" s="41">
        <v>27</v>
      </c>
      <c r="C55" s="57">
        <v>2934236</v>
      </c>
      <c r="D55" s="57">
        <v>3106364</v>
      </c>
      <c r="E55" s="57">
        <v>1738087</v>
      </c>
      <c r="F55" s="57">
        <v>4644025</v>
      </c>
      <c r="G55" s="57">
        <v>3077046</v>
      </c>
      <c r="H55" s="41" t="str" cm="1">
        <f t="array" ref="H55">IF(COUNTA(C55:F55)=0,"",_xlfn.LET(_xlpm.r,C55:F55,_xlpm.t,LOWER(TRIM(_xlpm.r&amp;"")),_xlpm.m,SUMPRODUCT((_xlpm.t&lt;&gt;"")*(_xlpm.t&lt;&gt;"x")*ISNUMBER(IFERROR(--_xlpm.t,""))*(IFERROR(--_xlpm.t,0)&lt;6000000)),IF(_xlpm.m=0,"Perfect",_xlpm.m&amp;IF(_xlpm.m=1,"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55" s="60" t="s">
        <v>121</v>
      </c>
      <c r="J55" s="51"/>
      <c r="K55" s="51"/>
      <c r="L55" s="57" cm="1">
        <f t="array" ref="L55">IF(COUNTA(C55:F55)=0,"",SUMPRODUCT((LOWER(TRIM(C55:F55&amp;""))&lt;&gt;"x")*IFERROR(C55:F55*1,0)))</f>
        <v>12422712</v>
      </c>
      <c r="M55" s="57" cm="1">
        <f t="array" ref="M55">IF(COUNTA(C55:F55)=0,"",SUMPRODUCT((LOWER(TRIM(C55:F55&amp;""))&lt;&gt;"x")*IFERROR(C55:F55*1,0))/SUMPRODUCT((LOWER(TRIM(C55:F55&amp;""))&lt;&gt;"x")*(C55:F55&lt;&gt;"")))</f>
        <v>3105678</v>
      </c>
      <c r="N55" s="62" t="s">
        <v>125</v>
      </c>
      <c r="V55" s="41" t="e">
        <f>_xlfn.LET(_xlpm.n,TRIM(A55)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6" spans="1:22" ht="17.25" customHeight="1" x14ac:dyDescent="0.25">
      <c r="A56" s="54" t="s">
        <v>36</v>
      </c>
      <c r="B56" s="41">
        <v>28</v>
      </c>
      <c r="C56" s="57">
        <v>2706496</v>
      </c>
      <c r="D56" s="57">
        <v>1185112</v>
      </c>
      <c r="E56" s="57">
        <v>697194</v>
      </c>
      <c r="F56" s="57">
        <v>1820602</v>
      </c>
      <c r="G56" s="57" t="s">
        <v>142</v>
      </c>
      <c r="H56" s="41" t="str" cm="1">
        <f t="array" ref="H56">IF(COUNTA(C56:F56)=0,"",_xlfn.LET(_xlpm.r,C56:F56,_xlpm.t,LOWER(TRIM(_xlpm.r&amp;"")),_xlpm.m,SUMPRODUCT((_xlpm.t&lt;&gt;"")*(_xlpm.t&lt;&gt;"x")*ISNUMBER(IFERROR(--_xlpm.t,""))*(IFERROR(--_xlpm.t,0)&lt;6000000)),IF(_xlpm.m=0,"Perfect",_xlpm.m&amp;IF(_xlpm.m=1,"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56" s="60" t="s">
        <v>121</v>
      </c>
      <c r="J56" s="51"/>
      <c r="K56" s="51"/>
      <c r="L56" s="57" cm="1">
        <f t="array" ref="L56">IF(COUNTA(C56:F56)=0,"",SUMPRODUCT((LOWER(TRIM(C56:F56&amp;""))&lt;&gt;"x")*IFERROR(C56:F56*1,0)))</f>
        <v>6409404</v>
      </c>
      <c r="M56" s="57" cm="1">
        <f t="array" ref="M56">IF(COUNTA(C56:F56)=0,"",SUMPRODUCT((LOWER(TRIM(C56:F56&amp;""))&lt;&gt;"x")*IFERROR(C56:F56*1,0))/SUMPRODUCT((LOWER(TRIM(C56:F56&amp;""))&lt;&gt;"x")*(C56:F56&lt;&gt;"")))</f>
        <v>1602351</v>
      </c>
      <c r="N56" s="62" t="s">
        <v>125</v>
      </c>
      <c r="V56" s="41" t="e">
        <f>_xlfn.LET(_xlpm.n,TRIM(A56)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7" spans="1:22" ht="17.25" customHeight="1" x14ac:dyDescent="0.25">
      <c r="A57" s="54" t="s">
        <v>33</v>
      </c>
      <c r="B57" s="41">
        <v>29</v>
      </c>
      <c r="C57" s="57">
        <v>6537064</v>
      </c>
      <c r="D57" s="57">
        <v>4090648</v>
      </c>
      <c r="E57" s="57">
        <v>3622313</v>
      </c>
      <c r="F57" s="57">
        <v>8509555</v>
      </c>
      <c r="G57" s="41">
        <v>5807108</v>
      </c>
      <c r="H57" s="41" t="str" cm="1">
        <f t="array" ref="H57">IF(COUNTA(C57:F57)=0,"",_xlfn.LET(_xlpm.r,C57:F57,_xlpm.t,LOWER(TRIM(_xlpm.r&amp;"")),_xlpm.m,SUMPRODUCT((_xlpm.t&lt;&gt;"")*(_xlpm.t&lt;&gt;"x")*ISNUMBER(IFERROR(--_xlpm.t,""))*(IFERROR(--_xlpm.t,0)&lt;6000000)),IF(_xlpm.m=0,"Perfect",_xlpm.m&amp;IF(_xlpm.m=1,"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57" s="60" t="s">
        <v>121</v>
      </c>
      <c r="J57" s="51"/>
      <c r="K57" s="51"/>
      <c r="L57" s="57" cm="1">
        <f t="array" ref="L57">IF(COUNTA(C57:F57)=0,"",SUMPRODUCT((LOWER(TRIM(C57:F57&amp;""))&lt;&gt;"x")*IFERROR(C57:F57*1,0)))</f>
        <v>22759580</v>
      </c>
      <c r="M57" s="57" cm="1">
        <f t="array" ref="M57">IF(COUNTA(C57:F57)=0,"",SUMPRODUCT((LOWER(TRIM(C57:F57&amp;""))&lt;&gt;"x")*IFERROR(C57:F57*1,0))/SUMPRODUCT((LOWER(TRIM(C57:F57&amp;""))&lt;&gt;"x")*(C57:F57&lt;&gt;"")))</f>
        <v>5689895</v>
      </c>
      <c r="N57" s="59" t="s">
        <v>122</v>
      </c>
      <c r="V57" s="41">
        <v>1066</v>
      </c>
    </row>
    <row r="58" spans="1:22" ht="17.25" customHeight="1" x14ac:dyDescent="0.25">
      <c r="A58" s="54" t="s">
        <v>34</v>
      </c>
      <c r="B58" s="41">
        <v>28</v>
      </c>
      <c r="C58" s="57">
        <v>1311107</v>
      </c>
      <c r="D58" s="57">
        <v>498254</v>
      </c>
      <c r="E58" s="57">
        <v>0</v>
      </c>
      <c r="F58" s="57">
        <v>494456</v>
      </c>
      <c r="G58" s="41" t="s">
        <v>142</v>
      </c>
      <c r="H58" s="41" t="str" cm="1">
        <f t="array" ref="H58">IF(COUNTA(C58:F58)=0,"",_xlfn.LET(_xlpm.r,C58:F58,_xlpm.t,LOWER(TRIM(_xlpm.r&amp;"")),_xlpm.m,SUMPRODUCT((_xlpm.t&lt;&gt;"")*(_xlpm.t&lt;&gt;"x")*ISNUMBER(IFERROR(--_xlpm.t,""))*(IFERROR(--_xlpm.t,0)&lt;6000000)),IF(_xlpm.m=0,"Perfect",_xlpm.m&amp;IF(_xlpm.m=1,"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58" s="60" t="s">
        <v>121</v>
      </c>
      <c r="J58" s="51"/>
      <c r="K58" s="51"/>
      <c r="L58" s="57" cm="1">
        <f t="array" ref="L58">IF(COUNTA(C58:F58)=0,"",SUMPRODUCT((LOWER(TRIM(C58:F58&amp;""))&lt;&gt;"x")*IFERROR(C58:F58*1,0)))</f>
        <v>2303817</v>
      </c>
      <c r="M58" s="57" cm="1">
        <f t="array" ref="M58">IF(COUNTA(C58:F58)=0,"",SUMPRODUCT((LOWER(TRIM(C58:F58&amp;""))&lt;&gt;"x")*IFERROR(C58:F58*1,0))/SUMPRODUCT((LOWER(TRIM(C58:F58&amp;""))&lt;&gt;"x")*(C58:F58&lt;&gt;"")))</f>
        <v>575954.25</v>
      </c>
      <c r="N58" s="62" t="s">
        <v>125</v>
      </c>
      <c r="V58" s="41" t="e">
        <f>_xlfn.LET(_xlpm.n,TRIM(A58)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9" spans="1:22" ht="17.25" customHeight="1" x14ac:dyDescent="0.25">
      <c r="A59" s="54" t="s">
        <v>203</v>
      </c>
      <c r="B59" s="41">
        <v>29</v>
      </c>
      <c r="C59" s="57">
        <v>7487673</v>
      </c>
      <c r="D59" s="57">
        <v>3706736</v>
      </c>
      <c r="E59" s="57">
        <v>6636365</v>
      </c>
      <c r="F59" s="57">
        <v>13869218</v>
      </c>
      <c r="G59" s="57">
        <v>6079466</v>
      </c>
      <c r="H59" s="41" t="str" cm="1">
        <f t="array" ref="H59">IF(COUNTA(C59:F59)=0,"",_xlfn.LET(_xlpm.r,C59:F59,_xlpm.t,LOWER(TRIM(_xlpm.r&amp;"")),_xlpm.m,SUMPRODUCT((_xlpm.t&lt;&gt;"")*(_xlpm.t&lt;&gt;"x")*ISNUMBER(IFERROR(--_xlpm.t,""))*(IFERROR(--_xlpm.t,0)&lt;6000000)),IF(_xlpm.m=0,"Perfect",_xlpm.m&amp;IF(_xlpm.m=1,"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59" s="60" t="s">
        <v>121</v>
      </c>
      <c r="J59" s="51"/>
      <c r="K59" s="51"/>
      <c r="L59" s="57" cm="1">
        <f t="array" ref="L59">IF(COUNTA(C59:F59)=0,"",SUMPRODUCT((LOWER(TRIM(C59:F59&amp;""))&lt;&gt;"x")*IFERROR(C59:F59*1,0)))</f>
        <v>31699992</v>
      </c>
      <c r="M59" s="57" cm="1">
        <f t="array" ref="M59">IF(COUNTA(C59:F59)=0,"",SUMPRODUCT((LOWER(TRIM(C59:F59&amp;""))&lt;&gt;"x")*IFERROR(C59:F59*1,0))/SUMPRODUCT((LOWER(TRIM(C59:F59&amp;""))&lt;&gt;"x")*(C59:F59&lt;&gt;"")))</f>
        <v>7924998</v>
      </c>
      <c r="N59" s="59" t="s">
        <v>122</v>
      </c>
      <c r="V59" s="41">
        <v>1068</v>
      </c>
    </row>
    <row r="60" spans="1:22" ht="17.25" customHeight="1" x14ac:dyDescent="0.25">
      <c r="A60" s="54" t="s">
        <v>194</v>
      </c>
      <c r="B60" s="41">
        <v>28</v>
      </c>
      <c r="C60" s="57">
        <v>6311576</v>
      </c>
      <c r="D60" s="57">
        <v>3281008</v>
      </c>
      <c r="E60" s="57">
        <v>3228034</v>
      </c>
      <c r="F60" s="57">
        <v>11897461</v>
      </c>
      <c r="G60" s="57">
        <v>3054583</v>
      </c>
      <c r="H60" s="41" t="str" cm="1">
        <f t="array" ref="H60">IF(COUNTA(C60:F60)=0,"",_xlfn.LET(_xlpm.r,C60:F60,_xlpm.t,LOWER(TRIM(_xlpm.r&amp;"")),_xlpm.m,SUMPRODUCT((_xlpm.t&lt;&gt;"")*(_xlpm.t&lt;&gt;"x")*ISNUMBER(IFERROR(--_xlpm.t,""))*(IFERROR(--_xlpm.t,0)&lt;6000000)),IF(_xlpm.m=0,"Perfect",_xlpm.m&amp;IF(_xlpm.m=1,"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60" s="60" t="s">
        <v>121</v>
      </c>
      <c r="J60" s="51"/>
      <c r="K60" s="51"/>
      <c r="L60" s="57" cm="1">
        <f t="array" ref="L60">IF(COUNTA(C60:F60)=0,"",SUMPRODUCT((LOWER(TRIM(C60:F60&amp;""))&lt;&gt;"x")*IFERROR(C60:F60*1,0)))</f>
        <v>24718079</v>
      </c>
      <c r="M60" s="57" cm="1">
        <f t="array" ref="M60">IF(COUNTA(C60:F60)=0,"",SUMPRODUCT((LOWER(TRIM(C60:F60&amp;""))&lt;&gt;"x")*IFERROR(C60:F60*1,0))/SUMPRODUCT((LOWER(TRIM(C60:F60&amp;""))&lt;&gt;"x")*(C60:F60&lt;&gt;"")))</f>
        <v>6179519.75</v>
      </c>
      <c r="N60" s="59" t="s">
        <v>122</v>
      </c>
      <c r="V60" s="41" t="e">
        <f>_xlfn.LET(_xlpm.n,TRIM(A60)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1" spans="1:22" ht="17.25" customHeight="1" x14ac:dyDescent="0.25">
      <c r="A61" s="54" t="s">
        <v>40</v>
      </c>
      <c r="B61" s="41">
        <v>28</v>
      </c>
      <c r="C61" s="57">
        <v>1772415</v>
      </c>
      <c r="D61" s="57">
        <v>3254176</v>
      </c>
      <c r="E61" s="57">
        <v>6465696</v>
      </c>
      <c r="F61" s="57">
        <v>6645064</v>
      </c>
      <c r="G61" s="57">
        <v>8401617</v>
      </c>
      <c r="H61" s="41" t="str" cm="1">
        <f t="array" ref="H61">IF(COUNTA(C61:F61)=0,"",_xlfn.LET(_xlpm.r,C61:F61,_xlpm.t,LOWER(TRIM(_xlpm.r&amp;"")),_xlpm.m,SUMPRODUCT((_xlpm.t&lt;&gt;"")*(_xlpm.t&lt;&gt;"x")*ISNUMBER(IFERROR(--_xlpm.t,""))*(IFERROR(--_xlpm.t,0)&lt;6000000)),IF(_xlpm.m=0,"Perfect",_xlpm.m&amp;IF(_xlpm.m=1,"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61" s="60" t="s">
        <v>121</v>
      </c>
      <c r="J61" s="51"/>
      <c r="K61" s="51"/>
      <c r="L61" s="57" cm="1">
        <f t="array" ref="L61">IF(COUNTA(C61:F61)=0,"",SUMPRODUCT((LOWER(TRIM(C61:F61&amp;""))&lt;&gt;"x")*IFERROR(C61:F61*1,0)))</f>
        <v>18137351</v>
      </c>
      <c r="M61" s="57" cm="1">
        <f t="array" ref="M61">IF(COUNTA(C61:F61)=0,"",SUMPRODUCT((LOWER(TRIM(C61:F61&amp;""))&lt;&gt;"x")*IFERROR(C61:F61*1,0))/SUMPRODUCT((LOWER(TRIM(C61:F61&amp;""))&lt;&gt;"x")*(C61:F61&lt;&gt;"")))</f>
        <v>4534337.75</v>
      </c>
      <c r="N61" s="62" t="s">
        <v>125</v>
      </c>
      <c r="V61" s="41" t="e">
        <f>_xlfn.LET(_xlpm.n,TRIM(A61)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2" spans="1:22" ht="17.25" customHeight="1" x14ac:dyDescent="0.25">
      <c r="A62" s="54" t="s">
        <v>191</v>
      </c>
      <c r="B62" s="41">
        <v>27</v>
      </c>
      <c r="C62" s="57">
        <v>7313034</v>
      </c>
      <c r="D62" s="57">
        <v>4403576</v>
      </c>
      <c r="E62" s="57">
        <v>6476265</v>
      </c>
      <c r="F62" s="57">
        <v>12743779</v>
      </c>
      <c r="G62" s="57">
        <v>6873003</v>
      </c>
      <c r="H62" s="41" t="str" cm="1">
        <f t="array" ref="H62">IF(COUNTA(C62:F62)=0,"",_xlfn.LET(_xlpm.r,C62:F62,_xlpm.t,LOWER(TRIM(_xlpm.r&amp;"")),_xlpm.m,SUMPRODUCT((_xlpm.t&lt;&gt;"")*(_xlpm.t&lt;&gt;"x")*ISNUMBER(IFERROR(--_xlpm.t,""))*(IFERROR(--_xlpm.t,0)&lt;6000000)),IF(_xlpm.m=0,"Perfect",_xlpm.m&amp;IF(_xlpm.m=1,"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62" s="60" t="s">
        <v>121</v>
      </c>
      <c r="J62" s="51"/>
      <c r="K62" s="51"/>
      <c r="L62" s="57" cm="1">
        <f t="array" ref="L62">IF(COUNTA(C62:F62)=0,"",SUMPRODUCT((LOWER(TRIM(C62:F62&amp;""))&lt;&gt;"x")*IFERROR(C62:F62*1,0)))</f>
        <v>30936654</v>
      </c>
      <c r="M62" s="57" cm="1">
        <f t="array" ref="M62">IF(COUNTA(C62:F62)=0,"",SUMPRODUCT((LOWER(TRIM(C62:F62&amp;""))&lt;&gt;"x")*IFERROR(C62:F62*1,0))/SUMPRODUCT((LOWER(TRIM(C62:F62&amp;""))&lt;&gt;"x")*(C62:F62&lt;&gt;"")))</f>
        <v>7734163.5</v>
      </c>
      <c r="N62" s="59" t="s">
        <v>122</v>
      </c>
      <c r="V62" s="41">
        <v>1072</v>
      </c>
    </row>
    <row r="63" spans="1:22" ht="17.25" customHeight="1" x14ac:dyDescent="0.25">
      <c r="A63" s="54" t="s">
        <v>206</v>
      </c>
      <c r="B63" s="41">
        <v>29</v>
      </c>
      <c r="C63" s="57">
        <v>7297676</v>
      </c>
      <c r="D63" s="57">
        <v>3779506</v>
      </c>
      <c r="E63" s="57">
        <v>6136806</v>
      </c>
      <c r="F63" s="57">
        <v>13433555</v>
      </c>
      <c r="G63" s="57">
        <v>6665634</v>
      </c>
      <c r="H63" s="41" t="str" cm="1">
        <f t="array" ref="H63">IF(COUNTA(C63:F63)=0,"",_xlfn.LET(_xlpm.r,C63:F63,_xlpm.t,LOWER(TRIM(_xlpm.r&amp;"")),_xlpm.m,SUMPRODUCT((_xlpm.t&lt;&gt;"")*(_xlpm.t&lt;&gt;"x")*ISNUMBER(IFERROR(--_xlpm.t,""))*(IFERROR(--_xlpm.t,0)&lt;6000000)),IF(_xlpm.m=0,"Perfect",_xlpm.m&amp;IF(_xlpm.m=1,"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63" s="60" t="s">
        <v>121</v>
      </c>
      <c r="J63" s="51"/>
      <c r="K63" s="51"/>
      <c r="L63" s="57" cm="1">
        <f t="array" ref="L63">IF(COUNTA(C63:F63)=0,"",SUMPRODUCT((LOWER(TRIM(C63:F63&amp;""))&lt;&gt;"x")*IFERROR(C63:F63*1,0)))</f>
        <v>30647543</v>
      </c>
      <c r="M63" s="57" cm="1">
        <f t="array" ref="M63">IF(COUNTA(C63:F63)=0,"",SUMPRODUCT((LOWER(TRIM(C63:F63&amp;""))&lt;&gt;"x")*IFERROR(C63:F63*1,0))/SUMPRODUCT((LOWER(TRIM(C63:F63&amp;""))&lt;&gt;"x")*(C63:F63&lt;&gt;"")))</f>
        <v>7661885.75</v>
      </c>
      <c r="N63" s="59" t="s">
        <v>122</v>
      </c>
      <c r="V63" s="41">
        <v>1073</v>
      </c>
    </row>
    <row r="64" spans="1:22" ht="17.25" customHeight="1" x14ac:dyDescent="0.25">
      <c r="A64" s="54" t="s">
        <v>43</v>
      </c>
      <c r="B64" s="41">
        <v>30</v>
      </c>
      <c r="C64" s="57">
        <v>19367787</v>
      </c>
      <c r="D64" s="57">
        <v>6007294</v>
      </c>
      <c r="E64" s="57">
        <v>5305753</v>
      </c>
      <c r="F64" s="57">
        <v>11810224</v>
      </c>
      <c r="G64" s="57">
        <v>6265051</v>
      </c>
      <c r="H64" s="41" t="str" cm="1">
        <f t="array" ref="H64">IF(COUNTA(C64:F64)=0,"",_xlfn.LET(_xlpm.r,C64:F64,_xlpm.t,LOWER(TRIM(_xlpm.r&amp;"")),_xlpm.m,SUMPRODUCT((_xlpm.t&lt;&gt;"")*(_xlpm.t&lt;&gt;"x")*ISNUMBER(IFERROR(--_xlpm.t,""))*(IFERROR(--_xlpm.t,0)&lt;6000000)),IF(_xlpm.m=0,"Perfect",_xlpm.m&amp;IF(_xlpm.m=1,"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64" s="60" t="s">
        <v>121</v>
      </c>
      <c r="J64" s="51"/>
      <c r="K64" s="51"/>
      <c r="L64" s="57" cm="1">
        <f t="array" ref="L64">IF(COUNTA(C64:F64)=0,"",SUMPRODUCT((LOWER(TRIM(C64:F64&amp;""))&lt;&gt;"x")*IFERROR(C64:F64*1,0)))</f>
        <v>42491058</v>
      </c>
      <c r="M64" s="57" cm="1">
        <f t="array" ref="M64">IF(COUNTA(C64:F64)=0,"",SUMPRODUCT((LOWER(TRIM(C64:F64&amp;""))&lt;&gt;"x")*IFERROR(C64:F64*1,0))/SUMPRODUCT((LOWER(TRIM(C64:F64&amp;""))&lt;&gt;"x")*(C64:F64&lt;&gt;"")))</f>
        <v>10622764.5</v>
      </c>
      <c r="N64" s="59" t="s">
        <v>122</v>
      </c>
      <c r="V64" s="41" t="e">
        <f>_xlfn.LET(_xlpm.n,TRIM(A64)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5" spans="1:22" ht="17.25" customHeight="1" x14ac:dyDescent="0.25">
      <c r="A65" s="54" t="s">
        <v>45</v>
      </c>
      <c r="B65" s="41">
        <v>30</v>
      </c>
      <c r="C65" s="57">
        <v>8563064</v>
      </c>
      <c r="D65" s="57">
        <v>3976169</v>
      </c>
      <c r="E65" s="57">
        <v>2812086</v>
      </c>
      <c r="F65" s="57">
        <v>13433555</v>
      </c>
      <c r="G65" s="57">
        <v>5386960</v>
      </c>
      <c r="H65" s="41" t="str" cm="1">
        <f t="array" ref="H65">IF(COUNTA(C65:F65)=0,"",_xlfn.LET(_xlpm.r,C65:F65,_xlpm.t,LOWER(TRIM(_xlpm.r&amp;"")),_xlpm.m,SUMPRODUCT((_xlpm.t&lt;&gt;"")*(_xlpm.t&lt;&gt;"x")*ISNUMBER(IFERROR(--_xlpm.t,""))*(IFERROR(--_xlpm.t,0)&lt;6000000)),IF(_xlpm.m=0,"Perfect",_xlpm.m&amp;IF(_xlpm.m=1,"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65" s="60" t="s">
        <v>121</v>
      </c>
      <c r="J65" s="51"/>
      <c r="K65" s="51"/>
      <c r="L65" s="57" cm="1">
        <f t="array" ref="L65">IF(COUNTA(C65:F65)=0,"",SUMPRODUCT((LOWER(TRIM(C65:F65&amp;""))&lt;&gt;"x")*IFERROR(C65:F65*1,0)))</f>
        <v>28784874</v>
      </c>
      <c r="M65" s="57" cm="1">
        <f t="array" ref="M65">IF(COUNTA(C65:F65)=0,"",SUMPRODUCT((LOWER(TRIM(C65:F65&amp;""))&lt;&gt;"x")*IFERROR(C65:F65*1,0))/SUMPRODUCT((LOWER(TRIM(C65:F65&amp;""))&lt;&gt;"x")*(C65:F65&lt;&gt;"")))</f>
        <v>7196218.5</v>
      </c>
      <c r="N65" s="59" t="s">
        <v>122</v>
      </c>
      <c r="V65" s="41" t="e">
        <f>_xlfn.LET(_xlpm.n,TRIM(A65)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6" spans="1:22" ht="17.25" customHeight="1" x14ac:dyDescent="0.25">
      <c r="A66" s="54" t="s">
        <v>47</v>
      </c>
      <c r="B66" s="41">
        <v>28</v>
      </c>
      <c r="C66" s="57">
        <v>11368598</v>
      </c>
      <c r="D66" s="57">
        <v>6587990</v>
      </c>
      <c r="E66" s="57">
        <v>6108817</v>
      </c>
      <c r="F66" s="57">
        <v>11810224</v>
      </c>
      <c r="G66" s="57">
        <v>6137675</v>
      </c>
      <c r="H66" s="41" t="str" cm="1">
        <f t="array" ref="H66">IF(COUNTA(C66:F66)=0,"",_xlfn.LET(_xlpm.r,C66:F66,_xlpm.t,LOWER(TRIM(_xlpm.r&amp;"")),_xlpm.m,SUMPRODUCT((_xlpm.t&lt;&gt;"")*(_xlpm.t&lt;&gt;"x")*ISNUMBER(IFERROR(--_xlpm.t,""))*(IFERROR(--_xlpm.t,0)&lt;6000000)),IF(_xlpm.m=0,"Perfect",_xlpm.m&amp;IF(_xlpm.m=1,"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66" s="60" t="s">
        <v>121</v>
      </c>
      <c r="J66" s="51"/>
      <c r="K66" s="51"/>
      <c r="L66" s="57" cm="1">
        <f t="array" ref="L66">IF(COUNTA(C66:F66)=0,"",SUMPRODUCT((LOWER(TRIM(C66:F66&amp;""))&lt;&gt;"x")*IFERROR(C66:F66*1,0)))</f>
        <v>35875629</v>
      </c>
      <c r="M66" s="57" cm="1">
        <f t="array" ref="M66">IF(COUNTA(C66:F66)=0,"",SUMPRODUCT((LOWER(TRIM(C66:F66&amp;""))&lt;&gt;"x")*IFERROR(C66:F66*1,0))/SUMPRODUCT((LOWER(TRIM(C66:F66&amp;""))&lt;&gt;"x")*(C66:F66&lt;&gt;"")))</f>
        <v>8968907.25</v>
      </c>
      <c r="N66" s="59" t="s">
        <v>122</v>
      </c>
      <c r="V66" s="41" t="e">
        <f>_xlfn.LET(_xlpm.n,TRIM(A66)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7" spans="1:22" ht="17.25" customHeight="1" x14ac:dyDescent="0.25">
      <c r="A67" s="54" t="s">
        <v>198</v>
      </c>
      <c r="B67" s="41">
        <v>28</v>
      </c>
      <c r="C67" s="57">
        <v>7142468</v>
      </c>
      <c r="D67" s="57">
        <v>1160518</v>
      </c>
      <c r="E67" s="57">
        <v>752850</v>
      </c>
      <c r="F67" s="57">
        <v>2662386</v>
      </c>
      <c r="G67" s="57">
        <v>1106005</v>
      </c>
      <c r="H67" s="41" t="str" cm="1">
        <f t="array" ref="H67">IF(COUNTA(C67:F67)=0,"",_xlfn.LET(_xlpm.r,C67:F67,_xlpm.t,LOWER(TRIM(_xlpm.r&amp;"")),_xlpm.m,SUMPRODUCT((_xlpm.t&lt;&gt;"")*(_xlpm.t&lt;&gt;"x")*ISNUMBER(IFERROR(--_xlpm.t,""))*(IFERROR(--_xlpm.t,0)&lt;6000000)),IF(_xlpm.m=0,"Perfect",_xlpm.m&amp;IF(_xlpm.m=1,"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67" s="60" t="s">
        <v>121</v>
      </c>
      <c r="J67" s="51"/>
      <c r="K67" s="51"/>
      <c r="L67" s="57" cm="1">
        <f t="array" ref="L67">IF(COUNTA(C67:F67)=0,"",SUMPRODUCT((LOWER(TRIM(C67:F67&amp;""))&lt;&gt;"x")*IFERROR(C67:F67*1,0)))</f>
        <v>11718222</v>
      </c>
      <c r="M67" s="57" cm="1">
        <f t="array" ref="M67">IF(COUNTA(C67:F67)=0,"",SUMPRODUCT((LOWER(TRIM(C67:F67&amp;""))&lt;&gt;"x")*IFERROR(C67:F67*1,0))/SUMPRODUCT((LOWER(TRIM(C67:F67&amp;""))&lt;&gt;"x")*(C67:F67&lt;&gt;"")))</f>
        <v>2929555.5</v>
      </c>
      <c r="N67" s="62" t="s">
        <v>125</v>
      </c>
      <c r="V67" s="41">
        <v>1077</v>
      </c>
    </row>
    <row r="68" spans="1:22" ht="17.25" customHeight="1" x14ac:dyDescent="0.25">
      <c r="A68" s="54" t="s">
        <v>51</v>
      </c>
      <c r="B68" s="41">
        <v>28</v>
      </c>
      <c r="C68" s="57">
        <v>1173730</v>
      </c>
      <c r="D68" s="57">
        <v>707608</v>
      </c>
      <c r="E68" s="57">
        <v>778068</v>
      </c>
      <c r="F68" s="57">
        <v>0</v>
      </c>
      <c r="G68" s="57">
        <v>554132</v>
      </c>
      <c r="H68" s="41" t="str" cm="1">
        <f t="array" ref="H68">IF(COUNTA(C68:F68)=0,"",_xlfn.LET(_xlpm.r,C68:F68,_xlpm.t,LOWER(TRIM(_xlpm.r&amp;"")),_xlpm.m,SUMPRODUCT((_xlpm.t&lt;&gt;"")*(_xlpm.t&lt;&gt;"x")*ISNUMBER(IFERROR(--_xlpm.t,""))*(IFERROR(--_xlpm.t,0)&lt;6000000)),IF(_xlpm.m=0,"Perfect",_xlpm.m&amp;IF(_xlpm.m=1,"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68" s="60" t="s">
        <v>121</v>
      </c>
      <c r="J68" s="51"/>
      <c r="K68" s="51"/>
      <c r="L68" s="57" cm="1">
        <f t="array" ref="L68">IF(COUNTA(C68:F68)=0,"",SUMPRODUCT((LOWER(TRIM(C68:F68&amp;""))&lt;&gt;"x")*IFERROR(C68:F68*1,0)))</f>
        <v>2659406</v>
      </c>
      <c r="M68" s="57" cm="1">
        <f t="array" ref="M68">IF(COUNTA(C68:F68)=0,"",SUMPRODUCT((LOWER(TRIM(C68:F68&amp;""))&lt;&gt;"x")*IFERROR(C68:F68*1,0))/SUMPRODUCT((LOWER(TRIM(C68:F68&amp;""))&lt;&gt;"x")*(C68:F68&lt;&gt;"")))</f>
        <v>664851.5</v>
      </c>
      <c r="N68" s="62" t="s">
        <v>125</v>
      </c>
      <c r="V68" s="41" t="e">
        <f>_xlfn.LET(_xlpm.n,TRIM(A68)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9" spans="1:22" ht="17.25" customHeight="1" x14ac:dyDescent="0.25">
      <c r="A69" s="54" t="s">
        <v>52</v>
      </c>
      <c r="B69" s="41">
        <v>29</v>
      </c>
      <c r="C69" s="57">
        <v>17151626</v>
      </c>
      <c r="D69" s="57">
        <v>9544980</v>
      </c>
      <c r="E69" s="57">
        <v>1274936</v>
      </c>
      <c r="F69" s="57">
        <v>4173820</v>
      </c>
      <c r="G69" s="57">
        <v>1388428</v>
      </c>
      <c r="H69" s="41" t="str" cm="1">
        <f t="array" ref="H69">IF(COUNTA(C69:F69)=0,"",_xlfn.LET(_xlpm.r,C69:F69,_xlpm.t,LOWER(TRIM(_xlpm.r&amp;"")),_xlpm.m,SUMPRODUCT((_xlpm.t&lt;&gt;"")*(_xlpm.t&lt;&gt;"x")*ISNUMBER(IFERROR(--_xlpm.t,""))*(IFERROR(--_xlpm.t,0)&lt;6000000)),IF(_xlpm.m=0,"Perfect",_xlpm.m&amp;IF(_xlpm.m=1,"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69" s="61" t="s">
        <v>140</v>
      </c>
      <c r="J69" s="51"/>
      <c r="K69" s="51"/>
      <c r="L69" s="57" cm="1">
        <f t="array" ref="L69">IF(COUNTA(C69:F69)=0,"",SUMPRODUCT((LOWER(TRIM(C69:F69&amp;""))&lt;&gt;"x")*IFERROR(C69:F69*1,0)))</f>
        <v>32145362</v>
      </c>
      <c r="M69" s="57" cm="1">
        <f t="array" ref="M69">IF(COUNTA(C69:F69)=0,"",SUMPRODUCT((LOWER(TRIM(C69:F69&amp;""))&lt;&gt;"x")*IFERROR(C69:F69*1,0))/SUMPRODUCT((LOWER(TRIM(C69:F69&amp;""))&lt;&gt;"x")*(C69:F69&lt;&gt;"")))</f>
        <v>8036340.5</v>
      </c>
      <c r="N69" s="59" t="s">
        <v>122</v>
      </c>
      <c r="V69" s="41" t="e">
        <f>_xlfn.LET(_xlpm.n,TRIM(A69)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0" spans="1:22" ht="17.25" customHeight="1" x14ac:dyDescent="0.25">
      <c r="A70" s="54" t="s">
        <v>74</v>
      </c>
      <c r="B70" s="41">
        <v>30</v>
      </c>
      <c r="C70" s="57">
        <v>12563533</v>
      </c>
      <c r="D70" s="57">
        <v>6943252</v>
      </c>
      <c r="E70" s="57">
        <v>8053831</v>
      </c>
      <c r="F70" s="57">
        <v>20787371</v>
      </c>
      <c r="G70" s="57">
        <v>10662786</v>
      </c>
      <c r="H70" s="41" t="str" cm="1">
        <f t="array" ref="H70">IF(COUNTA(C70:F70)=0,"",_xlfn.LET(_xlpm.r,C70:F70,_xlpm.t,LOWER(TRIM(_xlpm.r&amp;"")),_xlpm.m,SUMPRODUCT((_xlpm.t&lt;&gt;"")*(_xlpm.t&lt;&gt;"x")*ISNUMBER(IFERROR(--_xlpm.t,""))*(IFERROR(--_xlpm.t,0)&lt;6000000)),IF(_xlpm.m=0,"Perfect",_xlpm.m&amp;IF(_xlpm.m=1,"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70" s="60" t="s">
        <v>121</v>
      </c>
      <c r="J70" s="51"/>
      <c r="K70" s="51"/>
      <c r="L70" s="57" cm="1">
        <f t="array" ref="L70">IF(COUNTA(C70:F70)=0,"",SUMPRODUCT((LOWER(TRIM(C70:F70&amp;""))&lt;&gt;"x")*IFERROR(C70:F70*1,0)))</f>
        <v>48347987</v>
      </c>
      <c r="M70" s="57" cm="1">
        <f t="array" ref="M70">IF(COUNTA(C70:F70)=0,"",SUMPRODUCT((LOWER(TRIM(C70:F70&amp;""))&lt;&gt;"x")*IFERROR(C70:F70*1,0))/SUMPRODUCT((LOWER(TRIM(C70:F70&amp;""))&lt;&gt;"x")*(C70:F70&lt;&gt;"")))</f>
        <v>12086996.75</v>
      </c>
      <c r="N70" s="59" t="s">
        <v>122</v>
      </c>
      <c r="V70" s="41">
        <f>_xlfn.LET(_xlpm.n,TRIM(A70)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1104</v>
      </c>
    </row>
    <row r="71" spans="1:22" ht="17.25" customHeight="1" x14ac:dyDescent="0.25">
      <c r="A71" s="54" t="s">
        <v>76</v>
      </c>
      <c r="B71" s="41">
        <v>30</v>
      </c>
      <c r="C71" s="57">
        <v>15562707</v>
      </c>
      <c r="D71" s="57">
        <v>3803076</v>
      </c>
      <c r="E71" s="57">
        <v>1597810</v>
      </c>
      <c r="F71" s="57">
        <v>8529316</v>
      </c>
      <c r="G71" s="57">
        <v>8892922</v>
      </c>
      <c r="H71" s="41" t="str" cm="1">
        <f t="array" ref="H71">IF(COUNTA(C71:F71)=0,"",_xlfn.LET(_xlpm.r,C71:F71,_xlpm.t,LOWER(TRIM(_xlpm.r&amp;"")),_xlpm.m,SUMPRODUCT((_xlpm.t&lt;&gt;"")*(_xlpm.t&lt;&gt;"x")*ISNUMBER(IFERROR(--_xlpm.t,""))*(IFERROR(--_xlpm.t,0)&lt;6000000)),IF(_xlpm.m=0,"Perfect",_xlpm.m&amp;IF(_xlpm.m=1,"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71" s="60" t="s">
        <v>121</v>
      </c>
      <c r="J71" s="51"/>
      <c r="K71" s="51"/>
      <c r="L71" s="57" cm="1">
        <f t="array" ref="L71">IF(COUNTA(C71:F71)=0,"",SUMPRODUCT((LOWER(TRIM(C71:F71&amp;""))&lt;&gt;"x")*IFERROR(C71:F71*1,0)))</f>
        <v>29492909</v>
      </c>
      <c r="M71" s="57" cm="1">
        <f t="array" ref="M71">IF(COUNTA(C71:F71)=0,"",SUMPRODUCT((LOWER(TRIM(C71:F71&amp;""))&lt;&gt;"x")*IFERROR(C71:F71*1,0))/SUMPRODUCT((LOWER(TRIM(C71:F71&amp;""))&lt;&gt;"x")*(C71:F71&lt;&gt;"")))</f>
        <v>7373227.25</v>
      </c>
      <c r="N71" s="59" t="s">
        <v>122</v>
      </c>
      <c r="V71" s="41">
        <f>_xlfn.LET(_xlpm.n,TRIM(A71)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1043</v>
      </c>
    </row>
    <row r="72" spans="1:22" ht="17.25" customHeight="1" x14ac:dyDescent="0.25">
      <c r="A72" s="54" t="s">
        <v>54</v>
      </c>
      <c r="B72" s="41">
        <v>30</v>
      </c>
      <c r="C72" s="57">
        <v>11373421</v>
      </c>
      <c r="D72" s="57">
        <v>3511063</v>
      </c>
      <c r="E72" s="57">
        <v>5178670</v>
      </c>
      <c r="F72" s="57">
        <v>14803462</v>
      </c>
      <c r="G72" s="57">
        <v>6802751</v>
      </c>
      <c r="H72" s="41" t="str" cm="1">
        <f t="array" ref="H72">IF(COUNTA(C72:F72)=0,"",_xlfn.LET(_xlpm.r,C72:F72,_xlpm.t,LOWER(TRIM(_xlpm.r&amp;"")),_xlpm.m,SUMPRODUCT((_xlpm.t&lt;&gt;"")*(_xlpm.t&lt;&gt;"x")*ISNUMBER(IFERROR(--_xlpm.t,""))*(IFERROR(--_xlpm.t,0)&lt;6000000)),IF(_xlpm.m=0,"Perfect",_xlpm.m&amp;IF(_xlpm.m=1,"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72" s="60" t="s">
        <v>121</v>
      </c>
      <c r="J72" s="51"/>
      <c r="K72" s="51"/>
      <c r="L72" s="57" cm="1">
        <f t="array" ref="L72">IF(COUNTA(C72:F72)=0,"",SUMPRODUCT((LOWER(TRIM(C72:F72&amp;""))&lt;&gt;"x")*IFERROR(C72:F72*1,0)))</f>
        <v>34866616</v>
      </c>
      <c r="M72" s="57" cm="1">
        <f t="array" ref="M72">IF(COUNTA(C72:F72)=0,"",SUMPRODUCT((LOWER(TRIM(C72:F72&amp;""))&lt;&gt;"x")*IFERROR(C72:F72*1,0))/SUMPRODUCT((LOWER(TRIM(C72:F72&amp;""))&lt;&gt;"x")*(C72:F72&lt;&gt;"")))</f>
        <v>8716654</v>
      </c>
      <c r="N72" s="59" t="s">
        <v>122</v>
      </c>
      <c r="V72" s="41" t="e">
        <f>_xlfn.LET(_xlpm.n,TRIM(A72)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3" spans="1:22" ht="17.25" customHeight="1" x14ac:dyDescent="0.25">
      <c r="A73" s="54" t="s">
        <v>56</v>
      </c>
      <c r="B73" s="41">
        <v>29</v>
      </c>
      <c r="C73" s="57">
        <v>8894626</v>
      </c>
      <c r="D73" s="57">
        <v>3321584</v>
      </c>
      <c r="E73" s="57">
        <v>4199761</v>
      </c>
      <c r="F73" s="57">
        <v>14587693</v>
      </c>
      <c r="G73" s="57">
        <v>1430123</v>
      </c>
      <c r="H73" s="41" t="str" cm="1">
        <f t="array" ref="H73">IF(COUNTA(C73:F73)=0,"",_xlfn.LET(_xlpm.r,C73:F73,_xlpm.t,LOWER(TRIM(_xlpm.r&amp;"")),_xlpm.m,SUMPRODUCT((_xlpm.t&lt;&gt;"")*(_xlpm.t&lt;&gt;"x")*ISNUMBER(IFERROR(--_xlpm.t,""))*(IFERROR(--_xlpm.t,0)&lt;6000000)),IF(_xlpm.m=0,"Perfect",_xlpm.m&amp;IF(_xlpm.m=1,"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73" s="60" t="s">
        <v>121</v>
      </c>
      <c r="J73" s="51"/>
      <c r="K73" s="51"/>
      <c r="L73" s="57" cm="1">
        <f t="array" ref="L73">IF(COUNTA(C73:F73)=0,"",SUMPRODUCT((LOWER(TRIM(C73:F73&amp;""))&lt;&gt;"x")*IFERROR(C73:F73*1,0)))</f>
        <v>31003664</v>
      </c>
      <c r="M73" s="57" cm="1">
        <f t="array" ref="M73">IF(COUNTA(C73:F73)=0,"",SUMPRODUCT((LOWER(TRIM(C73:F73&amp;""))&lt;&gt;"x")*IFERROR(C73:F73*1,0))/SUMPRODUCT((LOWER(TRIM(C73:F73&amp;""))&lt;&gt;"x")*(C73:F73&lt;&gt;"")))</f>
        <v>7750916</v>
      </c>
      <c r="N73" s="59" t="s">
        <v>122</v>
      </c>
      <c r="V73" s="41" t="e">
        <f>_xlfn.LET(_xlpm.n,TRIM(A73)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4" spans="1:22" ht="17.25" customHeight="1" x14ac:dyDescent="0.25">
      <c r="A74" s="54" t="s">
        <v>60</v>
      </c>
      <c r="B74" s="41">
        <v>29</v>
      </c>
      <c r="C74" s="57">
        <v>7020114</v>
      </c>
      <c r="D74" s="57">
        <v>6032860</v>
      </c>
      <c r="E74" s="57">
        <v>7983779</v>
      </c>
      <c r="F74" s="57">
        <v>6251246</v>
      </c>
      <c r="G74" s="57">
        <v>4569660</v>
      </c>
      <c r="H74" s="41" t="str" cm="1">
        <f t="array" ref="H74">IF(COUNTA(C74:F74)=0,"",_xlfn.LET(_xlpm.r,C74:F74,_xlpm.t,LOWER(TRIM(_xlpm.r&amp;"")),_xlpm.m,SUMPRODUCT((_xlpm.t&lt;&gt;"")*(_xlpm.t&lt;&gt;"x")*ISNUMBER(IFERROR(--_xlpm.t,""))*(IFERROR(--_xlpm.t,0)&lt;6000000)),IF(_xlpm.m=0,"Perfect",_xlpm.m&amp;IF(_xlpm.m=1,"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74" s="60" t="s">
        <v>121</v>
      </c>
      <c r="J74" s="51"/>
      <c r="K74" s="51"/>
      <c r="L74" s="57" cm="1">
        <f t="array" ref="L74">IF(COUNTA(C74:F74)=0,"",SUMPRODUCT((LOWER(TRIM(C74:F74&amp;""))&lt;&gt;"x")*IFERROR(C74:F74*1,0)))</f>
        <v>27287999</v>
      </c>
      <c r="M74" s="57" cm="1">
        <f t="array" ref="M74">IF(COUNTA(C74:F74)=0,"",SUMPRODUCT((LOWER(TRIM(C74:F74&amp;""))&lt;&gt;"x")*IFERROR(C74:F74*1,0))/SUMPRODUCT((LOWER(TRIM(C74:F74&amp;""))&lt;&gt;"x")*(C74:F74&lt;&gt;"")))</f>
        <v>6821999.75</v>
      </c>
      <c r="N74" s="59" t="s">
        <v>122</v>
      </c>
      <c r="V74" s="41" t="e">
        <f>_xlfn.LET(_xlpm.n,TRIM(A74)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5" spans="1:22" ht="17.25" customHeight="1" x14ac:dyDescent="0.25">
      <c r="A75" s="54" t="s">
        <v>193</v>
      </c>
      <c r="B75" s="41">
        <v>30</v>
      </c>
      <c r="C75" s="57">
        <v>14052917</v>
      </c>
      <c r="D75" s="57">
        <v>3518275</v>
      </c>
      <c r="E75" s="57">
        <v>3075855</v>
      </c>
      <c r="F75" s="57">
        <v>14508244</v>
      </c>
      <c r="G75" s="57">
        <v>7134578</v>
      </c>
      <c r="H75" s="41" t="str" cm="1">
        <f t="array" ref="H75">IF(COUNTA(C75:F75)=0,"",_xlfn.LET(_xlpm.r,C75:F75,_xlpm.t,LOWER(TRIM(_xlpm.r&amp;"")),_xlpm.m,SUMPRODUCT((_xlpm.t&lt;&gt;"")*(_xlpm.t&lt;&gt;"x")*ISNUMBER(IFERROR(--_xlpm.t,""))*(IFERROR(--_xlpm.t,0)&lt;6000000)),IF(_xlpm.m=0,"Perfect",_xlpm.m&amp;IF(_xlpm.m=1,"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75" s="60" t="s">
        <v>121</v>
      </c>
      <c r="J75" s="51"/>
      <c r="K75" s="51"/>
      <c r="L75" s="57" cm="1">
        <f t="array" ref="L75">IF(COUNTA(C75:F75)=0,"",SUMPRODUCT((LOWER(TRIM(C75:F75&amp;""))&lt;&gt;"x")*IFERROR(C75:F75*1,0)))</f>
        <v>35155291</v>
      </c>
      <c r="M75" s="57" cm="1">
        <f t="array" ref="M75">IF(COUNTA(C75:F75)=0,"",SUMPRODUCT((LOWER(TRIM(C75:F75&amp;""))&lt;&gt;"x")*IFERROR(C75:F75*1,0))/SUMPRODUCT((LOWER(TRIM(C75:F75&amp;""))&lt;&gt;"x")*(C75:F75&lt;&gt;"")))</f>
        <v>8788822.75</v>
      </c>
      <c r="N75" s="59" t="s">
        <v>122</v>
      </c>
      <c r="V75" s="41" t="e">
        <f>_xlfn.LET(_xlpm.n,TRIM(A75)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6" spans="1:22" ht="17.25" customHeight="1" x14ac:dyDescent="0.25">
      <c r="A76" s="54" t="s">
        <v>62</v>
      </c>
      <c r="B76" s="41">
        <v>29</v>
      </c>
      <c r="C76" s="57">
        <v>6155743</v>
      </c>
      <c r="D76" s="57">
        <v>1653850</v>
      </c>
      <c r="E76" s="57">
        <v>4774529</v>
      </c>
      <c r="F76" s="57">
        <v>2750915</v>
      </c>
      <c r="G76" s="57">
        <v>7192714</v>
      </c>
      <c r="H76" s="41" t="str" cm="1">
        <f t="array" ref="H76">IF(COUNTA(C76:F76)=0,"",_xlfn.LET(_xlpm.r,C76:F76,_xlpm.t,LOWER(TRIM(_xlpm.r&amp;"")),_xlpm.m,SUMPRODUCT((_xlpm.t&lt;&gt;"")*(_xlpm.t&lt;&gt;"x")*ISNUMBER(IFERROR(--_xlpm.t,""))*(IFERROR(--_xlpm.t,0)&lt;6000000)),IF(_xlpm.m=0,"Perfect",_xlpm.m&amp;IF(_xlpm.m=1,"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76" s="60" t="s">
        <v>121</v>
      </c>
      <c r="J76" s="51"/>
      <c r="K76" s="51"/>
      <c r="L76" s="57" cm="1">
        <f t="array" ref="L76">IF(COUNTA(C76:F76)=0,"",SUMPRODUCT((LOWER(TRIM(C76:F76&amp;""))&lt;&gt;"x")*IFERROR(C76:F76*1,0)))</f>
        <v>15335037</v>
      </c>
      <c r="M76" s="57" cm="1">
        <f t="array" ref="M76">IF(COUNTA(C76:F76)=0,"",SUMPRODUCT((LOWER(TRIM(C76:F76&amp;""))&lt;&gt;"x")*IFERROR(C76:F76*1,0))/SUMPRODUCT((LOWER(TRIM(C76:F76&amp;""))&lt;&gt;"x")*(C76:F76&lt;&gt;"")))</f>
        <v>3833759.25</v>
      </c>
      <c r="N76" s="62" t="s">
        <v>125</v>
      </c>
      <c r="V76" s="41" t="e">
        <f>_xlfn.LET(_xlpm.n,TRIM(A76)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7" spans="1:22" ht="17.25" customHeight="1" x14ac:dyDescent="0.25">
      <c r="A77" s="54" t="s">
        <v>64</v>
      </c>
      <c r="B77" s="41">
        <v>30</v>
      </c>
      <c r="C77" s="57">
        <v>4889219</v>
      </c>
      <c r="D77" s="57">
        <v>4297268</v>
      </c>
      <c r="E77" s="57">
        <v>1485472</v>
      </c>
      <c r="F77" s="57">
        <v>6351807</v>
      </c>
      <c r="G77" s="57">
        <v>3585751</v>
      </c>
      <c r="H77" s="41" t="str" cm="1">
        <f t="array" ref="H77">IF(COUNTA(C77:F77)=0,"",_xlfn.LET(_xlpm.r,C77:F77,_xlpm.t,LOWER(TRIM(_xlpm.r&amp;"")),_xlpm.m,SUMPRODUCT((_xlpm.t&lt;&gt;"")*(_xlpm.t&lt;&gt;"x")*ISNUMBER(IFERROR(--_xlpm.t,""))*(IFERROR(--_xlpm.t,0)&lt;6000000)),IF(_xlpm.m=0,"Perfect",_xlpm.m&amp;IF(_xlpm.m=1,"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77" s="60" t="s">
        <v>121</v>
      </c>
      <c r="J77" s="51"/>
      <c r="K77" s="51"/>
      <c r="L77" s="57" cm="1">
        <f t="array" ref="L77">IF(COUNTA(C77:F77)=0,"",SUMPRODUCT((LOWER(TRIM(C77:F77&amp;""))&lt;&gt;"x")*IFERROR(C77:F77*1,0)))</f>
        <v>17023766</v>
      </c>
      <c r="M77" s="57" cm="1">
        <f t="array" ref="M77">IF(COUNTA(C77:F77)=0,"",SUMPRODUCT((LOWER(TRIM(C77:F77&amp;""))&lt;&gt;"x")*IFERROR(C77:F77*1,0))/SUMPRODUCT((LOWER(TRIM(C77:F77&amp;""))&lt;&gt;"x")*(C77:F77&lt;&gt;"")))</f>
        <v>4255941.5</v>
      </c>
      <c r="N77" s="62" t="s">
        <v>125</v>
      </c>
      <c r="V77" s="41" t="e">
        <f>_xlfn.LET(_xlpm.n,TRIM(A77)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8" spans="1:22" ht="17.25" customHeight="1" x14ac:dyDescent="0.25">
      <c r="A78" s="69" t="s">
        <v>65</v>
      </c>
      <c r="B78" s="41">
        <v>28</v>
      </c>
      <c r="C78" s="57">
        <v>29120941</v>
      </c>
      <c r="D78" s="57">
        <v>0</v>
      </c>
      <c r="E78" s="57">
        <v>6680791</v>
      </c>
      <c r="F78" s="57">
        <v>0</v>
      </c>
      <c r="G78" s="57">
        <v>1835800</v>
      </c>
      <c r="H78" s="41" t="str" cm="1">
        <f t="array" ref="H78">IF(COUNTA(C78:F78)=0,"",_xlfn.LET(_xlpm.r,C78:F78,_xlpm.t,LOWER(TRIM(_xlpm.r&amp;"")),_xlpm.m,SUMPRODUCT((_xlpm.t&lt;&gt;"")*(_xlpm.t&lt;&gt;"x")*ISNUMBER(IFERROR(--_xlpm.t,""))*(IFERROR(--_xlpm.t,0)&lt;6000000)),IF(_xlpm.m=0,"Perfect",_xlpm.m&amp;IF(_xlpm.m=1,"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78" s="61" t="s">
        <v>140</v>
      </c>
      <c r="J78" s="51"/>
      <c r="K78" s="51"/>
      <c r="L78" s="57" cm="1">
        <f t="array" ref="L78">IF(COUNTA(C78:F78)=0,"",SUMPRODUCT((LOWER(TRIM(C78:F78&amp;""))&lt;&gt;"x")*IFERROR(C78:F78*1,0)))</f>
        <v>35801732</v>
      </c>
      <c r="M78" s="57" cm="1">
        <f t="array" ref="M78">IF(COUNTA(C78:F78)=0,"",SUMPRODUCT((LOWER(TRIM(C78:F78&amp;""))&lt;&gt;"x")*IFERROR(C78:F78*1,0))/SUMPRODUCT((LOWER(TRIM(C78:F78&amp;""))&lt;&gt;"x")*(C78:F78&lt;&gt;"")))</f>
        <v>8950433</v>
      </c>
      <c r="N78" s="59" t="s">
        <v>122</v>
      </c>
      <c r="V78" s="41" t="e">
        <f>_xlfn.LET(_xlpm.n,TRIM(A78)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9" spans="1:22" ht="17.25" customHeight="1" x14ac:dyDescent="0.25">
      <c r="A79" s="69" t="s">
        <v>5</v>
      </c>
      <c r="B79" s="41">
        <v>29</v>
      </c>
      <c r="C79" s="57">
        <v>0</v>
      </c>
      <c r="D79" s="57">
        <v>0</v>
      </c>
      <c r="E79" s="57">
        <v>0</v>
      </c>
      <c r="F79" s="57">
        <v>0</v>
      </c>
      <c r="G79" s="57">
        <v>0</v>
      </c>
      <c r="H79" s="41" t="str" cm="1">
        <f t="array" ref="H79">IF(COUNTA(C79:F79)=0,"",_xlfn.LET(_xlpm.r,C79:F79,_xlpm.t,LOWER(TRIM(_xlpm.r&amp;"")),_xlpm.m,SUMPRODUCT((_xlpm.t&lt;&gt;"")*(_xlpm.t&lt;&gt;"x")*ISNUMBER(IFERROR(--_xlpm.t,""))*(IFERROR(--_xlpm.t,0)&lt;6000000)),IF(_xlpm.m=0,"Perfect",_xlpm.m&amp;IF(_xlpm.m=1,"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79" s="61" t="s">
        <v>140</v>
      </c>
      <c r="J79" s="51"/>
      <c r="K79" s="51"/>
      <c r="L79" s="57" cm="1">
        <f t="array" ref="L79">IF(COUNTA(C79:F79)=0,"",SUMPRODUCT((LOWER(TRIM(C79:F79&amp;""))&lt;&gt;"x")*IFERROR(C79:F79*1,0)))</f>
        <v>0</v>
      </c>
      <c r="M79" s="57" cm="1">
        <f t="array" ref="M79">IF(COUNTA(C79:F79)=0,"",SUMPRODUCT((LOWER(TRIM(C79:F79&amp;""))&lt;&gt;"x")*IFERROR(C79:F79*1,0))/SUMPRODUCT((LOWER(TRIM(C79:F79&amp;""))&lt;&gt;"x")*(C79:F79&lt;&gt;"")))</f>
        <v>0</v>
      </c>
      <c r="N79" s="62" t="s">
        <v>125</v>
      </c>
      <c r="V79" s="41" t="e">
        <f>_xlfn.LET(_xlpm.n,TRIM(A79)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0" spans="1:22" ht="17.25" customHeight="1" x14ac:dyDescent="0.25">
      <c r="A80" s="69" t="s">
        <v>31</v>
      </c>
      <c r="B80" s="41">
        <v>29</v>
      </c>
      <c r="C80" s="57">
        <v>3727651</v>
      </c>
      <c r="D80" s="57">
        <v>529188</v>
      </c>
      <c r="E80" s="57">
        <v>1347552</v>
      </c>
      <c r="F80" s="57">
        <v>5759094</v>
      </c>
      <c r="G80" s="57">
        <v>3321322</v>
      </c>
      <c r="H80" s="41" t="str" cm="1">
        <f t="array" ref="H80">IF(COUNTA(C80:F80)=0,"",_xlfn.LET(_xlpm.r,C80:F80,_xlpm.t,LOWER(TRIM(_xlpm.r&amp;"")),_xlpm.m,SUMPRODUCT((_xlpm.t&lt;&gt;"")*(_xlpm.t&lt;&gt;"x")*ISNUMBER(IFERROR(--_xlpm.t,""))*(IFERROR(--_xlpm.t,0)&lt;6000000)),IF(_xlpm.m=0,"Perfect",_xlpm.m&amp;IF(_xlpm.m=1,"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80" s="60" t="s">
        <v>121</v>
      </c>
      <c r="J80" s="51"/>
      <c r="K80" s="51"/>
      <c r="L80" s="57" cm="1">
        <f t="array" ref="L80">IF(COUNTA(C80:F80)=0,"",SUMPRODUCT((LOWER(TRIM(C80:F80&amp;""))&lt;&gt;"x")*IFERROR(C80:F80*1,0)))</f>
        <v>11363485</v>
      </c>
      <c r="M80" s="57" cm="1">
        <f t="array" ref="M80">IF(COUNTA(C80:F80)=0,"",SUMPRODUCT((LOWER(TRIM(C80:F80&amp;""))&lt;&gt;"x")*IFERROR(C80:F80*1,0))/SUMPRODUCT((LOWER(TRIM(C80:F80&amp;""))&lt;&gt;"x")*(C80:F80&lt;&gt;"")))</f>
        <v>2840871.25</v>
      </c>
      <c r="N80" s="62" t="s">
        <v>125</v>
      </c>
      <c r="V80" s="41" t="e">
        <f>_xlfn.LET(_xlpm.n,TRIM(A80)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1" spans="1:22" ht="17.25" customHeight="1" x14ac:dyDescent="0.25">
      <c r="A81" s="69" t="s">
        <v>18</v>
      </c>
      <c r="B81" s="41">
        <v>24</v>
      </c>
      <c r="C81" s="57">
        <v>0</v>
      </c>
      <c r="D81" s="57">
        <v>0</v>
      </c>
      <c r="E81" s="57">
        <v>11291179</v>
      </c>
      <c r="F81" s="57">
        <v>0</v>
      </c>
      <c r="G81" s="57">
        <v>40089542</v>
      </c>
      <c r="H81" s="41" t="str" cm="1">
        <f t="array" ref="H81">IF(COUNTA(C81:F81)=0,"",_xlfn.LET(_xlpm.r,C81:F81,_xlpm.t,LOWER(TRIM(_xlpm.r&amp;"")),_xlpm.m,SUMPRODUCT((_xlpm.t&lt;&gt;"")*(_xlpm.t&lt;&gt;"x")*ISNUMBER(IFERROR(--_xlpm.t,""))*(IFERROR(--_xlpm.t,0)&lt;6000000)),IF(_xlpm.m=0,"Perfect",_xlpm.m&amp;IF(_xlpm.m=1,"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81" s="60" t="s">
        <v>121</v>
      </c>
      <c r="J81" s="51"/>
      <c r="K81" s="51"/>
      <c r="L81" s="57" cm="1">
        <f t="array" ref="L81">IF(COUNTA(C81:F81)=0,"",SUMPRODUCT((LOWER(TRIM(C81:F81&amp;""))&lt;&gt;"x")*IFERROR(C81:F81*1,0)))</f>
        <v>11291179</v>
      </c>
      <c r="M81" s="57" cm="1">
        <f t="array" ref="M81">IF(COUNTA(C81:F81)=0,"",SUMPRODUCT((LOWER(TRIM(C81:F81&amp;""))&lt;&gt;"x")*IFERROR(C81:F81*1,0))/SUMPRODUCT((LOWER(TRIM(C81:F81&amp;""))&lt;&gt;"x")*(C81:F81&lt;&gt;"")))</f>
        <v>2822794.75</v>
      </c>
      <c r="N81" s="62" t="s">
        <v>125</v>
      </c>
      <c r="V81" s="41" t="e">
        <f>_xlfn.LET(_xlpm.n,TRIM(A81)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2" spans="1:22" ht="17.25" customHeight="1" x14ac:dyDescent="0.25">
      <c r="A82" s="69" t="s">
        <v>73</v>
      </c>
      <c r="B82" s="41">
        <v>30</v>
      </c>
      <c r="C82" s="57">
        <v>11144682</v>
      </c>
      <c r="D82" s="57">
        <v>8231813</v>
      </c>
      <c r="E82" s="57">
        <v>12899944</v>
      </c>
      <c r="F82" s="57">
        <v>26897437</v>
      </c>
      <c r="G82" s="57">
        <v>5050102</v>
      </c>
      <c r="H82" s="41" t="str" cm="1">
        <f t="array" ref="H82">IF(COUNTA(C82:F82)=0,"",_xlfn.LET(_xlpm.r,C82:F82,_xlpm.t,LOWER(TRIM(_xlpm.r&amp;"")),_xlpm.m,SUMPRODUCT((_xlpm.t&lt;&gt;"")*(_xlpm.t&lt;&gt;"x")*ISNUMBER(IFERROR(--_xlpm.t,""))*(IFERROR(--_xlpm.t,0)&lt;6000000)),IF(_xlpm.m=0,"Perfect",_xlpm.m&amp;IF(_xlpm.m=1,"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82" s="62" t="s">
        <v>125</v>
      </c>
      <c r="J82" s="51"/>
      <c r="K82" s="51"/>
      <c r="L82" s="57" cm="1">
        <f t="array" ref="L82">IF(COUNTA(C82:F82)=0,"",SUMPRODUCT((LOWER(TRIM(C82:F82&amp;""))&lt;&gt;"x")*IFERROR(C82:F82*1,0)))</f>
        <v>59173876</v>
      </c>
      <c r="M82" s="57" cm="1">
        <f t="array" ref="M82">IF(COUNTA(C82:F82)=0,"",SUMPRODUCT((LOWER(TRIM(C82:F82&amp;""))&lt;&gt;"x")*IFERROR(C82:F82*1,0))/SUMPRODUCT((LOWER(TRIM(C82:F82&amp;""))&lt;&gt;"x")*(C82:F82&lt;&gt;"")))</f>
        <v>14793469</v>
      </c>
      <c r="N82" s="59" t="s">
        <v>122</v>
      </c>
      <c r="V82" s="41">
        <f>_xlfn.LET(_xlpm.n,TRIM(A82)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1100</v>
      </c>
    </row>
    <row r="83" spans="1:22" ht="17.25" customHeight="1" x14ac:dyDescent="0.25">
      <c r="A83" s="69" t="s">
        <v>77</v>
      </c>
      <c r="B83" s="41">
        <v>30</v>
      </c>
      <c r="C83" s="57">
        <v>14423408</v>
      </c>
      <c r="D83" s="57">
        <v>4221694</v>
      </c>
      <c r="E83" s="57">
        <v>4931077</v>
      </c>
      <c r="F83" s="57">
        <v>21666763</v>
      </c>
      <c r="G83" s="57">
        <v>37334687</v>
      </c>
      <c r="H83" s="41" t="str" cm="1">
        <f t="array" ref="H83">IF(COUNTA(C83:F83)=0,"",_xlfn.LET(_xlpm.r,C83:F83,_xlpm.t,LOWER(TRIM(_xlpm.r&amp;"")),_xlpm.m,SUMPRODUCT((_xlpm.t&lt;&gt;"")*(_xlpm.t&lt;&gt;"x")*ISNUMBER(IFERROR(--_xlpm.t,""))*(IFERROR(--_xlpm.t,0)&lt;6000000)),IF(_xlpm.m=0,"Perfect",_xlpm.m&amp;IF(_xlpm.m=1,"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83" s="60" t="s">
        <v>121</v>
      </c>
      <c r="J83" s="51"/>
      <c r="K83" s="51"/>
      <c r="L83" s="57" cm="1">
        <f t="array" ref="L83">IF(COUNTA(C83:F83)=0,"",SUMPRODUCT((LOWER(TRIM(C83:F83&amp;""))&lt;&gt;"x")*IFERROR(C83:F83*1,0)))</f>
        <v>45242942</v>
      </c>
      <c r="M83" s="57" cm="1">
        <f t="array" ref="M83">IF(COUNTA(C83:F83)=0,"",SUMPRODUCT((LOWER(TRIM(C83:F83&amp;""))&lt;&gt;"x")*IFERROR(C83:F83*1,0))/SUMPRODUCT((LOWER(TRIM(C83:F83&amp;""))&lt;&gt;"x")*(C83:F83&lt;&gt;"")))</f>
        <v>11310735.5</v>
      </c>
      <c r="N83" s="59" t="s">
        <v>122</v>
      </c>
      <c r="V83" s="41" t="e">
        <f>_xlfn.LET(_xlpm.n,TRIM(A83)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4" spans="1:22" ht="17.25" customHeight="1" x14ac:dyDescent="0.25">
      <c r="A84" s="69" t="s">
        <v>21</v>
      </c>
      <c r="B84" s="41">
        <v>24</v>
      </c>
      <c r="C84" s="57">
        <v>0</v>
      </c>
      <c r="D84" s="57">
        <v>0</v>
      </c>
      <c r="E84" s="57">
        <v>8737434</v>
      </c>
      <c r="F84" s="57">
        <v>0</v>
      </c>
      <c r="G84" s="57">
        <v>18435995</v>
      </c>
      <c r="H84" s="41" t="str" cm="1">
        <f t="array" ref="H84">IF(COUNTA(C84:F84)=0,"",_xlfn.LET(_xlpm.r,C84:F84,_xlpm.t,LOWER(TRIM(_xlpm.r&amp;"")),_xlpm.m,SUMPRODUCT((_xlpm.t&lt;&gt;"")*(_xlpm.t&lt;&gt;"x")*ISNUMBER(IFERROR(--_xlpm.t,""))*(IFERROR(--_xlpm.t,0)&lt;6000000)),IF(_xlpm.m=0,"Perfect",_xlpm.m&amp;IF(_xlpm.m=1,"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84" s="62" t="s">
        <v>125</v>
      </c>
      <c r="J84" s="51"/>
      <c r="K84" s="51"/>
      <c r="L84" s="57" cm="1">
        <f t="array" ref="L84">IF(COUNTA(C84:F84)=0,"",SUMPRODUCT((LOWER(TRIM(C84:F84&amp;""))&lt;&gt;"x")*IFERROR(C84:F84*1,0)))</f>
        <v>8737434</v>
      </c>
      <c r="M84" s="57" cm="1">
        <f t="array" ref="M84">IF(COUNTA(C84:F84)=0,"",SUMPRODUCT((LOWER(TRIM(C84:F84&amp;""))&lt;&gt;"x")*IFERROR(C84:F84*1,0))/SUMPRODUCT((LOWER(TRIM(C84:F84&amp;""))&lt;&gt;"x")*(C84:F84&lt;&gt;"")))</f>
        <v>2184358.5</v>
      </c>
      <c r="N84" s="62" t="s">
        <v>125</v>
      </c>
      <c r="V84" s="41" t="e">
        <f>_xlfn.LET(_xlpm.n,TRIM(A84)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5" spans="1:22" ht="17.25" customHeight="1" x14ac:dyDescent="0.25">
      <c r="A85" s="69" t="s">
        <v>199</v>
      </c>
      <c r="B85" s="41">
        <v>28</v>
      </c>
      <c r="C85" s="57">
        <v>2236176</v>
      </c>
      <c r="D85" s="57">
        <v>15661</v>
      </c>
      <c r="E85" s="57">
        <v>2447619</v>
      </c>
      <c r="F85" s="57">
        <v>3266122</v>
      </c>
      <c r="G85" s="57">
        <v>1534631</v>
      </c>
      <c r="H85" s="41" t="str" cm="1">
        <f t="array" ref="H85">IF(COUNTA(C85:F85)=0,"",_xlfn.LET(_xlpm.r,C85:F85,_xlpm.t,LOWER(TRIM(_xlpm.r&amp;"")),_xlpm.m,SUMPRODUCT((_xlpm.t&lt;&gt;"")*(_xlpm.t&lt;&gt;"x")*ISNUMBER(IFERROR(--_xlpm.t,""))*(IFERROR(--_xlpm.t,0)&lt;6000000)),IF(_xlpm.m=0,"Perfect",_xlpm.m&amp;IF(_xlpm.m=1,"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85" s="60" t="s">
        <v>121</v>
      </c>
      <c r="J85" s="51"/>
      <c r="K85" s="51"/>
      <c r="L85" s="57" cm="1">
        <f t="array" ref="L85">IF(COUNTA(C85:F85)=0,"",SUMPRODUCT((LOWER(TRIM(C85:F85&amp;""))&lt;&gt;"x")*IFERROR(C85:F85*1,0)))</f>
        <v>7965578</v>
      </c>
      <c r="M85" s="57" cm="1">
        <f t="array" ref="M85">IF(COUNTA(C85:F85)=0,"",SUMPRODUCT((LOWER(TRIM(C85:F85&amp;""))&lt;&gt;"x")*IFERROR(C85:F85*1,0))/SUMPRODUCT((LOWER(TRIM(C85:F85&amp;""))&lt;&gt;"x")*(C85:F85&lt;&gt;"")))</f>
        <v>1991394.5</v>
      </c>
      <c r="N85" s="62" t="s">
        <v>125</v>
      </c>
      <c r="V85" s="41" t="e">
        <f>_xlfn.LET(_xlpm.n,TRIM(A85)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6" spans="1:22" ht="17.25" customHeight="1" x14ac:dyDescent="0.25">
      <c r="A86" s="69" t="s">
        <v>30</v>
      </c>
      <c r="B86" s="41">
        <v>24</v>
      </c>
      <c r="C86" s="57">
        <v>0</v>
      </c>
      <c r="D86" s="57">
        <v>0</v>
      </c>
      <c r="E86" s="57">
        <v>0</v>
      </c>
      <c r="F86" s="57">
        <v>0</v>
      </c>
      <c r="G86" s="57">
        <v>6866271</v>
      </c>
      <c r="H86" s="41" t="str" cm="1">
        <f t="array" ref="H86">IF(COUNTA(C86:F86)=0,"",_xlfn.LET(_xlpm.r,C86:F86,_xlpm.t,LOWER(TRIM(_xlpm.r&amp;"")),_xlpm.m,SUMPRODUCT((_xlpm.t&lt;&gt;"")*(_xlpm.t&lt;&gt;"x")*ISNUMBER(IFERROR(--_xlpm.t,""))*(IFERROR(--_xlpm.t,0)&lt;6000000)),IF(_xlpm.m=0,"Perfect",_xlpm.m&amp;IF(_xlpm.m=1,"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86" s="61" t="s">
        <v>140</v>
      </c>
      <c r="J86" s="51"/>
      <c r="K86" s="51"/>
      <c r="L86" s="57" cm="1">
        <f t="array" ref="L86">IF(COUNTA(C86:F86)=0,"",SUMPRODUCT((LOWER(TRIM(C86:F86&amp;""))&lt;&gt;"x")*IFERROR(C86:F86*1,0)))</f>
        <v>0</v>
      </c>
      <c r="M86" s="57" cm="1">
        <f t="array" ref="M86">IF(COUNTA(C86:F86)=0,"",SUMPRODUCT((LOWER(TRIM(C86:F86&amp;""))&lt;&gt;"x")*IFERROR(C86:F86*1,0))/SUMPRODUCT((LOWER(TRIM(C86:F86&amp;""))&lt;&gt;"x")*(C86:F86&lt;&gt;"")))</f>
        <v>0</v>
      </c>
      <c r="N86" s="62" t="s">
        <v>125</v>
      </c>
      <c r="V86" s="41" t="e">
        <f>_xlfn.LET(_xlpm.n,TRIM(A86)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7" spans="1:22" ht="17.25" customHeight="1" x14ac:dyDescent="0.25">
      <c r="A87" s="69" t="s">
        <v>196</v>
      </c>
      <c r="B87" s="41">
        <v>27</v>
      </c>
      <c r="C87" s="57">
        <v>10470025</v>
      </c>
      <c r="D87" s="57">
        <v>4477858</v>
      </c>
      <c r="E87" s="57">
        <v>3439769</v>
      </c>
      <c r="F87" s="57">
        <v>6969545</v>
      </c>
      <c r="G87" s="57">
        <v>6125214</v>
      </c>
      <c r="H87" s="41" t="str" cm="1">
        <f t="array" ref="H87">IF(COUNTA(C87:F87)=0,"",_xlfn.LET(_xlpm.r,C87:F87,_xlpm.t,LOWER(TRIM(_xlpm.r&amp;"")),_xlpm.m,SUMPRODUCT((_xlpm.t&lt;&gt;"")*(_xlpm.t&lt;&gt;"x")*ISNUMBER(IFERROR(--_xlpm.t,""))*(IFERROR(--_xlpm.t,0)&lt;6000000)),IF(_xlpm.m=0,"Perfect",_xlpm.m&amp;IF(_xlpm.m=1,"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87" s="60" t="s">
        <v>121</v>
      </c>
      <c r="J87" s="51"/>
      <c r="K87" s="51"/>
      <c r="L87" s="57" cm="1">
        <f t="array" ref="L87">IF(COUNTA(C87:F87)=0,"",SUMPRODUCT((LOWER(TRIM(C87:F87&amp;""))&lt;&gt;"x")*IFERROR(C87:F87*1,0)))</f>
        <v>25357197</v>
      </c>
      <c r="M87" s="57" cm="1">
        <f t="array" ref="M87">IF(COUNTA(C87:F87)=0,"",SUMPRODUCT((LOWER(TRIM(C87:F87&amp;""))&lt;&gt;"x")*IFERROR(C87:F87*1,0))/SUMPRODUCT((LOWER(TRIM(C87:F87&amp;""))&lt;&gt;"x")*(C87:F87&lt;&gt;"")))</f>
        <v>6339299.25</v>
      </c>
      <c r="N87" s="59" t="s">
        <v>122</v>
      </c>
      <c r="V87" s="41">
        <v>1094</v>
      </c>
    </row>
    <row r="88" spans="1:22" ht="17.25" customHeight="1" x14ac:dyDescent="0.25">
      <c r="A88" s="69" t="s">
        <v>15</v>
      </c>
      <c r="B88" s="41">
        <v>29</v>
      </c>
      <c r="C88" s="57">
        <v>6904758</v>
      </c>
      <c r="D88" s="57">
        <v>1518298</v>
      </c>
      <c r="E88" s="57">
        <v>1214509</v>
      </c>
      <c r="F88" s="57">
        <v>8904190</v>
      </c>
      <c r="G88" s="57">
        <v>918494</v>
      </c>
      <c r="H88" s="41" t="str" cm="1">
        <f t="array" ref="H88">IF(COUNTA(C88:F88)=0,"",_xlfn.LET(_xlpm.r,C88:F88,_xlpm.t,LOWER(TRIM(_xlpm.r&amp;"")),_xlpm.m,SUMPRODUCT((_xlpm.t&lt;&gt;"")*(_xlpm.t&lt;&gt;"x")*ISNUMBER(IFERROR(--_xlpm.t,""))*(IFERROR(--_xlpm.t,0)&lt;6000000)),IF(_xlpm.m=0,"Perfect",_xlpm.m&amp;IF(_xlpm.m=1,"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88" s="60" t="s">
        <v>121</v>
      </c>
      <c r="J88" s="51"/>
      <c r="K88" s="51"/>
      <c r="L88" s="57" cm="1">
        <f t="array" ref="L88">IF(COUNTA(C88:F88)=0,"",SUMPRODUCT((LOWER(TRIM(C88:F88&amp;""))&lt;&gt;"x")*IFERROR(C88:F88*1,0)))</f>
        <v>18541755</v>
      </c>
      <c r="M88" s="57" cm="1">
        <f t="array" ref="M88">IF(COUNTA(C88:F88)=0,"",SUMPRODUCT((LOWER(TRIM(C88:F88&amp;""))&lt;&gt;"x")*IFERROR(C88:F88*1,0))/SUMPRODUCT((LOWER(TRIM(C88:F88&amp;""))&lt;&gt;"x")*(C88:F88&lt;&gt;"")))</f>
        <v>4635438.75</v>
      </c>
      <c r="N88" s="62" t="s">
        <v>125</v>
      </c>
      <c r="V88" s="41" t="e">
        <f>_xlfn.LET(_xlpm.n,TRIM(A88)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9" spans="1:22" ht="17.25" customHeight="1" x14ac:dyDescent="0.25">
      <c r="A89" s="69" t="s">
        <v>55</v>
      </c>
      <c r="B89" s="41">
        <v>31</v>
      </c>
      <c r="C89" s="57">
        <v>14723855</v>
      </c>
      <c r="D89" s="57">
        <v>3581542</v>
      </c>
      <c r="E89" s="57">
        <v>3179382</v>
      </c>
      <c r="F89" s="68" t="s">
        <v>142</v>
      </c>
      <c r="G89" s="57">
        <v>11583063</v>
      </c>
      <c r="H89" s="41" t="str" cm="1">
        <f t="array" ref="H89">IF(COUNTA(C89:F89)=0,"",_xlfn.LET(_xlpm.r,C89:F89,_xlpm.t,LOWER(TRIM(_xlpm.r&amp;"")),_xlpm.m,SUMPRODUCT((_xlpm.t&lt;&gt;"")*(_xlpm.t&lt;&gt;"x")*ISNUMBER(IFERROR(--_xlpm.t,""))*(IFERROR(--_xlpm.t,0)&lt;6000000)),IF(_xlpm.m=0,"Perfect",_xlpm.m&amp;IF(_xlpm.m=1,"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89" s="60" t="s">
        <v>121</v>
      </c>
      <c r="J89" s="51"/>
      <c r="K89" s="51"/>
      <c r="L89" s="57" cm="1">
        <f t="array" ref="L89">IF(COUNTA(C89:F89)=0,"",SUMPRODUCT((LOWER(TRIM(C89:F89&amp;""))&lt;&gt;"x")*IFERROR(C89:F89*1,0)))</f>
        <v>21484779</v>
      </c>
      <c r="M89" s="57" cm="1">
        <f t="array" ref="M89">IF(COUNTA(C89:F89)=0,"",SUMPRODUCT((LOWER(TRIM(C89:F89&amp;""))&lt;&gt;"x")*IFERROR(C89:F89*1,0))/SUMPRODUCT((LOWER(TRIM(C89:F89&amp;""))&lt;&gt;"x")*(C89:F89&lt;&gt;"")))</f>
        <v>7161593</v>
      </c>
      <c r="N89" s="59" t="s">
        <v>122</v>
      </c>
      <c r="V89" s="41" t="e">
        <f>_xlfn.LET(_xlpm.n,TRIM(A89)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0" spans="1:22" ht="17.25" customHeight="1" x14ac:dyDescent="0.25">
      <c r="A90" s="69" t="s">
        <v>69</v>
      </c>
      <c r="B90" s="41">
        <v>28</v>
      </c>
      <c r="C90" s="57">
        <v>2012936</v>
      </c>
      <c r="D90" s="57">
        <v>1301519</v>
      </c>
      <c r="E90" s="57">
        <v>1327768</v>
      </c>
      <c r="F90" s="57">
        <v>2217183</v>
      </c>
      <c r="G90" s="57">
        <v>591841</v>
      </c>
      <c r="H90" s="41" t="str" cm="1">
        <f t="array" ref="H90">IF(COUNTA(C90:F90)=0,"",_xlfn.LET(_xlpm.r,C90:F90,_xlpm.t,LOWER(TRIM(_xlpm.r&amp;"")),_xlpm.m,SUMPRODUCT((_xlpm.t&lt;&gt;"")*(_xlpm.t&lt;&gt;"x")*ISNUMBER(IFERROR(--_xlpm.t,""))*(IFERROR(--_xlpm.t,0)&lt;6000000)),IF(_xlpm.m=0,"Perfect",_xlpm.m&amp;IF(_xlpm.m=1,"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90" s="60" t="s">
        <v>121</v>
      </c>
      <c r="J90" s="51"/>
      <c r="K90" s="51"/>
      <c r="L90" s="57" cm="1">
        <f t="array" ref="L90">IF(COUNTA(C90:F90)=0,"",SUMPRODUCT((LOWER(TRIM(C90:F90&amp;""))&lt;&gt;"x")*IFERROR(C90:F90*1,0)))</f>
        <v>6859406</v>
      </c>
      <c r="M90" s="57" cm="1">
        <f t="array" ref="M90">IF(COUNTA(C90:F90)=0,"",SUMPRODUCT((LOWER(TRIM(C90:F90&amp;""))&lt;&gt;"x")*IFERROR(C90:F90*1,0))/SUMPRODUCT((LOWER(TRIM(C90:F90&amp;""))&lt;&gt;"x")*(C90:F90&lt;&gt;"")))</f>
        <v>1714851.5</v>
      </c>
      <c r="N90" s="62" t="s">
        <v>125</v>
      </c>
      <c r="V90" s="41" t="e">
        <f>_xlfn.LET(_xlpm.n,TRIM(A90)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1" spans="1:22" ht="17.25" customHeight="1" x14ac:dyDescent="0.25">
      <c r="A91" s="69" t="s">
        <v>58</v>
      </c>
      <c r="B91" s="41">
        <v>28</v>
      </c>
      <c r="C91" s="57">
        <v>7466238</v>
      </c>
      <c r="D91" s="57">
        <v>4995745</v>
      </c>
      <c r="E91" s="57">
        <v>2056767</v>
      </c>
      <c r="F91" s="57">
        <v>6742109</v>
      </c>
      <c r="G91" s="57">
        <v>4192526</v>
      </c>
      <c r="H91" s="41" t="str" cm="1">
        <f t="array" ref="H91">IF(COUNTA(C91:F91)=0,"",_xlfn.LET(_xlpm.r,C91:F91,_xlpm.t,LOWER(TRIM(_xlpm.r&amp;"")),_xlpm.m,SUMPRODUCT((_xlpm.t&lt;&gt;"")*(_xlpm.t&lt;&gt;"x")*ISNUMBER(IFERROR(--_xlpm.t,""))*(IFERROR(--_xlpm.t,0)&lt;6000000)),IF(_xlpm.m=0,"Perfect",_xlpm.m&amp;IF(_xlpm.m=1,"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91" s="60" t="s">
        <v>121</v>
      </c>
      <c r="J91" s="51"/>
      <c r="K91" s="51"/>
      <c r="L91" s="57" cm="1">
        <f t="array" ref="L91">IF(COUNTA(C91:F91)=0,"",SUMPRODUCT((LOWER(TRIM(C91:F91&amp;""))&lt;&gt;"x")*IFERROR(C91:F91*1,0)))</f>
        <v>21260859</v>
      </c>
      <c r="M91" s="57" cm="1">
        <f t="array" ref="M91">IF(COUNTA(C91:F91)=0,"",SUMPRODUCT((LOWER(TRIM(C91:F91&amp;""))&lt;&gt;"x")*IFERROR(C91:F91*1,0))/SUMPRODUCT((LOWER(TRIM(C91:F91&amp;""))&lt;&gt;"x")*(C91:F91&lt;&gt;"")))</f>
        <v>5315214.75</v>
      </c>
      <c r="N91" s="59" t="s">
        <v>122</v>
      </c>
      <c r="V91" s="41" t="e">
        <f>_xlfn.LET(_xlpm.n,TRIM(A91)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2" spans="1:22" ht="17.25" customHeight="1" x14ac:dyDescent="0.25">
      <c r="A92" s="69" t="s">
        <v>66</v>
      </c>
      <c r="B92" s="41">
        <v>29</v>
      </c>
      <c r="C92" s="57">
        <v>7015350</v>
      </c>
      <c r="D92" s="57">
        <v>6039482</v>
      </c>
      <c r="E92" s="57">
        <v>9297797</v>
      </c>
      <c r="F92" s="57">
        <v>6152854</v>
      </c>
      <c r="G92" s="57">
        <v>3757760</v>
      </c>
      <c r="H92" s="41" t="str" cm="1">
        <f t="array" ref="H92">IF(COUNTA(C92:F92)=0,"",_xlfn.LET(_xlpm.r,C92:F92,_xlpm.t,LOWER(TRIM(_xlpm.r&amp;"")),_xlpm.m,SUMPRODUCT((_xlpm.t&lt;&gt;"")*(_xlpm.t&lt;&gt;"x")*ISNUMBER(IFERROR(--_xlpm.t,""))*(IFERROR(--_xlpm.t,0)&lt;6000000)),IF(_xlpm.m=0,"Perfect",_xlpm.m&amp;IF(_xlpm.m=1,"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92" s="60" t="s">
        <v>121</v>
      </c>
      <c r="J92" s="51"/>
      <c r="K92" s="51"/>
      <c r="L92" s="57" cm="1">
        <f t="array" ref="L92">IF(COUNTA(C92:F92)=0,"",SUMPRODUCT((LOWER(TRIM(C92:F92&amp;""))&lt;&gt;"x")*IFERROR(C92:F92*1,0)))</f>
        <v>28505483</v>
      </c>
      <c r="M92" s="57" cm="1">
        <f t="array" ref="M92">IF(COUNTA(C92:F92)=0,"",SUMPRODUCT((LOWER(TRIM(C92:F92&amp;""))&lt;&gt;"x")*IFERROR(C92:F92*1,0))/SUMPRODUCT((LOWER(TRIM(C92:F92&amp;""))&lt;&gt;"x")*(C92:F92&lt;&gt;"")))</f>
        <v>7126370.75</v>
      </c>
      <c r="N92" s="59" t="s">
        <v>122</v>
      </c>
      <c r="V92" s="41">
        <f>_xlfn.LET(_xlpm.n,TRIM(A92)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1098</v>
      </c>
    </row>
    <row r="93" spans="1:22" ht="17.25" customHeight="1" x14ac:dyDescent="0.25">
      <c r="A93" s="69" t="s">
        <v>71</v>
      </c>
      <c r="B93" s="41">
        <v>29</v>
      </c>
      <c r="C93" s="57">
        <v>6019766</v>
      </c>
      <c r="D93" s="57">
        <v>5474582</v>
      </c>
      <c r="E93" s="57">
        <v>3230340</v>
      </c>
      <c r="F93" s="57">
        <v>20814871</v>
      </c>
      <c r="G93" s="57">
        <v>3043944</v>
      </c>
      <c r="H93" s="41" t="str" cm="1">
        <f t="array" ref="H93">IF(COUNTA(C93:F93)=0,"",_xlfn.LET(_xlpm.r,C93:F93,_xlpm.t,LOWER(TRIM(_xlpm.r&amp;"")),_xlpm.m,SUMPRODUCT((_xlpm.t&lt;&gt;"")*(_xlpm.t&lt;&gt;"x")*ISNUMBER(IFERROR(--_xlpm.t,""))*(IFERROR(--_xlpm.t,0)&lt;6000000)),IF(_xlpm.m=0,"Perfect",_xlpm.m&amp;IF(_xlpm.m=1,"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93" s="60" t="s">
        <v>121</v>
      </c>
      <c r="J93" s="51"/>
      <c r="K93" s="51"/>
      <c r="L93" s="57" cm="1">
        <f t="array" ref="L93">IF(COUNTA(C93:F93)=0,"",SUMPRODUCT((LOWER(TRIM(C93:F93&amp;""))&lt;&gt;"x")*IFERROR(C93:F93*1,0)))</f>
        <v>35539559</v>
      </c>
      <c r="M93" s="57" cm="1">
        <f t="array" ref="M93">IF(COUNTA(C93:F93)=0,"",SUMPRODUCT((LOWER(TRIM(C93:F93&amp;""))&lt;&gt;"x")*IFERROR(C93:F93*1,0))/SUMPRODUCT((LOWER(TRIM(C93:F93&amp;""))&lt;&gt;"x")*(C93:F93&lt;&gt;"")))</f>
        <v>8884889.75</v>
      </c>
      <c r="N93" s="59" t="s">
        <v>122</v>
      </c>
      <c r="V93" s="41" t="e">
        <f>_xlfn.LET(_xlpm.n,TRIM(A93)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4" spans="1:22" ht="17.25" customHeight="1" x14ac:dyDescent="0.25">
      <c r="A94" s="69" t="s">
        <v>39</v>
      </c>
      <c r="C94" s="57">
        <v>9145770</v>
      </c>
      <c r="D94" s="57">
        <v>6624682</v>
      </c>
      <c r="E94" s="68" t="s">
        <v>142</v>
      </c>
      <c r="F94" s="68" t="s">
        <v>142</v>
      </c>
      <c r="G94" s="41" t="s">
        <v>142</v>
      </c>
      <c r="H94" s="41" t="str" cm="1">
        <f t="array" ref="H94">IF(COUNTA(C94:F94)=0,"",_xlfn.LET(_xlpm.r,C94:F94,_xlpm.t,LOWER(TRIM(_xlpm.r&amp;"")),_xlpm.m,SUMPRODUCT((_xlpm.t&lt;&gt;"")*(_xlpm.t&lt;&gt;"x")*ISNUMBER(IFERROR(--_xlpm.t,""))*(IFERROR(--_xlpm.t,0)&lt;6000000)),IF(_xlpm.m=0,"Perfect",_xlpm.m&amp;IF(_xlpm.m=1,"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94" s="60" t="s">
        <v>121</v>
      </c>
      <c r="J94" s="51"/>
      <c r="K94" s="51"/>
      <c r="L94" s="57" cm="1">
        <f t="array" ref="L94">IF(COUNTA(C94:F94)=0,"",SUMPRODUCT((LOWER(TRIM(C94:F94&amp;""))&lt;&gt;"x")*IFERROR(C94:F94*1,0)))</f>
        <v>15770452</v>
      </c>
      <c r="M94" s="57" cm="1">
        <f t="array" ref="M94">IF(COUNTA(C94:F94)=0,"",SUMPRODUCT((LOWER(TRIM(C94:F94&amp;""))&lt;&gt;"x")*IFERROR(C94:F94*1,0))/SUMPRODUCT((LOWER(TRIM(C94:F94&amp;""))&lt;&gt;"x")*(C94:F94&lt;&gt;"")))</f>
        <v>7885226</v>
      </c>
      <c r="N94" s="62" t="s">
        <v>125</v>
      </c>
      <c r="V94" s="41" t="e">
        <f>_xlfn.LET(_xlpm.n,TRIM(A94)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5" spans="1:22" ht="17.25" customHeight="1" x14ac:dyDescent="0.25">
      <c r="A95" s="69" t="s">
        <v>75</v>
      </c>
      <c r="C95" s="68" t="s">
        <v>142</v>
      </c>
      <c r="D95" s="57">
        <v>0</v>
      </c>
      <c r="E95" s="57">
        <v>8365460</v>
      </c>
      <c r="F95" s="57">
        <v>11971185</v>
      </c>
      <c r="G95" s="57">
        <v>6697997</v>
      </c>
      <c r="H95" s="41" t="str" cm="1">
        <f t="array" ref="H95">IF(COUNTA(C95:F95)=0,"",_xlfn.LET(_xlpm.r,C95:F95,_xlpm.t,LOWER(TRIM(_xlpm.r&amp;"")),_xlpm.m,SUMPRODUCT((_xlpm.t&lt;&gt;"")*(_xlpm.t&lt;&gt;"x")*ISNUMBER(IFERROR(--_xlpm.t,""))*(IFERROR(--_xlpm.t,0)&lt;6000000)),IF(_xlpm.m=0,"Perfect",_xlpm.m&amp;IF(_xlpm.m=1,"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95" s="61" t="s">
        <v>140</v>
      </c>
      <c r="J95" s="51"/>
      <c r="K95" s="51"/>
      <c r="L95" s="57" cm="1">
        <f t="array" ref="L95">IF(COUNTA(C95:F95)=0,"",SUMPRODUCT((LOWER(TRIM(C95:F95&amp;""))&lt;&gt;"x")*IFERROR(C95:F95*1,0)))</f>
        <v>20336645</v>
      </c>
      <c r="M95" s="57" cm="1">
        <f t="array" ref="M95">IF(COUNTA(C95:F95)=0,"",SUMPRODUCT((LOWER(TRIM(C95:F95&amp;""))&lt;&gt;"x")*IFERROR(C95:F95*1,0))/SUMPRODUCT((LOWER(TRIM(C95:F95&amp;""))&lt;&gt;"x")*(C95:F95&lt;&gt;"")))</f>
        <v>6778881.666666667</v>
      </c>
      <c r="N95" s="59" t="s">
        <v>122</v>
      </c>
      <c r="V95" s="41" t="e">
        <f>_xlfn.LET(_xlpm.n,TRIM(A95)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6" spans="1:22" ht="17.25" customHeight="1" x14ac:dyDescent="0.25">
      <c r="A96" s="69" t="s">
        <v>147</v>
      </c>
      <c r="C96" s="57">
        <v>6418424</v>
      </c>
      <c r="D96" s="57">
        <v>6105534</v>
      </c>
      <c r="E96" s="57">
        <v>6027886</v>
      </c>
      <c r="F96" s="57">
        <v>0</v>
      </c>
      <c r="G96" s="68">
        <v>6292845</v>
      </c>
      <c r="H96" s="41" t="str" cm="1">
        <f t="array" ref="H96">IF(COUNTA(C96:F96)=0,"",_xlfn.LET(_xlpm.r,C96:F96,_xlpm.t,LOWER(TRIM(_xlpm.r&amp;"")),_xlpm.m,SUMPRODUCT((_xlpm.t&lt;&gt;"")*(_xlpm.t&lt;&gt;"x")*ISNUMBER(IFERROR(--_xlpm.t,""))*(IFERROR(--_xlpm.t,0)&lt;6000000)),IF(_xlpm.m=0,"Perfect",_xlpm.m&amp;IF(_xlpm.m=1,"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96" s="60" t="s">
        <v>121</v>
      </c>
      <c r="J96" s="51"/>
      <c r="K96" s="51"/>
      <c r="L96" s="57" cm="1">
        <f t="array" ref="L96">IF(COUNTA(C96:F96)=0,"",SUMPRODUCT((LOWER(TRIM(C96:F96&amp;""))&lt;&gt;"x")*IFERROR(C96:F96*1,0)))</f>
        <v>18551844</v>
      </c>
      <c r="M96" s="57" cm="1">
        <f t="array" ref="M96">IF(COUNTA(C96:F96)=0,"",SUMPRODUCT((LOWER(TRIM(C96:F96&amp;""))&lt;&gt;"x")*IFERROR(C96:F96*1,0))/SUMPRODUCT((LOWER(TRIM(C96:F96&amp;""))&lt;&gt;"x")*(C96:F96&lt;&gt;"")))</f>
        <v>4637961</v>
      </c>
      <c r="N96" s="62" t="s">
        <v>125</v>
      </c>
      <c r="V96" s="41" t="e">
        <f>_xlfn.LET(_xlpm.n,TRIM(A96)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7" spans="1:22" ht="17.25" customHeight="1" x14ac:dyDescent="0.25">
      <c r="A97" s="69" t="s">
        <v>200</v>
      </c>
      <c r="C97" s="68" t="s">
        <v>142</v>
      </c>
      <c r="D97" s="57">
        <v>0</v>
      </c>
      <c r="E97" s="57">
        <v>651772</v>
      </c>
      <c r="F97" s="57">
        <v>2297750</v>
      </c>
      <c r="G97" s="57">
        <v>1218907</v>
      </c>
      <c r="H97" s="41" t="str" cm="1">
        <f t="array" ref="H97">IF(COUNTA(C97:G97)=0,"",_xlfn.LET(_xlpm.r,C97:G97,_xlpm.t,LOWER(TRIM(_xlpm.r&amp;"")),_xlpm.m,SUMPRODUCT((_xlpm.t&lt;&gt;"")*(_xlpm.t&lt;&gt;"x")*ISNUMBER(IFERROR(--_xlpm.t,""))*(IFERROR(--_xlpm.t,0)&lt;6000000)),IF(_xlpm.m=0,"Perfect",_xlpm.m&amp;IF(_xlpm.m=1,"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97" s="60" t="s">
        <v>121</v>
      </c>
      <c r="J97" s="51"/>
      <c r="K97" s="51"/>
      <c r="L97" s="57" cm="1">
        <f t="array" ref="L97">IF(COUNTA(C97:G97)=0,"",SUMPRODUCT((LOWER(TRIM(C97:G97&amp;""))&lt;&gt;"x")*IFERROR(C97:G97*1,0)))</f>
        <v>4168429</v>
      </c>
      <c r="M97" s="57" cm="1">
        <f t="array" ref="M97">IF(COUNTA(C97:G97)=0,"",SUMPRODUCT((LOWER(TRIM(C97:G97&amp;""))&lt;&gt;"x")*IFERROR(C97:G97*1,0))/SUMPRODUCT((LOWER(TRIM(C97:G97&amp;""))&lt;&gt;"x")*(C97:G97&lt;&gt;"")))</f>
        <v>1042107.25</v>
      </c>
      <c r="N97" s="62" t="s">
        <v>125</v>
      </c>
      <c r="V97" s="41" t="e">
        <f>_xlfn.LET(_xlpm.n,TRIM(A97)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8" spans="1:22" ht="17.25" customHeight="1" x14ac:dyDescent="0.25">
      <c r="A98" s="69" t="s">
        <v>9</v>
      </c>
      <c r="C98" s="68" t="s">
        <v>142</v>
      </c>
      <c r="D98" s="57">
        <v>0</v>
      </c>
      <c r="E98" s="57">
        <v>844905</v>
      </c>
      <c r="F98" s="57">
        <v>647712</v>
      </c>
      <c r="G98" s="57">
        <v>1526875</v>
      </c>
      <c r="H98" s="41" t="str" cm="1">
        <f t="array" ref="H98">IF(COUNTA(C98:G98)=0,"",_xlfn.LET(_xlpm.r,C98:G98,_xlpm.t,LOWER(TRIM(_xlpm.r&amp;"")),_xlpm.m,SUMPRODUCT((_xlpm.t&lt;&gt;"")*(_xlpm.t&lt;&gt;"x")*ISNUMBER(IFERROR(--_xlpm.t,""))*(IFERROR(--_xlpm.t,0)&lt;6000000)),IF(_xlpm.m=0,"Perfect",_xlpm.m&amp;IF(_xlpm.m=1,"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98" s="60" t="s">
        <v>121</v>
      </c>
      <c r="J98" s="51"/>
      <c r="K98" s="51"/>
      <c r="L98" s="57" cm="1">
        <f t="array" ref="L98">IF(COUNTA(C98:G98)=0,"",SUMPRODUCT((LOWER(TRIM(C98:G98&amp;""))&lt;&gt;"x")*IFERROR(C98:G98*1,0)))</f>
        <v>3019492</v>
      </c>
      <c r="M98" s="57" cm="1">
        <f t="array" ref="M98">IF(COUNTA(C98:G98)=0,"",SUMPRODUCT((LOWER(TRIM(C98:G98&amp;""))&lt;&gt;"x")*IFERROR(C98:G98*1,0))/SUMPRODUCT((LOWER(TRIM(C98:G98&amp;""))&lt;&gt;"x")*(C98:G98&lt;&gt;"")))</f>
        <v>754873</v>
      </c>
      <c r="N98" s="62" t="s">
        <v>125</v>
      </c>
      <c r="V98" s="41" t="e">
        <f>_xlfn.LET(_xlpm.n,TRIM(A98)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9" spans="1:22" ht="17.25" customHeight="1" x14ac:dyDescent="0.25">
      <c r="A99" s="69" t="s">
        <v>26</v>
      </c>
      <c r="C99" s="57" t="s">
        <v>142</v>
      </c>
      <c r="D99" s="57" t="s">
        <v>142</v>
      </c>
      <c r="E99" s="57" t="s">
        <v>142</v>
      </c>
      <c r="F99" s="57" t="s">
        <v>142</v>
      </c>
      <c r="G99" s="57">
        <v>6414144</v>
      </c>
      <c r="H99" s="41" t="str" cm="1">
        <f t="array" ref="H99">IF(COUNTA(C99:G99)=0,"",_xlfn.LET(_xlpm.r,C99:G99,_xlpm.t,LOWER(TRIM(_xlpm.r&amp;"")),_xlpm.m,SUMPRODUCT((_xlpm.t&lt;&gt;"")*(_xlpm.t&lt;&gt;"x")*ISNUMBER(IFERROR(--_xlpm.t,""))*(IFERROR(--_xlpm.t,0)&lt;6000000)),IF(_xlpm.m=0,"Perfect",_xlpm.m&amp;IF(_xlpm.m=1,"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99" s="51"/>
      <c r="J99" s="51"/>
      <c r="K99" s="51"/>
      <c r="L99" s="57" cm="1">
        <f t="array" ref="L99">IF(COUNTA(C99:G99)=0,"",SUMPRODUCT((LOWER(TRIM(C99:G99&amp;""))&lt;&gt;"x")*IFERROR(C99:G99*1,0)))</f>
        <v>6414144</v>
      </c>
      <c r="M99" s="57" cm="1">
        <f t="array" ref="M99">IF(COUNTA(C99:G99)=0,"",SUMPRODUCT((LOWER(TRIM(C99:G99&amp;""))&lt;&gt;"x")*IFERROR(C99:G99*1,0))/SUMPRODUCT((LOWER(TRIM(C99:G99&amp;""))&lt;&gt;"x")*(C99:G99&lt;&gt;"")))</f>
        <v>6414144</v>
      </c>
      <c r="N99" s="62" t="s">
        <v>125</v>
      </c>
      <c r="V99" s="41" t="e">
        <f>_xlfn.LET(_xlpm.n,TRIM(A99)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0" spans="1:22" ht="17.25" customHeight="1" x14ac:dyDescent="0.25">
      <c r="C100" s="57"/>
      <c r="D100" s="57"/>
      <c r="E100" s="57"/>
      <c r="F100" s="57"/>
      <c r="H100" s="41" t="str" cm="1">
        <f t="array" ref="H100">IF(COUNTA(C100:G100)=0,"",_xlfn.LET(_xlpm.r,C100:G100,_xlpm.t,LOWER(TRIM(_xlpm.r&amp;"")),_xlpm.m,SUMPRODUCT((_xlpm.t&lt;&gt;"")*(_xlpm.t&lt;&gt;"x")*ISNUMBER(IFERROR(--_xlpm.t,""))*(IFERROR(--_xlpm.t,0)&lt;6000000)),IF(_xlpm.m=0,"Perfect",_xlpm.m&amp;IF(_xlpm.m=1," Miss"," Misses"))))</f>
        <v/>
      </c>
      <c r="I100" s="51"/>
      <c r="J100" s="51"/>
      <c r="K100" s="51"/>
      <c r="L100" s="57" t="str" cm="1">
        <f t="array" ref="L100">IF(COUNTA(C100:G100)=0,"",SUMPRODUCT((LOWER(TRIM(C100:G100&amp;""))&lt;&gt;"x")*IFERROR(C100:G100*1,0)))</f>
        <v/>
      </c>
      <c r="M100" s="57" t="str" cm="1">
        <f t="array" ref="M100">IF(COUNTA(C100:G100)=0,"",SUMPRODUCT((LOWER(TRIM(C100:G100&amp;""))&lt;&gt;"x")*IFERROR(C100:G100*1,0))/SUMPRODUCT((LOWER(TRIM(C100:G100&amp;""))&lt;&gt;"x")*(C100:G100&lt;&gt;"")))</f>
        <v/>
      </c>
      <c r="N100" s="51"/>
      <c r="V100" s="41" t="e">
        <f>_xlfn.LET(_xlpm.n,TRIM(A100)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1" spans="1:22" ht="17.25" customHeight="1" x14ac:dyDescent="0.25">
      <c r="C101" s="57"/>
      <c r="D101" s="57"/>
      <c r="E101" s="57"/>
      <c r="F101" s="57"/>
      <c r="H101" s="41" t="str" cm="1">
        <f t="array" ref="H101">IF(COUNTA(C101:G101)=0,"",_xlfn.LET(_xlpm.r,C101:G101,_xlpm.t,LOWER(TRIM(_xlpm.r&amp;"")),_xlpm.m,SUMPRODUCT((_xlpm.t&lt;&gt;"")*(_xlpm.t&lt;&gt;"x")*ISNUMBER(IFERROR(--_xlpm.t,""))*(IFERROR(--_xlpm.t,0)&lt;6000000)),IF(_xlpm.m=0,"Perfect",_xlpm.m&amp;IF(_xlpm.m=1," Miss"," Misses"))))</f>
        <v/>
      </c>
      <c r="I101" s="51"/>
      <c r="J101" s="51"/>
      <c r="K101" s="51"/>
      <c r="L101" s="57" t="str" cm="1">
        <f t="array" ref="L101">IF(COUNTA(C101:G101)=0,"",SUMPRODUCT((LOWER(TRIM(C101:G101&amp;""))&lt;&gt;"x")*IFERROR(C101:G101*1,0)))</f>
        <v/>
      </c>
      <c r="M101" s="57" t="str" cm="1">
        <f t="array" ref="M101">IF(COUNTA(C101:G101)=0,"",SUMPRODUCT((LOWER(TRIM(C101:G101&amp;""))&lt;&gt;"x")*IFERROR(C101:G101*1,0))/SUMPRODUCT((LOWER(TRIM(C101:G101&amp;""))&lt;&gt;"x")*(C101:G101&lt;&gt;"")))</f>
        <v/>
      </c>
      <c r="N101" s="51"/>
      <c r="V101" s="41" t="e">
        <f>_xlfn.LET(_xlpm.n,TRIM(A101)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2" spans="1:22" ht="17.25" customHeight="1" x14ac:dyDescent="0.25">
      <c r="C102" s="57"/>
      <c r="D102" s="57"/>
      <c r="E102" s="57"/>
      <c r="F102" s="57"/>
      <c r="H102" s="41" t="str" cm="1">
        <f t="array" ref="H102">IF(COUNTA(C102:G102)=0,"",_xlfn.LET(_xlpm.r,C102:G102,_xlpm.t,LOWER(TRIM(_xlpm.r&amp;"")),_xlpm.m,SUMPRODUCT((_xlpm.t&lt;&gt;"")*(_xlpm.t&lt;&gt;"x")*ISNUMBER(IFERROR(--_xlpm.t,""))*(IFERROR(--_xlpm.t,0)&lt;6000000)),IF(_xlpm.m=0,"Perfect",_xlpm.m&amp;IF(_xlpm.m=1," Miss"," Misses"))))</f>
        <v/>
      </c>
      <c r="I102" s="51"/>
      <c r="J102" s="51"/>
      <c r="K102" s="51"/>
      <c r="L102" s="57" t="str" cm="1">
        <f t="array" ref="L102">IF(COUNTA(C102:G102)=0,"",SUMPRODUCT((LOWER(TRIM(C102:G102&amp;""))&lt;&gt;"x")*IFERROR(C102:G102*1,0)))</f>
        <v/>
      </c>
      <c r="M102" s="57" t="str" cm="1">
        <f t="array" ref="M102">IF(COUNTA(C102:G102)=0,"",SUMPRODUCT((LOWER(TRIM(C102:G102&amp;""))&lt;&gt;"x")*IFERROR(C102:G102*1,0))/SUMPRODUCT((LOWER(TRIM(C102:G102&amp;""))&lt;&gt;"x")*(C102:G102&lt;&gt;"")))</f>
        <v/>
      </c>
      <c r="N102" s="51"/>
      <c r="V102" s="41" t="e">
        <f>_xlfn.LET(_xlpm.n,TRIM(A102)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3" spans="1:22" ht="17.25" customHeight="1" x14ac:dyDescent="0.25">
      <c r="C103" s="57"/>
      <c r="D103" s="57"/>
      <c r="E103" s="57"/>
      <c r="F103" s="57"/>
      <c r="G103" s="57"/>
      <c r="H103" s="41" t="str" cm="1">
        <f t="array" ref="H103">IF(COUNTA(C103:G103)=0,"",_xlfn.LET(_xlpm.r,C103:G103,_xlpm.t,LOWER(TRIM(_xlpm.r&amp;"")),_xlpm.m,SUMPRODUCT((_xlpm.t&lt;&gt;"")*(_xlpm.t&lt;&gt;"x")*ISNUMBER(IFERROR(--_xlpm.t,""))*(IFERROR(--_xlpm.t,0)&lt;6000000)),IF(_xlpm.m=0,"Perfect",_xlpm.m&amp;IF(_xlpm.m=1," Miss"," Misses"))))</f>
        <v/>
      </c>
      <c r="I103" s="51"/>
      <c r="J103" s="51"/>
      <c r="K103" s="51"/>
      <c r="L103" s="41" t="str" cm="1">
        <f t="array" ref="L103">IF(COUNTA(C103:G103)=0,"",SUMPRODUCT((LOWER(TRIM(C103:G103&amp;""))&lt;&gt;"x")*IFERROR(C103:G103*1,0)))</f>
        <v/>
      </c>
      <c r="M103" s="41" t="str" cm="1">
        <f t="array" ref="M103">IF(COUNTA(C103:G103)=0,"",SUMPRODUCT((LOWER(TRIM(C103:G103&amp;""))&lt;&gt;"x")*IFERROR(C103:G103*1,0))/SUMPRODUCT((LOWER(TRIM(C103:G103&amp;""))&lt;&gt;"x")*(C103:G103&lt;&gt;"")))</f>
        <v/>
      </c>
      <c r="N103" s="51"/>
      <c r="V103" s="41" t="e">
        <f>_xlfn.LET(_xlpm.n,TRIM(A103)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4" spans="1:22" ht="17.25" customHeight="1" x14ac:dyDescent="0.25">
      <c r="C104" s="57"/>
      <c r="D104" s="57"/>
      <c r="E104" s="57"/>
      <c r="F104" s="57"/>
      <c r="G104" s="57"/>
      <c r="H104" s="41" t="str" cm="1">
        <f t="array" ref="H104">IF(COUNTA(C104:G104)=0,"",_xlfn.LET(_xlpm.r,C104:G104,_xlpm.t,LOWER(TRIM(_xlpm.r&amp;"")),_xlpm.m,SUMPRODUCT((_xlpm.t&lt;&gt;"")*(_xlpm.t&lt;&gt;"x")*ISNUMBER(IFERROR(--_xlpm.t,""))*(IFERROR(--_xlpm.t,0)&lt;6000000)),IF(_xlpm.m=0,"Perfect",_xlpm.m&amp;IF(_xlpm.m=1," Miss"," Misses"))))</f>
        <v/>
      </c>
      <c r="I104" s="51"/>
      <c r="J104" s="51"/>
      <c r="K104" s="51"/>
      <c r="L104" s="41" t="str" cm="1">
        <f t="array" ref="L104">IF(COUNTA(C104:G104)=0,"",SUMPRODUCT((LOWER(TRIM(C104:G104&amp;""))&lt;&gt;"x")*IFERROR(C104:G104*1,0)))</f>
        <v/>
      </c>
      <c r="M104" s="41" t="str" cm="1">
        <f t="array" ref="M104">IF(COUNTA(C104:G104)=0,"",SUMPRODUCT((LOWER(TRIM(C104:G104&amp;""))&lt;&gt;"x")*IFERROR(C104:G104*1,0))/SUMPRODUCT((LOWER(TRIM(C104:G104&amp;""))&lt;&gt;"x")*(C104:G104&lt;&gt;"")))</f>
        <v/>
      </c>
      <c r="N104" s="51"/>
      <c r="V104" s="41" t="e">
        <f>_xlfn.LET(_xlpm.n,TRIM(A104)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5" spans="1:22" ht="17.25" customHeight="1" x14ac:dyDescent="0.25">
      <c r="C105" s="57"/>
      <c r="D105" s="57"/>
      <c r="E105" s="57"/>
      <c r="F105" s="57"/>
      <c r="G105" s="57"/>
      <c r="H105" s="41" t="str" cm="1">
        <f t="array" ref="H105">IF(COUNTA(C105:G105)=0,"",_xlfn.LET(_xlpm.r,C105:G105,_xlpm.t,LOWER(TRIM(_xlpm.r&amp;"")),_xlpm.m,SUMPRODUCT((_xlpm.t&lt;&gt;"")*(_xlpm.t&lt;&gt;"x")*ISNUMBER(IFERROR(--_xlpm.t,""))*(IFERROR(--_xlpm.t,0)&lt;6000000)),IF(_xlpm.m=0,"Perfect",_xlpm.m&amp;IF(_xlpm.m=1," Miss"," Misses"))))</f>
        <v/>
      </c>
      <c r="I105" s="51"/>
      <c r="J105" s="51"/>
      <c r="K105" s="51"/>
      <c r="L105" s="41" t="str" cm="1">
        <f t="array" ref="L105">IF(COUNTA(C105:G105)=0,"",SUMPRODUCT((LOWER(TRIM(C105:G105&amp;""))&lt;&gt;"x")*IFERROR(C105:G105*1,0)))</f>
        <v/>
      </c>
      <c r="M105" s="41" t="str" cm="1">
        <f t="array" ref="M105">IF(COUNTA(C105:G105)=0,"",SUMPRODUCT((LOWER(TRIM(C105:G105&amp;""))&lt;&gt;"x")*IFERROR(C105:G105*1,0))/SUMPRODUCT((LOWER(TRIM(C105:G105&amp;""))&lt;&gt;"x")*(C105:G105&lt;&gt;"")))</f>
        <v/>
      </c>
      <c r="N105" s="51"/>
      <c r="V105" s="41" t="e">
        <f>_xlfn.LET(_xlpm.n,TRIM(A105)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6" spans="1:22" ht="17.25" customHeight="1" x14ac:dyDescent="0.25">
      <c r="C106" s="57"/>
      <c r="D106" s="57"/>
      <c r="E106" s="57"/>
      <c r="F106" s="57"/>
      <c r="G106" s="57"/>
      <c r="H106" s="41" t="str" cm="1">
        <f t="array" ref="H106">IF(COUNTA(C106:G106)=0,"",_xlfn.LET(_xlpm.r,C106:G106,_xlpm.t,LOWER(TRIM(_xlpm.r&amp;"")),_xlpm.m,SUMPRODUCT((_xlpm.t&lt;&gt;"")*(_xlpm.t&lt;&gt;"x")*ISNUMBER(IFERROR(--_xlpm.t,""))*(IFERROR(--_xlpm.t,0)&lt;6000000)),IF(_xlpm.m=0,"Perfect",_xlpm.m&amp;IF(_xlpm.m=1," Miss"," Misses"))))</f>
        <v/>
      </c>
      <c r="I106" s="51"/>
      <c r="J106" s="51"/>
      <c r="K106" s="51"/>
      <c r="L106" s="41" t="str" cm="1">
        <f t="array" ref="L106">IF(COUNTA(C106:G106)=0,"",SUMPRODUCT((LOWER(TRIM(C106:G106&amp;""))&lt;&gt;"x")*IFERROR(C106:G106*1,0)))</f>
        <v/>
      </c>
      <c r="M106" s="41" t="str" cm="1">
        <f t="array" ref="M106">IF(COUNTA(C106:G106)=0,"",SUMPRODUCT((LOWER(TRIM(C106:G106&amp;""))&lt;&gt;"x")*IFERROR(C106:G106*1,0))/SUMPRODUCT((LOWER(TRIM(C106:G106&amp;""))&lt;&gt;"x")*(C106:G106&lt;&gt;"")))</f>
        <v/>
      </c>
      <c r="N106" s="51"/>
      <c r="V106" s="41" t="e">
        <f>_xlfn.LET(_xlpm.n,TRIM(A106)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7" spans="1:22" ht="17.25" customHeight="1" x14ac:dyDescent="0.25">
      <c r="A107" s="41" t="s">
        <v>97</v>
      </c>
      <c r="C107" s="42" cm="1">
        <f t="array" ref="C107">IF(SUMPRODUCT((LOWER(TRIM(C2:C106&amp;""))&lt;&gt;"x")*(C2:C106&lt;&gt;0)*(C2:C106&lt;&gt;""))=0,"",COUNTIFS(C$2:C$106,"&lt;6000000",C$2:C$106,"&lt;&gt;x",C$2:C$106,"&lt;&gt;"))</f>
        <v>23</v>
      </c>
      <c r="D107" s="42" cm="1">
        <f t="array" ref="D107">IF(SUMPRODUCT((LOWER(TRIM(D2:D106&amp;""))&lt;&gt;"x")*(D2:D106&lt;&gt;0)*(D2:D106&lt;&gt;""))=0,"",COUNTIFS(D$2:D$106,"&lt;6000000",D$2:D$106,"&lt;&gt;x",D$2:D$106,"&lt;&gt;"))</f>
        <v>59</v>
      </c>
      <c r="E107" s="42" cm="1">
        <f t="array" ref="E107">IF(SUMPRODUCT((LOWER(TRIM(E2:E106&amp;""))&lt;&gt;"x")*(E2:E106&lt;&gt;0)*(E2:E106&lt;&gt;""))=0,"",COUNTIFS(E$2:E$106,"&lt;6000000",E$2:E$106,"&lt;&gt;x",E$2:E$106,"&lt;&gt;"))</f>
        <v>55</v>
      </c>
      <c r="F107" s="42" cm="1">
        <f t="array" ref="F107">IF(SUMPRODUCT((LOWER(TRIM(F2:F106&amp;""))&lt;&gt;"x")*(F2:F106&lt;&gt;0)*(F2:F106&lt;&gt;""))=0,"",COUNTIFS(F$2:F$106,"&lt;6000000",F$2:F$106,"&lt;&gt;x",F$2:F$106,"&lt;&gt;"))</f>
        <v>25</v>
      </c>
      <c r="G107" s="42" cm="1">
        <f t="array" ref="G107">IF(SUMPRODUCT((LOWER(TRIM(G2:G106&amp;""))&lt;&gt;"x")*(G2:G106&lt;&gt;0)*(G2:G106&lt;&gt;""))=0,"",COUNTIFS(G$2:G$106,"&lt;6000000",G$2:G$106,"&lt;&gt;x",G$2:G$106,"&lt;&gt;"))</f>
        <v>45</v>
      </c>
    </row>
    <row r="108" spans="1:22" ht="17.25" customHeight="1" x14ac:dyDescent="0.25"/>
    <row r="109" spans="1:22" ht="17.25" customHeight="1" x14ac:dyDescent="0.25">
      <c r="A109" s="41" t="s">
        <v>98</v>
      </c>
      <c r="C109" s="57" cm="1">
        <f t="array" ref="C109">IF(SUMPRODUCT((LOWER(TRIM(C2:C106&amp;""))&lt;&gt;"x")*(C2:C106&lt;&gt;0)*(C2:C106&lt;&gt;""))=0,"",SUMPRODUCT((LOWER(TRIM(C2:C106&amp;""))&lt;&gt;"x")*IFERROR(C2:C106*1,0)))</f>
        <v>983391848</v>
      </c>
      <c r="D109" s="57" cm="1">
        <f t="array" ref="D109">IF(SUMPRODUCT((LOWER(TRIM(D2:D106&amp;""))&lt;&gt;"x")*(D2:D106&lt;&gt;0)*(D2:D106&lt;&gt;""))=0,"",SUMPRODUCT((LOWER(TRIM(D2:D106&amp;""))&lt;&gt;"x")*IFERROR(D2:D106*1,0)))</f>
        <v>439825559</v>
      </c>
      <c r="E109" s="57" cm="1">
        <f t="array" ref="E109">IF(SUMPRODUCT((LOWER(TRIM(E2:E106&amp;""))&lt;&gt;"x")*(E2:E106&lt;&gt;0)*(E2:E106&lt;&gt;""))=0,"",SUMPRODUCT((LOWER(TRIM(E2:E106&amp;""))&lt;&gt;"x")*IFERROR(E2:E106*1,0)))</f>
        <v>497626233</v>
      </c>
      <c r="F109" s="57" cm="1">
        <f t="array" ref="F109">IF(SUMPRODUCT((LOWER(TRIM(F2:F106&amp;""))&lt;&gt;"x")*(F2:F106&lt;&gt;0)*(F2:F106&lt;&gt;""))=0,"",SUMPRODUCT((LOWER(TRIM(F2:F106&amp;""))&lt;&gt;"x")*IFERROR(F2:F106*1,0)))</f>
        <v>1079973713</v>
      </c>
      <c r="G109" s="57" cm="1">
        <f t="array" ref="G109">IF(SUMPRODUCT((LOWER(TRIM(G2:G106&amp;""))&lt;&gt;"x")*(G2:G106&lt;&gt;0)*(G2:G106&lt;&gt;""))=0,"",SUMPRODUCT((LOWER(TRIM(G2:G106&amp;""))&lt;&gt;"x")*IFERROR(G2:G106*1,0)))</f>
        <v>701234347</v>
      </c>
      <c r="N109" s="41" t="s">
        <v>103</v>
      </c>
      <c r="O109" s="41" t="s">
        <v>104</v>
      </c>
      <c r="P109" s="41" t="s">
        <v>92</v>
      </c>
    </row>
    <row r="110" spans="1:22" ht="17.25" customHeight="1" x14ac:dyDescent="0.25">
      <c r="A110" s="41" t="s">
        <v>99</v>
      </c>
      <c r="C110" s="57">
        <v>983391848</v>
      </c>
      <c r="D110" s="57">
        <v>443271718</v>
      </c>
      <c r="E110" s="57">
        <v>513234364</v>
      </c>
      <c r="F110" s="57">
        <v>1114524886</v>
      </c>
      <c r="G110" s="57">
        <v>701234347</v>
      </c>
      <c r="L110" s="41" t="s">
        <v>93</v>
      </c>
      <c r="M110" s="41" t="s">
        <v>149</v>
      </c>
      <c r="N110" s="41">
        <v>87</v>
      </c>
      <c r="O110" s="41">
        <v>2</v>
      </c>
      <c r="P110" s="41">
        <v>8</v>
      </c>
    </row>
    <row r="111" spans="1:22" ht="17.25" customHeight="1" x14ac:dyDescent="0.25">
      <c r="A111" s="41" t="s">
        <v>100</v>
      </c>
      <c r="C111" s="57">
        <v>21583960</v>
      </c>
      <c r="D111" s="57">
        <v>16176375</v>
      </c>
      <c r="E111" s="57">
        <f t="shared" ref="E111:G111" si="0">IF(OR(E109="",E110="",E109=0,E110=0),"",E109-E110)</f>
        <v>-15608131</v>
      </c>
      <c r="F111" s="57">
        <f t="shared" si="0"/>
        <v>-34551173</v>
      </c>
      <c r="G111" s="57">
        <f t="shared" si="0"/>
        <v>0</v>
      </c>
      <c r="L111" s="41" t="s">
        <v>102</v>
      </c>
    </row>
    <row r="112" spans="1:22" ht="17.25" customHeight="1" x14ac:dyDescent="0.25">
      <c r="C112" s="57"/>
      <c r="D112" s="57"/>
      <c r="E112" s="57"/>
      <c r="F112" s="57"/>
      <c r="G112" s="57"/>
      <c r="L112" s="41" t="s">
        <v>94</v>
      </c>
    </row>
    <row r="113" spans="1:21" ht="17.25" customHeight="1" x14ac:dyDescent="0.25">
      <c r="A113" s="41" t="s">
        <v>101</v>
      </c>
      <c r="C113" s="57"/>
      <c r="D113" s="57"/>
      <c r="E113" s="57"/>
      <c r="F113" s="57"/>
      <c r="G113" s="57"/>
    </row>
    <row r="114" spans="1:21" ht="17.25" customHeight="1" x14ac:dyDescent="0.25">
      <c r="A114" s="58" t="s">
        <v>148</v>
      </c>
      <c r="C114" s="57"/>
      <c r="D114" s="57"/>
      <c r="E114" s="57"/>
      <c r="F114" s="57"/>
      <c r="G114" s="57"/>
    </row>
    <row r="115" spans="1:21" ht="17.25" customHeight="1" x14ac:dyDescent="0.25">
      <c r="A115" s="41" t="s">
        <v>98</v>
      </c>
      <c r="C115" s="57">
        <v>888514700</v>
      </c>
      <c r="D115" s="57">
        <v>516233622</v>
      </c>
      <c r="E115" s="57">
        <v>574797608</v>
      </c>
      <c r="F115" s="57">
        <v>1293721264</v>
      </c>
      <c r="G115" s="57">
        <v>569799292</v>
      </c>
    </row>
    <row r="116" spans="1:21" ht="17.25" customHeight="1" x14ac:dyDescent="0.25">
      <c r="C116" s="57"/>
      <c r="D116" s="57"/>
      <c r="E116" s="57"/>
      <c r="F116" s="57"/>
      <c r="G116" s="57"/>
    </row>
    <row r="117" spans="1:21" ht="17.25" customHeight="1" x14ac:dyDescent="0.25">
      <c r="A117" s="41" t="s">
        <v>95</v>
      </c>
      <c r="C117" s="57" t="str">
        <f>IF(OR(C110="",C115=""),"",IF(C110&gt;C115,"WPX",IF(C115&gt;C110,$A$114,"")))</f>
        <v>WPX</v>
      </c>
      <c r="D117" s="57" t="str">
        <f>IF(OR(D110="",D115=""),"",IF(D110&gt;D115,"WPX",IF(D115&gt;D110,$A$114,"")))</f>
        <v>#161 [DFc]</v>
      </c>
      <c r="E117" s="57" t="str">
        <f>IF(OR(E110="",E115=""),"",IF(E110&gt;E115,"WPX",IF(E115&gt;E110,$A$114,"")))</f>
        <v>#161 [DFc]</v>
      </c>
      <c r="F117" s="57" t="str">
        <f>IF(OR(F110="",F115=""),"",IF(F110&gt;F115,"WPX",IF(F115&gt;F110,$A$114,"")))</f>
        <v>#161 [DFc]</v>
      </c>
      <c r="G117" s="57" t="str">
        <f>IF(OR(G110="",G115=""),"",IF(G110&gt;G115,"WPX",IF(G115&gt;G110,$A$114,"")))</f>
        <v>WPX</v>
      </c>
    </row>
    <row r="118" spans="1:21" ht="17.25" customHeight="1" x14ac:dyDescent="0.25"/>
    <row r="119" spans="1:21" ht="17.25" customHeight="1" x14ac:dyDescent="0.25">
      <c r="U119" s="41">
        <v>1047</v>
      </c>
    </row>
    <row r="120" spans="1:21" ht="17.25" customHeight="1" x14ac:dyDescent="0.25">
      <c r="A120" s="41" t="str">
        <f>IF(COUNTA(C117:G117)&lt;5,"",IF(COUNTIF(C117:G117,"WPX")&gt;2,"WPX",A114))</f>
        <v>#161 [DFc]</v>
      </c>
      <c r="U120" s="41">
        <v>1073</v>
      </c>
    </row>
    <row r="121" spans="1:21" ht="17.25" customHeight="1" x14ac:dyDescent="0.25">
      <c r="U121" s="41">
        <v>1045</v>
      </c>
    </row>
    <row r="122" spans="1:21" ht="17.25" customHeight="1" x14ac:dyDescent="0.25">
      <c r="U122" s="41">
        <v>1077</v>
      </c>
    </row>
    <row r="123" spans="1:21" ht="17.25" customHeight="1" x14ac:dyDescent="0.25"/>
    <row r="124" spans="1:21" ht="17.25" customHeight="1" x14ac:dyDescent="0.25"/>
    <row r="125" spans="1:21" ht="17.25" customHeight="1" x14ac:dyDescent="0.25"/>
    <row r="126" spans="1:21" ht="17.25" customHeight="1" x14ac:dyDescent="0.25"/>
    <row r="127" spans="1:21" ht="17.25" customHeight="1" x14ac:dyDescent="0.25"/>
    <row r="128" spans="1:21" ht="17.25" customHeight="1" x14ac:dyDescent="0.25"/>
    <row r="129" ht="17.25" customHeight="1" x14ac:dyDescent="0.25"/>
    <row r="130" ht="17.25" customHeight="1" x14ac:dyDescent="0.25"/>
    <row r="131" ht="17.25" customHeight="1" x14ac:dyDescent="0.25"/>
    <row r="132" ht="17.25" customHeight="1" x14ac:dyDescent="0.25"/>
    <row r="133" ht="17.25" customHeight="1" x14ac:dyDescent="0.25"/>
    <row r="134" ht="17.25" customHeight="1" x14ac:dyDescent="0.25"/>
    <row r="135" ht="17.25" customHeight="1" x14ac:dyDescent="0.25"/>
    <row r="136" ht="17.25" customHeight="1" x14ac:dyDescent="0.25"/>
    <row r="137" ht="17.25" customHeight="1" x14ac:dyDescent="0.25"/>
    <row r="138" ht="17.25" customHeight="1" x14ac:dyDescent="0.25"/>
    <row r="139" ht="17.25" customHeight="1" x14ac:dyDescent="0.25"/>
    <row r="140" ht="17.25" customHeight="1" x14ac:dyDescent="0.25"/>
    <row r="141" ht="17.25" customHeight="1" x14ac:dyDescent="0.25"/>
    <row r="142" ht="17.25" customHeight="1" x14ac:dyDescent="0.25"/>
    <row r="143" ht="17.25" customHeight="1" x14ac:dyDescent="0.25"/>
    <row r="144" ht="17.25" customHeight="1" x14ac:dyDescent="0.25"/>
    <row r="145" ht="17.25" customHeight="1" x14ac:dyDescent="0.25"/>
    <row r="146" ht="17.25" customHeight="1" x14ac:dyDescent="0.25"/>
    <row r="147" ht="17.25" customHeight="1" x14ac:dyDescent="0.25"/>
    <row r="148" ht="17.25" customHeight="1" x14ac:dyDescent="0.25"/>
    <row r="149" ht="17.25" customHeight="1" x14ac:dyDescent="0.25"/>
    <row r="150" ht="17.25" customHeight="1" x14ac:dyDescent="0.25"/>
    <row r="151" ht="17.25" customHeight="1" x14ac:dyDescent="0.25"/>
    <row r="152" ht="17.25" customHeight="1" x14ac:dyDescent="0.25"/>
    <row r="153" ht="17.25" customHeight="1" x14ac:dyDescent="0.25"/>
    <row r="154" ht="17.25" customHeight="1" x14ac:dyDescent="0.25"/>
    <row r="155" ht="17.25" customHeight="1" x14ac:dyDescent="0.25"/>
    <row r="156" ht="17.25" customHeight="1" x14ac:dyDescent="0.25"/>
    <row r="157" ht="17.25" customHeight="1" x14ac:dyDescent="0.25"/>
    <row r="158" ht="17.25" customHeight="1" x14ac:dyDescent="0.25"/>
    <row r="159" ht="17.25" customHeight="1" x14ac:dyDescent="0.25"/>
    <row r="160" ht="17.25" customHeight="1" x14ac:dyDescent="0.25"/>
    <row r="161" ht="17.25" customHeight="1" x14ac:dyDescent="0.25"/>
    <row r="162" ht="17.25" customHeight="1" x14ac:dyDescent="0.25"/>
    <row r="163" ht="17.25" customHeight="1" x14ac:dyDescent="0.25"/>
    <row r="164" ht="17.25" customHeight="1" x14ac:dyDescent="0.25"/>
    <row r="165" ht="17.25" customHeight="1" x14ac:dyDescent="0.25"/>
    <row r="166" ht="17.25" customHeight="1" x14ac:dyDescent="0.25"/>
    <row r="167" ht="17.25" customHeight="1" x14ac:dyDescent="0.25"/>
    <row r="168" ht="17.25" customHeight="1" x14ac:dyDescent="0.25"/>
    <row r="169" ht="17.25" customHeight="1" x14ac:dyDescent="0.25"/>
    <row r="170" ht="17.25" customHeight="1" x14ac:dyDescent="0.25"/>
  </sheetData>
  <sheetProtection selectLockedCells="1" selectUnlockedCells="1"/>
  <conditionalFormatting sqref="I2:K106">
    <cfRule type="expression" dxfId="100" priority="5">
      <formula>LOWER(TRIM(I2&amp;""))="f"</formula>
    </cfRule>
    <cfRule type="expression" dxfId="99" priority="6">
      <formula>OR(LOWER(TRIM(I2&amp;""))="n",AND(I2=0,I2&lt;&gt;""))</formula>
    </cfRule>
    <cfRule type="expression" dxfId="98" priority="7">
      <formula>OR(LOWER(TRIM(I2&amp;""))="y",I2=1)</formula>
    </cfRule>
  </conditionalFormatting>
  <conditionalFormatting sqref="L2:L99">
    <cfRule type="dataBar" priority="4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{324D143E-6E04-48A7-BB31-41EAA0FA4B80}</x14:id>
        </ext>
      </extLst>
    </cfRule>
  </conditionalFormatting>
  <conditionalFormatting sqref="C2:G106">
    <cfRule type="expression" dxfId="97" priority="1">
      <formula>AND(C2&lt;&gt;"",TRIM(LOWER(C2))="x")</formula>
    </cfRule>
    <cfRule type="expression" dxfId="96" priority="8">
      <formula>AND(ISNUMBER(C2),C2&gt;=6000000)</formula>
    </cfRule>
    <cfRule type="expression" dxfId="95" priority="9">
      <formula>AND(ISNUMBER(C2),C2&gt;=1,C2&lt;6000000)</formula>
    </cfRule>
    <cfRule type="expression" dxfId="94" priority="10">
      <formula>AND(C2&lt;&gt;"",TRIM(LOWER(C2&amp;""))&lt;&gt;"x",C2=0)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freshWeeklySymbolsAndCounts">
                <anchor moveWithCells="1" sizeWithCells="1">
                  <from>
                    <xdr:col>16</xdr:col>
                    <xdr:colOff>57150</xdr:colOff>
                    <xdr:row>1</xdr:row>
                    <xdr:rowOff>0</xdr:rowOff>
                  </from>
                  <to>
                    <xdr:col>16</xdr:col>
                    <xdr:colOff>1057275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4D143E-6E04-48A7-BB31-41EAA0FA4B80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L2:L99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F0C5F-3B67-49F8-8A53-59BBB30AF967}">
  <sheetPr codeName="Sheet5"/>
  <dimension ref="A1:V122"/>
  <sheetViews>
    <sheetView topLeftCell="A95" workbookViewId="0">
      <selection activeCell="J63" sqref="J63"/>
    </sheetView>
  </sheetViews>
  <sheetFormatPr defaultRowHeight="81" customHeight="1" x14ac:dyDescent="0.25"/>
  <cols>
    <col min="1" max="1" width="16.28515625" customWidth="1"/>
    <col min="2" max="2" width="5.7109375" customWidth="1"/>
    <col min="3" max="7" width="14.85546875" customWidth="1"/>
    <col min="8" max="8" width="11.7109375" customWidth="1"/>
    <col min="9" max="11" width="4.85546875" customWidth="1"/>
    <col min="12" max="14" width="14.85546875" customWidth="1"/>
    <col min="15" max="15" width="17" customWidth="1"/>
    <col min="16" max="16" width="17.140625" customWidth="1"/>
    <col min="17" max="17" width="16.28515625" customWidth="1"/>
    <col min="23" max="23" width="6" customWidth="1"/>
  </cols>
  <sheetData>
    <row r="1" spans="1:22" s="2" customFormat="1" ht="81" customHeight="1" x14ac:dyDescent="0.25"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2" t="s">
        <v>84</v>
      </c>
      <c r="J1" s="2" t="s">
        <v>85</v>
      </c>
      <c r="K1" s="2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ht="17.25" customHeight="1" x14ac:dyDescent="0.25">
      <c r="A2" s="4" t="s">
        <v>152</v>
      </c>
      <c r="B2">
        <v>32</v>
      </c>
      <c r="C2" s="14">
        <v>18926575</v>
      </c>
      <c r="D2" s="14">
        <v>10124072</v>
      </c>
      <c r="E2" s="14">
        <v>14558391</v>
      </c>
      <c r="F2" s="14">
        <v>35407309</v>
      </c>
      <c r="G2" s="14">
        <v>19916953</v>
      </c>
      <c r="H2" t="str" cm="1">
        <f t="array" ref="H2">IF(COUNTA(C2:G2)=0,"",_xlfn.LET(_xlpm.m,SUMPRODUCT((LOWER(TRIM(C2:G2&amp;""))&lt;&gt;"x")*(IFERROR(C2:G2*1,0)&lt;6000000)),IF(_xlpm.m=0,"Perfect",_xlpm.m&amp;IF(_xlpm.m=1," Miss"," Misses"))))</f>
        <v>Perfect</v>
      </c>
      <c r="I2" s="45" t="s">
        <v>121</v>
      </c>
      <c r="J2" s="45" t="s">
        <v>121</v>
      </c>
      <c r="K2" s="48"/>
      <c r="L2" s="14" cm="1">
        <f t="array" ref="L2">IF(COUNTA(C2:G2)=0,"",SUMPRODUCT((LOWER(TRIM(C2:G2&amp;""))&lt;&gt;"x")*IFERROR(C2:G2*1,0)))</f>
        <v>98933300</v>
      </c>
      <c r="M2" s="14" cm="1">
        <f t="array" ref="M2">IF(COUNTA(C2:G2)=0,"",SUMPRODUCT((LOWER(TRIM(C2:G2&amp;""))&lt;&gt;"x")*IFERROR(C2:G2*1,0))/SUMPRODUCT((LOWER(TRIM(C2:G2&amp;""))&lt;&gt;"x")*(C2:G2&lt;&gt;"")))</f>
        <v>19786660</v>
      </c>
      <c r="N2" s="101" t="s">
        <v>177</v>
      </c>
      <c r="O2" t="str" cm="1">
        <f t="array" ref="O2:O29">IFERROR(_xlfn._xlws.FILTER(A2:A106,(L2:L106&lt;20000000)*(_xlfn.BYROW(C2:G106,_xlfn.LAMBDA(_xlpm.r,SUMPRODUCT((LOWER(TRIM(_xlpm.r&amp;""))&lt;&gt;"x")*(_xlpm.r&lt;&gt;""))&gt;0))),""),"")</f>
        <v>Brooklynny</v>
      </c>
      <c r="P2" t="str" cm="1">
        <f t="array" ref="P2:P11">IFERROR(_xlfn.TAKE(_xlfn.SORTBY(_xlfn._xlws.FILTER(A2:A106,L2:L106&gt;0),_xlfn._xlws.FILTER(L2:L106,L2:L106&gt;0),1),10),"")</f>
        <v>Fabnio</v>
      </c>
      <c r="V2" cm="1">
        <f t="array" ref="V2">IF(TRIM(A2)="","",_xlfn.LET(_xlpm.n,TRIM(SUBSTITUTE(SUBSTITUTE(CLEAN(A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1001</v>
      </c>
    </row>
    <row r="3" spans="1:22" ht="17.25" customHeight="1" x14ac:dyDescent="0.25">
      <c r="A3" s="5" t="s">
        <v>6</v>
      </c>
      <c r="B3">
        <v>31</v>
      </c>
      <c r="C3" s="14">
        <v>10832746</v>
      </c>
      <c r="D3" s="14">
        <v>9050951</v>
      </c>
      <c r="E3" s="14">
        <v>7016089</v>
      </c>
      <c r="F3" s="14">
        <v>32805926</v>
      </c>
      <c r="G3" s="14">
        <v>6974423</v>
      </c>
      <c r="H3" t="str" cm="1">
        <f t="array" ref="H3">IF(COUNTA(C3:G3)=0,"",_xlfn.LET(_xlpm.m,SUMPRODUCT((LOWER(TRIM(C3:G3&amp;""))&lt;&gt;"x")*(IFERROR(C3:G3*1,0)&lt;6000000)),IF(_xlpm.m=0,"Perfect",_xlpm.m&amp;IF(_xlpm.m=1," Miss"," Misses"))))</f>
        <v>Perfect</v>
      </c>
      <c r="I3" s="46" t="s">
        <v>121</v>
      </c>
      <c r="J3" s="46" t="s">
        <v>121</v>
      </c>
      <c r="K3" s="47"/>
      <c r="L3" s="14" cm="1">
        <f t="array" ref="L3">IF(COUNTA(C3:G3)=0,"",SUMPRODUCT((LOWER(TRIM(C3:G3&amp;""))&lt;&gt;"x")*IFERROR(C3:G3*1,0)))</f>
        <v>66680135</v>
      </c>
      <c r="M3" s="14" cm="1">
        <f t="array" ref="M3">IF(COUNTA(C3:G3)=0,"",SUMPRODUCT((LOWER(TRIM(C3:G3&amp;""))&lt;&gt;"x")*IFERROR(C3:G3*1,0))/SUMPRODUCT((LOWER(TRIM(C3:G3&amp;""))&lt;&gt;"x")*(C3:G3&lt;&gt;"")))</f>
        <v>13336027</v>
      </c>
      <c r="N3" s="101" t="s">
        <v>177</v>
      </c>
      <c r="O3" t="str">
        <v>Carson29</v>
      </c>
      <c r="P3" t="str">
        <v>Meowwe</v>
      </c>
      <c r="V3" cm="1">
        <f t="array" ref="V3">IF(TRIM(A3)="","",_xlfn.LET(_xlpm.n,TRIM(SUBSTITUTE(SUBSTITUTE(CLEAN(A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1002</v>
      </c>
    </row>
    <row r="4" spans="1:22" ht="17.25" customHeight="1" x14ac:dyDescent="0.25">
      <c r="A4" s="5" t="s">
        <v>10</v>
      </c>
      <c r="B4">
        <v>31</v>
      </c>
      <c r="C4" s="14">
        <v>6210738</v>
      </c>
      <c r="D4" s="14">
        <v>4354368</v>
      </c>
      <c r="E4" s="14">
        <v>8694249</v>
      </c>
      <c r="F4" s="14">
        <v>14285240</v>
      </c>
      <c r="G4" s="14">
        <v>7356598</v>
      </c>
      <c r="H4" t="str" cm="1">
        <f t="array" ref="H4">IF(COUNTA(C4:G4)=0,"",_xlfn.LET(_xlpm.m,SUMPRODUCT((LOWER(TRIM(C4:G4&amp;""))&lt;&gt;"x")*(IFERROR(C4:G4*1,0)&lt;6000000)),IF(_xlpm.m=0,"Perfect",_xlpm.m&amp;IF(_xlpm.m=1," Miss"," Misses"))))</f>
        <v>1 Miss</v>
      </c>
      <c r="I4" s="49" t="s">
        <v>125</v>
      </c>
      <c r="J4" s="49" t="s">
        <v>125</v>
      </c>
      <c r="K4" s="47"/>
      <c r="L4" s="14" cm="1">
        <f t="array" ref="L4">IF(COUNTA(C4:G4)=0,"",SUMPRODUCT((LOWER(TRIM(C4:G4&amp;""))&lt;&gt;"x")*IFERROR(C4:G4*1,0)))</f>
        <v>40901193</v>
      </c>
      <c r="M4" s="14" cm="1">
        <f t="array" ref="M4">IF(COUNTA(C4:G4)=0,"",SUMPRODUCT((LOWER(TRIM(C4:G4&amp;""))&lt;&gt;"x")*IFERROR(C4:G4*1,0))/SUMPRODUCT((LOWER(TRIM(C4:G4&amp;""))&lt;&gt;"x")*(C4:G4&lt;&gt;"")))</f>
        <v>8180238.5999999996</v>
      </c>
      <c r="N4" s="101" t="s">
        <v>177</v>
      </c>
      <c r="O4" t="str">
        <v>convivial</v>
      </c>
      <c r="P4" t="str">
        <v>Cgable</v>
      </c>
      <c r="V4" cm="1">
        <f t="array" ref="V4">IF(TRIM(A4)="","",_xlfn.LET(_xlpm.n,TRIM(SUBSTITUTE(SUBSTITUTE(CLEAN(A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1003</v>
      </c>
    </row>
    <row r="5" spans="1:22" ht="17.25" customHeight="1" x14ac:dyDescent="0.25">
      <c r="A5" s="5" t="s">
        <v>250</v>
      </c>
      <c r="B5">
        <v>30</v>
      </c>
      <c r="C5" s="14">
        <v>18409046</v>
      </c>
      <c r="D5" s="14">
        <v>7669531</v>
      </c>
      <c r="E5" s="14">
        <v>6623911</v>
      </c>
      <c r="F5" s="14">
        <v>19913007</v>
      </c>
      <c r="G5" s="14">
        <v>12188934</v>
      </c>
      <c r="H5" t="str" cm="1">
        <f t="array" ref="H5">IF(COUNTA(C5:G5)=0,"",_xlfn.LET(_xlpm.m,SUMPRODUCT((LOWER(TRIM(C5:G5&amp;""))&lt;&gt;"x")*(IFERROR(C5:G5*1,0)&lt;6000000)),IF(_xlpm.m=0,"Perfect",_xlpm.m&amp;IF(_xlpm.m=1," Miss"," Misses"))))</f>
        <v>Perfect</v>
      </c>
      <c r="I5" s="46" t="s">
        <v>121</v>
      </c>
      <c r="J5" s="46" t="s">
        <v>121</v>
      </c>
      <c r="K5" s="47"/>
      <c r="L5" s="14" cm="1">
        <f t="array" ref="L5">IF(COUNTA(C5:G5)=0,"",SUMPRODUCT((LOWER(TRIM(C5:G5&amp;""))&lt;&gt;"x")*IFERROR(C5:G5*1,0)))</f>
        <v>64804429</v>
      </c>
      <c r="M5" s="14" cm="1">
        <f t="array" ref="M5">IF(COUNTA(C5:G5)=0,"",SUMPRODUCT((LOWER(TRIM(C5:G5&amp;""))&lt;&gt;"x")*IFERROR(C5:G5*1,0))/SUMPRODUCT((LOWER(TRIM(C5:G5&amp;""))&lt;&gt;"x")*(C5:G5&lt;&gt;"")))</f>
        <v>12960885.800000001</v>
      </c>
      <c r="N5" s="101" t="s">
        <v>177</v>
      </c>
      <c r="O5" t="str">
        <v>edimarfem</v>
      </c>
      <c r="P5" t="str">
        <v>Rex Odie</v>
      </c>
      <c r="V5">
        <v>1004</v>
      </c>
    </row>
    <row r="6" spans="1:22" ht="17.25" customHeight="1" x14ac:dyDescent="0.25">
      <c r="A6" s="5" t="s">
        <v>153</v>
      </c>
      <c r="B6">
        <v>31</v>
      </c>
      <c r="C6" s="14">
        <v>7036349</v>
      </c>
      <c r="D6" s="14">
        <v>6243663</v>
      </c>
      <c r="E6" s="14">
        <v>7097697</v>
      </c>
      <c r="F6" s="14">
        <v>30544318</v>
      </c>
      <c r="G6" s="14">
        <v>14282442</v>
      </c>
      <c r="H6" t="str" cm="1">
        <f t="array" ref="H6">IF(COUNTA(C6:G6)=0,"",_xlfn.LET(_xlpm.m,SUMPRODUCT((LOWER(TRIM(C6:G6&amp;""))&lt;&gt;"x")*(IFERROR(C6:G6*1,0)&lt;6000000)),IF(_xlpm.m=0,"Perfect",_xlpm.m&amp;IF(_xlpm.m=1," Miss"," Misses"))))</f>
        <v>Perfect</v>
      </c>
      <c r="I6" s="49" t="s">
        <v>125</v>
      </c>
      <c r="J6" s="46" t="s">
        <v>121</v>
      </c>
      <c r="K6" s="47"/>
      <c r="L6" s="14" cm="1">
        <f t="array" ref="L6">IF(COUNTA(C6:G6)=0,"",SUMPRODUCT((LOWER(TRIM(C6:G6&amp;""))&lt;&gt;"x")*IFERROR(C6:G6*1,0)))</f>
        <v>65204469</v>
      </c>
      <c r="M6" s="14" cm="1">
        <f t="array" ref="M6">IF(COUNTA(C6:G6)=0,"",SUMPRODUCT((LOWER(TRIM(C6:G6&amp;""))&lt;&gt;"x")*IFERROR(C6:G6*1,0))/SUMPRODUCT((LOWER(TRIM(C6:G6&amp;""))&lt;&gt;"x")*(C6:G6&lt;&gt;"")))</f>
        <v>13040893.800000001</v>
      </c>
      <c r="N6" s="101" t="s">
        <v>177</v>
      </c>
      <c r="O6" t="str">
        <v>FernaLS</v>
      </c>
      <c r="P6" t="str">
        <v>Twin09</v>
      </c>
      <c r="V6" cm="1">
        <f t="array" ref="V6">IF(TRIM(A6)="","",_xlfn.LET(_xlpm.n,TRIM(SUBSTITUTE(SUBSTITUTE(CLEAN(A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1005</v>
      </c>
    </row>
    <row r="7" spans="1:22" ht="17.25" customHeight="1" x14ac:dyDescent="0.25">
      <c r="A7" s="5" t="s">
        <v>155</v>
      </c>
      <c r="B7">
        <v>31</v>
      </c>
      <c r="C7" s="14">
        <v>10572782</v>
      </c>
      <c r="D7" s="14">
        <v>10120386</v>
      </c>
      <c r="E7" s="14">
        <v>7504695</v>
      </c>
      <c r="F7" s="14">
        <v>10661617</v>
      </c>
      <c r="G7" s="14">
        <v>6796837</v>
      </c>
      <c r="H7" t="str" cm="1">
        <f t="array" ref="H7">IF(COUNTA(C7:G7)=0,"",_xlfn.LET(_xlpm.m,SUMPRODUCT((LOWER(TRIM(C7:G7&amp;""))&lt;&gt;"x")*(IFERROR(C7:G7*1,0)&lt;6000000)),IF(_xlpm.m=0,"Perfect",_xlpm.m&amp;IF(_xlpm.m=1," Miss"," Misses"))))</f>
        <v>Perfect</v>
      </c>
      <c r="I7" s="46" t="s">
        <v>121</v>
      </c>
      <c r="J7" s="46" t="s">
        <v>121</v>
      </c>
      <c r="K7" s="47"/>
      <c r="L7" s="14" cm="1">
        <f t="array" ref="L7">IF(COUNTA(C7:G7)=0,"",SUMPRODUCT((LOWER(TRIM(C7:G7&amp;""))&lt;&gt;"x")*IFERROR(C7:G7*1,0)))</f>
        <v>45656317</v>
      </c>
      <c r="M7" s="14" cm="1">
        <f t="array" ref="M7">IF(COUNTA(C7:G7)=0,"",SUMPRODUCT((LOWER(TRIM(C7:G7&amp;""))&lt;&gt;"x")*IFERROR(C7:G7*1,0))/SUMPRODUCT((LOWER(TRIM(C7:G7&amp;""))&lt;&gt;"x")*(C7:G7&lt;&gt;"")))</f>
        <v>9131263.4000000004</v>
      </c>
      <c r="N7" s="101" t="s">
        <v>177</v>
      </c>
      <c r="O7" t="str">
        <v>Meowwe</v>
      </c>
      <c r="P7" t="str">
        <v>Pabloaob</v>
      </c>
      <c r="V7" cm="1">
        <f t="array" ref="V7">IF(TRIM(A7)="","",_xlfn.LET(_xlpm.n,TRIM(SUBSTITUTE(SUBSTITUTE(CLEAN(A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1006</v>
      </c>
    </row>
    <row r="8" spans="1:22" ht="17.25" customHeight="1" x14ac:dyDescent="0.25">
      <c r="A8" s="5" t="s">
        <v>19</v>
      </c>
      <c r="B8">
        <v>31</v>
      </c>
      <c r="C8" s="14">
        <v>19893985</v>
      </c>
      <c r="D8" s="14">
        <v>13355637</v>
      </c>
      <c r="E8" s="14">
        <v>22888816</v>
      </c>
      <c r="F8" s="14">
        <v>38058905</v>
      </c>
      <c r="G8" s="14">
        <v>7191029</v>
      </c>
      <c r="H8" t="str" cm="1">
        <f t="array" ref="H8">IF(COUNTA(C8:G8)=0,"",_xlfn.LET(_xlpm.m,SUMPRODUCT((LOWER(TRIM(C8:G8&amp;""))&lt;&gt;"x")*(IFERROR(C8:G8*1,0)&lt;6000000)),IF(_xlpm.m=0,"Perfect",_xlpm.m&amp;IF(_xlpm.m=1," Miss"," Misses"))))</f>
        <v>Perfect</v>
      </c>
      <c r="I8" s="46" t="s">
        <v>121</v>
      </c>
      <c r="J8" s="46" t="s">
        <v>121</v>
      </c>
      <c r="K8" s="47"/>
      <c r="L8" s="14" cm="1">
        <f t="array" ref="L8">IF(COUNTA(C8:G8)=0,"",SUMPRODUCT((LOWER(TRIM(C8:G8&amp;""))&lt;&gt;"x")*IFERROR(C8:G8*1,0)))</f>
        <v>101388372</v>
      </c>
      <c r="M8" s="14" cm="1">
        <f t="array" ref="M8">IF(COUNTA(C8:G8)=0,"",SUMPRODUCT((LOWER(TRIM(C8:G8&amp;""))&lt;&gt;"x")*IFERROR(C8:G8*1,0))/SUMPRODUCT((LOWER(TRIM(C8:G8&amp;""))&lt;&gt;"x")*(C8:G8&lt;&gt;"")))</f>
        <v>20277674.399999999</v>
      </c>
      <c r="N8" s="101" t="s">
        <v>177</v>
      </c>
      <c r="O8" t="str">
        <v>The Phemon</v>
      </c>
      <c r="P8" t="str">
        <v>Daani</v>
      </c>
      <c r="V8" cm="1">
        <f t="array" ref="V8">IF(TRIM(A8)="","",_xlfn.LET(_xlpm.n,TRIM(SUBSTITUTE(SUBSTITUTE(CLEAN(A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1007</v>
      </c>
    </row>
    <row r="9" spans="1:22" ht="17.25" customHeight="1" x14ac:dyDescent="0.25">
      <c r="A9" s="5" t="s">
        <v>195</v>
      </c>
      <c r="B9">
        <v>30</v>
      </c>
      <c r="C9" s="14">
        <v>3514402</v>
      </c>
      <c r="D9" s="14">
        <v>3360401</v>
      </c>
      <c r="E9" s="14">
        <v>1522444</v>
      </c>
      <c r="F9" s="14">
        <v>9075894</v>
      </c>
      <c r="G9" s="14">
        <v>3157369</v>
      </c>
      <c r="H9" t="str" cm="1">
        <f t="array" ref="H9">IF(COUNTA(C9:G9)=0,"",_xlfn.LET(_xlpm.m,SUMPRODUCT((LOWER(TRIM(C9:G9&amp;""))&lt;&gt;"x")*(IFERROR(C9:G9*1,0)&lt;6000000)),IF(_xlpm.m=0,"Perfect",_xlpm.m&amp;IF(_xlpm.m=1," Miss"," Misses"))))</f>
        <v>4 Misses</v>
      </c>
      <c r="I9" s="46" t="s">
        <v>121</v>
      </c>
      <c r="J9" s="46" t="s">
        <v>121</v>
      </c>
      <c r="K9" s="47"/>
      <c r="L9" s="14" cm="1">
        <f t="array" ref="L9">IF(COUNTA(C9:G9)=0,"",SUMPRODUCT((LOWER(TRIM(C9:G9&amp;""))&lt;&gt;"x")*IFERROR(C9:G9*1,0)))</f>
        <v>20630510</v>
      </c>
      <c r="M9" s="14" cm="1">
        <f t="array" ref="M9">IF(COUNTA(C9:G9)=0,"",SUMPRODUCT((LOWER(TRIM(C9:G9&amp;""))&lt;&gt;"x")*IFERROR(C9:G9*1,0))/SUMPRODUCT((LOWER(TRIM(C9:G9&amp;""))&lt;&gt;"x")*(C9:G9&lt;&gt;"")))</f>
        <v>4126102</v>
      </c>
      <c r="N9" s="101" t="s">
        <v>177</v>
      </c>
      <c r="O9" t="str">
        <v>Rex Odie</v>
      </c>
      <c r="P9" t="str">
        <v>Columnbina</v>
      </c>
      <c r="V9">
        <v>1008</v>
      </c>
    </row>
    <row r="10" spans="1:22" ht="17.25" customHeight="1" x14ac:dyDescent="0.25">
      <c r="A10" s="5" t="s">
        <v>23</v>
      </c>
      <c r="B10">
        <v>31</v>
      </c>
      <c r="C10" s="14">
        <v>6907305</v>
      </c>
      <c r="D10" s="14">
        <v>5592804</v>
      </c>
      <c r="E10" s="14">
        <v>8621273</v>
      </c>
      <c r="F10" s="14">
        <v>23642337</v>
      </c>
      <c r="G10" s="14">
        <v>1421643</v>
      </c>
      <c r="H10" t="str" cm="1">
        <f t="array" ref="H10">IF(COUNTA(C10:G10)=0,"",_xlfn.LET(_xlpm.m,SUMPRODUCT((LOWER(TRIM(C10:G10&amp;""))&lt;&gt;"x")*(IFERROR(C10:G10*1,0)&lt;6000000)),IF(_xlpm.m=0,"Perfect",_xlpm.m&amp;IF(_xlpm.m=1," Miss"," Misses"))))</f>
        <v>2 Misses</v>
      </c>
      <c r="I10" s="46" t="s">
        <v>121</v>
      </c>
      <c r="J10" s="46" t="s">
        <v>121</v>
      </c>
      <c r="K10" s="47"/>
      <c r="L10" s="14" cm="1">
        <f t="array" ref="L10">IF(COUNTA(C10:G10)=0,"",SUMPRODUCT((LOWER(TRIM(C10:G10&amp;""))&lt;&gt;"x")*IFERROR(C10:G10*1,0)))</f>
        <v>46185362</v>
      </c>
      <c r="M10" s="14" cm="1">
        <f t="array" ref="M10">IF(COUNTA(C10:G10)=0,"",SUMPRODUCT((LOWER(TRIM(C10:G10&amp;""))&lt;&gt;"x")*IFERROR(C10:G10*1,0))/SUMPRODUCT((LOWER(TRIM(C10:G10&amp;""))&lt;&gt;"x")*(C10:G10&lt;&gt;"")))</f>
        <v>9237072.4000000004</v>
      </c>
      <c r="N10" s="101" t="s">
        <v>177</v>
      </c>
      <c r="O10" t="str">
        <v>Turtley22</v>
      </c>
      <c r="P10" t="str">
        <v>INMORTALES</v>
      </c>
      <c r="V10" cm="1">
        <f t="array" ref="V10">IF(TRIM(A10)="","",_xlfn.LET(_xlpm.n,TRIM(SUBSTITUTE(SUBSTITUTE(CLEAN(A10)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1009</v>
      </c>
    </row>
    <row r="11" spans="1:22" ht="17.25" customHeight="1" x14ac:dyDescent="0.25">
      <c r="A11" s="6" t="s">
        <v>4</v>
      </c>
      <c r="B11">
        <v>29</v>
      </c>
      <c r="C11" s="14">
        <v>6629537</v>
      </c>
      <c r="D11" s="14">
        <v>6815518</v>
      </c>
      <c r="E11" s="14">
        <v>6537492</v>
      </c>
      <c r="F11" s="14">
        <v>32219150</v>
      </c>
      <c r="G11" s="14">
        <v>8032730</v>
      </c>
      <c r="H11" t="str" cm="1">
        <f t="array" ref="H11">IF(COUNTA(C11:G11)=0,"",_xlfn.LET(_xlpm.m,SUMPRODUCT((LOWER(TRIM(C11:G11&amp;""))&lt;&gt;"x")*(IFERROR(C11:G11*1,0)&lt;6000000)),IF(_xlpm.m=0,"Perfect",_xlpm.m&amp;IF(_xlpm.m=1," Miss"," Misses"))))</f>
        <v>Perfect</v>
      </c>
      <c r="I11" s="46" t="s">
        <v>121</v>
      </c>
      <c r="J11" s="46" t="s">
        <v>121</v>
      </c>
      <c r="K11" s="47"/>
      <c r="L11" s="14" cm="1">
        <f t="array" ref="L11">IF(COUNTA(C11:G11)=0,"",SUMPRODUCT((LOWER(TRIM(C11:G11&amp;""))&lt;&gt;"x")*IFERROR(C11:G11*1,0)))</f>
        <v>60234427</v>
      </c>
      <c r="M11" s="14" cm="1">
        <f t="array" ref="M11">IF(COUNTA(C11:G11)=0,"",SUMPRODUCT((LOWER(TRIM(C11:G11&amp;""))&lt;&gt;"x")*IFERROR(C11:G11*1,0))/SUMPRODUCT((LOWER(TRIM(C11:G11&amp;""))&lt;&gt;"x")*(C11:G11&lt;&gt;"")))</f>
        <v>12046885.4</v>
      </c>
      <c r="N11" s="101" t="s">
        <v>177</v>
      </c>
      <c r="O11" t="str">
        <v>Twin09</v>
      </c>
      <c r="P11" t="str">
        <v>Matys</v>
      </c>
      <c r="V11" cm="1">
        <f t="array" ref="V11">IF(TRIM(A11)="","",_xlfn.LET(_xlpm.n,TRIM(SUBSTITUTE(SUBSTITUTE(CLEAN(A11)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1010</v>
      </c>
    </row>
    <row r="12" spans="1:22" ht="17.25" customHeight="1" x14ac:dyDescent="0.25">
      <c r="A12" s="6" t="s">
        <v>7</v>
      </c>
      <c r="B12">
        <v>30</v>
      </c>
      <c r="C12" s="14">
        <v>9985287</v>
      </c>
      <c r="D12" s="14">
        <v>5259982</v>
      </c>
      <c r="E12" s="14">
        <v>2035299</v>
      </c>
      <c r="F12" s="14">
        <v>17545828</v>
      </c>
      <c r="G12" s="14">
        <v>6770903</v>
      </c>
      <c r="H12" t="str" cm="1">
        <f t="array" ref="H12">IF(COUNTA(C12:G12)=0,"",_xlfn.LET(_xlpm.m,SUMPRODUCT((LOWER(TRIM(C12:G12&amp;""))&lt;&gt;"x")*(IFERROR(C12:G12*1,0)&lt;6000000)),IF(_xlpm.m=0,"Perfect",_xlpm.m&amp;IF(_xlpm.m=1," Miss"," Misses"))))</f>
        <v>2 Misses</v>
      </c>
      <c r="I12" s="46" t="s">
        <v>121</v>
      </c>
      <c r="J12" s="46" t="s">
        <v>121</v>
      </c>
      <c r="K12" s="47"/>
      <c r="L12" s="14" cm="1">
        <f t="array" ref="L12">IF(COUNTA(C12:G12)=0,"",SUMPRODUCT((LOWER(TRIM(C12:G12&amp;""))&lt;&gt;"x")*IFERROR(C12:G12*1,0)))</f>
        <v>41597299</v>
      </c>
      <c r="M12" s="14" cm="1">
        <f t="array" ref="M12">IF(COUNTA(C12:G12)=0,"",SUMPRODUCT((LOWER(TRIM(C12:G12&amp;""))&lt;&gt;"x")*IFERROR(C12:G12*1,0))/SUMPRODUCT((LOWER(TRIM(C12:G12&amp;""))&lt;&gt;"x")*(C12:G12&lt;&gt;"")))</f>
        <v>8319459.7999999998</v>
      </c>
      <c r="N12" s="101" t="s">
        <v>177</v>
      </c>
      <c r="O12" t="str">
        <v>Brommex</v>
      </c>
      <c r="V12" cm="1">
        <f t="array" ref="V12">IF(TRIM(A12)="","",_xlfn.LET(_xlpm.n,TRIM(SUBSTITUTE(SUBSTITUTE(CLEAN(A12)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1011</v>
      </c>
    </row>
    <row r="13" spans="1:22" ht="17.25" customHeight="1" x14ac:dyDescent="0.25">
      <c r="A13" s="6" t="s">
        <v>11</v>
      </c>
      <c r="B13">
        <v>30</v>
      </c>
      <c r="C13" s="14">
        <v>15259889</v>
      </c>
      <c r="D13" s="14">
        <v>6071612</v>
      </c>
      <c r="E13" s="14">
        <v>6938127</v>
      </c>
      <c r="F13" s="14">
        <v>18424102</v>
      </c>
      <c r="G13" s="14">
        <v>8792710</v>
      </c>
      <c r="H13" t="str" cm="1">
        <f t="array" ref="H13">IF(COUNTA(C13:G13)=0,"",_xlfn.LET(_xlpm.m,SUMPRODUCT((LOWER(TRIM(C13:G13&amp;""))&lt;&gt;"x")*(IFERROR(C13:G13*1,0)&lt;6000000)),IF(_xlpm.m=0,"Perfect",_xlpm.m&amp;IF(_xlpm.m=1," Miss"," Misses"))))</f>
        <v>Perfect</v>
      </c>
      <c r="I13" s="46" t="s">
        <v>121</v>
      </c>
      <c r="J13" s="46" t="s">
        <v>121</v>
      </c>
      <c r="K13" s="47"/>
      <c r="L13" s="14" cm="1">
        <f t="array" ref="L13">IF(COUNTA(C13:G13)=0,"",SUMPRODUCT((LOWER(TRIM(C13:G13&amp;""))&lt;&gt;"x")*IFERROR(C13:G13*1,0)))</f>
        <v>55486440</v>
      </c>
      <c r="M13" s="14" cm="1">
        <f t="array" ref="M13">IF(COUNTA(C13:G13)=0,"",SUMPRODUCT((LOWER(TRIM(C13:G13&amp;""))&lt;&gt;"x")*IFERROR(C13:G13*1,0))/SUMPRODUCT((LOWER(TRIM(C13:G13&amp;""))&lt;&gt;"x")*(C13:G13&lt;&gt;"")))</f>
        <v>11097288</v>
      </c>
      <c r="N13" s="101" t="s">
        <v>177</v>
      </c>
      <c r="O13" t="str">
        <v>CarlosMLG</v>
      </c>
      <c r="V13" t="e" cm="1">
        <f t="array" ref="V13">IF(TRIM(A13)="","",_xlfn.LET(_xlpm.n,TRIM(SUBSTITUTE(SUBSTITUTE(CLEAN(A13)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4" spans="1:22" ht="17.25" customHeight="1" x14ac:dyDescent="0.25">
      <c r="A14" s="6" t="s">
        <v>13</v>
      </c>
      <c r="B14">
        <v>31</v>
      </c>
      <c r="C14" s="14">
        <v>6976296</v>
      </c>
      <c r="D14" s="14">
        <v>6142051</v>
      </c>
      <c r="E14" s="14">
        <v>6213367</v>
      </c>
      <c r="F14" s="14">
        <v>15109032</v>
      </c>
      <c r="G14" s="14">
        <v>3732207</v>
      </c>
      <c r="H14" t="str" cm="1">
        <f t="array" ref="H14">IF(COUNTA(C14:G14)=0,"",_xlfn.LET(_xlpm.m,SUMPRODUCT((LOWER(TRIM(C14:G14&amp;""))&lt;&gt;"x")*(IFERROR(C14:G14*1,0)&lt;6000000)),IF(_xlpm.m=0,"Perfect",_xlpm.m&amp;IF(_xlpm.m=1," Miss"," Misses"))))</f>
        <v>1 Miss</v>
      </c>
      <c r="I14" s="46" t="s">
        <v>121</v>
      </c>
      <c r="J14" s="46" t="s">
        <v>121</v>
      </c>
      <c r="K14" s="47"/>
      <c r="L14" s="14" cm="1">
        <f t="array" ref="L14">IF(COUNTA(C14:G14)=0,"",SUMPRODUCT((LOWER(TRIM(C14:G14&amp;""))&lt;&gt;"x")*IFERROR(C14:G14*1,0)))</f>
        <v>38172953</v>
      </c>
      <c r="M14" s="14" cm="1">
        <f t="array" ref="M14">IF(COUNTA(C14:G14)=0,"",SUMPRODUCT((LOWER(TRIM(C14:G14&amp;""))&lt;&gt;"x")*IFERROR(C14:G14*1,0))/SUMPRODUCT((LOWER(TRIM(C14:G14&amp;""))&lt;&gt;"x")*(C14:G14&lt;&gt;"")))</f>
        <v>7634590.5999999996</v>
      </c>
      <c r="N14" s="101" t="s">
        <v>177</v>
      </c>
      <c r="O14" t="str">
        <v>Cgable</v>
      </c>
      <c r="V14" cm="1">
        <f t="array" ref="V14">IF(TRIM(A14)="","",_xlfn.LET(_xlpm.n,TRIM(SUBSTITUTE(SUBSTITUTE(CLEAN(A14)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1013</v>
      </c>
    </row>
    <row r="15" spans="1:22" ht="17.25" customHeight="1" x14ac:dyDescent="0.25">
      <c r="A15" s="6" t="s">
        <v>16</v>
      </c>
      <c r="B15">
        <v>29</v>
      </c>
      <c r="C15" s="14">
        <v>6420544</v>
      </c>
      <c r="D15" s="14">
        <v>3755339</v>
      </c>
      <c r="E15" s="14">
        <v>9126016</v>
      </c>
      <c r="F15" s="14">
        <v>8908694</v>
      </c>
      <c r="G15" s="14">
        <v>1978000</v>
      </c>
      <c r="H15" t="str" cm="1">
        <f t="array" ref="H15">IF(COUNTA(C15:G15)=0,"",_xlfn.LET(_xlpm.m,SUMPRODUCT((LOWER(TRIM(C15:G15&amp;""))&lt;&gt;"x")*(IFERROR(C15:G15*1,0)&lt;6000000)),IF(_xlpm.m=0,"Perfect",_xlpm.m&amp;IF(_xlpm.m=1," Miss"," Misses"))))</f>
        <v>2 Misses</v>
      </c>
      <c r="I15" s="46" t="s">
        <v>121</v>
      </c>
      <c r="J15" s="46" t="s">
        <v>121</v>
      </c>
      <c r="K15" s="47"/>
      <c r="L15" s="14" cm="1">
        <f t="array" ref="L15">IF(COUNTA(C15:G15)=0,"",SUMPRODUCT((LOWER(TRIM(C15:G15&amp;""))&lt;&gt;"x")*IFERROR(C15:G15*1,0)))</f>
        <v>30188593</v>
      </c>
      <c r="M15" s="14" cm="1">
        <f t="array" ref="M15">IF(COUNTA(C15:G15)=0,"",SUMPRODUCT((LOWER(TRIM(C15:G15&amp;""))&lt;&gt;"x")*IFERROR(C15:G15*1,0))/SUMPRODUCT((LOWER(TRIM(C15:G15&amp;""))&lt;&gt;"x")*(C15:G15&lt;&gt;"")))</f>
        <v>6037718.5999999996</v>
      </c>
      <c r="N15" s="101" t="s">
        <v>177</v>
      </c>
      <c r="O15" t="str">
        <v>Chuck Woolery</v>
      </c>
      <c r="V15" cm="1">
        <f t="array" ref="V15">IF(TRIM(A15)="","",_xlfn.LET(_xlpm.n,TRIM(SUBSTITUTE(SUBSTITUTE(CLEAN(A15)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1014</v>
      </c>
    </row>
    <row r="16" spans="1:22" ht="17.25" customHeight="1" x14ac:dyDescent="0.25">
      <c r="A16" s="6" t="s">
        <v>126</v>
      </c>
      <c r="B16">
        <v>31</v>
      </c>
      <c r="C16" s="14">
        <v>3775726</v>
      </c>
      <c r="D16" s="14">
        <v>2453766</v>
      </c>
      <c r="E16" s="14">
        <v>1046344</v>
      </c>
      <c r="F16" s="14">
        <v>6052633</v>
      </c>
      <c r="G16" s="14">
        <v>1500320</v>
      </c>
      <c r="H16" t="str" cm="1">
        <f t="array" ref="H16">IF(COUNTA(C16:G16)=0,"",_xlfn.LET(_xlpm.m,SUMPRODUCT((LOWER(TRIM(C16:G16&amp;""))&lt;&gt;"x")*(IFERROR(C16:G16*1,0)&lt;6000000)),IF(_xlpm.m=0,"Perfect",_xlpm.m&amp;IF(_xlpm.m=1," Miss"," Misses"))))</f>
        <v>4 Misses</v>
      </c>
      <c r="I16" s="46" t="s">
        <v>121</v>
      </c>
      <c r="J16" s="46" t="s">
        <v>121</v>
      </c>
      <c r="K16" s="47"/>
      <c r="L16" s="14" cm="1">
        <f t="array" ref="L16">IF(COUNTA(C16:G16)=0,"",SUMPRODUCT((LOWER(TRIM(C16:G16&amp;""))&lt;&gt;"x")*IFERROR(C16:G16*1,0)))</f>
        <v>14828789</v>
      </c>
      <c r="M16" s="14" cm="1">
        <f t="array" ref="M16">IF(COUNTA(C16:G16)=0,"",SUMPRODUCT((LOWER(TRIM(C16:G16&amp;""))&lt;&gt;"x")*IFERROR(C16:G16*1,0))/SUMPRODUCT((LOWER(TRIM(C16:G16&amp;""))&lt;&gt;"x")*(C16:G16&lt;&gt;"")))</f>
        <v>2965757.8</v>
      </c>
      <c r="N16" s="102" t="s">
        <v>178</v>
      </c>
      <c r="O16" t="str">
        <v>Columnbina</v>
      </c>
      <c r="V16" t="e" cm="1">
        <f t="array" ref="V16">IF(TRIM(A16)="","",_xlfn.LET(_xlpm.n,TRIM(SUBSTITUTE(SUBSTITUTE(CLEAN(A16)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7" spans="1:22" ht="17.25" customHeight="1" x14ac:dyDescent="0.25">
      <c r="A17" s="6" t="s">
        <v>5</v>
      </c>
      <c r="B17">
        <v>29</v>
      </c>
      <c r="C17" s="14">
        <v>3314786</v>
      </c>
      <c r="D17" s="14">
        <v>1333487</v>
      </c>
      <c r="E17" s="14">
        <v>2374786</v>
      </c>
      <c r="F17" s="14">
        <v>6031382</v>
      </c>
      <c r="G17" s="14">
        <v>1181922</v>
      </c>
      <c r="H17" t="str" cm="1">
        <f t="array" ref="H17">IF(COUNTA(C17:G17)=0,"",_xlfn.LET(_xlpm.m,SUMPRODUCT((LOWER(TRIM(C17:G17&amp;""))&lt;&gt;"x")*(IFERROR(C17:G17*1,0)&lt;6000000)),IF(_xlpm.m=0,"Perfect",_xlpm.m&amp;IF(_xlpm.m=1," Miss"," Misses"))))</f>
        <v>4 Misses</v>
      </c>
      <c r="I17" s="46" t="s">
        <v>121</v>
      </c>
      <c r="J17" s="49" t="s">
        <v>125</v>
      </c>
      <c r="K17" s="47"/>
      <c r="L17" s="14" cm="1">
        <f t="array" ref="L17">IF(COUNTA(C17:G17)=0,"",SUMPRODUCT((LOWER(TRIM(C17:G17&amp;""))&lt;&gt;"x")*IFERROR(C17:G17*1,0)))</f>
        <v>14236363</v>
      </c>
      <c r="M17" s="14" cm="1">
        <f t="array" ref="M17">IF(COUNTA(C17:G17)=0,"",SUMPRODUCT((LOWER(TRIM(C17:G17&amp;""))&lt;&gt;"x")*IFERROR(C17:G17*1,0))/SUMPRODUCT((LOWER(TRIM(C17:G17&amp;""))&lt;&gt;"x")*(C17:G17&lt;&gt;"")))</f>
        <v>2847272.6</v>
      </c>
      <c r="N17" s="102" t="s">
        <v>178</v>
      </c>
      <c r="O17" t="str">
        <v>Daani</v>
      </c>
      <c r="V17" t="e" cm="1">
        <f t="array" ref="V17">IF(TRIM(A17)="","",_xlfn.LET(_xlpm.n,TRIM(SUBSTITUTE(SUBSTITUTE(CLEAN(A17)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8" spans="1:22" ht="17.25" customHeight="1" x14ac:dyDescent="0.25">
      <c r="A18" s="6" t="s">
        <v>188</v>
      </c>
      <c r="B18">
        <v>28</v>
      </c>
      <c r="C18" s="14">
        <v>9611353</v>
      </c>
      <c r="D18" s="14">
        <v>6254493</v>
      </c>
      <c r="E18" s="14">
        <v>5141428</v>
      </c>
      <c r="F18" s="14">
        <v>7060689</v>
      </c>
      <c r="G18" s="14">
        <v>4194870</v>
      </c>
      <c r="H18" t="str" cm="1">
        <f t="array" ref="H18">IF(COUNTA(C18:G18)=0,"",_xlfn.LET(_xlpm.m,SUMPRODUCT((LOWER(TRIM(C18:G18&amp;""))&lt;&gt;"x")*(IFERROR(C18:G18*1,0)&lt;6000000)),IF(_xlpm.m=0,"Perfect",_xlpm.m&amp;IF(_xlpm.m=1," Miss"," Misses"))))</f>
        <v>2 Misses</v>
      </c>
      <c r="I18" s="46" t="s">
        <v>121</v>
      </c>
      <c r="J18" s="46" t="s">
        <v>121</v>
      </c>
      <c r="K18" s="47"/>
      <c r="L18" s="14" cm="1">
        <f t="array" ref="L18">IF(COUNTA(C18:G18)=0,"",SUMPRODUCT((LOWER(TRIM(C18:G18&amp;""))&lt;&gt;"x")*IFERROR(C18:G18*1,0)))</f>
        <v>32262833</v>
      </c>
      <c r="M18" s="14" cm="1">
        <f t="array" ref="M18">IF(COUNTA(C18:G18)=0,"",SUMPRODUCT((LOWER(TRIM(C18:G18&amp;""))&lt;&gt;"x")*IFERROR(C18:G18*1,0))/SUMPRODUCT((LOWER(TRIM(C18:G18&amp;""))&lt;&gt;"x")*(C18:G18&lt;&gt;"")))</f>
        <v>6452566.5999999996</v>
      </c>
      <c r="N18" s="101" t="s">
        <v>177</v>
      </c>
      <c r="O18" t="str">
        <v xml:space="preserve">Dangon1 </v>
      </c>
      <c r="V18" cm="1">
        <f t="array" ref="V18">IF(TRIM(A18)="","",_xlfn.LET(_xlpm.n,TRIM(SUBSTITUTE(SUBSTITUTE(CLEAN(A18)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1017</v>
      </c>
    </row>
    <row r="19" spans="1:22" ht="17.25" customHeight="1" x14ac:dyDescent="0.25">
      <c r="A19" s="6" t="s">
        <v>133</v>
      </c>
      <c r="B19">
        <v>29</v>
      </c>
      <c r="C19" s="14">
        <v>10277163</v>
      </c>
      <c r="D19" s="14">
        <v>6482204</v>
      </c>
      <c r="E19" s="14">
        <v>7652313</v>
      </c>
      <c r="F19" s="14">
        <v>17706631</v>
      </c>
      <c r="G19" s="14">
        <v>7053499</v>
      </c>
      <c r="H19" t="str" cm="1">
        <f t="array" ref="H19">IF(COUNTA(C19:G19)=0,"",_xlfn.LET(_xlpm.m,SUMPRODUCT((LOWER(TRIM(C19:G19&amp;""))&lt;&gt;"x")*(IFERROR(C19:G19*1,0)&lt;6000000)),IF(_xlpm.m=0,"Perfect",_xlpm.m&amp;IF(_xlpm.m=1," Miss"," Misses"))))</f>
        <v>Perfect</v>
      </c>
      <c r="I19" s="46" t="s">
        <v>121</v>
      </c>
      <c r="J19" s="46" t="s">
        <v>121</v>
      </c>
      <c r="K19" s="47"/>
      <c r="L19" s="14" cm="1">
        <f t="array" ref="L19">IF(COUNTA(C19:G19)=0,"",SUMPRODUCT((LOWER(TRIM(C19:G19&amp;""))&lt;&gt;"x")*IFERROR(C19:G19*1,0)))</f>
        <v>49171810</v>
      </c>
      <c r="M19" s="14" cm="1">
        <f t="array" ref="M19">IF(COUNTA(C19:G19)=0,"",SUMPRODUCT((LOWER(TRIM(C19:G19&amp;""))&lt;&gt;"x")*IFERROR(C19:G19*1,0))/SUMPRODUCT((LOWER(TRIM(C19:G19&amp;""))&lt;&gt;"x")*(C19:G19&lt;&gt;"")))</f>
        <v>9834362</v>
      </c>
      <c r="N19" s="101" t="s">
        <v>177</v>
      </c>
      <c r="O19" t="str">
        <v>Fabnio</v>
      </c>
      <c r="V19" t="e" cm="1">
        <f t="array" ref="V19">IF(TRIM(A19)="","",_xlfn.LET(_xlpm.n,TRIM(SUBSTITUTE(SUBSTITUTE(CLEAN(A19)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20" spans="1:22" ht="17.25" customHeight="1" x14ac:dyDescent="0.25">
      <c r="A20" s="6" t="s">
        <v>202</v>
      </c>
      <c r="B20">
        <v>30</v>
      </c>
      <c r="C20" s="14">
        <v>5003120</v>
      </c>
      <c r="D20" s="14">
        <v>2824329</v>
      </c>
      <c r="E20" s="14">
        <v>0</v>
      </c>
      <c r="F20" s="14">
        <v>2028805</v>
      </c>
      <c r="G20" s="14">
        <v>0</v>
      </c>
      <c r="H20" t="str" cm="1">
        <f t="array" ref="H20">IF(COUNTA(C20:G20)=0,"",_xlfn.LET(_xlpm.m,SUMPRODUCT((LOWER(TRIM(C20:G20&amp;""))&lt;&gt;"x")*(IFERROR(C20:G20*1,0)&lt;6000000)),IF(_xlpm.m=0,"Perfect",_xlpm.m&amp;IF(_xlpm.m=1," Miss"," Misses"))))</f>
        <v>5 Misses</v>
      </c>
      <c r="I20" s="46" t="s">
        <v>121</v>
      </c>
      <c r="J20" s="46" t="s">
        <v>121</v>
      </c>
      <c r="K20" s="47"/>
      <c r="L20" s="14" cm="1">
        <f t="array" ref="L20">IF(COUNTA(C20:G20)=0,"",SUMPRODUCT((LOWER(TRIM(C20:G20&amp;""))&lt;&gt;"x")*IFERROR(C20:G20*1,0)))</f>
        <v>9856254</v>
      </c>
      <c r="M20" s="14" cm="1">
        <f t="array" ref="M20">IF(COUNTA(C20:G20)=0,"",SUMPRODUCT((LOWER(TRIM(C20:G20&amp;""))&lt;&gt;"x")*IFERROR(C20:G20*1,0))/SUMPRODUCT((LOWER(TRIM(C20:G20&amp;""))&lt;&gt;"x")*(C20:G20&lt;&gt;"")))</f>
        <v>1971250.8</v>
      </c>
      <c r="N20" s="102" t="s">
        <v>178</v>
      </c>
      <c r="O20" t="str">
        <v>HulaGrafix</v>
      </c>
      <c r="V20" t="e" cm="1">
        <f t="array" ref="V20">IF(TRIM(A20)="","",_xlfn.LET(_xlpm.n,TRIM(SUBSTITUTE(SUBSTITUTE(CLEAN(A20)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21" spans="1:22" ht="17.25" customHeight="1" x14ac:dyDescent="0.25">
      <c r="A21" s="6" t="s">
        <v>24</v>
      </c>
      <c r="B21">
        <v>31</v>
      </c>
      <c r="C21" s="14">
        <v>7647740</v>
      </c>
      <c r="D21" s="14">
        <v>6830479</v>
      </c>
      <c r="E21" s="14">
        <v>8145615</v>
      </c>
      <c r="F21" s="14">
        <v>24071524</v>
      </c>
      <c r="G21" s="14">
        <v>6861894</v>
      </c>
      <c r="H21" t="str" cm="1">
        <f t="array" ref="H21">IF(COUNTA(C21:G21)=0,"",_xlfn.LET(_xlpm.m,SUMPRODUCT((LOWER(TRIM(C21:G21&amp;""))&lt;&gt;"x")*(IFERROR(C21:G21*1,0)&lt;6000000)),IF(_xlpm.m=0,"Perfect",_xlpm.m&amp;IF(_xlpm.m=1," Miss"," Misses"))))</f>
        <v>Perfect</v>
      </c>
      <c r="I21" s="46" t="s">
        <v>121</v>
      </c>
      <c r="J21" s="46" t="s">
        <v>121</v>
      </c>
      <c r="K21" s="47"/>
      <c r="L21" s="14" cm="1">
        <f t="array" ref="L21">IF(COUNTA(C21:G21)=0,"",SUMPRODUCT((LOWER(TRIM(C21:G21&amp;""))&lt;&gt;"x")*IFERROR(C21:G21*1,0)))</f>
        <v>53557252</v>
      </c>
      <c r="M21" s="14" cm="1">
        <f t="array" ref="M21">IF(COUNTA(C21:G21)=0,"",SUMPRODUCT((LOWER(TRIM(C21:G21&amp;""))&lt;&gt;"x")*IFERROR(C21:G21*1,0))/SUMPRODUCT((LOWER(TRIM(C21:G21&amp;""))&lt;&gt;"x")*(C21:G21&lt;&gt;"")))</f>
        <v>10711450.4</v>
      </c>
      <c r="N21" s="101" t="s">
        <v>177</v>
      </c>
      <c r="O21" t="str">
        <v>LOVER GUY</v>
      </c>
      <c r="V21" cm="1">
        <f t="array" ref="V21">IF(TRIM(A21)="","",_xlfn.LET(_xlpm.n,TRIM(SUBSTITUTE(SUBSTITUTE(CLEAN(A21)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1020</v>
      </c>
    </row>
    <row r="22" spans="1:22" ht="17.25" customHeight="1" x14ac:dyDescent="0.25">
      <c r="A22" s="6" t="s">
        <v>254</v>
      </c>
      <c r="B22">
        <v>31</v>
      </c>
      <c r="C22" s="14">
        <v>7317546</v>
      </c>
      <c r="D22" s="14">
        <v>6075522</v>
      </c>
      <c r="E22" s="14">
        <v>12655345</v>
      </c>
      <c r="F22" s="14">
        <v>49485708</v>
      </c>
      <c r="G22" s="14">
        <v>7227569</v>
      </c>
      <c r="H22" t="str" cm="1">
        <f t="array" ref="H22">IF(COUNTA(C22:G22)=0,"",_xlfn.LET(_xlpm.m,SUMPRODUCT((LOWER(TRIM(C22:G22&amp;""))&lt;&gt;"x")*(IFERROR(C22:G22*1,0)&lt;6000000)),IF(_xlpm.m=0,"Perfect",_xlpm.m&amp;IF(_xlpm.m=1," Miss"," Misses"))))</f>
        <v>Perfect</v>
      </c>
      <c r="I22" s="46" t="s">
        <v>121</v>
      </c>
      <c r="J22" s="46" t="s">
        <v>121</v>
      </c>
      <c r="K22" s="47"/>
      <c r="L22" s="14" cm="1">
        <f t="array" ref="L22">IF(COUNTA(C22:G22)=0,"",SUMPRODUCT((LOWER(TRIM(C22:G22&amp;""))&lt;&gt;"x")*IFERROR(C22:G22*1,0)))</f>
        <v>82761690</v>
      </c>
      <c r="M22" s="14" cm="1">
        <f t="array" ref="M22">IF(COUNTA(C22:G22)=0,"",SUMPRODUCT((LOWER(TRIM(C22:G22&amp;""))&lt;&gt;"x")*IFERROR(C22:G22*1,0))/SUMPRODUCT((LOWER(TRIM(C22:G22&amp;""))&lt;&gt;"x")*(C22:G22&lt;&gt;"")))</f>
        <v>16552338</v>
      </c>
      <c r="N22" s="101" t="s">
        <v>177</v>
      </c>
      <c r="O22" t="str">
        <v>Matys</v>
      </c>
      <c r="V22" cm="1">
        <f t="array" ref="V22">IF(TRIM(A22)="","",_xlfn.LET(_xlpm.n,TRIM(SUBSTITUTE(SUBSTITUTE(CLEAN(A22)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1021</v>
      </c>
    </row>
    <row r="23" spans="1:22" ht="17.25" customHeight="1" x14ac:dyDescent="0.25">
      <c r="A23" s="6" t="s">
        <v>128</v>
      </c>
      <c r="B23">
        <v>30</v>
      </c>
      <c r="C23" s="14">
        <v>15168141</v>
      </c>
      <c r="D23" s="14">
        <v>10028247</v>
      </c>
      <c r="E23" s="14">
        <v>8959929</v>
      </c>
      <c r="F23" s="14">
        <v>25645109</v>
      </c>
      <c r="G23" s="14">
        <v>11118786</v>
      </c>
      <c r="H23" t="str" cm="1">
        <f t="array" ref="H23">IF(COUNTA(C23:G23)=0,"",_xlfn.LET(_xlpm.m,SUMPRODUCT((LOWER(TRIM(C23:G23&amp;""))&lt;&gt;"x")*(IFERROR(C23:G23*1,0)&lt;6000000)),IF(_xlpm.m=0,"Perfect",_xlpm.m&amp;IF(_xlpm.m=1," Miss"," Misses"))))</f>
        <v>Perfect</v>
      </c>
      <c r="I23" s="46" t="s">
        <v>121</v>
      </c>
      <c r="J23" s="46" t="s">
        <v>121</v>
      </c>
      <c r="K23" s="47"/>
      <c r="L23" s="14" cm="1">
        <f t="array" ref="L23">IF(COUNTA(C23:G23)=0,"",SUMPRODUCT((LOWER(TRIM(C23:G23&amp;""))&lt;&gt;"x")*IFERROR(C23:G23*1,0)))</f>
        <v>70920212</v>
      </c>
      <c r="M23" s="14" cm="1">
        <f t="array" ref="M23">IF(COUNTA(C23:G23)=0,"",SUMPRODUCT((LOWER(TRIM(C23:G23&amp;""))&lt;&gt;"x")*IFERROR(C23:G23*1,0))/SUMPRODUCT((LOWER(TRIM(C23:G23&amp;""))&lt;&gt;"x")*(C23:G23&lt;&gt;"")))</f>
        <v>14184042.4</v>
      </c>
      <c r="N23" s="101" t="s">
        <v>177</v>
      </c>
      <c r="O23" t="str">
        <v>TurkeyG</v>
      </c>
      <c r="V23" t="e" cm="1">
        <f t="array" ref="V23">IF(TRIM(A23)="","",_xlfn.LET(_xlpm.n,TRIM(SUBSTITUTE(SUBSTITUTE(CLEAN(A23)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24" spans="1:22" ht="17.25" customHeight="1" x14ac:dyDescent="0.25">
      <c r="A24" s="6" t="s">
        <v>28</v>
      </c>
      <c r="B24">
        <v>30</v>
      </c>
      <c r="C24" s="14">
        <v>9387491</v>
      </c>
      <c r="D24" s="14">
        <v>6007782</v>
      </c>
      <c r="E24" s="14">
        <v>8630572</v>
      </c>
      <c r="F24" s="14">
        <v>13966135</v>
      </c>
      <c r="G24" s="14">
        <v>6366480</v>
      </c>
      <c r="H24" t="str" cm="1">
        <f t="array" ref="H24">IF(COUNTA(C24:G24)=0,"",_xlfn.LET(_xlpm.m,SUMPRODUCT((LOWER(TRIM(C24:G24&amp;""))&lt;&gt;"x")*(IFERROR(C24:G24*1,0)&lt;6000000)),IF(_xlpm.m=0,"Perfect",_xlpm.m&amp;IF(_xlpm.m=1," Miss"," Misses"))))</f>
        <v>Perfect</v>
      </c>
      <c r="I24" s="46" t="s">
        <v>121</v>
      </c>
      <c r="J24" s="46" t="s">
        <v>121</v>
      </c>
      <c r="K24" s="47"/>
      <c r="L24" s="14" cm="1">
        <f t="array" ref="L24">IF(COUNTA(C24:G24)=0,"",SUMPRODUCT((LOWER(TRIM(C24:G24&amp;""))&lt;&gt;"x")*IFERROR(C24:G24*1,0)))</f>
        <v>44358460</v>
      </c>
      <c r="M24" s="14" cm="1">
        <f t="array" ref="M24">IF(COUNTA(C24:G24)=0,"",SUMPRODUCT((LOWER(TRIM(C24:G24&amp;""))&lt;&gt;"x")*IFERROR(C24:G24*1,0))/SUMPRODUCT((LOWER(TRIM(C24:G24&amp;""))&lt;&gt;"x")*(C24:G24&lt;&gt;"")))</f>
        <v>8871692</v>
      </c>
      <c r="N24" s="101" t="s">
        <v>177</v>
      </c>
      <c r="O24" t="str">
        <v>Valentine85</v>
      </c>
      <c r="V24" cm="1">
        <f t="array" ref="V24">IF(TRIM(A24)="","",_xlfn.LET(_xlpm.n,TRIM(SUBSTITUTE(SUBSTITUTE(CLEAN(A24)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1023</v>
      </c>
    </row>
    <row r="25" spans="1:22" ht="17.25" customHeight="1" x14ac:dyDescent="0.25">
      <c r="A25" s="6" t="s">
        <v>197</v>
      </c>
      <c r="B25">
        <v>29</v>
      </c>
      <c r="C25" s="14">
        <v>6157517</v>
      </c>
      <c r="D25" s="14">
        <v>269592</v>
      </c>
      <c r="E25" s="14">
        <v>4511542</v>
      </c>
      <c r="F25" s="14">
        <v>2771742</v>
      </c>
      <c r="G25" s="14">
        <v>2401370</v>
      </c>
      <c r="H25" t="str" cm="1">
        <f t="array" ref="H25">IF(COUNTA(C25:G25)=0,"",_xlfn.LET(_xlpm.m,SUMPRODUCT((LOWER(TRIM(C25:G25&amp;""))&lt;&gt;"x")*(IFERROR(C25:G25*1,0)&lt;6000000)),IF(_xlpm.m=0,"Perfect",_xlpm.m&amp;IF(_xlpm.m=1," Miss"," Misses"))))</f>
        <v>4 Misses</v>
      </c>
      <c r="I25" s="46" t="s">
        <v>121</v>
      </c>
      <c r="J25" s="46" t="s">
        <v>121</v>
      </c>
      <c r="K25" s="47"/>
      <c r="L25" s="14" cm="1">
        <f t="array" ref="L25">IF(COUNTA(C25:G25)=0,"",SUMPRODUCT((LOWER(TRIM(C25:G25&amp;""))&lt;&gt;"x")*IFERROR(C25:G25*1,0)))</f>
        <v>16111763</v>
      </c>
      <c r="M25" s="14" cm="1">
        <f t="array" ref="M25">IF(COUNTA(C25:G25)=0,"",SUMPRODUCT((LOWER(TRIM(C25:G25&amp;""))&lt;&gt;"x")*IFERROR(C25:G25*1,0))/SUMPRODUCT((LOWER(TRIM(C25:G25&amp;""))&lt;&gt;"x")*(C25:G25&lt;&gt;"")))</f>
        <v>3222352.6</v>
      </c>
      <c r="N25" s="102" t="s">
        <v>178</v>
      </c>
      <c r="O25" t="str">
        <v>INMORTALES</v>
      </c>
      <c r="V25" t="e" cm="1">
        <f t="array" ref="V25">IF(TRIM(A25)="","",_xlfn.LET(_xlpm.n,TRIM(SUBSTITUTE(SUBSTITUTE(CLEAN(A25)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26" spans="1:22" ht="17.25" customHeight="1" x14ac:dyDescent="0.25">
      <c r="A26" s="6" t="s">
        <v>32</v>
      </c>
      <c r="B26">
        <v>29</v>
      </c>
      <c r="C26" s="14">
        <v>3426538</v>
      </c>
      <c r="D26" s="14">
        <v>1528278</v>
      </c>
      <c r="E26" s="14">
        <v>2056172</v>
      </c>
      <c r="F26" s="14">
        <v>6504523</v>
      </c>
      <c r="G26" s="14">
        <v>752438</v>
      </c>
      <c r="H26" t="str" cm="1">
        <f t="array" ref="H26">IF(COUNTA(C26:G26)=0,"",_xlfn.LET(_xlpm.m,SUMPRODUCT((LOWER(TRIM(C26:G26&amp;""))&lt;&gt;"x")*(IFERROR(C26:G26*1,0)&lt;6000000)),IF(_xlpm.m=0,"Perfect",_xlpm.m&amp;IF(_xlpm.m=1," Miss"," Misses"))))</f>
        <v>4 Misses</v>
      </c>
      <c r="I26" s="46" t="s">
        <v>121</v>
      </c>
      <c r="J26" s="46" t="s">
        <v>121</v>
      </c>
      <c r="K26" s="47"/>
      <c r="L26" s="14" cm="1">
        <f t="array" ref="L26">IF(COUNTA(C26:G26)=0,"",SUMPRODUCT((LOWER(TRIM(C26:G26&amp;""))&lt;&gt;"x")*IFERROR(C26:G26*1,0)))</f>
        <v>14267949</v>
      </c>
      <c r="M26" s="14" cm="1">
        <f t="array" ref="M26">IF(COUNTA(C26:G26)=0,"",SUMPRODUCT((LOWER(TRIM(C26:G26&amp;""))&lt;&gt;"x")*IFERROR(C26:G26*1,0))/SUMPRODUCT((LOWER(TRIM(C26:G26&amp;""))&lt;&gt;"x")*(C26:G26&lt;&gt;"")))</f>
        <v>2853589.8</v>
      </c>
      <c r="N26" s="102" t="s">
        <v>178</v>
      </c>
      <c r="O26" t="str">
        <v>Knull is back</v>
      </c>
      <c r="V26" cm="1">
        <f t="array" ref="V26">IF(TRIM(A26)="","",_xlfn.LET(_xlpm.n,TRIM(SUBSTITUTE(SUBSTITUTE(CLEAN(A26)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1025</v>
      </c>
    </row>
    <row r="27" spans="1:22" ht="17.25" customHeight="1" x14ac:dyDescent="0.25">
      <c r="A27" s="6" t="s">
        <v>187</v>
      </c>
      <c r="B27">
        <v>30</v>
      </c>
      <c r="C27" s="14">
        <v>6744010</v>
      </c>
      <c r="D27" s="14">
        <v>7324289</v>
      </c>
      <c r="E27" s="14">
        <v>6717873</v>
      </c>
      <c r="F27" s="14">
        <v>25160741</v>
      </c>
      <c r="G27" s="14">
        <v>11956299</v>
      </c>
      <c r="H27" t="str" cm="1">
        <f t="array" ref="H27">IF(COUNTA(C27:G27)=0,"",_xlfn.LET(_xlpm.m,SUMPRODUCT((LOWER(TRIM(C27:G27&amp;""))&lt;&gt;"x")*(IFERROR(C27:G27*1,0)&lt;6000000)),IF(_xlpm.m=0,"Perfect",_xlpm.m&amp;IF(_xlpm.m=1," Miss"," Misses"))))</f>
        <v>Perfect</v>
      </c>
      <c r="I27" s="46" t="s">
        <v>121</v>
      </c>
      <c r="J27" s="46" t="s">
        <v>121</v>
      </c>
      <c r="K27" s="47"/>
      <c r="L27" s="14" cm="1">
        <f t="array" ref="L27">IF(COUNTA(C27:G27)=0,"",SUMPRODUCT((LOWER(TRIM(C27:G27&amp;""))&lt;&gt;"x")*IFERROR(C27:G27*1,0)))</f>
        <v>57903212</v>
      </c>
      <c r="M27" s="14" cm="1">
        <f t="array" ref="M27">IF(COUNTA(C27:G27)=0,"",SUMPRODUCT((LOWER(TRIM(C27:G27&amp;""))&lt;&gt;"x")*IFERROR(C27:G27*1,0))/SUMPRODUCT((LOWER(TRIM(C27:G27&amp;""))&lt;&gt;"x")*(C27:G27&lt;&gt;"")))</f>
        <v>11580642.4</v>
      </c>
      <c r="N27" s="101" t="s">
        <v>177</v>
      </c>
      <c r="O27" t="str">
        <v>MexCol</v>
      </c>
      <c r="V27" cm="1">
        <f t="array" ref="V27">IF(TRIM(A27)="","",_xlfn.LET(_xlpm.n,TRIM(SUBSTITUTE(SUBSTITUTE(CLEAN(A27)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1026</v>
      </c>
    </row>
    <row r="28" spans="1:22" ht="17.25" customHeight="1" x14ac:dyDescent="0.25">
      <c r="A28" s="6" t="s">
        <v>35</v>
      </c>
      <c r="B28">
        <v>30</v>
      </c>
      <c r="C28" s="14">
        <v>6794907</v>
      </c>
      <c r="D28" s="14">
        <v>6963149</v>
      </c>
      <c r="E28" s="14">
        <v>7437267</v>
      </c>
      <c r="F28" s="14">
        <v>13400903</v>
      </c>
      <c r="G28" s="14">
        <v>3026965</v>
      </c>
      <c r="H28" t="str" cm="1">
        <f t="array" ref="H28">IF(COUNTA(C28:G28)=0,"",_xlfn.LET(_xlpm.m,SUMPRODUCT((LOWER(TRIM(C28:G28&amp;""))&lt;&gt;"x")*(IFERROR(C28:G28*1,0)&lt;6000000)),IF(_xlpm.m=0,"Perfect",_xlpm.m&amp;IF(_xlpm.m=1," Miss"," Misses"))))</f>
        <v>1 Miss</v>
      </c>
      <c r="I28" s="46" t="s">
        <v>121</v>
      </c>
      <c r="J28" s="46" t="s">
        <v>121</v>
      </c>
      <c r="K28" s="47"/>
      <c r="L28" s="14" cm="1">
        <f t="array" ref="L28">IF(COUNTA(C28:G28)=0,"",SUMPRODUCT((LOWER(TRIM(C28:G28&amp;""))&lt;&gt;"x")*IFERROR(C28:G28*1,0)))</f>
        <v>37623191</v>
      </c>
      <c r="M28" s="14" cm="1">
        <f t="array" ref="M28">IF(COUNTA(C28:G28)=0,"",SUMPRODUCT((LOWER(TRIM(C28:G28&amp;""))&lt;&gt;"x")*IFERROR(C28:G28*1,0))/SUMPRODUCT((LOWER(TRIM(C28:G28&amp;""))&lt;&gt;"x")*(C28:G28&lt;&gt;"")))</f>
        <v>7524638.2000000002</v>
      </c>
      <c r="N28" s="101" t="s">
        <v>177</v>
      </c>
      <c r="O28" t="str">
        <v>Pabloaob</v>
      </c>
      <c r="V28" cm="1">
        <f t="array" ref="V28">IF(TRIM(A28)="","",_xlfn.LET(_xlpm.n,TRIM(SUBSTITUTE(SUBSTITUTE(CLEAN(A28)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1027</v>
      </c>
    </row>
    <row r="29" spans="1:22" ht="17.25" customHeight="1" x14ac:dyDescent="0.25">
      <c r="A29" s="6" t="s">
        <v>77</v>
      </c>
      <c r="B29">
        <v>30</v>
      </c>
      <c r="C29" s="14">
        <v>9824268</v>
      </c>
      <c r="D29" s="14">
        <v>3991264</v>
      </c>
      <c r="E29" s="14">
        <v>12136701</v>
      </c>
      <c r="F29" s="14">
        <v>10308092</v>
      </c>
      <c r="G29" s="14">
        <v>2920214</v>
      </c>
      <c r="H29" t="str" cm="1">
        <f t="array" ref="H29">IF(COUNTA(C29:G29)=0,"",_xlfn.LET(_xlpm.m,SUMPRODUCT((LOWER(TRIM(C29:G29&amp;""))&lt;&gt;"x")*(IFERROR(C29:G29*1,0)&lt;6000000)),IF(_xlpm.m=0,"Perfect",_xlpm.m&amp;IF(_xlpm.m=1," Miss"," Misses"))))</f>
        <v>2 Misses</v>
      </c>
      <c r="I29" s="46" t="s">
        <v>121</v>
      </c>
      <c r="J29" s="46" t="s">
        <v>121</v>
      </c>
      <c r="K29" s="47"/>
      <c r="L29" s="14" cm="1">
        <f t="array" ref="L29">IF(COUNTA(C29:G29)=0,"",SUMPRODUCT((LOWER(TRIM(C29:G29&amp;""))&lt;&gt;"x")*IFERROR(C29:G29*1,0)))</f>
        <v>39180539</v>
      </c>
      <c r="M29" s="14" cm="1">
        <f t="array" ref="M29">IF(COUNTA(C29:G29)=0,"",SUMPRODUCT((LOWER(TRIM(C29:G29&amp;""))&lt;&gt;"x")*IFERROR(C29:G29*1,0))/SUMPRODUCT((LOWER(TRIM(C29:G29&amp;""))&lt;&gt;"x")*(C29:G29&lt;&gt;"")))</f>
        <v>7836107.7999999998</v>
      </c>
      <c r="N29" s="101" t="s">
        <v>177</v>
      </c>
      <c r="O29" t="str">
        <v>XxStonexX</v>
      </c>
      <c r="V29" t="e" cm="1">
        <f t="array" ref="V29">IF(TRIM(A29)="","",_xlfn.LET(_xlpm.n,TRIM(SUBSTITUTE(SUBSTITUTE(CLEAN(A29)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30" spans="1:22" ht="17.25" customHeight="1" x14ac:dyDescent="0.25">
      <c r="A30" s="6" t="s">
        <v>189</v>
      </c>
      <c r="B30">
        <v>29</v>
      </c>
      <c r="C30" s="14">
        <v>8758819</v>
      </c>
      <c r="D30" s="14">
        <v>6089624</v>
      </c>
      <c r="E30" s="14">
        <v>3384785</v>
      </c>
      <c r="F30" s="14">
        <v>15808060</v>
      </c>
      <c r="G30" s="14">
        <v>8999267</v>
      </c>
      <c r="H30" t="str" cm="1">
        <f t="array" ref="H30">IF(COUNTA(C30:G30)=0,"",_xlfn.LET(_xlpm.m,SUMPRODUCT((LOWER(TRIM(C30:G30&amp;""))&lt;&gt;"x")*(IFERROR(C30:G30*1,0)&lt;6000000)),IF(_xlpm.m=0,"Perfect",_xlpm.m&amp;IF(_xlpm.m=1," Miss"," Misses"))))</f>
        <v>1 Miss</v>
      </c>
      <c r="I30" s="46" t="s">
        <v>121</v>
      </c>
      <c r="J30" s="46" t="s">
        <v>121</v>
      </c>
      <c r="K30" s="47"/>
      <c r="L30" s="14" cm="1">
        <f t="array" ref="L30">IF(COUNTA(C30:G30)=0,"",SUMPRODUCT((LOWER(TRIM(C30:G30&amp;""))&lt;&gt;"x")*IFERROR(C30:G30*1,0)))</f>
        <v>43040555</v>
      </c>
      <c r="M30" s="14" cm="1">
        <f t="array" ref="M30">IF(COUNTA(C30:G30)=0,"",SUMPRODUCT((LOWER(TRIM(C30:G30&amp;""))&lt;&gt;"x")*IFERROR(C30:G30*1,0))/SUMPRODUCT((LOWER(TRIM(C30:G30&amp;""))&lt;&gt;"x")*(C30:G30&lt;&gt;"")))</f>
        <v>8608111</v>
      </c>
      <c r="N30" s="101" t="s">
        <v>177</v>
      </c>
      <c r="V30" cm="1">
        <f t="array" ref="V30">IF(TRIM(A30)="","",_xlfn.LET(_xlpm.n,TRIM(SUBSTITUTE(SUBSTITUTE(CLEAN(A30)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1028</v>
      </c>
    </row>
    <row r="31" spans="1:22" ht="17.25" customHeight="1" x14ac:dyDescent="0.25">
      <c r="A31" s="6" t="s">
        <v>38</v>
      </c>
      <c r="B31">
        <v>30</v>
      </c>
      <c r="C31" s="14">
        <v>10167646</v>
      </c>
      <c r="D31" s="14">
        <v>7446982</v>
      </c>
      <c r="E31" s="14">
        <v>8424487</v>
      </c>
      <c r="F31" s="14">
        <v>12923458</v>
      </c>
      <c r="G31" s="14">
        <v>7601182</v>
      </c>
      <c r="H31" t="str" cm="1">
        <f t="array" ref="H31">IF(COUNTA(C31:G31)=0,"",_xlfn.LET(_xlpm.m,SUMPRODUCT((LOWER(TRIM(C31:G31&amp;""))&lt;&gt;"x")*(IFERROR(C31:G31*1,0)&lt;6000000)),IF(_xlpm.m=0,"Perfect",_xlpm.m&amp;IF(_xlpm.m=1," Miss"," Misses"))))</f>
        <v>Perfect</v>
      </c>
      <c r="I31" s="46" t="s">
        <v>121</v>
      </c>
      <c r="J31" s="46" t="s">
        <v>121</v>
      </c>
      <c r="K31" s="47"/>
      <c r="L31" s="14" cm="1">
        <f t="array" ref="L31">IF(COUNTA(C31:G31)=0,"",SUMPRODUCT((LOWER(TRIM(C31:G31&amp;""))&lt;&gt;"x")*IFERROR(C31:G31*1,0)))</f>
        <v>46563755</v>
      </c>
      <c r="M31" s="14" cm="1">
        <f t="array" ref="M31">IF(COUNTA(C31:G31)=0,"",SUMPRODUCT((LOWER(TRIM(C31:G31&amp;""))&lt;&gt;"x")*IFERROR(C31:G31*1,0))/SUMPRODUCT((LOWER(TRIM(C31:G31&amp;""))&lt;&gt;"x")*(C31:G31&lt;&gt;"")))</f>
        <v>9312751</v>
      </c>
      <c r="N31" s="101" t="s">
        <v>177</v>
      </c>
      <c r="V31" cm="1">
        <f t="array" ref="V31">IF(TRIM(A31)="","",_xlfn.LET(_xlpm.n,TRIM(SUBSTITUTE(SUBSTITUTE(CLEAN(A31)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1029</v>
      </c>
    </row>
    <row r="32" spans="1:22" ht="17.25" customHeight="1" x14ac:dyDescent="0.25">
      <c r="A32" s="6" t="s">
        <v>41</v>
      </c>
      <c r="B32">
        <v>29</v>
      </c>
      <c r="C32" s="14">
        <v>10904939</v>
      </c>
      <c r="D32" s="14">
        <v>7148294</v>
      </c>
      <c r="E32" s="14">
        <v>6674296</v>
      </c>
      <c r="F32" s="14">
        <v>23624172</v>
      </c>
      <c r="G32" s="14">
        <v>6064300</v>
      </c>
      <c r="H32" t="str" cm="1">
        <f t="array" ref="H32">IF(COUNTA(C32:G32)=0,"",_xlfn.LET(_xlpm.m,SUMPRODUCT((LOWER(TRIM(C32:G32&amp;""))&lt;&gt;"x")*(IFERROR(C32:G32*1,0)&lt;6000000)),IF(_xlpm.m=0,"Perfect",_xlpm.m&amp;IF(_xlpm.m=1," Miss"," Misses"))))</f>
        <v>Perfect</v>
      </c>
      <c r="I32" s="46" t="s">
        <v>121</v>
      </c>
      <c r="J32" s="46" t="s">
        <v>121</v>
      </c>
      <c r="K32" s="47"/>
      <c r="L32" s="14" cm="1">
        <f t="array" ref="L32">IF(COUNTA(C32:G32)=0,"",SUMPRODUCT((LOWER(TRIM(C32:G32&amp;""))&lt;&gt;"x")*IFERROR(C32:G32*1,0)))</f>
        <v>54416001</v>
      </c>
      <c r="M32" s="14" cm="1">
        <f t="array" ref="M32">IF(COUNTA(C32:G32)=0,"",SUMPRODUCT((LOWER(TRIM(C32:G32&amp;""))&lt;&gt;"x")*IFERROR(C32:G32*1,0))/SUMPRODUCT((LOWER(TRIM(C32:G32&amp;""))&lt;&gt;"x")*(C32:G32&lt;&gt;"")))</f>
        <v>10883200.199999999</v>
      </c>
      <c r="N32" s="101" t="s">
        <v>177</v>
      </c>
      <c r="V32" cm="1">
        <f t="array" ref="V32">IF(TRIM(A32)="","",_xlfn.LET(_xlpm.n,TRIM(SUBSTITUTE(SUBSTITUTE(CLEAN(A32)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1030</v>
      </c>
    </row>
    <row r="33" spans="1:22" ht="17.25" customHeight="1" x14ac:dyDescent="0.25">
      <c r="A33" s="6" t="s">
        <v>42</v>
      </c>
      <c r="B33">
        <v>30</v>
      </c>
      <c r="C33" s="14">
        <v>6906343</v>
      </c>
      <c r="D33" s="14">
        <v>3002508</v>
      </c>
      <c r="E33" s="14">
        <v>2242861</v>
      </c>
      <c r="F33" s="14">
        <v>13004297</v>
      </c>
      <c r="G33" s="14">
        <v>6299709</v>
      </c>
      <c r="H33" t="str" cm="1">
        <f t="array" ref="H33">IF(COUNTA(C33:G33)=0,"",_xlfn.LET(_xlpm.m,SUMPRODUCT((LOWER(TRIM(C33:G33&amp;""))&lt;&gt;"x")*(IFERROR(C33:G33*1,0)&lt;6000000)),IF(_xlpm.m=0,"Perfect",_xlpm.m&amp;IF(_xlpm.m=1," Miss"," Misses"))))</f>
        <v>2 Misses</v>
      </c>
      <c r="I33" s="46" t="s">
        <v>121</v>
      </c>
      <c r="J33" s="46" t="s">
        <v>121</v>
      </c>
      <c r="K33" s="47"/>
      <c r="L33" s="14" cm="1">
        <f t="array" ref="L33">IF(COUNTA(C33:G33)=0,"",SUMPRODUCT((LOWER(TRIM(C33:G33&amp;""))&lt;&gt;"x")*IFERROR(C33:G33*1,0)))</f>
        <v>31455718</v>
      </c>
      <c r="M33" s="14" cm="1">
        <f t="array" ref="M33">IF(COUNTA(C33:G33)=0,"",SUMPRODUCT((LOWER(TRIM(C33:G33&amp;""))&lt;&gt;"x")*IFERROR(C33:G33*1,0))/SUMPRODUCT((LOWER(TRIM(C33:G33&amp;""))&lt;&gt;"x")*(C33:G33&lt;&gt;"")))</f>
        <v>6291143.5999999996</v>
      </c>
      <c r="N33" s="101" t="s">
        <v>177</v>
      </c>
      <c r="V33" cm="1">
        <f t="array" ref="V33">IF(TRIM(A33)="","",_xlfn.LET(_xlpm.n,TRIM(SUBSTITUTE(SUBSTITUTE(CLEAN(A33)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1031</v>
      </c>
    </row>
    <row r="34" spans="1:22" ht="17.25" customHeight="1" x14ac:dyDescent="0.25">
      <c r="A34" s="6" t="s">
        <v>44</v>
      </c>
      <c r="B34">
        <v>31</v>
      </c>
      <c r="C34" s="14">
        <v>7329345</v>
      </c>
      <c r="D34" s="14">
        <v>4468916</v>
      </c>
      <c r="E34" s="14">
        <v>3805692</v>
      </c>
      <c r="F34" s="14">
        <v>5823429</v>
      </c>
      <c r="G34" s="14">
        <v>1133173</v>
      </c>
      <c r="H34" t="str" cm="1">
        <f t="array" ref="H34">IF(COUNTA(C34:G34)=0,"",_xlfn.LET(_xlpm.m,SUMPRODUCT((LOWER(TRIM(C34:G34&amp;""))&lt;&gt;"x")*(IFERROR(C34:G34*1,0)&lt;6000000)),IF(_xlpm.m=0,"Perfect",_xlpm.m&amp;IF(_xlpm.m=1," Miss"," Misses"))))</f>
        <v>4 Misses</v>
      </c>
      <c r="I34" s="46" t="s">
        <v>121</v>
      </c>
      <c r="J34" s="46" t="s">
        <v>121</v>
      </c>
      <c r="K34" s="47"/>
      <c r="L34" s="14" cm="1">
        <f t="array" ref="L34">IF(COUNTA(C34:G34)=0,"",SUMPRODUCT((LOWER(TRIM(C34:G34&amp;""))&lt;&gt;"x")*IFERROR(C34:G34*1,0)))</f>
        <v>22560555</v>
      </c>
      <c r="M34" s="14" cm="1">
        <f t="array" ref="M34">IF(COUNTA(C34:G34)=0,"",SUMPRODUCT((LOWER(TRIM(C34:G34&amp;""))&lt;&gt;"x")*IFERROR(C34:G34*1,0))/SUMPRODUCT((LOWER(TRIM(C34:G34&amp;""))&lt;&gt;"x")*(C34:G34&lt;&gt;"")))</f>
        <v>4512111</v>
      </c>
      <c r="N34" s="101" t="s">
        <v>177</v>
      </c>
      <c r="V34" cm="1">
        <f t="array" ref="V34">IF(TRIM(A34)="","",_xlfn.LET(_xlpm.n,TRIM(SUBSTITUTE(SUBSTITUTE(CLEAN(A34)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1032</v>
      </c>
    </row>
    <row r="35" spans="1:22" ht="17.25" customHeight="1" x14ac:dyDescent="0.25">
      <c r="A35" s="6" t="s">
        <v>154</v>
      </c>
      <c r="B35">
        <v>32</v>
      </c>
      <c r="C35" s="14">
        <v>8665267</v>
      </c>
      <c r="D35" s="14">
        <v>5464270</v>
      </c>
      <c r="E35" s="14">
        <v>12648608</v>
      </c>
      <c r="F35" s="14">
        <v>27098058</v>
      </c>
      <c r="G35" s="14">
        <v>4250725</v>
      </c>
      <c r="H35" t="str" cm="1">
        <f t="array" ref="H35">IF(COUNTA(C35:G35)=0,"",_xlfn.LET(_xlpm.m,SUMPRODUCT((LOWER(TRIM(C35:G35&amp;""))&lt;&gt;"x")*(IFERROR(C35:G35*1,0)&lt;6000000)),IF(_xlpm.m=0,"Perfect",_xlpm.m&amp;IF(_xlpm.m=1," Miss"," Misses"))))</f>
        <v>2 Misses</v>
      </c>
      <c r="I35" s="46" t="s">
        <v>121</v>
      </c>
      <c r="J35" s="46" t="s">
        <v>121</v>
      </c>
      <c r="K35" s="47"/>
      <c r="L35" s="14" cm="1">
        <f t="array" ref="L35">IF(COUNTA(C35:G35)=0,"",SUMPRODUCT((LOWER(TRIM(C35:G35&amp;""))&lt;&gt;"x")*IFERROR(C35:G35*1,0)))</f>
        <v>58126928</v>
      </c>
      <c r="M35" s="14" cm="1">
        <f t="array" ref="M35">IF(COUNTA(C35:G35)=0,"",SUMPRODUCT((LOWER(TRIM(C35:G35&amp;""))&lt;&gt;"x")*IFERROR(C35:G35*1,0))/SUMPRODUCT((LOWER(TRIM(C35:G35&amp;""))&lt;&gt;"x")*(C35:G35&lt;&gt;"")))</f>
        <v>11625385.6</v>
      </c>
      <c r="N35" s="101" t="s">
        <v>177</v>
      </c>
      <c r="V35" cm="1">
        <f t="array" ref="V35">IF(TRIM(A35)="","",_xlfn.LET(_xlpm.n,TRIM(SUBSTITUTE(SUBSTITUTE(CLEAN(A35)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1033</v>
      </c>
    </row>
    <row r="36" spans="1:22" ht="17.25" customHeight="1" x14ac:dyDescent="0.25">
      <c r="A36" s="6" t="s">
        <v>46</v>
      </c>
      <c r="B36">
        <v>29</v>
      </c>
      <c r="C36" s="14">
        <v>7109425</v>
      </c>
      <c r="D36" s="14">
        <v>6387050</v>
      </c>
      <c r="E36" s="14">
        <v>1220760</v>
      </c>
      <c r="F36" s="14">
        <v>14975000</v>
      </c>
      <c r="G36" s="14">
        <v>3720160</v>
      </c>
      <c r="H36" t="str" cm="1">
        <f t="array" ref="H36">IF(COUNTA(C36:G36)=0,"",_xlfn.LET(_xlpm.m,SUMPRODUCT((LOWER(TRIM(C36:G36&amp;""))&lt;&gt;"x")*(IFERROR(C36:G36*1,0)&lt;6000000)),IF(_xlpm.m=0,"Perfect",_xlpm.m&amp;IF(_xlpm.m=1," Miss"," Misses"))))</f>
        <v>2 Misses</v>
      </c>
      <c r="I36" s="46" t="s">
        <v>121</v>
      </c>
      <c r="J36" s="46" t="s">
        <v>121</v>
      </c>
      <c r="K36" s="47"/>
      <c r="L36" s="14" cm="1">
        <f t="array" ref="L36">IF(COUNTA(C36:G36)=0,"",SUMPRODUCT((LOWER(TRIM(C36:G36&amp;""))&lt;&gt;"x")*IFERROR(C36:G36*1,0)))</f>
        <v>33412395</v>
      </c>
      <c r="M36" s="14" cm="1">
        <f t="array" ref="M36">IF(COUNTA(C36:G36)=0,"",SUMPRODUCT((LOWER(TRIM(C36:G36&amp;""))&lt;&gt;"x")*IFERROR(C36:G36*1,0))/SUMPRODUCT((LOWER(TRIM(C36:G36&amp;""))&lt;&gt;"x")*(C36:G36&lt;&gt;"")))</f>
        <v>6682479</v>
      </c>
      <c r="N36" s="101" t="s">
        <v>177</v>
      </c>
      <c r="V36" cm="1">
        <f t="array" ref="V36">IF(TRIM(A36)="","",_xlfn.LET(_xlpm.n,TRIM(SUBSTITUTE(SUBSTITUTE(CLEAN(A36)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1034</v>
      </c>
    </row>
    <row r="37" spans="1:22" ht="17.25" customHeight="1" x14ac:dyDescent="0.25">
      <c r="A37" s="6" t="s">
        <v>50</v>
      </c>
      <c r="B37">
        <v>30</v>
      </c>
      <c r="C37" s="14">
        <v>0</v>
      </c>
      <c r="D37" s="14">
        <v>2796919</v>
      </c>
      <c r="E37" s="14">
        <v>0</v>
      </c>
      <c r="F37" s="14">
        <v>0</v>
      </c>
      <c r="G37" s="14">
        <v>0</v>
      </c>
      <c r="H37" t="str" cm="1">
        <f t="array" ref="H37">IF(COUNTA(C37:G37)=0,"",_xlfn.LET(_xlpm.m,SUMPRODUCT((LOWER(TRIM(C37:G37&amp;""))&lt;&gt;"x")*(IFERROR(C37:G37*1,0)&lt;6000000)),IF(_xlpm.m=0,"Perfect",_xlpm.m&amp;IF(_xlpm.m=1," Miss"," Misses"))))</f>
        <v>5 Misses</v>
      </c>
      <c r="I37" s="11" t="s">
        <v>125</v>
      </c>
      <c r="J37" s="11" t="s">
        <v>125</v>
      </c>
      <c r="K37" s="10"/>
      <c r="L37" s="14" cm="1">
        <f t="array" ref="L37">IF(COUNTA(C37:G37)=0,"",SUMPRODUCT((LOWER(TRIM(C37:G37&amp;""))&lt;&gt;"x")*IFERROR(C37:G37*1,0)))</f>
        <v>2796919</v>
      </c>
      <c r="M37" s="14" cm="1">
        <f t="array" ref="M37">IF(COUNTA(C37:G37)=0,"",SUMPRODUCT((LOWER(TRIM(C37:G37&amp;""))&lt;&gt;"x")*IFERROR(C37:G37*1,0))/SUMPRODUCT((LOWER(TRIM(C37:G37&amp;""))&lt;&gt;"x")*(C37:G37&lt;&gt;"")))</f>
        <v>559383.80000000005</v>
      </c>
      <c r="N37" s="102" t="s">
        <v>178</v>
      </c>
      <c r="V37" t="e" cm="1">
        <f t="array" ref="V37">IF(TRIM(A37)="","",_xlfn.LET(_xlpm.n,TRIM(SUBSTITUTE(SUBSTITUTE(CLEAN(A37)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38" spans="1:22" ht="17.25" customHeight="1" x14ac:dyDescent="0.25">
      <c r="A38" s="6" t="s">
        <v>158</v>
      </c>
      <c r="B38">
        <v>30</v>
      </c>
      <c r="C38" s="14">
        <v>13836429</v>
      </c>
      <c r="D38" s="14">
        <v>6128141</v>
      </c>
      <c r="E38" s="14">
        <v>6006809</v>
      </c>
      <c r="F38" s="14">
        <v>28464229</v>
      </c>
      <c r="G38" s="14">
        <v>4083982</v>
      </c>
      <c r="H38" t="str" cm="1">
        <f t="array" ref="H38">IF(COUNTA(C38:G38)=0,"",_xlfn.LET(_xlpm.m,SUMPRODUCT((LOWER(TRIM(C38:G38&amp;""))&lt;&gt;"x")*(IFERROR(C38:G38*1,0)&lt;6000000)),IF(_xlpm.m=0,"Perfect",_xlpm.m&amp;IF(_xlpm.m=1," Miss"," Misses"))))</f>
        <v>1 Miss</v>
      </c>
      <c r="I38" s="46" t="s">
        <v>121</v>
      </c>
      <c r="J38" s="46" t="s">
        <v>121</v>
      </c>
      <c r="K38" s="47"/>
      <c r="L38" s="14" cm="1">
        <f t="array" ref="L38">IF(COUNTA(C38:G38)=0,"",SUMPRODUCT((LOWER(TRIM(C38:G38&amp;""))&lt;&gt;"x")*IFERROR(C38:G38*1,0)))</f>
        <v>58519590</v>
      </c>
      <c r="M38" s="14" cm="1">
        <f t="array" ref="M38">IF(COUNTA(C38:G38)=0,"",SUMPRODUCT((LOWER(TRIM(C38:G38&amp;""))&lt;&gt;"x")*IFERROR(C38:G38*1,0))/SUMPRODUCT((LOWER(TRIM(C38:G38&amp;""))&lt;&gt;"x")*(C38:G38&lt;&gt;"")))</f>
        <v>11703918</v>
      </c>
      <c r="N38" s="101" t="s">
        <v>177</v>
      </c>
      <c r="V38" cm="1">
        <f t="array" ref="V38">IF(TRIM(A38)="","",_xlfn.LET(_xlpm.n,TRIM(SUBSTITUTE(SUBSTITUTE(CLEAN(A38)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1036</v>
      </c>
    </row>
    <row r="39" spans="1:22" ht="17.25" customHeight="1" x14ac:dyDescent="0.25">
      <c r="A39" s="6" t="s">
        <v>48</v>
      </c>
      <c r="B39">
        <v>33</v>
      </c>
      <c r="C39" s="14">
        <v>10586469</v>
      </c>
      <c r="D39" s="14">
        <v>6312105</v>
      </c>
      <c r="E39" s="14">
        <v>9158891</v>
      </c>
      <c r="F39" s="14">
        <v>16825456</v>
      </c>
      <c r="G39" s="14">
        <v>13666150</v>
      </c>
      <c r="H39" t="str" cm="1">
        <f t="array" ref="H39">IF(COUNTA(C39:G39)=0,"",_xlfn.LET(_xlpm.m,SUMPRODUCT((LOWER(TRIM(C39:G39&amp;""))&lt;&gt;"x")*(IFERROR(C39:G39*1,0)&lt;6000000)),IF(_xlpm.m=0,"Perfect",_xlpm.m&amp;IF(_xlpm.m=1," Miss"," Misses"))))</f>
        <v>Perfect</v>
      </c>
      <c r="I39" s="46" t="s">
        <v>121</v>
      </c>
      <c r="J39" s="46" t="s">
        <v>121</v>
      </c>
      <c r="K39" s="47"/>
      <c r="L39" s="14" cm="1">
        <f t="array" ref="L39">IF(COUNTA(C39:G39)=0,"",SUMPRODUCT((LOWER(TRIM(C39:G39&amp;""))&lt;&gt;"x")*IFERROR(C39:G39*1,0)))</f>
        <v>56549071</v>
      </c>
      <c r="M39" s="14" cm="1">
        <f t="array" ref="M39">IF(COUNTA(C39:G39)=0,"",SUMPRODUCT((LOWER(TRIM(C39:G39&amp;""))&lt;&gt;"x")*IFERROR(C39:G39*1,0))/SUMPRODUCT((LOWER(TRIM(C39:G39&amp;""))&lt;&gt;"x")*(C39:G39&lt;&gt;"")))</f>
        <v>11309814.199999999</v>
      </c>
      <c r="N39" s="101" t="s">
        <v>177</v>
      </c>
      <c r="V39" cm="1">
        <f t="array" ref="V39">IF(TRIM(A39)="","",_xlfn.LET(_xlpm.n,TRIM(SUBSTITUTE(SUBSTITUTE(CLEAN(A39)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1037</v>
      </c>
    </row>
    <row r="40" spans="1:22" ht="17.25" customHeight="1" x14ac:dyDescent="0.25">
      <c r="A40" s="6" t="s">
        <v>53</v>
      </c>
      <c r="B40">
        <v>29</v>
      </c>
      <c r="C40" s="14">
        <v>19411456</v>
      </c>
      <c r="D40" s="14">
        <v>7708892</v>
      </c>
      <c r="E40" s="14">
        <v>6024245</v>
      </c>
      <c r="F40" s="14">
        <v>10426382</v>
      </c>
      <c r="G40" s="14">
        <v>3431332</v>
      </c>
      <c r="H40" t="str" cm="1">
        <f t="array" ref="H40">IF(COUNTA(C40:G40)=0,"",_xlfn.LET(_xlpm.m,SUMPRODUCT((LOWER(TRIM(C40:G40&amp;""))&lt;&gt;"x")*(IFERROR(C40:G40*1,0)&lt;6000000)),IF(_xlpm.m=0,"Perfect",_xlpm.m&amp;IF(_xlpm.m=1," Miss"," Misses"))))</f>
        <v>1 Miss</v>
      </c>
      <c r="I40" s="46" t="s">
        <v>121</v>
      </c>
      <c r="J40" s="46" t="s">
        <v>121</v>
      </c>
      <c r="K40" s="47"/>
      <c r="L40" s="14" cm="1">
        <f t="array" ref="L40">IF(COUNTA(C40:G40)=0,"",SUMPRODUCT((LOWER(TRIM(C40:G40&amp;""))&lt;&gt;"x")*IFERROR(C40:G40*1,0)))</f>
        <v>47002307</v>
      </c>
      <c r="M40" s="14" cm="1">
        <f t="array" ref="M40">IF(COUNTA(C40:G40)=0,"",SUMPRODUCT((LOWER(TRIM(C40:G40&amp;""))&lt;&gt;"x")*IFERROR(C40:G40*1,0))/SUMPRODUCT((LOWER(TRIM(C40:G40&amp;""))&lt;&gt;"x")*(C40:G40&lt;&gt;"")))</f>
        <v>9400461.4000000004</v>
      </c>
      <c r="N40" s="101" t="s">
        <v>177</v>
      </c>
      <c r="V40" cm="1">
        <f t="array" ref="V40">IF(TRIM(A40)="","",_xlfn.LET(_xlpm.n,TRIM(SUBSTITUTE(SUBSTITUTE(CLEAN(A40)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1038</v>
      </c>
    </row>
    <row r="41" spans="1:22" ht="17.25" customHeight="1" x14ac:dyDescent="0.25">
      <c r="A41" s="6" t="s">
        <v>55</v>
      </c>
      <c r="B41">
        <v>31</v>
      </c>
      <c r="C41" s="14">
        <v>6624731</v>
      </c>
      <c r="D41" s="14">
        <v>6011209</v>
      </c>
      <c r="E41" s="14">
        <v>3762494</v>
      </c>
      <c r="F41" s="14">
        <v>30990426</v>
      </c>
      <c r="G41" s="14">
        <v>2827801</v>
      </c>
      <c r="H41" t="str" cm="1">
        <f t="array" ref="H41">IF(COUNTA(C41:G41)=0,"",_xlfn.LET(_xlpm.m,SUMPRODUCT((LOWER(TRIM(C41:G41&amp;""))&lt;&gt;"x")*(IFERROR(C41:G41*1,0)&lt;6000000)),IF(_xlpm.m=0,"Perfect",_xlpm.m&amp;IF(_xlpm.m=1," Miss"," Misses"))))</f>
        <v>2 Misses</v>
      </c>
      <c r="I41" s="46" t="s">
        <v>121</v>
      </c>
      <c r="J41" s="46" t="s">
        <v>121</v>
      </c>
      <c r="K41" s="47"/>
      <c r="L41" s="14" cm="1">
        <f t="array" ref="L41">IF(COUNTA(C41:G41)=0,"",SUMPRODUCT((LOWER(TRIM(C41:G41&amp;""))&lt;&gt;"x")*IFERROR(C41:G41*1,0)))</f>
        <v>50216661</v>
      </c>
      <c r="M41" s="14" cm="1">
        <f t="array" ref="M41">IF(COUNTA(C41:G41)=0,"",SUMPRODUCT((LOWER(TRIM(C41:G41&amp;""))&lt;&gt;"x")*IFERROR(C41:G41*1,0))/SUMPRODUCT((LOWER(TRIM(C41:G41&amp;""))&lt;&gt;"x")*(C41:G41&lt;&gt;"")))</f>
        <v>10043332.199999999</v>
      </c>
      <c r="N41" s="101" t="s">
        <v>177</v>
      </c>
      <c r="V41" t="e" cm="1">
        <f t="array" ref="V41">IF(TRIM(A41)="","",_xlfn.LET(_xlpm.n,TRIM(SUBSTITUTE(SUBSTITUTE(CLEAN(A41)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42" spans="1:22" ht="17.25" customHeight="1" x14ac:dyDescent="0.25">
      <c r="A42" s="6" t="s">
        <v>57</v>
      </c>
      <c r="B42">
        <v>30</v>
      </c>
      <c r="C42" s="14">
        <v>6996719</v>
      </c>
      <c r="D42" s="14">
        <v>6188523</v>
      </c>
      <c r="E42" s="14">
        <v>6320462</v>
      </c>
      <c r="F42" s="14">
        <v>19668540</v>
      </c>
      <c r="G42" s="14">
        <v>8589436</v>
      </c>
      <c r="H42" t="str" cm="1">
        <f t="array" ref="H42">IF(COUNTA(C42:G42)=0,"",_xlfn.LET(_xlpm.m,SUMPRODUCT((LOWER(TRIM(C42:G42&amp;""))&lt;&gt;"x")*(IFERROR(C42:G42*1,0)&lt;6000000)),IF(_xlpm.m=0,"Perfect",_xlpm.m&amp;IF(_xlpm.m=1," Miss"," Misses"))))</f>
        <v>Perfect</v>
      </c>
      <c r="I42" s="46" t="s">
        <v>121</v>
      </c>
      <c r="J42" s="46" t="s">
        <v>121</v>
      </c>
      <c r="K42" s="47"/>
      <c r="L42" s="14" cm="1">
        <f t="array" ref="L42">IF(COUNTA(C42:G42)=0,"",SUMPRODUCT((LOWER(TRIM(C42:G42&amp;""))&lt;&gt;"x")*IFERROR(C42:G42*1,0)))</f>
        <v>47763680</v>
      </c>
      <c r="M42" s="14" cm="1">
        <f t="array" ref="M42">IF(COUNTA(C42:G42)=0,"",SUMPRODUCT((LOWER(TRIM(C42:G42&amp;""))&lt;&gt;"x")*IFERROR(C42:G42*1,0))/SUMPRODUCT((LOWER(TRIM(C42:G42&amp;""))&lt;&gt;"x")*(C42:G42&lt;&gt;"")))</f>
        <v>9552736</v>
      </c>
      <c r="N42" s="101" t="s">
        <v>177</v>
      </c>
      <c r="V42" cm="1">
        <f t="array" ref="V42">IF(TRIM(A42)="","",_xlfn.LET(_xlpm.n,TRIM(SUBSTITUTE(SUBSTITUTE(CLEAN(A42)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1039</v>
      </c>
    </row>
    <row r="43" spans="1:22" ht="17.25" customHeight="1" x14ac:dyDescent="0.25">
      <c r="A43" s="6" t="s">
        <v>129</v>
      </c>
      <c r="B43">
        <v>29</v>
      </c>
      <c r="C43" s="14">
        <v>4027179</v>
      </c>
      <c r="D43" s="14">
        <v>963997</v>
      </c>
      <c r="E43" s="14">
        <v>1279787</v>
      </c>
      <c r="F43" s="14">
        <v>1650064</v>
      </c>
      <c r="G43" s="14">
        <v>2156014</v>
      </c>
      <c r="H43" t="str" cm="1">
        <f t="array" ref="H43">IF(COUNTA(C43:G43)=0,"",_xlfn.LET(_xlpm.m,SUMPRODUCT((LOWER(TRIM(C43:G43&amp;""))&lt;&gt;"x")*(IFERROR(C43:G43*1,0)&lt;6000000)),IF(_xlpm.m=0,"Perfect",_xlpm.m&amp;IF(_xlpm.m=1," Miss"," Misses"))))</f>
        <v>5 Misses</v>
      </c>
      <c r="I43" s="46" t="s">
        <v>121</v>
      </c>
      <c r="J43" s="49" t="s">
        <v>125</v>
      </c>
      <c r="K43" s="47"/>
      <c r="L43" s="14" cm="1">
        <f t="array" ref="L43">IF(COUNTA(C43:G43)=0,"",SUMPRODUCT((LOWER(TRIM(C43:G43&amp;""))&lt;&gt;"x")*IFERROR(C43:G43*1,0)))</f>
        <v>10077041</v>
      </c>
      <c r="M43" s="14" cm="1">
        <f t="array" ref="M43">IF(COUNTA(C43:G43)=0,"",SUMPRODUCT((LOWER(TRIM(C43:G43&amp;""))&lt;&gt;"x")*IFERROR(C43:G43*1,0))/SUMPRODUCT((LOWER(TRIM(C43:G43&amp;""))&lt;&gt;"x")*(C43:G43&lt;&gt;"")))</f>
        <v>2015408.2</v>
      </c>
      <c r="N43" s="102" t="s">
        <v>178</v>
      </c>
      <c r="V43" t="e" cm="1">
        <f t="array" ref="V43">IF(TRIM(A43)="","",_xlfn.LET(_xlpm.n,TRIM(SUBSTITUTE(SUBSTITUTE(CLEAN(A43)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44" spans="1:22" ht="17.25" customHeight="1" x14ac:dyDescent="0.25">
      <c r="A44" s="6" t="s">
        <v>59</v>
      </c>
      <c r="B44">
        <v>28</v>
      </c>
      <c r="C44" s="14">
        <v>6045631</v>
      </c>
      <c r="D44" s="14">
        <v>3565908</v>
      </c>
      <c r="E44" s="14">
        <v>6474992</v>
      </c>
      <c r="F44" s="14">
        <v>16529500</v>
      </c>
      <c r="G44" s="14">
        <v>2282350</v>
      </c>
      <c r="H44" t="str" cm="1">
        <f t="array" ref="H44">IF(COUNTA(C44:G44)=0,"",_xlfn.LET(_xlpm.m,SUMPRODUCT((LOWER(TRIM(C44:G44&amp;""))&lt;&gt;"x")*(IFERROR(C44:G44*1,0)&lt;6000000)),IF(_xlpm.m=0,"Perfect",_xlpm.m&amp;IF(_xlpm.m=1," Miss"," Misses"))))</f>
        <v>2 Misses</v>
      </c>
      <c r="I44" s="46" t="s">
        <v>121</v>
      </c>
      <c r="J44" s="46" t="s">
        <v>121</v>
      </c>
      <c r="K44" s="47"/>
      <c r="L44" s="14" cm="1">
        <f t="array" ref="L44">IF(COUNTA(C44:G44)=0,"",SUMPRODUCT((LOWER(TRIM(C44:G44&amp;""))&lt;&gt;"x")*IFERROR(C44:G44*1,0)))</f>
        <v>34898381</v>
      </c>
      <c r="M44" s="14" cm="1">
        <f t="array" ref="M44">IF(COUNTA(C44:G44)=0,"",SUMPRODUCT((LOWER(TRIM(C44:G44&amp;""))&lt;&gt;"x")*IFERROR(C44:G44*1,0))/SUMPRODUCT((LOWER(TRIM(C44:G44&amp;""))&lt;&gt;"x")*(C44:G44&lt;&gt;"")))</f>
        <v>6979676.2000000002</v>
      </c>
      <c r="N44" s="101" t="s">
        <v>177</v>
      </c>
      <c r="V44" cm="1">
        <f t="array" ref="V44">IF(TRIM(A44)="","",_xlfn.LET(_xlpm.n,TRIM(SUBSTITUTE(SUBSTITUTE(CLEAN(A44)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1041</v>
      </c>
    </row>
    <row r="45" spans="1:22" ht="17.25" customHeight="1" x14ac:dyDescent="0.25">
      <c r="A45" s="6" t="s">
        <v>76</v>
      </c>
      <c r="B45">
        <v>30</v>
      </c>
      <c r="C45" s="14">
        <v>507236</v>
      </c>
      <c r="D45" s="14">
        <v>1758304</v>
      </c>
      <c r="E45" s="14">
        <v>968184</v>
      </c>
      <c r="F45" s="14">
        <v>1185529</v>
      </c>
      <c r="G45" s="14">
        <v>803453</v>
      </c>
      <c r="H45" t="str" cm="1">
        <f t="array" ref="H45">IF(COUNTA(C45:G45)=0,"",_xlfn.LET(_xlpm.m,SUMPRODUCT((LOWER(TRIM(C45:G45&amp;""))&lt;&gt;"x")*(IFERROR(C45:G45*1,0)&lt;6000000)),IF(_xlpm.m=0,"Perfect",_xlpm.m&amp;IF(_xlpm.m=1," Miss"," Misses"))))</f>
        <v>5 Misses</v>
      </c>
      <c r="I45" s="46" t="s">
        <v>121</v>
      </c>
      <c r="J45" s="49" t="s">
        <v>125</v>
      </c>
      <c r="K45" s="47"/>
      <c r="L45" s="14" cm="1">
        <f t="array" ref="L45">IF(COUNTA(C45:G45)=0,"",SUMPRODUCT((LOWER(TRIM(C45:G45&amp;""))&lt;&gt;"x")*IFERROR(C45:G45*1,0)))</f>
        <v>5222706</v>
      </c>
      <c r="M45" s="14" cm="1">
        <f t="array" ref="M45">IF(COUNTA(C45:G45)=0,"",SUMPRODUCT((LOWER(TRIM(C45:G45&amp;""))&lt;&gt;"x")*IFERROR(C45:G45*1,0))/SUMPRODUCT((LOWER(TRIM(C45:G45&amp;""))&lt;&gt;"x")*(C45:G45&lt;&gt;"")))</f>
        <v>1044541.2</v>
      </c>
      <c r="N45" s="102" t="s">
        <v>178</v>
      </c>
      <c r="V45" cm="1">
        <f t="array" ref="V45">IF(TRIM(A45)="","",_xlfn.LET(_xlpm.n,TRIM(SUBSTITUTE(SUBSTITUTE(CLEAN(A45)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1043</v>
      </c>
    </row>
    <row r="46" spans="1:22" ht="17.25" customHeight="1" x14ac:dyDescent="0.25">
      <c r="A46" s="6" t="s">
        <v>61</v>
      </c>
      <c r="B46">
        <v>31</v>
      </c>
      <c r="C46" s="14">
        <v>6326605</v>
      </c>
      <c r="D46" s="14">
        <v>3576921</v>
      </c>
      <c r="E46" s="14">
        <v>5310395</v>
      </c>
      <c r="F46" s="14">
        <v>8119348</v>
      </c>
      <c r="G46" s="14">
        <v>6382080</v>
      </c>
      <c r="H46" t="str" cm="1">
        <f t="array" ref="H46">IF(COUNTA(C46:G46)=0,"",_xlfn.LET(_xlpm.m,SUMPRODUCT((LOWER(TRIM(C46:G46&amp;""))&lt;&gt;"x")*(IFERROR(C46:G46*1,0)&lt;6000000)),IF(_xlpm.m=0,"Perfect",_xlpm.m&amp;IF(_xlpm.m=1," Miss"," Misses"))))</f>
        <v>2 Misses</v>
      </c>
      <c r="I46" s="46" t="s">
        <v>121</v>
      </c>
      <c r="J46" s="46" t="s">
        <v>121</v>
      </c>
      <c r="K46" s="47"/>
      <c r="L46" s="14" cm="1">
        <f t="array" ref="L46">IF(COUNTA(C46:G46)=0,"",SUMPRODUCT((LOWER(TRIM(C46:G46&amp;""))&lt;&gt;"x")*IFERROR(C46:G46*1,0)))</f>
        <v>29715349</v>
      </c>
      <c r="M46" s="14" cm="1">
        <f t="array" ref="M46">IF(COUNTA(C46:G46)=0,"",SUMPRODUCT((LOWER(TRIM(C46:G46&amp;""))&lt;&gt;"x")*IFERROR(C46:G46*1,0))/SUMPRODUCT((LOWER(TRIM(C46:G46&amp;""))&lt;&gt;"x")*(C46:G46&lt;&gt;"")))</f>
        <v>5943069.7999999998</v>
      </c>
      <c r="N46" s="101" t="s">
        <v>177</v>
      </c>
      <c r="V46" cm="1">
        <f t="array" ref="V46">IF(TRIM(A46)="","",_xlfn.LET(_xlpm.n,TRIM(SUBSTITUTE(SUBSTITUTE(CLEAN(A46)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1044</v>
      </c>
    </row>
    <row r="47" spans="1:22" ht="17.25" customHeight="1" x14ac:dyDescent="0.25">
      <c r="A47" s="6" t="s">
        <v>251</v>
      </c>
      <c r="B47">
        <v>29</v>
      </c>
      <c r="C47" s="14">
        <v>7571018</v>
      </c>
      <c r="D47" s="14">
        <v>6823932</v>
      </c>
      <c r="E47" s="14">
        <v>6691185</v>
      </c>
      <c r="F47" s="14">
        <v>9532023</v>
      </c>
      <c r="G47" s="14">
        <v>3146774</v>
      </c>
      <c r="H47" t="str" cm="1">
        <f t="array" ref="H47">IF(COUNTA(C47:G47)=0,"",_xlfn.LET(_xlpm.m,SUMPRODUCT((LOWER(TRIM(C47:G47&amp;""))&lt;&gt;"x")*(IFERROR(C47:G47*1,0)&lt;6000000)),IF(_xlpm.m=0,"Perfect",_xlpm.m&amp;IF(_xlpm.m=1," Miss"," Misses"))))</f>
        <v>1 Miss</v>
      </c>
      <c r="I47" s="46" t="s">
        <v>121</v>
      </c>
      <c r="J47" s="46" t="s">
        <v>121</v>
      </c>
      <c r="K47" s="47"/>
      <c r="L47" s="14" cm="1">
        <f t="array" ref="L47">IF(COUNTA(C47:G47)=0,"",SUMPRODUCT((LOWER(TRIM(C47:G47&amp;""))&lt;&gt;"x")*IFERROR(C47:G47*1,0)))</f>
        <v>33764932</v>
      </c>
      <c r="M47" s="14" cm="1">
        <f t="array" ref="M47">IF(COUNTA(C47:G47)=0,"",SUMPRODUCT((LOWER(TRIM(C47:G47&amp;""))&lt;&gt;"x")*IFERROR(C47:G47*1,0))/SUMPRODUCT((LOWER(TRIM(C47:G47&amp;""))&lt;&gt;"x")*(C47:G47&lt;&gt;"")))</f>
        <v>6752986.4000000004</v>
      </c>
      <c r="N47" s="101" t="s">
        <v>177</v>
      </c>
      <c r="V47" cm="1">
        <f t="array" ref="V47">IF(TRIM(A47)="","",_xlfn.LET(_xlpm.n,TRIM(SUBSTITUTE(SUBSTITUTE(CLEAN(A47)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1045</v>
      </c>
    </row>
    <row r="48" spans="1:22" ht="17.25" customHeight="1" x14ac:dyDescent="0.25">
      <c r="A48" s="6" t="s">
        <v>63</v>
      </c>
      <c r="B48">
        <v>30</v>
      </c>
      <c r="C48" s="14">
        <v>7650934</v>
      </c>
      <c r="D48" s="14">
        <v>6582283</v>
      </c>
      <c r="E48" s="14">
        <v>3635189</v>
      </c>
      <c r="F48" s="14">
        <v>6835746</v>
      </c>
      <c r="G48" s="14">
        <v>3167522</v>
      </c>
      <c r="H48" t="str" cm="1">
        <f t="array" ref="H48">IF(COUNTA(C48:G48)=0,"",_xlfn.LET(_xlpm.m,SUMPRODUCT((LOWER(TRIM(C48:G48&amp;""))&lt;&gt;"x")*(IFERROR(C48:G48*1,0)&lt;6000000)),IF(_xlpm.m=0,"Perfect",_xlpm.m&amp;IF(_xlpm.m=1," Miss"," Misses"))))</f>
        <v>2 Misses</v>
      </c>
      <c r="I48" s="46" t="s">
        <v>121</v>
      </c>
      <c r="J48" s="46" t="s">
        <v>121</v>
      </c>
      <c r="K48" s="47"/>
      <c r="L48" s="14" cm="1">
        <f t="array" ref="L48">IF(COUNTA(C48:G48)=0,"",SUMPRODUCT((LOWER(TRIM(C48:G48&amp;""))&lt;&gt;"x")*IFERROR(C48:G48*1,0)))</f>
        <v>27871674</v>
      </c>
      <c r="M48" s="14" cm="1">
        <f t="array" ref="M48">IF(COUNTA(C48:G48)=0,"",SUMPRODUCT((LOWER(TRIM(C48:G48&amp;""))&lt;&gt;"x")*IFERROR(C48:G48*1,0))/SUMPRODUCT((LOWER(TRIM(C48:G48&amp;""))&lt;&gt;"x")*(C48:G48&lt;&gt;"")))</f>
        <v>5574334.7999999998</v>
      </c>
      <c r="N48" s="101" t="s">
        <v>177</v>
      </c>
      <c r="V48" cm="1">
        <f t="array" ref="V48">IF(TRIM(A48)="","",_xlfn.LET(_xlpm.n,TRIM(SUBSTITUTE(SUBSTITUTE(CLEAN(A48)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1047</v>
      </c>
    </row>
    <row r="49" spans="1:22" ht="17.25" customHeight="1" x14ac:dyDescent="0.25">
      <c r="A49" s="7" t="s">
        <v>186</v>
      </c>
      <c r="B49">
        <v>32</v>
      </c>
      <c r="C49" s="14">
        <v>7200379</v>
      </c>
      <c r="D49" s="14">
        <v>3366092</v>
      </c>
      <c r="E49" s="14">
        <v>10062120</v>
      </c>
      <c r="F49" s="14">
        <v>18872133</v>
      </c>
      <c r="G49" s="14">
        <v>24345018</v>
      </c>
      <c r="H49" t="str" cm="1">
        <f t="array" ref="H49">IF(COUNTA(C49:G49)=0,"",_xlfn.LET(_xlpm.m,SUMPRODUCT((LOWER(TRIM(C49:G49&amp;""))&lt;&gt;"x")*(IFERROR(C49:G49*1,0)&lt;6000000)),IF(_xlpm.m=0,"Perfect",_xlpm.m&amp;IF(_xlpm.m=1," Miss"," Misses"))))</f>
        <v>1 Miss</v>
      </c>
      <c r="I49" s="46" t="s">
        <v>121</v>
      </c>
      <c r="J49" s="46" t="s">
        <v>121</v>
      </c>
      <c r="K49" s="47"/>
      <c r="L49" s="14" cm="1">
        <f t="array" ref="L49">IF(COUNTA(C49:G49)=0,"",SUMPRODUCT((LOWER(TRIM(C49:G49&amp;""))&lt;&gt;"x")*IFERROR(C49:G49*1,0)))</f>
        <v>63845742</v>
      </c>
      <c r="M49" s="14" cm="1">
        <f t="array" ref="M49">IF(COUNTA(C49:G49)=0,"",SUMPRODUCT((LOWER(TRIM(C49:G49&amp;""))&lt;&gt;"x")*IFERROR(C49:G49*1,0))/SUMPRODUCT((LOWER(TRIM(C49:G49&amp;""))&lt;&gt;"x")*(C49:G49&lt;&gt;"")))</f>
        <v>12769148.4</v>
      </c>
      <c r="N49" s="101" t="s">
        <v>177</v>
      </c>
      <c r="V49" cm="1">
        <f t="array" ref="V49">IF(TRIM(A49)="","",_xlfn.LET(_xlpm.n,TRIM(SUBSTITUTE(SUBSTITUTE(CLEAN(A49)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1048</v>
      </c>
    </row>
    <row r="50" spans="1:22" ht="17.25" customHeight="1" x14ac:dyDescent="0.25">
      <c r="A50" s="7" t="s">
        <v>68</v>
      </c>
      <c r="B50">
        <v>29</v>
      </c>
      <c r="C50" s="14">
        <v>4448282</v>
      </c>
      <c r="D50" s="14">
        <v>1527866</v>
      </c>
      <c r="E50" s="14">
        <v>1173626</v>
      </c>
      <c r="F50" s="14">
        <v>4604814</v>
      </c>
      <c r="G50" s="14">
        <v>772604</v>
      </c>
      <c r="H50" t="str" cm="1">
        <f t="array" ref="H50">IF(COUNTA(C50:G50)=0,"",_xlfn.LET(_xlpm.m,SUMPRODUCT((LOWER(TRIM(C50:G50&amp;""))&lt;&gt;"x")*(IFERROR(C50:G50*1,0)&lt;6000000)),IF(_xlpm.m=0,"Perfect",_xlpm.m&amp;IF(_xlpm.m=1," Miss"," Misses"))))</f>
        <v>5 Misses</v>
      </c>
      <c r="I50" s="46" t="s">
        <v>121</v>
      </c>
      <c r="J50" s="46" t="s">
        <v>121</v>
      </c>
      <c r="K50" s="47"/>
      <c r="L50" s="14" cm="1">
        <f t="array" ref="L50">IF(COUNTA(C50:G50)=0,"",SUMPRODUCT((LOWER(TRIM(C50:G50&amp;""))&lt;&gt;"x")*IFERROR(C50:G50*1,0)))</f>
        <v>12527192</v>
      </c>
      <c r="M50" s="14" cm="1">
        <f t="array" ref="M50">IF(COUNTA(C50:G50)=0,"",SUMPRODUCT((LOWER(TRIM(C50:G50&amp;""))&lt;&gt;"x")*IFERROR(C50:G50*1,0))/SUMPRODUCT((LOWER(TRIM(C50:G50&amp;""))&lt;&gt;"x")*(C50:G50&lt;&gt;"")))</f>
        <v>2505438.4</v>
      </c>
      <c r="N50" s="102" t="s">
        <v>178</v>
      </c>
      <c r="V50" cm="1">
        <f t="array" ref="V50">IF(TRIM(A50)="","",_xlfn.LET(_xlpm.n,TRIM(SUBSTITUTE(SUBSTITUTE(CLEAN(A50)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1049</v>
      </c>
    </row>
    <row r="51" spans="1:22" ht="17.25" customHeight="1" x14ac:dyDescent="0.25">
      <c r="A51" s="7" t="s">
        <v>9</v>
      </c>
      <c r="B51">
        <v>30</v>
      </c>
      <c r="C51" s="14">
        <v>897681</v>
      </c>
      <c r="D51" s="14">
        <v>1136515</v>
      </c>
      <c r="E51" s="14">
        <v>855304</v>
      </c>
      <c r="F51" s="14">
        <v>1374015</v>
      </c>
      <c r="G51" s="14">
        <v>967647</v>
      </c>
      <c r="H51" t="str" cm="1">
        <f t="array" ref="H51">IF(COUNTA(C51:G51)=0,"",_xlfn.LET(_xlpm.m,SUMPRODUCT((LOWER(TRIM(C51:G51&amp;""))&lt;&gt;"x")*(IFERROR(C51:G51*1,0)&lt;6000000)),IF(_xlpm.m=0,"Perfect",_xlpm.m&amp;IF(_xlpm.m=1," Miss"," Misses"))))</f>
        <v>5 Misses</v>
      </c>
      <c r="I51" s="46" t="s">
        <v>121</v>
      </c>
      <c r="J51" s="46" t="s">
        <v>121</v>
      </c>
      <c r="K51" s="47"/>
      <c r="L51" s="14" cm="1">
        <f t="array" ref="L51">IF(COUNTA(C51:G51)=0,"",SUMPRODUCT((LOWER(TRIM(C51:G51&amp;""))&lt;&gt;"x")*IFERROR(C51:G51*1,0)))</f>
        <v>5231162</v>
      </c>
      <c r="M51" s="14" cm="1">
        <f t="array" ref="M51">IF(COUNTA(C51:G51)=0,"",SUMPRODUCT((LOWER(TRIM(C51:G51&amp;""))&lt;&gt;"x")*IFERROR(C51:G51*1,0))/SUMPRODUCT((LOWER(TRIM(C51:G51&amp;""))&lt;&gt;"x")*(C51:G51&lt;&gt;"")))</f>
        <v>1046232.4</v>
      </c>
      <c r="N51" s="102" t="s">
        <v>178</v>
      </c>
      <c r="V51" t="e" cm="1">
        <f t="array" ref="V51">IF(TRIM(A51)="","",_xlfn.LET(_xlpm.n,TRIM(SUBSTITUTE(SUBSTITUTE(CLEAN(A51)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2" spans="1:22" ht="17.25" customHeight="1" x14ac:dyDescent="0.25">
      <c r="A52" s="7" t="s">
        <v>70</v>
      </c>
      <c r="B52">
        <v>30</v>
      </c>
      <c r="C52" s="14">
        <v>6804930</v>
      </c>
      <c r="D52" s="14">
        <v>6029500</v>
      </c>
      <c r="E52" s="14">
        <v>5140118</v>
      </c>
      <c r="F52" s="14">
        <v>6403178</v>
      </c>
      <c r="G52" s="14">
        <v>2407172</v>
      </c>
      <c r="H52" t="str" cm="1">
        <f t="array" ref="H52">IF(COUNTA(C52:G52)=0,"",_xlfn.LET(_xlpm.m,SUMPRODUCT((LOWER(TRIM(C52:G52&amp;""))&lt;&gt;"x")*(IFERROR(C52:G52*1,0)&lt;6000000)),IF(_xlpm.m=0,"Perfect",_xlpm.m&amp;IF(_xlpm.m=1," Miss"," Misses"))))</f>
        <v>2 Misses</v>
      </c>
      <c r="I52" s="46" t="s">
        <v>121</v>
      </c>
      <c r="J52" s="46" t="s">
        <v>121</v>
      </c>
      <c r="K52" s="47"/>
      <c r="L52" s="14" cm="1">
        <f t="array" ref="L52">IF(COUNTA(C52:G52)=0,"",SUMPRODUCT((LOWER(TRIM(C52:G52&amp;""))&lt;&gt;"x")*IFERROR(C52:G52*1,0)))</f>
        <v>26784898</v>
      </c>
      <c r="M52" s="14" cm="1">
        <f t="array" ref="M52">IF(COUNTA(C52:G52)=0,"",SUMPRODUCT((LOWER(TRIM(C52:G52&amp;""))&lt;&gt;"x")*IFERROR(C52:G52*1,0))/SUMPRODUCT((LOWER(TRIM(C52:G52&amp;""))&lt;&gt;"x")*(C52:G52&lt;&gt;"")))</f>
        <v>5356979.5999999996</v>
      </c>
      <c r="N52" s="101" t="s">
        <v>177</v>
      </c>
      <c r="V52" cm="1">
        <f t="array" ref="V52">IF(TRIM(A52)="","",_xlfn.LET(_xlpm.n,TRIM(SUBSTITUTE(SUBSTITUTE(CLEAN(A52)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1051</v>
      </c>
    </row>
    <row r="53" spans="1:22" ht="17.25" customHeight="1" x14ac:dyDescent="0.25">
      <c r="A53" s="7" t="s">
        <v>72</v>
      </c>
      <c r="B53">
        <v>29</v>
      </c>
      <c r="C53" s="14">
        <v>6869309</v>
      </c>
      <c r="D53" s="14">
        <v>4417085</v>
      </c>
      <c r="E53" s="14">
        <v>3753716</v>
      </c>
      <c r="F53" s="14">
        <v>9007873</v>
      </c>
      <c r="G53" s="14">
        <v>2002791</v>
      </c>
      <c r="H53" t="str" cm="1">
        <f t="array" ref="H53">IF(COUNTA(C53:G53)=0,"",_xlfn.LET(_xlpm.m,SUMPRODUCT((LOWER(TRIM(C53:G53&amp;""))&lt;&gt;"x")*(IFERROR(C53:G53*1,0)&lt;6000000)),IF(_xlpm.m=0,"Perfect",_xlpm.m&amp;IF(_xlpm.m=1," Miss"," Misses"))))</f>
        <v>3 Misses</v>
      </c>
      <c r="I53" s="46" t="s">
        <v>121</v>
      </c>
      <c r="J53" s="46" t="s">
        <v>121</v>
      </c>
      <c r="K53" s="47"/>
      <c r="L53" s="14" cm="1">
        <f t="array" ref="L53">IF(COUNTA(C53:G53)=0,"",SUMPRODUCT((LOWER(TRIM(C53:G53&amp;""))&lt;&gt;"x")*IFERROR(C53:G53*1,0)))</f>
        <v>26050774</v>
      </c>
      <c r="M53" s="14" cm="1">
        <f t="array" ref="M53">IF(COUNTA(C53:G53)=0,"",SUMPRODUCT((LOWER(TRIM(C53:G53&amp;""))&lt;&gt;"x")*IFERROR(C53:G53*1,0))/SUMPRODUCT((LOWER(TRIM(C53:G53&amp;""))&lt;&gt;"x")*(C53:G53&lt;&gt;"")))</f>
        <v>5210154.8</v>
      </c>
      <c r="N53" s="101" t="s">
        <v>177</v>
      </c>
      <c r="V53" t="e" cm="1">
        <f t="array" ref="V53">IF(TRIM(A53)="","",_xlfn.LET(_xlpm.n,TRIM(SUBSTITUTE(SUBSTITUTE(CLEAN(A53)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4" spans="1:22" ht="17.25" customHeight="1" x14ac:dyDescent="0.25">
      <c r="A54" s="7" t="s">
        <v>132</v>
      </c>
      <c r="B54">
        <v>29</v>
      </c>
      <c r="C54" s="14">
        <v>11483397</v>
      </c>
      <c r="D54" s="14">
        <v>9873356</v>
      </c>
      <c r="E54" s="14">
        <v>8027579</v>
      </c>
      <c r="F54" s="14">
        <v>26418541</v>
      </c>
      <c r="G54" s="14">
        <v>7122980</v>
      </c>
      <c r="H54" t="str" cm="1">
        <f t="array" ref="H54">IF(COUNTA(C54:G54)=0,"",_xlfn.LET(_xlpm.m,SUMPRODUCT((LOWER(TRIM(C54:G54&amp;""))&lt;&gt;"x")*(IFERROR(C54:G54*1,0)&lt;6000000)),IF(_xlpm.m=0,"Perfect",_xlpm.m&amp;IF(_xlpm.m=1," Miss"," Misses"))))</f>
        <v>Perfect</v>
      </c>
      <c r="I54" s="46" t="s">
        <v>121</v>
      </c>
      <c r="J54" s="46" t="s">
        <v>121</v>
      </c>
      <c r="K54" s="47"/>
      <c r="L54" s="14" cm="1">
        <f t="array" ref="L54">IF(COUNTA(C54:G54)=0,"",SUMPRODUCT((LOWER(TRIM(C54:G54&amp;""))&lt;&gt;"x")*IFERROR(C54:G54*1,0)))</f>
        <v>62925853</v>
      </c>
      <c r="M54" s="14" cm="1">
        <f t="array" ref="M54">IF(COUNTA(C54:G54)=0,"",SUMPRODUCT((LOWER(TRIM(C54:G54&amp;""))&lt;&gt;"x")*IFERROR(C54:G54*1,0))/SUMPRODUCT((LOWER(TRIM(C54:G54&amp;""))&lt;&gt;"x")*(C54:G54&lt;&gt;"")))</f>
        <v>12585170.6</v>
      </c>
      <c r="N54" s="101" t="s">
        <v>177</v>
      </c>
      <c r="V54" t="e" cm="1">
        <f t="array" ref="V54">IF(TRIM(A54)="","",_xlfn.LET(_xlpm.n,TRIM(SUBSTITUTE(SUBSTITUTE(CLEAN(A54)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5" spans="1:22" ht="17.25" customHeight="1" x14ac:dyDescent="0.25">
      <c r="A55" s="7" t="s">
        <v>192</v>
      </c>
      <c r="B55">
        <v>30</v>
      </c>
      <c r="C55" s="14">
        <v>8496153</v>
      </c>
      <c r="D55" s="14">
        <v>3494653</v>
      </c>
      <c r="E55" s="14">
        <v>3050106</v>
      </c>
      <c r="F55" s="14">
        <v>10593267</v>
      </c>
      <c r="G55" s="14">
        <v>6120887</v>
      </c>
      <c r="H55" t="str" cm="1">
        <f t="array" ref="H55">IF(COUNTA(C55:G55)=0,"",_xlfn.LET(_xlpm.m,SUMPRODUCT((LOWER(TRIM(C55:G55&amp;""))&lt;&gt;"x")*(IFERROR(C55:G55*1,0)&lt;6000000)),IF(_xlpm.m=0,"Perfect",_xlpm.m&amp;IF(_xlpm.m=1," Miss"," Misses"))))</f>
        <v>2 Misses</v>
      </c>
      <c r="I55" s="46" t="s">
        <v>121</v>
      </c>
      <c r="J55" s="46" t="s">
        <v>121</v>
      </c>
      <c r="K55" s="47"/>
      <c r="L55" s="14" cm="1">
        <f t="array" ref="L55">IF(COUNTA(C55:G55)=0,"",SUMPRODUCT((LOWER(TRIM(C55:G55&amp;""))&lt;&gt;"x")*IFERROR(C55:G55*1,0)))</f>
        <v>31755066</v>
      </c>
      <c r="M55" s="14" cm="1">
        <f t="array" ref="M55">IF(COUNTA(C55:G55)=0,"",SUMPRODUCT((LOWER(TRIM(C55:G55&amp;""))&lt;&gt;"x")*IFERROR(C55:G55*1,0))/SUMPRODUCT((LOWER(TRIM(C55:G55&amp;""))&lt;&gt;"x")*(C55:G55&lt;&gt;"")))</f>
        <v>6351013.2000000002</v>
      </c>
      <c r="N55" s="101" t="s">
        <v>177</v>
      </c>
      <c r="V55" cm="1">
        <f t="array" ref="V55">IF(TRIM(A55)="","",_xlfn.LET(_xlpm.n,TRIM(SUBSTITUTE(SUBSTITUTE(CLEAN(A55)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1054</v>
      </c>
    </row>
    <row r="56" spans="1:22" ht="17.25" customHeight="1" x14ac:dyDescent="0.25">
      <c r="A56" s="7" t="s">
        <v>190</v>
      </c>
      <c r="B56">
        <v>29</v>
      </c>
      <c r="C56" s="14">
        <v>6016715</v>
      </c>
      <c r="D56" s="14">
        <v>4884760</v>
      </c>
      <c r="E56" s="14">
        <v>3361955</v>
      </c>
      <c r="F56" s="14">
        <v>26850775</v>
      </c>
      <c r="G56" s="14">
        <v>6113024</v>
      </c>
      <c r="H56" t="str" cm="1">
        <f t="array" ref="H56">IF(COUNTA(C56:G56)=0,"",_xlfn.LET(_xlpm.m,SUMPRODUCT((LOWER(TRIM(C56:G56&amp;""))&lt;&gt;"x")*(IFERROR(C56:G56*1,0)&lt;6000000)),IF(_xlpm.m=0,"Perfect",_xlpm.m&amp;IF(_xlpm.m=1," Miss"," Misses"))))</f>
        <v>2 Misses</v>
      </c>
      <c r="I56" s="46" t="s">
        <v>121</v>
      </c>
      <c r="J56" s="46" t="s">
        <v>121</v>
      </c>
      <c r="K56" s="47"/>
      <c r="L56" s="14" cm="1">
        <f t="array" ref="L56">IF(COUNTA(C56:G56)=0,"",SUMPRODUCT((LOWER(TRIM(C56:G56&amp;""))&lt;&gt;"x")*IFERROR(C56:G56*1,0)))</f>
        <v>47227229</v>
      </c>
      <c r="M56" s="14" cm="1">
        <f t="array" ref="M56">IF(COUNTA(C56:G56)=0,"",SUMPRODUCT((LOWER(TRIM(C56:G56&amp;""))&lt;&gt;"x")*IFERROR(C56:G56*1,0))/SUMPRODUCT((LOWER(TRIM(C56:G56&amp;""))&lt;&gt;"x")*(C56:G56&lt;&gt;"")))</f>
        <v>9445445.8000000007</v>
      </c>
      <c r="N56" s="101" t="s">
        <v>177</v>
      </c>
      <c r="V56" cm="1">
        <f t="array" ref="V56">IF(TRIM(A56)="","",_xlfn.LET(_xlpm.n,TRIM(SUBSTITUTE(SUBSTITUTE(CLEAN(A56)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1055</v>
      </c>
    </row>
    <row r="57" spans="1:22" ht="17.25" customHeight="1" x14ac:dyDescent="0.25">
      <c r="A57" s="7" t="s">
        <v>8</v>
      </c>
      <c r="B57">
        <v>29</v>
      </c>
      <c r="C57" s="14">
        <v>7078126</v>
      </c>
      <c r="D57" s="14">
        <v>3786722</v>
      </c>
      <c r="E57" s="14">
        <v>3782294</v>
      </c>
      <c r="F57" s="14">
        <v>8546469</v>
      </c>
      <c r="G57" s="14">
        <v>2255311</v>
      </c>
      <c r="H57" t="str" cm="1">
        <f t="array" ref="H57">IF(COUNTA(C57:G57)=0,"",_xlfn.LET(_xlpm.m,SUMPRODUCT((LOWER(TRIM(C57:G57&amp;""))&lt;&gt;"x")*(IFERROR(C57:G57*1,0)&lt;6000000)),IF(_xlpm.m=0,"Perfect",_xlpm.m&amp;IF(_xlpm.m=1," Miss"," Misses"))))</f>
        <v>3 Misses</v>
      </c>
      <c r="I57" s="46" t="s">
        <v>121</v>
      </c>
      <c r="J57" s="46" t="s">
        <v>121</v>
      </c>
      <c r="K57" s="47"/>
      <c r="L57" s="14" cm="1">
        <f t="array" ref="L57">IF(COUNTA(C57:G57)=0,"",SUMPRODUCT((LOWER(TRIM(C57:G57&amp;""))&lt;&gt;"x")*IFERROR(C57:G57*1,0)))</f>
        <v>25448922</v>
      </c>
      <c r="M57" s="14" cm="1">
        <f t="array" ref="M57">IF(COUNTA(C57:G57)=0,"",SUMPRODUCT((LOWER(TRIM(C57:G57&amp;""))&lt;&gt;"x")*IFERROR(C57:G57*1,0))/SUMPRODUCT((LOWER(TRIM(C57:G57&amp;""))&lt;&gt;"x")*(C57:G57&lt;&gt;"")))</f>
        <v>5089784.4000000004</v>
      </c>
      <c r="N57" s="101" t="s">
        <v>177</v>
      </c>
      <c r="V57" t="e" cm="1">
        <f t="array" ref="V57">IF(TRIM(A57)="","",_xlfn.LET(_xlpm.n,TRIM(SUBSTITUTE(SUBSTITUTE(CLEAN(A57)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8" spans="1:22" ht="17.25" customHeight="1" x14ac:dyDescent="0.25">
      <c r="A58" s="7" t="s">
        <v>12</v>
      </c>
      <c r="B58">
        <v>31</v>
      </c>
      <c r="C58" s="14">
        <v>6836111</v>
      </c>
      <c r="D58" s="14">
        <v>4546791</v>
      </c>
      <c r="E58" s="14">
        <v>4877747</v>
      </c>
      <c r="F58" s="14">
        <v>10451018</v>
      </c>
      <c r="G58" s="14">
        <v>8694895</v>
      </c>
      <c r="H58" t="str" cm="1">
        <f t="array" ref="H58">IF(COUNTA(C58:G58)=0,"",_xlfn.LET(_xlpm.m,SUMPRODUCT((LOWER(TRIM(C58:G58&amp;""))&lt;&gt;"x")*(IFERROR(C58:G58*1,0)&lt;6000000)),IF(_xlpm.m=0,"Perfect",_xlpm.m&amp;IF(_xlpm.m=1," Miss"," Misses"))))</f>
        <v>2 Misses</v>
      </c>
      <c r="I58" s="46" t="s">
        <v>121</v>
      </c>
      <c r="J58" s="46" t="s">
        <v>121</v>
      </c>
      <c r="K58" s="47"/>
      <c r="L58" s="14" cm="1">
        <f t="array" ref="L58">IF(COUNTA(C58:G58)=0,"",SUMPRODUCT((LOWER(TRIM(C58:G58&amp;""))&lt;&gt;"x")*IFERROR(C58:G58*1,0)))</f>
        <v>35406562</v>
      </c>
      <c r="M58" s="14" cm="1">
        <f t="array" ref="M58">IF(COUNTA(C58:G58)=0,"",SUMPRODUCT((LOWER(TRIM(C58:G58&amp;""))&lt;&gt;"x")*IFERROR(C58:G58*1,0))/SUMPRODUCT((LOWER(TRIM(C58:G58&amp;""))&lt;&gt;"x")*(C58:G58&lt;&gt;"")))</f>
        <v>7081312.4000000004</v>
      </c>
      <c r="N58" s="101" t="s">
        <v>177</v>
      </c>
      <c r="V58" t="e" cm="1">
        <f t="array" ref="V58">IF(TRIM(A58)="","",_xlfn.LET(_xlpm.n,TRIM(SUBSTITUTE(SUBSTITUTE(CLEAN(A58)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9" spans="1:22" ht="17.25" customHeight="1" x14ac:dyDescent="0.25">
      <c r="A59" s="7" t="s">
        <v>14</v>
      </c>
      <c r="B59">
        <v>29</v>
      </c>
      <c r="C59" s="14">
        <v>7333339</v>
      </c>
      <c r="D59" s="14">
        <v>3891396</v>
      </c>
      <c r="E59" s="14">
        <v>5487905</v>
      </c>
      <c r="F59" s="14">
        <v>10725470</v>
      </c>
      <c r="G59" s="14">
        <v>4026576</v>
      </c>
      <c r="H59" t="str" cm="1">
        <f t="array" ref="H59">IF(COUNTA(C59:G59)=0,"",_xlfn.LET(_xlpm.m,SUMPRODUCT((LOWER(TRIM(C59:G59&amp;""))&lt;&gt;"x")*(IFERROR(C59:G59*1,0)&lt;6000000)),IF(_xlpm.m=0,"Perfect",_xlpm.m&amp;IF(_xlpm.m=1," Miss"," Misses"))))</f>
        <v>3 Misses</v>
      </c>
      <c r="I59" s="46" t="s">
        <v>121</v>
      </c>
      <c r="J59" s="46" t="s">
        <v>121</v>
      </c>
      <c r="K59" s="47"/>
      <c r="L59" s="14" cm="1">
        <f t="array" ref="L59">IF(COUNTA(C59:G59)=0,"",SUMPRODUCT((LOWER(TRIM(C59:G59&amp;""))&lt;&gt;"x")*IFERROR(C59:G59*1,0)))</f>
        <v>31464686</v>
      </c>
      <c r="M59" s="14" cm="1">
        <f t="array" ref="M59">IF(COUNTA(C59:G59)=0,"",SUMPRODUCT((LOWER(TRIM(C59:G59&amp;""))&lt;&gt;"x")*IFERROR(C59:G59*1,0))/SUMPRODUCT((LOWER(TRIM(C59:G59&amp;""))&lt;&gt;"x")*(C59:G59&lt;&gt;"")))</f>
        <v>6292937.2000000002</v>
      </c>
      <c r="N59" s="101" t="s">
        <v>177</v>
      </c>
      <c r="V59" t="e" cm="1">
        <f t="array" ref="V59">IF(TRIM(A59)="","",_xlfn.LET(_xlpm.n,TRIM(SUBSTITUTE(SUBSTITUTE(CLEAN(A59)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0" spans="1:22" ht="17.25" customHeight="1" x14ac:dyDescent="0.25">
      <c r="A60" s="7" t="s">
        <v>17</v>
      </c>
      <c r="B60">
        <v>28</v>
      </c>
      <c r="C60" s="14">
        <v>1735104</v>
      </c>
      <c r="D60" s="14">
        <v>4156330</v>
      </c>
      <c r="E60" s="14">
        <v>3100656</v>
      </c>
      <c r="F60" s="14">
        <v>8339759</v>
      </c>
      <c r="G60" s="14">
        <v>6275208</v>
      </c>
      <c r="H60" t="str" cm="1">
        <f t="array" ref="H60">IF(COUNTA(C60:G60)=0,"",_xlfn.LET(_xlpm.m,SUMPRODUCT((LOWER(TRIM(C60:G60&amp;""))&lt;&gt;"x")*(IFERROR(C60:G60*1,0)&lt;6000000)),IF(_xlpm.m=0,"Perfect",_xlpm.m&amp;IF(_xlpm.m=1," Miss"," Misses"))))</f>
        <v>3 Misses</v>
      </c>
      <c r="I60" s="46" t="s">
        <v>121</v>
      </c>
      <c r="J60" s="46" t="s">
        <v>121</v>
      </c>
      <c r="K60" s="47"/>
      <c r="L60" s="14" cm="1">
        <f t="array" ref="L60">IF(COUNTA(C60:G60)=0,"",SUMPRODUCT((LOWER(TRIM(C60:G60&amp;""))&lt;&gt;"x")*IFERROR(C60:G60*1,0)))</f>
        <v>23607057</v>
      </c>
      <c r="M60" s="14" cm="1">
        <f t="array" ref="M60">IF(COUNTA(C60:G60)=0,"",SUMPRODUCT((LOWER(TRIM(C60:G60&amp;""))&lt;&gt;"x")*IFERROR(C60:G60*1,0))/SUMPRODUCT((LOWER(TRIM(C60:G60&amp;""))&lt;&gt;"x")*(C60:G60&lt;&gt;"")))</f>
        <v>4721411.4000000004</v>
      </c>
      <c r="N60" s="101" t="s">
        <v>177</v>
      </c>
      <c r="V60" t="e" cm="1">
        <f t="array" ref="V60">IF(TRIM(A60)="","",_xlfn.LET(_xlpm.n,TRIM(SUBSTITUTE(SUBSTITUTE(CLEAN(A60)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1" spans="1:22" ht="17.25" customHeight="1" x14ac:dyDescent="0.25">
      <c r="A61" s="7" t="s">
        <v>20</v>
      </c>
      <c r="B61">
        <v>30</v>
      </c>
      <c r="C61" s="14">
        <v>7180809</v>
      </c>
      <c r="D61" s="14">
        <v>4899388</v>
      </c>
      <c r="E61" s="14">
        <v>899326</v>
      </c>
      <c r="F61" s="14">
        <v>10667303</v>
      </c>
      <c r="G61" s="14">
        <v>7043153</v>
      </c>
      <c r="H61" t="str" cm="1">
        <f t="array" ref="H61">IF(COUNTA(C61:G61)=0,"",_xlfn.LET(_xlpm.m,SUMPRODUCT((LOWER(TRIM(C61:G61&amp;""))&lt;&gt;"x")*(IFERROR(C61:G61*1,0)&lt;6000000)),IF(_xlpm.m=0,"Perfect",_xlpm.m&amp;IF(_xlpm.m=1," Miss"," Misses"))))</f>
        <v>2 Misses</v>
      </c>
      <c r="I61" s="46" t="s">
        <v>121</v>
      </c>
      <c r="J61" s="46" t="s">
        <v>121</v>
      </c>
      <c r="K61" s="47"/>
      <c r="L61" s="14" cm="1">
        <f t="array" ref="L61">IF(COUNTA(C61:G61)=0,"",SUMPRODUCT((LOWER(TRIM(C61:G61&amp;""))&lt;&gt;"x")*IFERROR(C61:G61*1,0)))</f>
        <v>30689979</v>
      </c>
      <c r="M61" s="14" cm="1">
        <f t="array" ref="M61">IF(COUNTA(C61:G61)=0,"",SUMPRODUCT((LOWER(TRIM(C61:G61&amp;""))&lt;&gt;"x")*IFERROR(C61:G61*1,0))/SUMPRODUCT((LOWER(TRIM(C61:G61&amp;""))&lt;&gt;"x")*(C61:G61&lt;&gt;"")))</f>
        <v>6137995.7999999998</v>
      </c>
      <c r="N61" s="101" t="s">
        <v>177</v>
      </c>
      <c r="V61" t="e" cm="1">
        <f t="array" ref="V61">IF(TRIM(A61)="","",_xlfn.LET(_xlpm.n,TRIM(SUBSTITUTE(SUBSTITUTE(CLEAN(A61)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2" spans="1:22" ht="17.25" customHeight="1" x14ac:dyDescent="0.25">
      <c r="A62" s="7" t="s">
        <v>22</v>
      </c>
      <c r="B62">
        <v>29</v>
      </c>
      <c r="C62" s="14">
        <v>2498887</v>
      </c>
      <c r="D62" s="14">
        <v>768992</v>
      </c>
      <c r="E62" s="14">
        <v>1500053</v>
      </c>
      <c r="F62" s="14">
        <v>3699150</v>
      </c>
      <c r="G62" s="14">
        <v>1720506</v>
      </c>
      <c r="H62" t="str" cm="1">
        <f t="array" ref="H62">IF(COUNTA(C62:G62)=0,"",_xlfn.LET(_xlpm.m,SUMPRODUCT((LOWER(TRIM(C62:G62&amp;""))&lt;&gt;"x")*(IFERROR(C62:G62*1,0)&lt;6000000)),IF(_xlpm.m=0,"Perfect",_xlpm.m&amp;IF(_xlpm.m=1," Miss"," Misses"))))</f>
        <v>5 Misses</v>
      </c>
      <c r="I62" s="46" t="s">
        <v>121</v>
      </c>
      <c r="J62" s="46" t="s">
        <v>121</v>
      </c>
      <c r="K62" s="47"/>
      <c r="L62" s="14" cm="1">
        <f t="array" ref="L62">IF(COUNTA(C62:G62)=0,"",SUMPRODUCT((LOWER(TRIM(C62:G62&amp;""))&lt;&gt;"x")*IFERROR(C62:G62*1,0)))</f>
        <v>10187588</v>
      </c>
      <c r="M62" s="14" cm="1">
        <f t="array" ref="M62">IF(COUNTA(C62:G62)=0,"",SUMPRODUCT((LOWER(TRIM(C62:G62&amp;""))&lt;&gt;"x")*IFERROR(C62:G62*1,0))/SUMPRODUCT((LOWER(TRIM(C62:G62&amp;""))&lt;&gt;"x")*(C62:G62&lt;&gt;"")))</f>
        <v>2037517.6</v>
      </c>
      <c r="N62" s="102" t="s">
        <v>178</v>
      </c>
      <c r="V62" t="e" cm="1">
        <f t="array" ref="V62">IF(TRIM(A62)="","",_xlfn.LET(_xlpm.n,TRIM(SUBSTITUTE(SUBSTITUTE(CLEAN(A62)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3" spans="1:22" ht="17.25" customHeight="1" x14ac:dyDescent="0.25">
      <c r="A63" s="7" t="s">
        <v>25</v>
      </c>
      <c r="B63">
        <v>28</v>
      </c>
      <c r="C63" s="14">
        <v>722231</v>
      </c>
      <c r="D63" s="14">
        <v>2022263</v>
      </c>
      <c r="E63" s="14">
        <v>11093</v>
      </c>
      <c r="F63" s="14">
        <v>8709344</v>
      </c>
      <c r="G63" s="14">
        <v>1078346</v>
      </c>
      <c r="H63" t="str" cm="1">
        <f t="array" ref="H63">IF(COUNTA(C63:G63)=0,"",_xlfn.LET(_xlpm.m,SUMPRODUCT((LOWER(TRIM(C63:G63&amp;""))&lt;&gt;"x")*(IFERROR(C63:G63*1,0)&lt;6000000)),IF(_xlpm.m=0,"Perfect",_xlpm.m&amp;IF(_xlpm.m=1," Miss"," Misses"))))</f>
        <v>4 Misses</v>
      </c>
      <c r="I63" s="46" t="s">
        <v>121</v>
      </c>
      <c r="J63" s="44" t="s">
        <v>145</v>
      </c>
      <c r="K63" s="47"/>
      <c r="L63" s="14" cm="1">
        <f t="array" ref="L63">IF(COUNTA(C63:G63)=0,"",SUMPRODUCT((LOWER(TRIM(C63:G63&amp;""))&lt;&gt;"x")*IFERROR(C63:G63*1,0)))</f>
        <v>12543277</v>
      </c>
      <c r="M63" s="14" cm="1">
        <f t="array" ref="M63">IF(COUNTA(C63:G63)=0,"",SUMPRODUCT((LOWER(TRIM(C63:G63&amp;""))&lt;&gt;"x")*IFERROR(C63:G63*1,0))/SUMPRODUCT((LOWER(TRIM(C63:G63&amp;""))&lt;&gt;"x")*(C63:G63&lt;&gt;"")))</f>
        <v>2508655.4</v>
      </c>
      <c r="N63" s="102" t="s">
        <v>178</v>
      </c>
      <c r="V63" t="e" cm="1">
        <f t="array" ref="V63">IF(TRIM(A63)="","",_xlfn.LET(_xlpm.n,TRIM(SUBSTITUTE(SUBSTITUTE(CLEAN(A63)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4" spans="1:22" ht="17.25" customHeight="1" x14ac:dyDescent="0.25">
      <c r="A64" s="7" t="s">
        <v>27</v>
      </c>
      <c r="B64">
        <v>28</v>
      </c>
      <c r="C64" s="14">
        <v>1246868</v>
      </c>
      <c r="D64" s="14">
        <v>1781200</v>
      </c>
      <c r="E64" s="14">
        <v>958594</v>
      </c>
      <c r="F64" s="14">
        <v>33210</v>
      </c>
      <c r="G64" s="14">
        <v>1088053</v>
      </c>
      <c r="H64" t="str" cm="1">
        <f t="array" ref="H64">IF(COUNTA(C64:G64)=0,"",_xlfn.LET(_xlpm.m,SUMPRODUCT((LOWER(TRIM(C64:G64&amp;""))&lt;&gt;"x")*(IFERROR(C64:G64*1,0)&lt;6000000)),IF(_xlpm.m=0,"Perfect",_xlpm.m&amp;IF(_xlpm.m=1," Miss"," Misses"))))</f>
        <v>5 Misses</v>
      </c>
      <c r="I64" s="46" t="s">
        <v>121</v>
      </c>
      <c r="J64" s="46" t="s">
        <v>121</v>
      </c>
      <c r="K64" s="47"/>
      <c r="L64" s="14" cm="1">
        <f t="array" ref="L64">IF(COUNTA(C64:G64)=0,"",SUMPRODUCT((LOWER(TRIM(C64:G64&amp;""))&lt;&gt;"x")*IFERROR(C64:G64*1,0)))</f>
        <v>5107925</v>
      </c>
      <c r="M64" s="14" cm="1">
        <f t="array" ref="M64">IF(COUNTA(C64:G64)=0,"",SUMPRODUCT((LOWER(TRIM(C64:G64&amp;""))&lt;&gt;"x")*IFERROR(C64:G64*1,0))/SUMPRODUCT((LOWER(TRIM(C64:G64&amp;""))&lt;&gt;"x")*(C64:G64&lt;&gt;"")))</f>
        <v>1021585</v>
      </c>
      <c r="N64" s="102" t="s">
        <v>178</v>
      </c>
      <c r="V64" t="e" cm="1">
        <f t="array" ref="V64">IF(TRIM(A64)="","",_xlfn.LET(_xlpm.n,TRIM(SUBSTITUTE(SUBSTITUTE(CLEAN(A64)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5" spans="1:22" ht="17.25" customHeight="1" x14ac:dyDescent="0.25">
      <c r="A65" s="7" t="s">
        <v>29</v>
      </c>
      <c r="B65">
        <v>27</v>
      </c>
      <c r="C65" s="14">
        <v>1696135</v>
      </c>
      <c r="D65" s="14">
        <v>1682303</v>
      </c>
      <c r="E65" s="14">
        <v>708428</v>
      </c>
      <c r="F65" s="14">
        <v>7296571</v>
      </c>
      <c r="G65" s="14">
        <v>401766</v>
      </c>
      <c r="H65" t="str" cm="1">
        <f t="array" ref="H65">IF(COUNTA(C65:G65)=0,"",_xlfn.LET(_xlpm.m,SUMPRODUCT((LOWER(TRIM(C65:G65&amp;""))&lt;&gt;"x")*(IFERROR(C65:G65*1,0)&lt;6000000)),IF(_xlpm.m=0,"Perfect",_xlpm.m&amp;IF(_xlpm.m=1," Miss"," Misses"))))</f>
        <v>4 Misses</v>
      </c>
      <c r="I65" s="46" t="s">
        <v>121</v>
      </c>
      <c r="J65" s="46" t="s">
        <v>121</v>
      </c>
      <c r="K65" s="47"/>
      <c r="L65" s="14" cm="1">
        <f t="array" ref="L65">IF(COUNTA(C65:G65)=0,"",SUMPRODUCT((LOWER(TRIM(C65:G65&amp;""))&lt;&gt;"x")*IFERROR(C65:G65*1,0)))</f>
        <v>11785203</v>
      </c>
      <c r="M65" s="14" cm="1">
        <f t="array" ref="M65">IF(COUNTA(C65:G65)=0,"",SUMPRODUCT((LOWER(TRIM(C65:G65&amp;""))&lt;&gt;"x")*IFERROR(C65:G65*1,0))/SUMPRODUCT((LOWER(TRIM(C65:G65&amp;""))&lt;&gt;"x")*(C65:G65&lt;&gt;"")))</f>
        <v>2357040.6</v>
      </c>
      <c r="N65" s="102" t="s">
        <v>178</v>
      </c>
      <c r="V65" t="e" cm="1">
        <f t="array" ref="V65">IF(TRIM(A65)="","",_xlfn.LET(_xlpm.n,TRIM(SUBSTITUTE(SUBSTITUTE(CLEAN(A65)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6" spans="1:22" ht="17.25" customHeight="1" x14ac:dyDescent="0.25">
      <c r="A66" s="7" t="s">
        <v>36</v>
      </c>
      <c r="B66">
        <v>28</v>
      </c>
      <c r="C66" s="14">
        <v>1900724</v>
      </c>
      <c r="D66" s="14">
        <v>1189101</v>
      </c>
      <c r="E66" s="14">
        <v>1752247</v>
      </c>
      <c r="F66" s="14">
        <v>82008</v>
      </c>
      <c r="G66" s="14">
        <v>1548467</v>
      </c>
      <c r="H66" t="str" cm="1">
        <f t="array" ref="H66">IF(COUNTA(C66:G66)=0,"",_xlfn.LET(_xlpm.m,SUMPRODUCT((LOWER(TRIM(C66:G66&amp;""))&lt;&gt;"x")*(IFERROR(C66:G66*1,0)&lt;6000000)),IF(_xlpm.m=0,"Perfect",_xlpm.m&amp;IF(_xlpm.m=1," Miss"," Misses"))))</f>
        <v>5 Misses</v>
      </c>
      <c r="I66" s="46" t="s">
        <v>121</v>
      </c>
      <c r="J66" s="46" t="s">
        <v>121</v>
      </c>
      <c r="K66" s="47"/>
      <c r="L66" s="14" cm="1">
        <f t="array" ref="L66">IF(COUNTA(C66:G66)=0,"",SUMPRODUCT((LOWER(TRIM(C66:G66&amp;""))&lt;&gt;"x")*IFERROR(C66:G66*1,0)))</f>
        <v>6472547</v>
      </c>
      <c r="M66" s="14" cm="1">
        <f t="array" ref="M66">IF(COUNTA(C66:G66)=0,"",SUMPRODUCT((LOWER(TRIM(C66:G66&amp;""))&lt;&gt;"x")*IFERROR(C66:G66*1,0))/SUMPRODUCT((LOWER(TRIM(C66:G66&amp;""))&lt;&gt;"x")*(C66:G66&lt;&gt;"")))</f>
        <v>1294509.3999999999</v>
      </c>
      <c r="N66" s="102" t="s">
        <v>178</v>
      </c>
      <c r="V66" t="e" cm="1">
        <f t="array" ref="V66">IF(TRIM(A66)="","",_xlfn.LET(_xlpm.n,TRIM(SUBSTITUTE(SUBSTITUTE(CLEAN(A66)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7" spans="1:22" ht="17.25" customHeight="1" x14ac:dyDescent="0.25">
      <c r="A67" s="7" t="s">
        <v>31</v>
      </c>
      <c r="B67">
        <v>29</v>
      </c>
      <c r="C67" s="14">
        <v>1009263</v>
      </c>
      <c r="D67" s="14">
        <v>0</v>
      </c>
      <c r="E67" s="14">
        <v>1225530</v>
      </c>
      <c r="F67" s="14">
        <v>2297117</v>
      </c>
      <c r="G67" s="14">
        <v>1831008</v>
      </c>
      <c r="H67" t="str" cm="1">
        <f t="array" ref="H67">IF(COUNTA(C67:G67)=0,"",_xlfn.LET(_xlpm.m,SUMPRODUCT((LOWER(TRIM(C67:G67&amp;""))&lt;&gt;"x")*(IFERROR(C67:G67*1,0)&lt;6000000)),IF(_xlpm.m=0,"Perfect",_xlpm.m&amp;IF(_xlpm.m=1," Miss"," Misses"))))</f>
        <v>5 Misses</v>
      </c>
      <c r="I67" s="49" t="s">
        <v>125</v>
      </c>
      <c r="J67" s="46" t="s">
        <v>121</v>
      </c>
      <c r="K67" s="47"/>
      <c r="L67" s="14" cm="1">
        <f t="array" ref="L67">IF(COUNTA(C67:G67)=0,"",SUMPRODUCT((LOWER(TRIM(C67:G67&amp;""))&lt;&gt;"x")*IFERROR(C67:G67*1,0)))</f>
        <v>6362918</v>
      </c>
      <c r="M67" s="14" cm="1">
        <f t="array" ref="M67">IF(COUNTA(C67:G67)=0,"",SUMPRODUCT((LOWER(TRIM(C67:G67&amp;""))&lt;&gt;"x")*IFERROR(C67:G67*1,0))/SUMPRODUCT((LOWER(TRIM(C67:G67&amp;""))&lt;&gt;"x")*(C67:G67&lt;&gt;"")))</f>
        <v>1272583.6000000001</v>
      </c>
      <c r="N67" s="102" t="s">
        <v>178</v>
      </c>
      <c r="V67" t="e" cm="1">
        <f t="array" ref="V67">IF(TRIM(A67)="","",_xlfn.LET(_xlpm.n,TRIM(SUBSTITUTE(SUBSTITUTE(CLEAN(A67)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8" spans="1:22" ht="17.25" customHeight="1" x14ac:dyDescent="0.25">
      <c r="A68" s="7" t="s">
        <v>33</v>
      </c>
      <c r="B68">
        <v>28</v>
      </c>
      <c r="C68" s="14">
        <v>4660995</v>
      </c>
      <c r="D68" s="14">
        <v>2085195</v>
      </c>
      <c r="E68" s="14">
        <v>2306821</v>
      </c>
      <c r="F68" s="14">
        <v>7524475</v>
      </c>
      <c r="G68" s="14">
        <v>2851211</v>
      </c>
      <c r="H68" t="str" cm="1">
        <f t="array" ref="H68">IF(COUNTA(C68:G68)=0,"",_xlfn.LET(_xlpm.m,SUMPRODUCT((LOWER(TRIM(C68:G68&amp;""))&lt;&gt;"x")*(IFERROR(C68:G68*1,0)&lt;6000000)),IF(_xlpm.m=0,"Perfect",_xlpm.m&amp;IF(_xlpm.m=1," Miss"," Misses"))))</f>
        <v>4 Misses</v>
      </c>
      <c r="I68" s="46" t="s">
        <v>121</v>
      </c>
      <c r="J68" s="46" t="s">
        <v>121</v>
      </c>
      <c r="K68" s="47"/>
      <c r="L68" s="14" cm="1">
        <f t="array" ref="L68">IF(COUNTA(C68:G68)=0,"",SUMPRODUCT((LOWER(TRIM(C68:G68&amp;""))&lt;&gt;"x")*IFERROR(C68:G68*1,0)))</f>
        <v>19428697</v>
      </c>
      <c r="M68" s="14" cm="1">
        <f t="array" ref="M68">IF(COUNTA(C68:G68)=0,"",SUMPRODUCT((LOWER(TRIM(C68:G68&amp;""))&lt;&gt;"x")*IFERROR(C68:G68*1,0))/SUMPRODUCT((LOWER(TRIM(C68:G68&amp;""))&lt;&gt;"x")*(C68:G68&lt;&gt;"")))</f>
        <v>3885739.4</v>
      </c>
      <c r="N68" s="102" t="s">
        <v>178</v>
      </c>
      <c r="V68" t="e" cm="1">
        <f t="array" ref="V68">IF(TRIM(A68)="","",_xlfn.LET(_xlpm.n,TRIM(SUBSTITUTE(SUBSTITUTE(CLEAN(A68)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9" spans="1:22" ht="17.25" customHeight="1" x14ac:dyDescent="0.25">
      <c r="A69" s="7" t="s">
        <v>34</v>
      </c>
      <c r="B69">
        <v>28</v>
      </c>
      <c r="C69" s="14">
        <v>513813</v>
      </c>
      <c r="D69" s="14">
        <v>274012</v>
      </c>
      <c r="E69" s="14">
        <v>1428271</v>
      </c>
      <c r="F69" s="14">
        <v>0</v>
      </c>
      <c r="G69" s="14">
        <v>155570</v>
      </c>
      <c r="H69" t="str" cm="1">
        <f t="array" ref="H69">IF(COUNTA(C69:G69)=0,"",_xlfn.LET(_xlpm.m,SUMPRODUCT((LOWER(TRIM(C69:G69&amp;""))&lt;&gt;"x")*(IFERROR(C69:G69*1,0)&lt;6000000)),IF(_xlpm.m=0,"Perfect",_xlpm.m&amp;IF(_xlpm.m=1," Miss"," Misses"))))</f>
        <v>5 Misses</v>
      </c>
      <c r="I69" s="46" t="s">
        <v>121</v>
      </c>
      <c r="J69" s="46" t="s">
        <v>121</v>
      </c>
      <c r="K69" s="47"/>
      <c r="L69" s="14" cm="1">
        <f t="array" ref="L69">IF(COUNTA(C69:G69)=0,"",SUMPRODUCT((LOWER(TRIM(C69:G69&amp;""))&lt;&gt;"x")*IFERROR(C69:G69*1,0)))</f>
        <v>2371666</v>
      </c>
      <c r="M69" s="14" cm="1">
        <f t="array" ref="M69">IF(COUNTA(C69:G69)=0,"",SUMPRODUCT((LOWER(TRIM(C69:G69&amp;""))&lt;&gt;"x")*IFERROR(C69:G69*1,0))/SUMPRODUCT((LOWER(TRIM(C69:G69&amp;""))&lt;&gt;"x")*(C69:G69&lt;&gt;"")))</f>
        <v>474333.2</v>
      </c>
      <c r="N69" s="102" t="s">
        <v>178</v>
      </c>
      <c r="V69" t="e" cm="1">
        <f t="array" ref="V69">IF(TRIM(A69)="","",_xlfn.LET(_xlpm.n,TRIM(SUBSTITUTE(SUBSTITUTE(CLEAN(A69)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0" spans="1:22" ht="17.25" customHeight="1" x14ac:dyDescent="0.25">
      <c r="A70" s="7" t="s">
        <v>203</v>
      </c>
      <c r="B70">
        <v>29</v>
      </c>
      <c r="C70" s="14">
        <v>9456706</v>
      </c>
      <c r="D70" s="14">
        <v>5977953</v>
      </c>
      <c r="E70" s="14">
        <v>6262483</v>
      </c>
      <c r="F70" s="14">
        <v>17796483</v>
      </c>
      <c r="G70" s="14">
        <v>7887389</v>
      </c>
      <c r="H70" t="str" cm="1">
        <f t="array" ref="H70">IF(COUNTA(C70:G70)=0,"",_xlfn.LET(_xlpm.m,SUMPRODUCT((LOWER(TRIM(C70:G70&amp;""))&lt;&gt;"x")*(IFERROR(C70:G70*1,0)&lt;6000000)),IF(_xlpm.m=0,"Perfect",_xlpm.m&amp;IF(_xlpm.m=1," Miss"," Misses"))))</f>
        <v>1 Miss</v>
      </c>
      <c r="I70" s="46" t="s">
        <v>121</v>
      </c>
      <c r="J70" s="46" t="s">
        <v>121</v>
      </c>
      <c r="K70" s="47"/>
      <c r="L70" s="14" cm="1">
        <f t="array" ref="L70">IF(COUNTA(C70:G70)=0,"",SUMPRODUCT((LOWER(TRIM(C70:G70&amp;""))&lt;&gt;"x")*IFERROR(C70:G70*1,0)))</f>
        <v>47381014</v>
      </c>
      <c r="M70" s="14" cm="1">
        <f t="array" ref="M70">IF(COUNTA(C70:G70)=0,"",SUMPRODUCT((LOWER(TRIM(C70:G70&amp;""))&lt;&gt;"x")*IFERROR(C70:G70*1,0))/SUMPRODUCT((LOWER(TRIM(C70:G70&amp;""))&lt;&gt;"x")*(C70:G70&lt;&gt;"")))</f>
        <v>9476202.8000000007</v>
      </c>
      <c r="N70" s="101" t="s">
        <v>177</v>
      </c>
      <c r="V70">
        <v>1068</v>
      </c>
    </row>
    <row r="71" spans="1:22" ht="17.25" customHeight="1" x14ac:dyDescent="0.25">
      <c r="A71" s="7" t="s">
        <v>194</v>
      </c>
      <c r="B71">
        <v>28</v>
      </c>
      <c r="C71" s="14">
        <v>3370731</v>
      </c>
      <c r="D71" s="14">
        <v>3127750</v>
      </c>
      <c r="E71" s="14">
        <v>0</v>
      </c>
      <c r="F71" s="14">
        <v>7093225</v>
      </c>
      <c r="G71" s="14">
        <v>2362232</v>
      </c>
      <c r="H71" t="str" cm="1">
        <f t="array" ref="H71">IF(COUNTA(C71:G71)=0,"",_xlfn.LET(_xlpm.m,SUMPRODUCT((LOWER(TRIM(C71:G71&amp;""))&lt;&gt;"x")*(IFERROR(C71:G71*1,0)&lt;6000000)),IF(_xlpm.m=0,"Perfect",_xlpm.m&amp;IF(_xlpm.m=1," Miss"," Misses"))))</f>
        <v>4 Misses</v>
      </c>
      <c r="I71" s="46" t="s">
        <v>121</v>
      </c>
      <c r="J71" s="46" t="s">
        <v>121</v>
      </c>
      <c r="K71" s="47"/>
      <c r="L71" s="14" cm="1">
        <f t="array" ref="L71">IF(COUNTA(C71:G71)=0,"",SUMPRODUCT((LOWER(TRIM(C71:G71&amp;""))&lt;&gt;"x")*IFERROR(C71:G71*1,0)))</f>
        <v>15953938</v>
      </c>
      <c r="M71" s="14" cm="1">
        <f t="array" ref="M71">IF(COUNTA(C71:G71)=0,"",SUMPRODUCT((LOWER(TRIM(C71:G71&amp;""))&lt;&gt;"x")*IFERROR(C71:G71*1,0))/SUMPRODUCT((LOWER(TRIM(C71:G71&amp;""))&lt;&gt;"x")*(C71:G71&lt;&gt;"")))</f>
        <v>3190787.6</v>
      </c>
      <c r="N71" s="102" t="s">
        <v>178</v>
      </c>
      <c r="V71" t="e" cm="1">
        <f t="array" ref="V71">IF(TRIM(A71)="","",_xlfn.LET(_xlpm.n,TRIM(SUBSTITUTE(SUBSTITUTE(CLEAN(A71)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2" spans="1:22" ht="17.25" customHeight="1" x14ac:dyDescent="0.25">
      <c r="A72" s="7" t="s">
        <v>40</v>
      </c>
      <c r="B72">
        <v>27</v>
      </c>
      <c r="C72" s="14">
        <v>5865601</v>
      </c>
      <c r="D72" s="14">
        <v>3122722</v>
      </c>
      <c r="E72" s="14">
        <v>583591</v>
      </c>
      <c r="F72" s="14">
        <v>11421702</v>
      </c>
      <c r="G72" s="14">
        <v>1385104</v>
      </c>
      <c r="H72" t="str" cm="1">
        <f t="array" ref="H72">IF(COUNTA(C72:G72)=0,"",_xlfn.LET(_xlpm.m,SUMPRODUCT((LOWER(TRIM(C72:G72&amp;""))&lt;&gt;"x")*(IFERROR(C72:G72*1,0)&lt;6000000)),IF(_xlpm.m=0,"Perfect",_xlpm.m&amp;IF(_xlpm.m=1," Miss"," Misses"))))</f>
        <v>4 Misses</v>
      </c>
      <c r="I72" s="46" t="s">
        <v>121</v>
      </c>
      <c r="J72" s="46" t="s">
        <v>121</v>
      </c>
      <c r="K72" s="47"/>
      <c r="L72" s="14" cm="1">
        <f t="array" ref="L72">IF(COUNTA(C72:G72)=0,"",SUMPRODUCT((LOWER(TRIM(C72:G72&amp;""))&lt;&gt;"x")*IFERROR(C72:G72*1,0)))</f>
        <v>22378720</v>
      </c>
      <c r="M72" s="14" cm="1">
        <f t="array" ref="M72">IF(COUNTA(C72:G72)=0,"",SUMPRODUCT((LOWER(TRIM(C72:G72&amp;""))&lt;&gt;"x")*IFERROR(C72:G72*1,0))/SUMPRODUCT((LOWER(TRIM(C72:G72&amp;""))&lt;&gt;"x")*(C72:G72&lt;&gt;"")))</f>
        <v>4475744</v>
      </c>
      <c r="N72" s="101" t="s">
        <v>177</v>
      </c>
      <c r="V72" t="e" cm="1">
        <f t="array" ref="V72">IF(TRIM(A72)="","",_xlfn.LET(_xlpm.n,TRIM(SUBSTITUTE(SUBSTITUTE(CLEAN(A72)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3" spans="1:22" ht="17.25" customHeight="1" x14ac:dyDescent="0.25">
      <c r="A73" s="7" t="s">
        <v>191</v>
      </c>
      <c r="B73">
        <v>27</v>
      </c>
      <c r="C73" s="14">
        <v>6375322</v>
      </c>
      <c r="D73" s="14">
        <v>2732412</v>
      </c>
      <c r="E73" s="14">
        <v>6171440</v>
      </c>
      <c r="F73" s="14">
        <v>8319644</v>
      </c>
      <c r="G73" s="14">
        <v>3814225</v>
      </c>
      <c r="H73" t="str" cm="1">
        <f t="array" ref="H73">IF(COUNTA(C73:G73)=0,"",_xlfn.LET(_xlpm.m,SUMPRODUCT((LOWER(TRIM(C73:G73&amp;""))&lt;&gt;"x")*(IFERROR(C73:G73*1,0)&lt;6000000)),IF(_xlpm.m=0,"Perfect",_xlpm.m&amp;IF(_xlpm.m=1," Miss"," Misses"))))</f>
        <v>2 Misses</v>
      </c>
      <c r="I73" s="49" t="s">
        <v>125</v>
      </c>
      <c r="J73" s="49" t="s">
        <v>125</v>
      </c>
      <c r="K73" s="47"/>
      <c r="L73" s="14" cm="1">
        <f t="array" ref="L73">IF(COUNTA(C73:G73)=0,"",SUMPRODUCT((LOWER(TRIM(C73:G73&amp;""))&lt;&gt;"x")*IFERROR(C73:G73*1,0)))</f>
        <v>27413043</v>
      </c>
      <c r="M73" s="14" cm="1">
        <f t="array" ref="M73">IF(COUNTA(C73:G73)=0,"",SUMPRODUCT((LOWER(TRIM(C73:G73&amp;""))&lt;&gt;"x")*IFERROR(C73:G73*1,0))/SUMPRODUCT((LOWER(TRIM(C73:G73&amp;""))&lt;&gt;"x")*(C73:G73&lt;&gt;"")))</f>
        <v>5482608.5999999996</v>
      </c>
      <c r="N73" s="101" t="s">
        <v>177</v>
      </c>
      <c r="V73">
        <v>1072</v>
      </c>
    </row>
    <row r="74" spans="1:22" ht="17.25" customHeight="1" x14ac:dyDescent="0.25">
      <c r="A74" s="7" t="s">
        <v>206</v>
      </c>
      <c r="B74">
        <v>29</v>
      </c>
      <c r="C74" s="14">
        <v>6376498</v>
      </c>
      <c r="D74" s="14">
        <v>3584724</v>
      </c>
      <c r="E74" s="14">
        <v>6007504</v>
      </c>
      <c r="F74" s="14">
        <v>6171343</v>
      </c>
      <c r="G74" s="14">
        <v>7773052</v>
      </c>
      <c r="H74" t="str" cm="1">
        <f t="array" ref="H74">IF(COUNTA(C74:G74)=0,"",_xlfn.LET(_xlpm.m,SUMPRODUCT((LOWER(TRIM(C74:G74&amp;""))&lt;&gt;"x")*(IFERROR(C74:G74*1,0)&lt;6000000)),IF(_xlpm.m=0,"Perfect",_xlpm.m&amp;IF(_xlpm.m=1," Miss"," Misses"))))</f>
        <v>1 Miss</v>
      </c>
      <c r="I74" s="49" t="s">
        <v>125</v>
      </c>
      <c r="J74" s="46" t="s">
        <v>121</v>
      </c>
      <c r="K74" s="47"/>
      <c r="L74" s="14" cm="1">
        <f t="array" ref="L74">IF(COUNTA(C74:G74)=0,"",SUMPRODUCT((LOWER(TRIM(C74:G74&amp;""))&lt;&gt;"x")*IFERROR(C74:G74*1,0)))</f>
        <v>29913121</v>
      </c>
      <c r="M74" s="14" cm="1">
        <f t="array" ref="M74">IF(COUNTA(C74:G74)=0,"",SUMPRODUCT((LOWER(TRIM(C74:G74&amp;""))&lt;&gt;"x")*IFERROR(C74:G74*1,0))/SUMPRODUCT((LOWER(TRIM(C74:G74&amp;""))&lt;&gt;"x")*(C74:G74&lt;&gt;"")))</f>
        <v>5982624.2000000002</v>
      </c>
      <c r="N74" s="101" t="s">
        <v>177</v>
      </c>
      <c r="V74">
        <v>1073</v>
      </c>
    </row>
    <row r="75" spans="1:22" ht="17.25" customHeight="1" x14ac:dyDescent="0.25">
      <c r="A75" s="7" t="s">
        <v>43</v>
      </c>
      <c r="B75">
        <v>30</v>
      </c>
      <c r="C75" s="14">
        <v>5885435</v>
      </c>
      <c r="D75" s="14">
        <v>3350050</v>
      </c>
      <c r="E75" s="14">
        <v>6302763</v>
      </c>
      <c r="F75" s="14">
        <v>8182351</v>
      </c>
      <c r="G75" s="14">
        <v>4731456</v>
      </c>
      <c r="H75" t="str" cm="1">
        <f t="array" ref="H75">IF(COUNTA(C75:G75)=0,"",_xlfn.LET(_xlpm.m,SUMPRODUCT((LOWER(TRIM(C75:G75&amp;""))&lt;&gt;"x")*(IFERROR(C75:G75*1,0)&lt;6000000)),IF(_xlpm.m=0,"Perfect",_xlpm.m&amp;IF(_xlpm.m=1," Miss"," Misses"))))</f>
        <v>3 Misses</v>
      </c>
      <c r="I75" s="46" t="s">
        <v>121</v>
      </c>
      <c r="J75" s="46" t="s">
        <v>121</v>
      </c>
      <c r="K75" s="47"/>
      <c r="L75" s="14" cm="1">
        <f t="array" ref="L75">IF(COUNTA(C75:G75)=0,"",SUMPRODUCT((LOWER(TRIM(C75:G75&amp;""))&lt;&gt;"x")*IFERROR(C75:G75*1,0)))</f>
        <v>28452055</v>
      </c>
      <c r="M75" s="14" cm="1">
        <f t="array" ref="M75">IF(COUNTA(C75:G75)=0,"",SUMPRODUCT((LOWER(TRIM(C75:G75&amp;""))&lt;&gt;"x")*IFERROR(C75:G75*1,0))/SUMPRODUCT((LOWER(TRIM(C75:G75&amp;""))&lt;&gt;"x")*(C75:G75&lt;&gt;"")))</f>
        <v>5690411</v>
      </c>
      <c r="N75" s="101" t="s">
        <v>177</v>
      </c>
      <c r="V75" t="e" cm="1">
        <f t="array" ref="V75">IF(TRIM(A75)="","",_xlfn.LET(_xlpm.n,TRIM(SUBSTITUTE(SUBSTITUTE(CLEAN(A75)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6" spans="1:22" ht="17.25" customHeight="1" x14ac:dyDescent="0.25">
      <c r="A76" s="7" t="s">
        <v>45</v>
      </c>
      <c r="B76">
        <v>30</v>
      </c>
      <c r="C76" s="14">
        <v>7731235</v>
      </c>
      <c r="D76" s="14">
        <v>5004965</v>
      </c>
      <c r="E76" s="14">
        <v>7377949</v>
      </c>
      <c r="F76" s="14">
        <v>13434704</v>
      </c>
      <c r="G76" s="14">
        <v>8076472</v>
      </c>
      <c r="H76" t="str" cm="1">
        <f t="array" ref="H76">IF(COUNTA(C76:G76)=0,"",_xlfn.LET(_xlpm.m,SUMPRODUCT((LOWER(TRIM(C76:G76&amp;""))&lt;&gt;"x")*(IFERROR(C76:G76*1,0)&lt;6000000)),IF(_xlpm.m=0,"Perfect",_xlpm.m&amp;IF(_xlpm.m=1," Miss"," Misses"))))</f>
        <v>1 Miss</v>
      </c>
      <c r="I76" s="46" t="s">
        <v>121</v>
      </c>
      <c r="J76" s="46" t="s">
        <v>121</v>
      </c>
      <c r="K76" s="47"/>
      <c r="L76" s="14" cm="1">
        <f t="array" ref="L76">IF(COUNTA(C76:G76)=0,"",SUMPRODUCT((LOWER(TRIM(C76:G76&amp;""))&lt;&gt;"x")*IFERROR(C76:G76*1,0)))</f>
        <v>41625325</v>
      </c>
      <c r="M76" s="14" cm="1">
        <f t="array" ref="M76">IF(COUNTA(C76:G76)=0,"",SUMPRODUCT((LOWER(TRIM(C76:G76&amp;""))&lt;&gt;"x")*IFERROR(C76:G76*1,0))/SUMPRODUCT((LOWER(TRIM(C76:G76&amp;""))&lt;&gt;"x")*(C76:G76&lt;&gt;"")))</f>
        <v>8325065</v>
      </c>
      <c r="N76" s="101" t="s">
        <v>177</v>
      </c>
      <c r="V76" t="e" cm="1">
        <f t="array" ref="V76">IF(TRIM(A76)="","",_xlfn.LET(_xlpm.n,TRIM(SUBSTITUTE(SUBSTITUTE(CLEAN(A76)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7" spans="1:22" ht="17.25" customHeight="1" x14ac:dyDescent="0.25">
      <c r="A77" s="7" t="s">
        <v>47</v>
      </c>
      <c r="B77">
        <v>28</v>
      </c>
      <c r="C77" s="14">
        <v>6916853</v>
      </c>
      <c r="D77" s="14">
        <v>5217346</v>
      </c>
      <c r="E77" s="14">
        <v>6022090</v>
      </c>
      <c r="F77" s="14">
        <v>8813837</v>
      </c>
      <c r="G77" s="14">
        <v>5109837</v>
      </c>
      <c r="H77" t="str" cm="1">
        <f t="array" ref="H77">IF(COUNTA(C77:G77)=0,"",_xlfn.LET(_xlpm.m,SUMPRODUCT((LOWER(TRIM(C77:G77&amp;""))&lt;&gt;"x")*(IFERROR(C77:G77*1,0)&lt;6000000)),IF(_xlpm.m=0,"Perfect",_xlpm.m&amp;IF(_xlpm.m=1," Miss"," Misses"))))</f>
        <v>2 Misses</v>
      </c>
      <c r="I77" s="46" t="s">
        <v>121</v>
      </c>
      <c r="J77" s="46" t="s">
        <v>121</v>
      </c>
      <c r="K77" s="47"/>
      <c r="L77" s="14" cm="1">
        <f t="array" ref="L77">IF(COUNTA(C77:G77)=0,"",SUMPRODUCT((LOWER(TRIM(C77:G77&amp;""))&lt;&gt;"x")*IFERROR(C77:G77*1,0)))</f>
        <v>32079963</v>
      </c>
      <c r="M77" s="14" cm="1">
        <f t="array" ref="M77">IF(COUNTA(C77:G77)=0,"",SUMPRODUCT((LOWER(TRIM(C77:G77&amp;""))&lt;&gt;"x")*IFERROR(C77:G77*1,0))/SUMPRODUCT((LOWER(TRIM(C77:G77&amp;""))&lt;&gt;"x")*(C77:G77&lt;&gt;"")))</f>
        <v>6415992.5999999996</v>
      </c>
      <c r="N77" s="101" t="s">
        <v>177</v>
      </c>
      <c r="V77" t="e" cm="1">
        <f t="array" ref="V77">IF(TRIM(A77)="","",_xlfn.LET(_xlpm.n,TRIM(SUBSTITUTE(SUBSTITUTE(CLEAN(A77)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8" spans="1:22" ht="17.25" customHeight="1" x14ac:dyDescent="0.25">
      <c r="A78" s="7" t="s">
        <v>198</v>
      </c>
      <c r="B78">
        <v>28</v>
      </c>
      <c r="C78" s="14">
        <v>3007141</v>
      </c>
      <c r="D78" s="14">
        <v>1972188</v>
      </c>
      <c r="E78" s="14">
        <v>3621033</v>
      </c>
      <c r="F78" s="14">
        <v>4169217</v>
      </c>
      <c r="G78" s="14">
        <v>1520488</v>
      </c>
      <c r="H78" t="str" cm="1">
        <f t="array" ref="H78">IF(COUNTA(C78:G78)=0,"",_xlfn.LET(_xlpm.m,SUMPRODUCT((LOWER(TRIM(C78:G78&amp;""))&lt;&gt;"x")*(IFERROR(C78:G78*1,0)&lt;6000000)),IF(_xlpm.m=0,"Perfect",_xlpm.m&amp;IF(_xlpm.m=1," Miss"," Misses"))))</f>
        <v>5 Misses</v>
      </c>
      <c r="I78" s="46" t="s">
        <v>121</v>
      </c>
      <c r="J78" s="49" t="s">
        <v>125</v>
      </c>
      <c r="K78" s="47"/>
      <c r="L78" s="14" cm="1">
        <f t="array" ref="L78">IF(COUNTA(C78:G78)=0,"",SUMPRODUCT((LOWER(TRIM(C78:G78&amp;""))&lt;&gt;"x")*IFERROR(C78:G78*1,0)))</f>
        <v>14290067</v>
      </c>
      <c r="M78" s="14" cm="1">
        <f t="array" ref="M78">IF(COUNTA(C78:G78)=0,"",SUMPRODUCT((LOWER(TRIM(C78:G78&amp;""))&lt;&gt;"x")*IFERROR(C78:G78*1,0))/SUMPRODUCT((LOWER(TRIM(C78:G78&amp;""))&lt;&gt;"x")*(C78:G78&lt;&gt;"")))</f>
        <v>2858013.4</v>
      </c>
      <c r="N78" s="102" t="s">
        <v>178</v>
      </c>
      <c r="V78">
        <v>1077</v>
      </c>
    </row>
    <row r="79" spans="1:22" ht="17.25" customHeight="1" x14ac:dyDescent="0.25">
      <c r="A79" s="7" t="s">
        <v>51</v>
      </c>
      <c r="B79">
        <v>28</v>
      </c>
      <c r="C79" s="14">
        <v>4461573</v>
      </c>
      <c r="D79" s="14">
        <v>675864</v>
      </c>
      <c r="E79" s="14">
        <v>2296419</v>
      </c>
      <c r="F79" s="14">
        <v>1420254</v>
      </c>
      <c r="G79" s="14">
        <v>380756</v>
      </c>
      <c r="H79" t="str" cm="1">
        <f t="array" ref="H79">IF(COUNTA(C79:G79)=0,"",_xlfn.LET(_xlpm.m,SUMPRODUCT((LOWER(TRIM(C79:G79&amp;""))&lt;&gt;"x")*(IFERROR(C79:G79*1,0)&lt;6000000)),IF(_xlpm.m=0,"Perfect",_xlpm.m&amp;IF(_xlpm.m=1," Miss"," Misses"))))</f>
        <v>5 Misses</v>
      </c>
      <c r="I79" s="46" t="s">
        <v>121</v>
      </c>
      <c r="J79" s="46" t="s">
        <v>121</v>
      </c>
      <c r="K79" s="47"/>
      <c r="L79" s="14" cm="1">
        <f t="array" ref="L79">IF(COUNTA(C79:G79)=0,"",SUMPRODUCT((LOWER(TRIM(C79:G79&amp;""))&lt;&gt;"x")*IFERROR(C79:G79*1,0)))</f>
        <v>9234866</v>
      </c>
      <c r="M79" s="14" cm="1">
        <f t="array" ref="M79">IF(COUNTA(C79:G79)=0,"",SUMPRODUCT((LOWER(TRIM(C79:G79&amp;""))&lt;&gt;"x")*IFERROR(C79:G79*1,0))/SUMPRODUCT((LOWER(TRIM(C79:G79&amp;""))&lt;&gt;"x")*(C79:G79&lt;&gt;"")))</f>
        <v>1846973.2</v>
      </c>
      <c r="N79" s="102" t="s">
        <v>178</v>
      </c>
      <c r="V79" t="e" cm="1">
        <f t="array" ref="V79">IF(TRIM(A79)="","",_xlfn.LET(_xlpm.n,TRIM(SUBSTITUTE(SUBSTITUTE(CLEAN(A79)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0" spans="1:22" ht="17.25" customHeight="1" x14ac:dyDescent="0.25">
      <c r="A80" s="7" t="s">
        <v>52</v>
      </c>
      <c r="B80">
        <v>29</v>
      </c>
      <c r="C80" s="14">
        <v>3463698</v>
      </c>
      <c r="D80" s="14">
        <v>2798736</v>
      </c>
      <c r="E80" s="14">
        <v>3502132</v>
      </c>
      <c r="F80" s="14">
        <v>5131004</v>
      </c>
      <c r="G80" s="14">
        <v>5417284</v>
      </c>
      <c r="H80" t="str" cm="1">
        <f t="array" ref="H80">IF(COUNTA(C80:G80)=0,"",_xlfn.LET(_xlpm.m,SUMPRODUCT((LOWER(TRIM(C80:G80&amp;""))&lt;&gt;"x")*(IFERROR(C80:G80*1,0)&lt;6000000)),IF(_xlpm.m=0,"Perfect",_xlpm.m&amp;IF(_xlpm.m=1," Miss"," Misses"))))</f>
        <v>5 Misses</v>
      </c>
      <c r="I80" s="49" t="s">
        <v>125</v>
      </c>
      <c r="J80" s="49" t="s">
        <v>125</v>
      </c>
      <c r="K80" s="47"/>
      <c r="L80" s="14" cm="1">
        <f t="array" ref="L80">IF(COUNTA(C80:G80)=0,"",SUMPRODUCT((LOWER(TRIM(C80:G80&amp;""))&lt;&gt;"x")*IFERROR(C80:G80*1,0)))</f>
        <v>20312854</v>
      </c>
      <c r="M80" s="14" cm="1">
        <f t="array" ref="M80">IF(COUNTA(C80:G80)=0,"",SUMPRODUCT((LOWER(TRIM(C80:G80&amp;""))&lt;&gt;"x")*IFERROR(C80:G80*1,0))/SUMPRODUCT((LOWER(TRIM(C80:G80&amp;""))&lt;&gt;"x")*(C80:G80&lt;&gt;"")))</f>
        <v>4062570.8</v>
      </c>
      <c r="N80" s="101" t="s">
        <v>177</v>
      </c>
      <c r="V80" t="e" cm="1">
        <f t="array" ref="V80">IF(TRIM(A80)="","",_xlfn.LET(_xlpm.n,TRIM(SUBSTITUTE(SUBSTITUTE(CLEAN(A80)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1" spans="1:22" ht="17.25" customHeight="1" x14ac:dyDescent="0.25">
      <c r="A81" s="7" t="s">
        <v>91</v>
      </c>
      <c r="B81">
        <v>29</v>
      </c>
      <c r="C81" s="14">
        <v>9980555</v>
      </c>
      <c r="D81" s="14">
        <v>1809959</v>
      </c>
      <c r="E81" s="14">
        <v>3141198</v>
      </c>
      <c r="F81" s="14">
        <v>14224247</v>
      </c>
      <c r="G81" s="14">
        <v>1419870</v>
      </c>
      <c r="H81" t="str" cm="1">
        <f t="array" ref="H81">IF(COUNTA(C81:G81)=0,"",_xlfn.LET(_xlpm.m,SUMPRODUCT((LOWER(TRIM(C81:G81&amp;""))&lt;&gt;"x")*(IFERROR(C81:G81*1,0)&lt;6000000)),IF(_xlpm.m=0,"Perfect",_xlpm.m&amp;IF(_xlpm.m=1," Miss"," Misses"))))</f>
        <v>3 Misses</v>
      </c>
      <c r="I81" s="46" t="s">
        <v>121</v>
      </c>
      <c r="J81" s="46" t="s">
        <v>121</v>
      </c>
      <c r="K81" s="47"/>
      <c r="L81" s="14" cm="1">
        <f t="array" ref="L81">IF(COUNTA(C81:G81)=0,"",SUMPRODUCT((LOWER(TRIM(C81:G81&amp;""))&lt;&gt;"x")*IFERROR(C81:G81*1,0)))</f>
        <v>30575829</v>
      </c>
      <c r="M81" s="14" cm="1">
        <f t="array" ref="M81">IF(COUNTA(C81:G81)=0,"",SUMPRODUCT((LOWER(TRIM(C81:G81&amp;""))&lt;&gt;"x")*IFERROR(C81:G81*1,0))/SUMPRODUCT((LOWER(TRIM(C81:G81&amp;""))&lt;&gt;"x")*(C81:G81&lt;&gt;"")))</f>
        <v>6115165.7999999998</v>
      </c>
      <c r="N81" s="101" t="s">
        <v>177</v>
      </c>
      <c r="V81" t="e" cm="1">
        <f t="array" ref="V81">IF(TRIM(A81)="","",_xlfn.LET(_xlpm.n,TRIM(SUBSTITUTE(SUBSTITUTE(CLEAN(A81)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2" spans="1:22" ht="17.25" customHeight="1" x14ac:dyDescent="0.25">
      <c r="A82" s="7" t="s">
        <v>54</v>
      </c>
      <c r="B82">
        <v>29</v>
      </c>
      <c r="C82" s="14">
        <v>7800793</v>
      </c>
      <c r="D82" s="14">
        <v>3312862</v>
      </c>
      <c r="E82" s="14">
        <v>8260884</v>
      </c>
      <c r="F82" s="14">
        <v>8816344</v>
      </c>
      <c r="G82" s="14">
        <v>7299934</v>
      </c>
      <c r="H82" t="str" cm="1">
        <f t="array" ref="H82">IF(COUNTA(C82:G82)=0,"",_xlfn.LET(_xlpm.m,SUMPRODUCT((LOWER(TRIM(C82:G82&amp;""))&lt;&gt;"x")*(IFERROR(C82:G82*1,0)&lt;6000000)),IF(_xlpm.m=0,"Perfect",_xlpm.m&amp;IF(_xlpm.m=1," Miss"," Misses"))))</f>
        <v>1 Miss</v>
      </c>
      <c r="I82" s="46" t="s">
        <v>121</v>
      </c>
      <c r="J82" s="46" t="s">
        <v>121</v>
      </c>
      <c r="K82" s="47"/>
      <c r="L82" s="14" cm="1">
        <f t="array" ref="L82">IF(COUNTA(C82:G82)=0,"",SUMPRODUCT((LOWER(TRIM(C82:G82&amp;""))&lt;&gt;"x")*IFERROR(C82:G82*1,0)))</f>
        <v>35490817</v>
      </c>
      <c r="M82" s="14" cm="1">
        <f t="array" ref="M82">IF(COUNTA(C82:G82)=0,"",SUMPRODUCT((LOWER(TRIM(C82:G82&amp;""))&lt;&gt;"x")*IFERROR(C82:G82*1,0))/SUMPRODUCT((LOWER(TRIM(C82:G82&amp;""))&lt;&gt;"x")*(C82:G82&lt;&gt;"")))</f>
        <v>7098163.4000000004</v>
      </c>
      <c r="N82" s="101" t="s">
        <v>177</v>
      </c>
      <c r="V82" t="e" cm="1">
        <f t="array" ref="V82">IF(TRIM(A82)="","",_xlfn.LET(_xlpm.n,TRIM(SUBSTITUTE(SUBSTITUTE(CLEAN(A82)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3" spans="1:22" ht="17.25" customHeight="1" x14ac:dyDescent="0.25">
      <c r="A83" s="7" t="s">
        <v>135</v>
      </c>
      <c r="B83">
        <v>27</v>
      </c>
      <c r="C83" s="14">
        <v>8545130</v>
      </c>
      <c r="D83" s="14">
        <v>2339670</v>
      </c>
      <c r="E83" s="14">
        <v>1966406</v>
      </c>
      <c r="F83" s="14">
        <v>14974958</v>
      </c>
      <c r="G83" s="14">
        <v>2757710</v>
      </c>
      <c r="H83" t="str" cm="1">
        <f t="array" ref="H83">IF(COUNTA(C83:G83)=0,"",_xlfn.LET(_xlpm.m,SUMPRODUCT((LOWER(TRIM(C83:G83&amp;""))&lt;&gt;"x")*(IFERROR(C83:G83*1,0)&lt;6000000)),IF(_xlpm.m=0,"Perfect",_xlpm.m&amp;IF(_xlpm.m=1," Miss"," Misses"))))</f>
        <v>3 Misses</v>
      </c>
      <c r="I83" s="46" t="s">
        <v>121</v>
      </c>
      <c r="J83" s="46" t="s">
        <v>121</v>
      </c>
      <c r="K83" s="47"/>
      <c r="L83" s="14" cm="1">
        <f t="array" ref="L83">IF(COUNTA(C83:G83)=0,"",SUMPRODUCT((LOWER(TRIM(C83:G83&amp;""))&lt;&gt;"x")*IFERROR(C83:G83*1,0)))</f>
        <v>30583874</v>
      </c>
      <c r="M83" s="14" cm="1">
        <f t="array" ref="M83">IF(COUNTA(C83:G83)=0,"",SUMPRODUCT((LOWER(TRIM(C83:G83&amp;""))&lt;&gt;"x")*IFERROR(C83:G83*1,0))/SUMPRODUCT((LOWER(TRIM(C83:G83&amp;""))&lt;&gt;"x")*(C83:G83&lt;&gt;"")))</f>
        <v>6116774.7999999998</v>
      </c>
      <c r="N83" s="101" t="s">
        <v>177</v>
      </c>
      <c r="V83" t="e" cm="1">
        <f t="array" ref="V83">IF(TRIM(A83)="","",_xlfn.LET(_xlpm.n,TRIM(SUBSTITUTE(SUBSTITUTE(CLEAN(A83)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4" spans="1:22" ht="17.25" customHeight="1" x14ac:dyDescent="0.25">
      <c r="A84" s="7" t="s">
        <v>56</v>
      </c>
      <c r="B84">
        <v>29</v>
      </c>
      <c r="C84" s="14">
        <v>4693725</v>
      </c>
      <c r="D84" s="14">
        <v>4978844</v>
      </c>
      <c r="E84" s="14">
        <v>2558839</v>
      </c>
      <c r="F84" s="14">
        <v>11765347</v>
      </c>
      <c r="G84" s="14">
        <v>1530014</v>
      </c>
      <c r="H84" t="str" cm="1">
        <f t="array" ref="H84">IF(COUNTA(C84:G84)=0,"",_xlfn.LET(_xlpm.m,SUMPRODUCT((LOWER(TRIM(C84:G84&amp;""))&lt;&gt;"x")*(IFERROR(C84:G84*1,0)&lt;6000000)),IF(_xlpm.m=0,"Perfect",_xlpm.m&amp;IF(_xlpm.m=1," Miss"," Misses"))))</f>
        <v>4 Misses</v>
      </c>
      <c r="I84" s="46" t="s">
        <v>121</v>
      </c>
      <c r="J84" s="46" t="s">
        <v>121</v>
      </c>
      <c r="K84" s="47"/>
      <c r="L84" s="14" cm="1">
        <f t="array" ref="L84">IF(COUNTA(C84:G84)=0,"",SUMPRODUCT((LOWER(TRIM(C84:G84&amp;""))&lt;&gt;"x")*IFERROR(C84:G84*1,0)))</f>
        <v>25526769</v>
      </c>
      <c r="M84" s="14" cm="1">
        <f t="array" ref="M84">IF(COUNTA(C84:G84)=0,"",SUMPRODUCT((LOWER(TRIM(C84:G84&amp;""))&lt;&gt;"x")*IFERROR(C84:G84*1,0))/SUMPRODUCT((LOWER(TRIM(C84:G84&amp;""))&lt;&gt;"x")*(C84:G84&lt;&gt;"")))</f>
        <v>5105353.8</v>
      </c>
      <c r="N84" s="101" t="s">
        <v>177</v>
      </c>
      <c r="V84" t="e" cm="1">
        <f t="array" ref="V84">IF(TRIM(A84)="","",_xlfn.LET(_xlpm.n,TRIM(SUBSTITUTE(SUBSTITUTE(CLEAN(A84)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5" spans="1:22" ht="17.25" customHeight="1" x14ac:dyDescent="0.25">
      <c r="A85" s="7" t="s">
        <v>58</v>
      </c>
      <c r="B85">
        <v>28</v>
      </c>
      <c r="C85" s="14">
        <v>3101881</v>
      </c>
      <c r="D85" s="14">
        <v>2849455</v>
      </c>
      <c r="E85" s="14">
        <v>1774768</v>
      </c>
      <c r="F85" s="14">
        <v>11341233</v>
      </c>
      <c r="G85" s="14">
        <v>3309732</v>
      </c>
      <c r="H85" t="str" cm="1">
        <f t="array" ref="H85">IF(COUNTA(C85:G85)=0,"",_xlfn.LET(_xlpm.m,SUMPRODUCT((LOWER(TRIM(C85:G85&amp;""))&lt;&gt;"x")*(IFERROR(C85:G85*1,0)&lt;6000000)),IF(_xlpm.m=0,"Perfect",_xlpm.m&amp;IF(_xlpm.m=1," Miss"," Misses"))))</f>
        <v>4 Misses</v>
      </c>
      <c r="I85" s="46" t="s">
        <v>121</v>
      </c>
      <c r="J85" s="46" t="s">
        <v>121</v>
      </c>
      <c r="K85" s="47"/>
      <c r="L85" s="14" cm="1">
        <f t="array" ref="L85">IF(COUNTA(C85:G85)=0,"",SUMPRODUCT((LOWER(TRIM(C85:G85&amp;""))&lt;&gt;"x")*IFERROR(C85:G85*1,0)))</f>
        <v>22377069</v>
      </c>
      <c r="M85" s="14" cm="1">
        <f t="array" ref="M85">IF(COUNTA(C85:G85)=0,"",SUMPRODUCT((LOWER(TRIM(C85:G85&amp;""))&lt;&gt;"x")*IFERROR(C85:G85*1,0))/SUMPRODUCT((LOWER(TRIM(C85:G85&amp;""))&lt;&gt;"x")*(C85:G85&lt;&gt;"")))</f>
        <v>4475413.8</v>
      </c>
      <c r="N85" s="101" t="s">
        <v>177</v>
      </c>
      <c r="V85" t="e" cm="1">
        <f t="array" ref="V85">IF(TRIM(A85)="","",_xlfn.LET(_xlpm.n,TRIM(SUBSTITUTE(SUBSTITUTE(CLEAN(A85)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6" spans="1:22" ht="17.25" customHeight="1" x14ac:dyDescent="0.25">
      <c r="A86" s="7" t="s">
        <v>60</v>
      </c>
      <c r="B86">
        <v>29</v>
      </c>
      <c r="C86" s="14">
        <v>7290591</v>
      </c>
      <c r="D86" s="14">
        <v>6317334</v>
      </c>
      <c r="E86" s="14">
        <v>6004081</v>
      </c>
      <c r="F86" s="14">
        <v>12571262</v>
      </c>
      <c r="G86" s="14">
        <v>3996237</v>
      </c>
      <c r="H86" t="str" cm="1">
        <f t="array" ref="H86">IF(COUNTA(C86:G86)=0,"",_xlfn.LET(_xlpm.m,SUMPRODUCT((LOWER(TRIM(C86:G86&amp;""))&lt;&gt;"x")*(IFERROR(C86:G86*1,0)&lt;6000000)),IF(_xlpm.m=0,"Perfect",_xlpm.m&amp;IF(_xlpm.m=1," Miss"," Misses"))))</f>
        <v>1 Miss</v>
      </c>
      <c r="I86" s="46" t="s">
        <v>121</v>
      </c>
      <c r="J86" s="46" t="s">
        <v>121</v>
      </c>
      <c r="K86" s="47"/>
      <c r="L86" s="14" cm="1">
        <f t="array" ref="L86">IF(COUNTA(C86:G86)=0,"",SUMPRODUCT((LOWER(TRIM(C86:G86&amp;""))&lt;&gt;"x")*IFERROR(C86:G86*1,0)))</f>
        <v>36179505</v>
      </c>
      <c r="M86" s="14" cm="1">
        <f t="array" ref="M86">IF(COUNTA(C86:G86)=0,"",SUMPRODUCT((LOWER(TRIM(C86:G86&amp;""))&lt;&gt;"x")*IFERROR(C86:G86*1,0))/SUMPRODUCT((LOWER(TRIM(C86:G86&amp;""))&lt;&gt;"x")*(C86:G86&lt;&gt;"")))</f>
        <v>7235901</v>
      </c>
      <c r="N86" s="101" t="s">
        <v>177</v>
      </c>
      <c r="V86" t="e" cm="1">
        <f t="array" ref="V86">IF(TRIM(A86)="","",_xlfn.LET(_xlpm.n,TRIM(SUBSTITUTE(SUBSTITUTE(CLEAN(A86)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7" spans="1:22" ht="17.25" customHeight="1" x14ac:dyDescent="0.25">
      <c r="A87" s="7" t="s">
        <v>193</v>
      </c>
      <c r="B87">
        <v>29</v>
      </c>
      <c r="C87" s="14">
        <v>8717777</v>
      </c>
      <c r="D87" s="14">
        <v>3561130</v>
      </c>
      <c r="E87" s="14">
        <v>3490626</v>
      </c>
      <c r="F87" s="14">
        <v>12531345</v>
      </c>
      <c r="G87" s="14">
        <v>2740110</v>
      </c>
      <c r="H87" t="str" cm="1">
        <f t="array" ref="H87">IF(COUNTA(C87:G87)=0,"",_xlfn.LET(_xlpm.m,SUMPRODUCT((LOWER(TRIM(C87:G87&amp;""))&lt;&gt;"x")*(IFERROR(C87:G87*1,0)&lt;6000000)),IF(_xlpm.m=0,"Perfect",_xlpm.m&amp;IF(_xlpm.m=1," Miss"," Misses"))))</f>
        <v>3 Misses</v>
      </c>
      <c r="I87" s="46" t="s">
        <v>121</v>
      </c>
      <c r="J87" s="46" t="s">
        <v>121</v>
      </c>
      <c r="K87" s="47"/>
      <c r="L87" s="14" cm="1">
        <f t="array" ref="L87">IF(COUNTA(C87:G87)=0,"",SUMPRODUCT((LOWER(TRIM(C87:G87&amp;""))&lt;&gt;"x")*IFERROR(C87:G87*1,0)))</f>
        <v>31040988</v>
      </c>
      <c r="M87" s="14" cm="1">
        <f t="array" ref="M87">IF(COUNTA(C87:G87)=0,"",SUMPRODUCT((LOWER(TRIM(C87:G87&amp;""))&lt;&gt;"x")*IFERROR(C87:G87*1,0))/SUMPRODUCT((LOWER(TRIM(C87:G87&amp;""))&lt;&gt;"x")*(C87:G87&lt;&gt;"")))</f>
        <v>6208197.5999999996</v>
      </c>
      <c r="N87" s="101" t="s">
        <v>177</v>
      </c>
      <c r="V87" t="e" cm="1">
        <f t="array" ref="V87">IF(TRIM(A87)="","",_xlfn.LET(_xlpm.n,TRIM(SUBSTITUTE(SUBSTITUTE(CLEAN(A87)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8" spans="1:22" ht="17.25" customHeight="1" x14ac:dyDescent="0.25">
      <c r="A88" s="7" t="s">
        <v>62</v>
      </c>
      <c r="B88">
        <v>29</v>
      </c>
      <c r="C88" s="14">
        <v>3519330</v>
      </c>
      <c r="D88" s="14">
        <v>2169010</v>
      </c>
      <c r="E88" s="14">
        <v>2749476</v>
      </c>
      <c r="F88" s="14">
        <v>6033775</v>
      </c>
      <c r="G88" s="14">
        <v>1657004</v>
      </c>
      <c r="H88" t="str" cm="1">
        <f t="array" ref="H88">IF(COUNTA(C88:G88)=0,"",_xlfn.LET(_xlpm.m,SUMPRODUCT((LOWER(TRIM(C88:G88&amp;""))&lt;&gt;"x")*(IFERROR(C88:G88*1,0)&lt;6000000)),IF(_xlpm.m=0,"Perfect",_xlpm.m&amp;IF(_xlpm.m=1," Miss"," Misses"))))</f>
        <v>4 Misses</v>
      </c>
      <c r="I88" s="46" t="s">
        <v>121</v>
      </c>
      <c r="J88" s="46" t="s">
        <v>121</v>
      </c>
      <c r="K88" s="47"/>
      <c r="L88" s="14" cm="1">
        <f t="array" ref="L88">IF(COUNTA(C88:G88)=0,"",SUMPRODUCT((LOWER(TRIM(C88:G88&amp;""))&lt;&gt;"x")*IFERROR(C88:G88*1,0)))</f>
        <v>16128595</v>
      </c>
      <c r="M88" s="14" cm="1">
        <f t="array" ref="M88">IF(COUNTA(C88:G88)=0,"",SUMPRODUCT((LOWER(TRIM(C88:G88&amp;""))&lt;&gt;"x")*IFERROR(C88:G88*1,0))/SUMPRODUCT((LOWER(TRIM(C88:G88&amp;""))&lt;&gt;"x")*(C88:G88&lt;&gt;"")))</f>
        <v>3225719</v>
      </c>
      <c r="N88" s="102" t="s">
        <v>178</v>
      </c>
      <c r="V88" t="e" cm="1">
        <f t="array" ref="V88">IF(TRIM(A88)="","",_xlfn.LET(_xlpm.n,TRIM(SUBSTITUTE(SUBSTITUTE(CLEAN(A88)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9" spans="1:22" ht="17.25" customHeight="1" x14ac:dyDescent="0.25">
      <c r="A89" s="7" t="s">
        <v>64</v>
      </c>
      <c r="B89">
        <v>29</v>
      </c>
      <c r="C89" s="14">
        <v>2699100</v>
      </c>
      <c r="D89" s="14">
        <v>1870579</v>
      </c>
      <c r="E89" s="14">
        <v>1182887</v>
      </c>
      <c r="F89" s="14">
        <v>7288048</v>
      </c>
      <c r="G89" s="14">
        <v>1501886</v>
      </c>
      <c r="H89" t="str" cm="1">
        <f t="array" ref="H89">IF(COUNTA(C89:G89)=0,"",_xlfn.LET(_xlpm.m,SUMPRODUCT((LOWER(TRIM(C89:G89&amp;""))&lt;&gt;"x")*(IFERROR(C89:G89*1,0)&lt;6000000)),IF(_xlpm.m=0,"Perfect",_xlpm.m&amp;IF(_xlpm.m=1," Miss"," Misses"))))</f>
        <v>4 Misses</v>
      </c>
      <c r="I89" s="46" t="s">
        <v>121</v>
      </c>
      <c r="J89" s="46" t="s">
        <v>121</v>
      </c>
      <c r="K89" s="47"/>
      <c r="L89" s="14" cm="1">
        <f t="array" ref="L89">IF(COUNTA(C89:G89)=0,"",SUMPRODUCT((LOWER(TRIM(C89:G89&amp;""))&lt;&gt;"x")*IFERROR(C89:G89*1,0)))</f>
        <v>14542500</v>
      </c>
      <c r="M89" s="14" cm="1">
        <f t="array" ref="M89">IF(COUNTA(C89:G89)=0,"",SUMPRODUCT((LOWER(TRIM(C89:G89&amp;""))&lt;&gt;"x")*IFERROR(C89:G89*1,0))/SUMPRODUCT((LOWER(TRIM(C89:G89&amp;""))&lt;&gt;"x")*(C89:G89&lt;&gt;"")))</f>
        <v>2908500</v>
      </c>
      <c r="N89" s="102" t="s">
        <v>178</v>
      </c>
      <c r="V89" t="e" cm="1">
        <f t="array" ref="V89">IF(TRIM(A89)="","",_xlfn.LET(_xlpm.n,TRIM(SUBSTITUTE(SUBSTITUTE(CLEAN(A89)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0" spans="1:22" ht="17.25" customHeight="1" x14ac:dyDescent="0.25">
      <c r="A90" s="8" t="s">
        <v>136</v>
      </c>
      <c r="B90">
        <v>29</v>
      </c>
      <c r="C90" s="14">
        <v>6889345</v>
      </c>
      <c r="D90" s="14">
        <v>6009195</v>
      </c>
      <c r="E90" s="14">
        <v>5279735</v>
      </c>
      <c r="F90" s="14">
        <v>7987592</v>
      </c>
      <c r="G90" s="14">
        <v>3308610</v>
      </c>
      <c r="H90" t="str" cm="1">
        <f t="array" ref="H90">IF(COUNTA(C90:G90)=0,"",_xlfn.LET(_xlpm.m,SUMPRODUCT((LOWER(TRIM(C90:G90&amp;""))&lt;&gt;"x")*(IFERROR(C90:G90*1,0)&lt;6000000)),IF(_xlpm.m=0,"Perfect",_xlpm.m&amp;IF(_xlpm.m=1," Miss"," Misses"))))</f>
        <v>2 Misses</v>
      </c>
      <c r="I90" s="46" t="s">
        <v>121</v>
      </c>
      <c r="J90" s="46" t="s">
        <v>121</v>
      </c>
      <c r="K90" s="47"/>
      <c r="L90" s="14" cm="1">
        <f t="array" ref="L90">IF(COUNTA(C90:G90)=0,"",SUMPRODUCT((LOWER(TRIM(C90:G90&amp;""))&lt;&gt;"x")*IFERROR(C90:G90*1,0)))</f>
        <v>29474477</v>
      </c>
      <c r="M90" s="14" cm="1">
        <f t="array" ref="M90">IF(COUNTA(C90:G90)=0,"",SUMPRODUCT((LOWER(TRIM(C90:G90&amp;""))&lt;&gt;"x")*IFERROR(C90:G90*1,0))/SUMPRODUCT((LOWER(TRIM(C90:G90&amp;""))&lt;&gt;"x")*(C90:G90&lt;&gt;"")))</f>
        <v>5894895.4000000004</v>
      </c>
      <c r="N90" s="101" t="s">
        <v>177</v>
      </c>
      <c r="V90" t="e" cm="1">
        <f t="array" ref="V90">IF(TRIM(A90)="","",_xlfn.LET(_xlpm.n,TRIM(SUBSTITUTE(SUBSTITUTE(CLEAN(A90)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1" spans="1:22" ht="17.25" customHeight="1" x14ac:dyDescent="0.25">
      <c r="A91" s="8" t="s">
        <v>65</v>
      </c>
      <c r="B91">
        <v>28</v>
      </c>
      <c r="C91" s="14">
        <v>663647</v>
      </c>
      <c r="D91" s="14">
        <v>1111556</v>
      </c>
      <c r="E91" s="14">
        <v>2810713</v>
      </c>
      <c r="F91" s="14">
        <v>16743880</v>
      </c>
      <c r="G91" s="14">
        <v>1572639</v>
      </c>
      <c r="H91" t="str" cm="1">
        <f t="array" ref="H91">IF(COUNTA(C91:G91)=0,"",_xlfn.LET(_xlpm.m,SUMPRODUCT((LOWER(TRIM(C91:G91&amp;""))&lt;&gt;"x")*(IFERROR(C91:G91*1,0)&lt;6000000)),IF(_xlpm.m=0,"Perfect",_xlpm.m&amp;IF(_xlpm.m=1," Miss"," Misses"))))</f>
        <v>4 Misses</v>
      </c>
      <c r="I91" s="46" t="s">
        <v>121</v>
      </c>
      <c r="J91" s="46" t="s">
        <v>121</v>
      </c>
      <c r="K91" s="47"/>
      <c r="L91" s="14" cm="1">
        <f t="array" ref="L91">IF(COUNTA(C91:G91)=0,"",SUMPRODUCT((LOWER(TRIM(C91:G91&amp;""))&lt;&gt;"x")*IFERROR(C91:G91*1,0)))</f>
        <v>22902435</v>
      </c>
      <c r="M91" s="14" cm="1">
        <f t="array" ref="M91">IF(COUNTA(C91:G91)=0,"",SUMPRODUCT((LOWER(TRIM(C91:G91&amp;""))&lt;&gt;"x")*IFERROR(C91:G91*1,0))/SUMPRODUCT((LOWER(TRIM(C91:G91&amp;""))&lt;&gt;"x")*(C91:G91&lt;&gt;"")))</f>
        <v>4580487</v>
      </c>
      <c r="N91" s="101" t="s">
        <v>177</v>
      </c>
      <c r="V91" t="e" cm="1">
        <f t="array" ref="V91">IF(TRIM(A91)="","",_xlfn.LET(_xlpm.n,TRIM(SUBSTITUTE(SUBSTITUTE(CLEAN(A91)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2" spans="1:22" ht="17.25" customHeight="1" x14ac:dyDescent="0.25">
      <c r="A92" s="8" t="s">
        <v>21</v>
      </c>
      <c r="B92">
        <v>24</v>
      </c>
      <c r="C92" s="14">
        <v>17755426</v>
      </c>
      <c r="D92" s="14">
        <v>3716789</v>
      </c>
      <c r="E92" s="14">
        <v>3028862</v>
      </c>
      <c r="F92" s="14">
        <v>8212640</v>
      </c>
      <c r="G92" s="14">
        <v>1690720</v>
      </c>
      <c r="H92" t="str" cm="1">
        <f t="array" ref="H92">IF(COUNTA(C92:G92)=0,"",_xlfn.LET(_xlpm.m,SUMPRODUCT((LOWER(TRIM(C92:G92&amp;""))&lt;&gt;"x")*(IFERROR(C92:G92*1,0)&lt;6000000)),IF(_xlpm.m=0,"Perfect",_xlpm.m&amp;IF(_xlpm.m=1," Miss"," Misses"))))</f>
        <v>3 Misses</v>
      </c>
      <c r="I92" s="49" t="s">
        <v>125</v>
      </c>
      <c r="J92" s="49" t="s">
        <v>125</v>
      </c>
      <c r="K92" s="47"/>
      <c r="L92" s="14" cm="1">
        <f t="array" ref="L92">IF(COUNTA(C92:G92)=0,"",SUMPRODUCT((LOWER(TRIM(C92:G92&amp;""))&lt;&gt;"x")*IFERROR(C92:G92*1,0)))</f>
        <v>34404437</v>
      </c>
      <c r="M92" s="14" cm="1">
        <f t="array" ref="M92">IF(COUNTA(C92:G92)=0,"",SUMPRODUCT((LOWER(TRIM(C92:G92&amp;""))&lt;&gt;"x")*IFERROR(C92:G92*1,0))/SUMPRODUCT((LOWER(TRIM(C92:G92&amp;""))&lt;&gt;"x")*(C92:G92&lt;&gt;"")))</f>
        <v>6880887.4000000004</v>
      </c>
      <c r="N92" s="101" t="s">
        <v>177</v>
      </c>
      <c r="V92" t="e" cm="1">
        <f t="array" ref="V92">IF(TRIM(A92)="","",_xlfn.LET(_xlpm.n,TRIM(SUBSTITUTE(SUBSTITUTE(CLEAN(A92)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3" spans="1:22" ht="17.25" customHeight="1" x14ac:dyDescent="0.25">
      <c r="A93" s="8" t="s">
        <v>199</v>
      </c>
      <c r="B93">
        <v>28</v>
      </c>
      <c r="C93" s="14">
        <v>3757216</v>
      </c>
      <c r="D93" s="14">
        <v>1017610</v>
      </c>
      <c r="E93" s="14">
        <v>575222</v>
      </c>
      <c r="F93" s="14">
        <v>1066</v>
      </c>
      <c r="G93" s="14">
        <v>3493012</v>
      </c>
      <c r="H93" t="str" cm="1">
        <f t="array" ref="H93">IF(COUNTA(C93:G93)=0,"",_xlfn.LET(_xlpm.m,SUMPRODUCT((LOWER(TRIM(C93:G93&amp;""))&lt;&gt;"x")*(IFERROR(C93:G93*1,0)&lt;6000000)),IF(_xlpm.m=0,"Perfect",_xlpm.m&amp;IF(_xlpm.m=1," Miss"," Misses"))))</f>
        <v>5 Misses</v>
      </c>
      <c r="I93" s="46" t="s">
        <v>121</v>
      </c>
      <c r="J93" s="46" t="s">
        <v>121</v>
      </c>
      <c r="K93" s="47"/>
      <c r="L93" s="14" cm="1">
        <f t="array" ref="L93">IF(COUNTA(C93:G93)=0,"",SUMPRODUCT((LOWER(TRIM(C93:G93&amp;""))&lt;&gt;"x")*IFERROR(C93:G93*1,0)))</f>
        <v>8844126</v>
      </c>
      <c r="M93" s="14" cm="1">
        <f t="array" ref="M93">IF(COUNTA(C93:G93)=0,"",SUMPRODUCT((LOWER(TRIM(C93:G93&amp;""))&lt;&gt;"x")*IFERROR(C93:G93*1,0))/SUMPRODUCT((LOWER(TRIM(C93:G93&amp;""))&lt;&gt;"x")*(C93:G93&lt;&gt;"")))</f>
        <v>1768825.2</v>
      </c>
      <c r="N93" s="102" t="s">
        <v>178</v>
      </c>
      <c r="V93" t="e" cm="1">
        <f t="array" ref="V93">IF(TRIM(A93)="","",_xlfn.LET(_xlpm.n,TRIM(SUBSTITUTE(SUBSTITUTE(CLEAN(A93)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4" spans="1:22" ht="17.25" customHeight="1" x14ac:dyDescent="0.25">
      <c r="A94" s="8" t="s">
        <v>18</v>
      </c>
      <c r="B94">
        <v>24</v>
      </c>
      <c r="C94" s="14">
        <v>34360240</v>
      </c>
      <c r="D94" s="14">
        <v>4719337</v>
      </c>
      <c r="E94" s="14">
        <v>15188983</v>
      </c>
      <c r="F94" s="14">
        <v>20613436</v>
      </c>
      <c r="G94" s="14">
        <v>2743734</v>
      </c>
      <c r="H94" t="str" cm="1">
        <f t="array" ref="H94">IF(COUNTA(C94:G94)=0,"",_xlfn.LET(_xlpm.m,SUMPRODUCT((LOWER(TRIM(C94:G94&amp;""))&lt;&gt;"x")*(IFERROR(C94:G94*1,0)&lt;6000000)),IF(_xlpm.m=0,"Perfect",_xlpm.m&amp;IF(_xlpm.m=1," Miss"," Misses"))))</f>
        <v>2 Misses</v>
      </c>
      <c r="I94" s="46" t="s">
        <v>121</v>
      </c>
      <c r="J94" s="46" t="s">
        <v>121</v>
      </c>
      <c r="K94" s="47"/>
      <c r="L94" s="14" cm="1">
        <f t="array" ref="L94">IF(COUNTA(C94:G94)=0,"",SUMPRODUCT((LOWER(TRIM(C94:G94&amp;""))&lt;&gt;"x")*IFERROR(C94:G94*1,0)))</f>
        <v>77625730</v>
      </c>
      <c r="M94" s="14" cm="1">
        <f t="array" ref="M94">IF(COUNTA(C94:G94)=0,"",SUMPRODUCT((LOWER(TRIM(C94:G94&amp;""))&lt;&gt;"x")*IFERROR(C94:G94*1,0))/SUMPRODUCT((LOWER(TRIM(C94:G94&amp;""))&lt;&gt;"x")*(C94:G94&lt;&gt;"")))</f>
        <v>15525146</v>
      </c>
      <c r="N94" s="101" t="s">
        <v>177</v>
      </c>
      <c r="V94" t="e" cm="1">
        <f t="array" ref="V94">IF(TRIM(A94)="","",_xlfn.LET(_xlpm.n,TRIM(SUBSTITUTE(SUBSTITUTE(CLEAN(A94)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5" spans="1:22" ht="17.25" customHeight="1" x14ac:dyDescent="0.25">
      <c r="A95" s="8" t="s">
        <v>196</v>
      </c>
      <c r="B95">
        <v>27</v>
      </c>
      <c r="C95" s="14">
        <v>4600411</v>
      </c>
      <c r="D95" s="14">
        <v>783000</v>
      </c>
      <c r="E95" s="14">
        <v>1933330</v>
      </c>
      <c r="F95" s="14">
        <v>6577975</v>
      </c>
      <c r="G95" s="14">
        <v>2357953</v>
      </c>
      <c r="H95" t="str" cm="1">
        <f t="array" ref="H95">IF(COUNTA(C95:G95)=0,"",_xlfn.LET(_xlpm.m,SUMPRODUCT((LOWER(TRIM(C95:G95&amp;""))&lt;&gt;"x")*(IFERROR(C95:G95*1,0)&lt;6000000)),IF(_xlpm.m=0,"Perfect",_xlpm.m&amp;IF(_xlpm.m=1," Miss"," Misses"))))</f>
        <v>4 Misses</v>
      </c>
      <c r="I95" s="46" t="s">
        <v>121</v>
      </c>
      <c r="J95" s="46" t="s">
        <v>121</v>
      </c>
      <c r="K95" s="47"/>
      <c r="L95" s="14" cm="1">
        <f t="array" ref="L95">IF(COUNTA(C95:G95)=0,"",SUMPRODUCT((LOWER(TRIM(C95:G95&amp;""))&lt;&gt;"x")*IFERROR(C95:G95*1,0)))</f>
        <v>16252669</v>
      </c>
      <c r="M95" s="14" cm="1">
        <f t="array" ref="M95">IF(COUNTA(C95:G95)=0,"",SUMPRODUCT((LOWER(TRIM(C95:G95&amp;""))&lt;&gt;"x")*IFERROR(C95:G95*1,0))/SUMPRODUCT((LOWER(TRIM(C95:G95&amp;""))&lt;&gt;"x")*(C95:G95&lt;&gt;"")))</f>
        <v>3250533.8</v>
      </c>
      <c r="N95" s="102" t="s">
        <v>178</v>
      </c>
      <c r="V95" t="e" cm="1">
        <f t="array" ref="V95">IF(TRIM(A95)="","",_xlfn.LET(_xlpm.n,TRIM(SUBSTITUTE(SUBSTITUTE(CLEAN(A95)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6" spans="1:22" ht="17.25" customHeight="1" x14ac:dyDescent="0.25">
      <c r="A96" s="8" t="s">
        <v>15</v>
      </c>
      <c r="B96">
        <v>28</v>
      </c>
      <c r="C96" s="14">
        <v>2438206</v>
      </c>
      <c r="D96" s="14">
        <v>2544700</v>
      </c>
      <c r="E96" s="14">
        <v>1709757</v>
      </c>
      <c r="F96" s="14">
        <v>5113601</v>
      </c>
      <c r="G96" s="14">
        <v>1592865</v>
      </c>
      <c r="H96" t="str" cm="1">
        <f t="array" ref="H96">IF(COUNTA(C96:G96)=0,"",_xlfn.LET(_xlpm.m,SUMPRODUCT((LOWER(TRIM(C96:G96&amp;""))&lt;&gt;"x")*(IFERROR(C96:G96*1,0)&lt;6000000)),IF(_xlpm.m=0,"Perfect",_xlpm.m&amp;IF(_xlpm.m=1," Miss"," Misses"))))</f>
        <v>5 Misses</v>
      </c>
      <c r="I96" s="46" t="s">
        <v>121</v>
      </c>
      <c r="J96" s="46" t="s">
        <v>121</v>
      </c>
      <c r="K96" s="47"/>
      <c r="L96" s="14" cm="1">
        <f t="array" ref="L96">IF(COUNTA(C96:G96)=0,"",SUMPRODUCT((LOWER(TRIM(C96:G96&amp;""))&lt;&gt;"x")*IFERROR(C96:G96*1,0)))</f>
        <v>13399129</v>
      </c>
      <c r="M96" s="14" cm="1">
        <f t="array" ref="M96">IF(COUNTA(C96:G96)=0,"",SUMPRODUCT((LOWER(TRIM(C96:G96&amp;""))&lt;&gt;"x")*IFERROR(C96:G96*1,0))/SUMPRODUCT((LOWER(TRIM(C96:G96&amp;""))&lt;&gt;"x")*(C96:G96&lt;&gt;"")))</f>
        <v>2679825.7999999998</v>
      </c>
      <c r="N96" s="102" t="s">
        <v>178</v>
      </c>
      <c r="V96" t="e" cm="1">
        <f t="array" ref="V96">IF(TRIM(A96)="","",_xlfn.LET(_xlpm.n,TRIM(SUBSTITUTE(SUBSTITUTE(CLEAN(A96)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7" spans="1:22" ht="17.25" customHeight="1" x14ac:dyDescent="0.25">
      <c r="A97" s="8" t="s">
        <v>138</v>
      </c>
      <c r="B97">
        <v>28</v>
      </c>
      <c r="C97" s="14">
        <v>7209158</v>
      </c>
      <c r="D97" s="14">
        <v>6059035</v>
      </c>
      <c r="E97" s="14">
        <v>5093962</v>
      </c>
      <c r="F97" s="14">
        <v>12944155</v>
      </c>
      <c r="G97" s="14">
        <v>5155842</v>
      </c>
      <c r="H97" t="str" cm="1">
        <f t="array" ref="H97">IF(COUNTA(C97:G97)=0,"",_xlfn.LET(_xlpm.m,SUMPRODUCT((LOWER(TRIM(C97:G97&amp;""))&lt;&gt;"x")*(IFERROR(C97:G97*1,0)&lt;6000000)),IF(_xlpm.m=0,"Perfect",_xlpm.m&amp;IF(_xlpm.m=1," Miss"," Misses"))))</f>
        <v>2 Misses</v>
      </c>
      <c r="I97" s="46" t="s">
        <v>121</v>
      </c>
      <c r="J97" s="46" t="s">
        <v>121</v>
      </c>
      <c r="K97" s="47"/>
      <c r="L97" s="14" cm="1">
        <f t="array" ref="L97">IF(COUNTA(C97:G97)=0,"",SUMPRODUCT((LOWER(TRIM(C97:G97&amp;""))&lt;&gt;"x")*IFERROR(C97:G97*1,0)))</f>
        <v>36462152</v>
      </c>
      <c r="M97" s="14" cm="1">
        <f t="array" ref="M97">IF(COUNTA(C97:G97)=0,"",SUMPRODUCT((LOWER(TRIM(C97:G97&amp;""))&lt;&gt;"x")*IFERROR(C97:G97*1,0))/SUMPRODUCT((LOWER(TRIM(C97:G97&amp;""))&lt;&gt;"x")*(C97:G97&lt;&gt;"")))</f>
        <v>7292430.4000000004</v>
      </c>
      <c r="N97" s="101" t="s">
        <v>177</v>
      </c>
      <c r="V97" t="e" cm="1">
        <f t="array" ref="V97">IF(TRIM(A97)="","",_xlfn.LET(_xlpm.n,TRIM(SUBSTITUTE(SUBSTITUTE(CLEAN(A97)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8" spans="1:22" ht="17.25" customHeight="1" x14ac:dyDescent="0.25">
      <c r="A98" s="8" t="s">
        <v>69</v>
      </c>
      <c r="B98">
        <v>28</v>
      </c>
      <c r="C98" s="14">
        <v>1442996</v>
      </c>
      <c r="D98" s="14">
        <v>1977455</v>
      </c>
      <c r="E98" s="14">
        <v>0</v>
      </c>
      <c r="F98" s="14">
        <v>1229077</v>
      </c>
      <c r="G98" s="14">
        <v>694078</v>
      </c>
      <c r="H98" t="str" cm="1">
        <f t="array" ref="H98">IF(COUNTA(C98:G98)=0,"",_xlfn.LET(_xlpm.m,SUMPRODUCT((LOWER(TRIM(C98:G98&amp;""))&lt;&gt;"x")*(IFERROR(C98:G98*1,0)&lt;6000000)),IF(_xlpm.m=0,"Perfect",_xlpm.m&amp;IF(_xlpm.m=1," Miss"," Misses"))))</f>
        <v>5 Misses</v>
      </c>
      <c r="I98" s="46" t="s">
        <v>121</v>
      </c>
      <c r="J98" s="46" t="s">
        <v>121</v>
      </c>
      <c r="K98" s="47"/>
      <c r="L98" s="14" cm="1">
        <f t="array" ref="L98">IF(COUNTA(C98:G98)=0,"",SUMPRODUCT((LOWER(TRIM(C98:G98&amp;""))&lt;&gt;"x")*IFERROR(C98:G98*1,0)))</f>
        <v>5343606</v>
      </c>
      <c r="M98" s="14" cm="1">
        <f t="array" ref="M98">IF(COUNTA(C98:G98)=0,"",SUMPRODUCT((LOWER(TRIM(C98:G98&amp;""))&lt;&gt;"x")*IFERROR(C98:G98*1,0))/SUMPRODUCT((LOWER(TRIM(C98:G98&amp;""))&lt;&gt;"x")*(C98:G98&lt;&gt;"")))</f>
        <v>1068721.2</v>
      </c>
      <c r="N98" s="102" t="s">
        <v>178</v>
      </c>
      <c r="V98" t="e" cm="1">
        <f t="array" ref="V98">IF(TRIM(A98)="","",_xlfn.LET(_xlpm.n,TRIM(SUBSTITUTE(SUBSTITUTE(CLEAN(A98)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9" spans="1:22" ht="17.25" customHeight="1" x14ac:dyDescent="0.25">
      <c r="A99" s="8" t="s">
        <v>66</v>
      </c>
      <c r="B99">
        <v>29</v>
      </c>
      <c r="C99" s="14">
        <v>5311912</v>
      </c>
      <c r="D99" s="14">
        <v>4380661</v>
      </c>
      <c r="E99" s="14">
        <v>7289796</v>
      </c>
      <c r="F99" s="14">
        <v>14783948</v>
      </c>
      <c r="G99" s="14">
        <v>6372393</v>
      </c>
      <c r="H99" t="str" cm="1">
        <f t="array" ref="H99">IF(COUNTA(C99:G99)=0,"",_xlfn.LET(_xlpm.m,SUMPRODUCT((LOWER(TRIM(C99:G99&amp;""))&lt;&gt;"x")*(IFERROR(C99:G99*1,0)&lt;6000000)),IF(_xlpm.m=0,"Perfect",_xlpm.m&amp;IF(_xlpm.m=1," Miss"," Misses"))))</f>
        <v>2 Misses</v>
      </c>
      <c r="I99" s="46" t="s">
        <v>121</v>
      </c>
      <c r="J99" s="46" t="s">
        <v>121</v>
      </c>
      <c r="K99" s="47"/>
      <c r="L99" s="14" cm="1">
        <f t="array" ref="L99">IF(COUNTA(C99:G99)=0,"",SUMPRODUCT((LOWER(TRIM(C99:G99&amp;""))&lt;&gt;"x")*IFERROR(C99:G99*1,0)))</f>
        <v>38138710</v>
      </c>
      <c r="M99" s="14" cm="1">
        <f t="array" ref="M99">IF(COUNTA(C99:G99)=0,"",SUMPRODUCT((LOWER(TRIM(C99:G99&amp;""))&lt;&gt;"x")*IFERROR(C99:G99*1,0))/SUMPRODUCT((LOWER(TRIM(C99:G99&amp;""))&lt;&gt;"x")*(C99:G99&lt;&gt;"")))</f>
        <v>7627742</v>
      </c>
      <c r="N99" s="101" t="s">
        <v>177</v>
      </c>
      <c r="V99" cm="1">
        <f t="array" ref="V99">IF(TRIM(A99)="","",_xlfn.LET(_xlpm.n,TRIM(SUBSTITUTE(SUBSTITUTE(CLEAN(A99)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1098</v>
      </c>
    </row>
    <row r="100" spans="1:22" ht="17.25" customHeight="1" x14ac:dyDescent="0.25">
      <c r="A100" t="s">
        <v>71</v>
      </c>
      <c r="B100">
        <v>29</v>
      </c>
      <c r="C100" s="14">
        <v>3365411</v>
      </c>
      <c r="D100" s="14">
        <v>2670733</v>
      </c>
      <c r="E100" s="14">
        <v>3438670</v>
      </c>
      <c r="F100" s="14">
        <v>0</v>
      </c>
      <c r="G100" s="14">
        <v>7177932</v>
      </c>
      <c r="H100" t="str" cm="1">
        <f t="array" ref="H100">IF(COUNTA(C100:G100)=0,"",_xlfn.LET(_xlpm.m,SUMPRODUCT((LOWER(TRIM(C100:G100&amp;""))&lt;&gt;"x")*(IFERROR(C100:G100*1,0)&lt;6000000)),IF(_xlpm.m=0,"Perfect",_xlpm.m&amp;IF(_xlpm.m=1," Miss"," Misses"))))</f>
        <v>4 Misses</v>
      </c>
      <c r="I100" s="45" t="s">
        <v>121</v>
      </c>
      <c r="J100" s="45" t="s">
        <v>121</v>
      </c>
      <c r="K100" s="48"/>
      <c r="L100" s="14" cm="1">
        <f t="array" ref="L100">IF(COUNTA(C100:G100)=0,"",SUMPRODUCT((LOWER(TRIM(C100:G100&amp;""))&lt;&gt;"x")*IFERROR(C100:G100*1,0)))</f>
        <v>16652746</v>
      </c>
      <c r="M100" s="14" cm="1">
        <f t="array" ref="M100">IF(COUNTA(C100:G100)=0,"",SUMPRODUCT((LOWER(TRIM(C100:G100&amp;""))&lt;&gt;"x")*IFERROR(C100:G100*1,0))/SUMPRODUCT((LOWER(TRIM(C100:G100&amp;""))&lt;&gt;"x")*(C100:G100&lt;&gt;"")))</f>
        <v>3330549.2</v>
      </c>
      <c r="N100" s="102" t="s">
        <v>178</v>
      </c>
      <c r="V100" t="e" cm="1">
        <f t="array" ref="V100">IF(TRIM(A100)="","",_xlfn.LET(_xlpm.n,TRIM(SUBSTITUTE(SUBSTITUTE(CLEAN(A100)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01" spans="1:22" ht="17.25" customHeight="1" x14ac:dyDescent="0.25">
      <c r="C101" s="14"/>
      <c r="D101" s="14"/>
      <c r="E101" s="14"/>
      <c r="F101" s="14"/>
      <c r="G101" s="14"/>
      <c r="H101" t="str" cm="1">
        <f t="array" ref="H101">IF(COUNTA(C101:G101)=0,"",_xlfn.LET(_xlpm.m,SUMPRODUCT((LOWER(TRIM(C101:G101&amp;""))&lt;&gt;"x")*(IFERROR(C101:G101*1,0)&lt;6000000)),IF(_xlpm.m=0,"Perfect",_xlpm.m&amp;IF(_xlpm.m=1," Miss"," Misses"))))</f>
        <v/>
      </c>
      <c r="I101" s="48"/>
      <c r="J101" s="48"/>
      <c r="K101" s="48"/>
      <c r="L101" s="14" t="str" cm="1">
        <f t="array" ref="L101">IF(COUNTA(C101:G101)=0,"",SUMPRODUCT((LOWER(TRIM(C101:G101&amp;""))&lt;&gt;"x")*IFERROR(C101:G101*1,0)))</f>
        <v/>
      </c>
      <c r="M101" s="14" t="str" cm="1">
        <f t="array" ref="M101">IF(COUNTA(C101:G101)=0,"",SUMPRODUCT((LOWER(TRIM(C101:G101&amp;""))&lt;&gt;"x")*IFERROR(C101:G101*1,0))/SUMPRODUCT((LOWER(TRIM(C101:G101&amp;""))&lt;&gt;"x")*(C101:G101&lt;&gt;"")))</f>
        <v/>
      </c>
      <c r="N101" s="72"/>
      <c r="V101" t="str" cm="1">
        <f t="array" ref="V101">IF(TRIM(A101)="","",_xlfn.LET(_xlpm.n,TRIM(SUBSTITUTE(SUBSTITUTE(CLEAN(A101)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2" spans="1:22" ht="17.25" customHeight="1" x14ac:dyDescent="0.25">
      <c r="C102" s="14"/>
      <c r="D102" s="14"/>
      <c r="E102" s="14"/>
      <c r="F102" s="14"/>
      <c r="G102" s="14"/>
      <c r="H102" t="str" cm="1">
        <f t="array" ref="H102">IF(COUNTA(C102:G102)=0,"",_xlfn.LET(_xlpm.m,SUMPRODUCT((LOWER(TRIM(C102:G102&amp;""))&lt;&gt;"x")*(IFERROR(C102:G102*1,0)&lt;6000000)),IF(_xlpm.m=0,"Perfect",_xlpm.m&amp;IF(_xlpm.m=1," Miss"," Misses"))))</f>
        <v/>
      </c>
      <c r="I102" s="48"/>
      <c r="J102" s="48"/>
      <c r="K102" s="48"/>
      <c r="L102" s="14" t="str" cm="1">
        <f t="array" ref="L102">IF(COUNTA(C102:G102)=0,"",SUMPRODUCT((LOWER(TRIM(C102:G102&amp;""))&lt;&gt;"x")*IFERROR(C102:G102*1,0)))</f>
        <v/>
      </c>
      <c r="M102" s="14" t="str" cm="1">
        <f t="array" ref="M102">IF(COUNTA(C102:G102)=0,"",SUMPRODUCT((LOWER(TRIM(C102:G102&amp;""))&lt;&gt;"x")*IFERROR(C102:G102*1,0))/SUMPRODUCT((LOWER(TRIM(C102:G102&amp;""))&lt;&gt;"x")*(C102:G102&lt;&gt;"")))</f>
        <v/>
      </c>
      <c r="N102" s="72"/>
      <c r="V102" t="str" cm="1">
        <f t="array" ref="V102">IF(TRIM(A102)="","",_xlfn.LET(_xlpm.n,TRIM(SUBSTITUTE(SUBSTITUTE(CLEAN(A102)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3" spans="1:22" ht="17.25" customHeight="1" x14ac:dyDescent="0.25">
      <c r="C103" s="14"/>
      <c r="D103" s="14"/>
      <c r="E103" s="14"/>
      <c r="F103" s="14"/>
      <c r="G103" s="14"/>
      <c r="H103" t="str" cm="1">
        <f t="array" ref="H103">IF(COUNTA(C103:G103)=0,"",_xlfn.LET(_xlpm.m,SUMPRODUCT((LOWER(TRIM(C103:G103&amp;""))&lt;&gt;"x")*(IFERROR(C103:G103*1,0)&lt;6000000)),IF(_xlpm.m=0,"Perfect",_xlpm.m&amp;IF(_xlpm.m=1," Miss"," Misses"))))</f>
        <v/>
      </c>
      <c r="I103" s="48"/>
      <c r="J103" s="48"/>
      <c r="K103" s="48"/>
      <c r="L103" s="14" t="str" cm="1">
        <f t="array" ref="L103">IF(COUNTA(C103:G103)=0,"",SUMPRODUCT((LOWER(TRIM(C103:G103&amp;""))&lt;&gt;"x")*IFERROR(C103:G103*1,0)))</f>
        <v/>
      </c>
      <c r="M103" s="14" t="str" cm="1">
        <f t="array" ref="M103">IF(COUNTA(C103:G103)=0,"",SUMPRODUCT((LOWER(TRIM(C103:G103&amp;""))&lt;&gt;"x")*IFERROR(C103:G103*1,0))/SUMPRODUCT((LOWER(TRIM(C103:G103&amp;""))&lt;&gt;"x")*(C103:G103&lt;&gt;"")))</f>
        <v/>
      </c>
      <c r="N103" s="72"/>
      <c r="V103" t="str" cm="1">
        <f t="array" ref="V103">IF(TRIM(A103)="","",_xlfn.LET(_xlpm.n,TRIM(SUBSTITUTE(SUBSTITUTE(CLEAN(A103)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4" spans="1:22" ht="17.25" customHeight="1" x14ac:dyDescent="0.25">
      <c r="C104" s="14"/>
      <c r="D104" s="14"/>
      <c r="E104" s="14"/>
      <c r="F104" s="14"/>
      <c r="G104" s="14"/>
      <c r="H104" t="str" cm="1">
        <f t="array" ref="H104">IF(COUNTA(C104:G104)=0,"",_xlfn.LET(_xlpm.m,SUMPRODUCT((LOWER(TRIM(C104:G104&amp;""))&lt;&gt;"x")*(IFERROR(C104:G104*1,0)&lt;6000000)),IF(_xlpm.m=0,"Perfect",_xlpm.m&amp;IF(_xlpm.m=1," Miss"," Misses"))))</f>
        <v/>
      </c>
      <c r="I104" s="48"/>
      <c r="J104" s="48"/>
      <c r="K104" s="48"/>
      <c r="L104" s="14" t="str" cm="1">
        <f t="array" ref="L104">IF(COUNTA(C104:G104)=0,"",SUMPRODUCT((LOWER(TRIM(C104:G104&amp;""))&lt;&gt;"x")*IFERROR(C104:G104*1,0)))</f>
        <v/>
      </c>
      <c r="M104" s="14" t="str" cm="1">
        <f t="array" ref="M104">IF(COUNTA(C104:G104)=0,"",SUMPRODUCT((LOWER(TRIM(C104:G104&amp;""))&lt;&gt;"x")*IFERROR(C104:G104*1,0))/SUMPRODUCT((LOWER(TRIM(C104:G104&amp;""))&lt;&gt;"x")*(C104:G104&lt;&gt;"")))</f>
        <v/>
      </c>
      <c r="N104" s="72"/>
      <c r="V104" t="str" cm="1">
        <f t="array" ref="V104">IF(TRIM(A104)="","",_xlfn.LET(_xlpm.n,TRIM(SUBSTITUTE(SUBSTITUTE(CLEAN(A104)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5" spans="1:22" ht="17.25" customHeight="1" x14ac:dyDescent="0.25">
      <c r="C105" s="14"/>
      <c r="D105" s="14"/>
      <c r="E105" s="14"/>
      <c r="F105" s="14"/>
      <c r="G105" s="14"/>
      <c r="H105" t="str" cm="1">
        <f t="array" ref="H105">IF(COUNTA(C105:G105)=0,"",_xlfn.LET(_xlpm.m,SUMPRODUCT((LOWER(TRIM(C105:G105&amp;""))&lt;&gt;"x")*(IFERROR(C105:G105*1,0)&lt;6000000)),IF(_xlpm.m=0,"Perfect",_xlpm.m&amp;IF(_xlpm.m=1," Miss"," Misses"))))</f>
        <v/>
      </c>
      <c r="I105" s="48"/>
      <c r="J105" s="48"/>
      <c r="K105" s="48"/>
      <c r="L105" s="14" t="str" cm="1">
        <f t="array" ref="L105">IF(COUNTA(C105:G105)=0,"",SUMPRODUCT((LOWER(TRIM(C105:G105&amp;""))&lt;&gt;"x")*IFERROR(C105:G105*1,0)))</f>
        <v/>
      </c>
      <c r="M105" s="14" t="str" cm="1">
        <f t="array" ref="M105">IF(COUNTA(C105:G105)=0,"",SUMPRODUCT((LOWER(TRIM(C105:G105&amp;""))&lt;&gt;"x")*IFERROR(C105:G105*1,0))/SUMPRODUCT((LOWER(TRIM(C105:G105&amp;""))&lt;&gt;"x")*(C105:G105&lt;&gt;"")))</f>
        <v/>
      </c>
      <c r="N105" s="72"/>
      <c r="V105" t="str" cm="1">
        <f t="array" ref="V105">IF(TRIM(A105)="","",_xlfn.LET(_xlpm.n,TRIM(SUBSTITUTE(SUBSTITUTE(CLEAN(A105)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6" spans="1:22" ht="17.25" customHeight="1" x14ac:dyDescent="0.25">
      <c r="C106" s="14"/>
      <c r="D106" s="14"/>
      <c r="E106" s="14"/>
      <c r="F106" s="14"/>
      <c r="G106" s="14"/>
      <c r="H106" t="str" cm="1">
        <f t="array" ref="H106">IF(COUNTA(C106:G106)=0,"",_xlfn.LET(_xlpm.m,SUMPRODUCT((LOWER(TRIM(C106:G106&amp;""))&lt;&gt;"x")*(IFERROR(C106:G106*1,0)&lt;6000000)),IF(_xlpm.m=0,"Perfect",_xlpm.m&amp;IF(_xlpm.m=1," Miss"," Misses"))))</f>
        <v/>
      </c>
      <c r="I106" s="48"/>
      <c r="J106" s="48"/>
      <c r="K106" s="48"/>
      <c r="L106" s="14" t="str" cm="1">
        <f t="array" ref="L106">IF(COUNTA(C106:G106)=0,"",SUMPRODUCT((LOWER(TRIM(C106:G106&amp;""))&lt;&gt;"x")*IFERROR(C106:G106*1,0)))</f>
        <v/>
      </c>
      <c r="M106" s="14" t="str" cm="1">
        <f t="array" ref="M106">IF(COUNTA(C106:G106)=0,"",SUMPRODUCT((LOWER(TRIM(C106:G106&amp;""))&lt;&gt;"x")*IFERROR(C106:G106*1,0))/SUMPRODUCT((LOWER(TRIM(C106:G106&amp;""))&lt;&gt;"x")*(C106:G106&lt;&gt;"")))</f>
        <v/>
      </c>
      <c r="N106" s="72"/>
      <c r="V106" t="str" cm="1">
        <f t="array" ref="V106">IF(TRIM(A106)="","",_xlfn.LET(_xlpm.n,TRIM(SUBSTITUTE(SUBSTITUTE(CLEAN(A106)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7" spans="1:22" ht="17.25" customHeight="1" x14ac:dyDescent="0.25">
      <c r="A107" t="s">
        <v>97</v>
      </c>
      <c r="C107" s="3" cm="1">
        <f t="array" ref="C107">IF(SUMPRODUCT((LOWER(TRIM(C2:C106&amp;""))&lt;&gt;"x")*(C2:C106&lt;&gt;0)*(C2:C106&lt;&gt;""))=0,"",COUNTIFS(C$2:C$106,"&lt;6000000",C$2:C$106,"&lt;&gt;x",C$2:C$106,"&lt;&gt;"))</f>
        <v>36</v>
      </c>
      <c r="D107" s="3" cm="1">
        <f t="array" ref="D107">IF(SUMPRODUCT((LOWER(TRIM(D2:D106&amp;""))&lt;&gt;"x")*(D2:D106&lt;&gt;0)*(D2:D106&lt;&gt;""))=0,"",COUNTIFS(D$2:D$106,"&lt;6000000",D$2:D$106,"&lt;&gt;x",D$2:D$106,"&lt;&gt;"))</f>
        <v>66</v>
      </c>
      <c r="E107" s="3" cm="1">
        <f t="array" ref="E107">IF(SUMPRODUCT((LOWER(TRIM(E2:E106&amp;""))&lt;&gt;"x")*(E2:E106&lt;&gt;0)*(E2:E106&lt;&gt;""))=0,"",COUNTIFS(E$2:E$106,"&lt;6000000",E$2:E$106,"&lt;&gt;x",E$2:E$106,"&lt;&gt;"))</f>
        <v>58</v>
      </c>
      <c r="F107" s="3" cm="1">
        <f t="array" ref="F107">IF(SUMPRODUCT((LOWER(TRIM(F2:F106&amp;""))&lt;&gt;"x")*(F2:F106&lt;&gt;0)*(F2:F106&lt;&gt;""))=0,"",COUNTIFS(F$2:F$106,"&lt;6000000",F$2:F$106,"&lt;&gt;x",F$2:F$106,"&lt;&gt;"))</f>
        <v>20</v>
      </c>
      <c r="G107" s="3" cm="1">
        <f t="array" ref="G107">IF(SUMPRODUCT((LOWER(TRIM(G2:G106&amp;""))&lt;&gt;"x")*(G2:G106&lt;&gt;0)*(G2:G106&lt;&gt;""))=0,"",COUNTIFS(G$2:G$106,"&lt;6000000",G$2:G$106,"&lt;&gt;x",G$2:G$106,"&lt;&gt;"))</f>
        <v>63</v>
      </c>
    </row>
    <row r="108" spans="1:22" ht="17.25" customHeight="1" x14ac:dyDescent="0.25"/>
    <row r="109" spans="1:22" ht="17.25" customHeight="1" x14ac:dyDescent="0.25">
      <c r="A109" t="s">
        <v>98</v>
      </c>
      <c r="C109" s="14">
        <v>705134872</v>
      </c>
      <c r="D109" s="14">
        <v>432285118</v>
      </c>
      <c r="E109" s="14">
        <v>485966963</v>
      </c>
      <c r="F109" s="14">
        <v>1248483876</v>
      </c>
      <c r="G109" s="14">
        <v>463413577</v>
      </c>
      <c r="N109" t="s">
        <v>103</v>
      </c>
      <c r="O109" t="s">
        <v>104</v>
      </c>
      <c r="P109" t="s">
        <v>92</v>
      </c>
    </row>
    <row r="110" spans="1:22" ht="17.25" customHeight="1" x14ac:dyDescent="0.25">
      <c r="A110" t="s">
        <v>99</v>
      </c>
      <c r="C110" s="14">
        <v>705134872</v>
      </c>
      <c r="D110" s="14">
        <v>432285118</v>
      </c>
      <c r="E110" s="14">
        <v>492451435</v>
      </c>
      <c r="F110" s="14">
        <v>1248483875</v>
      </c>
      <c r="G110" s="14">
        <v>469555329</v>
      </c>
      <c r="L110" t="s">
        <v>93</v>
      </c>
      <c r="N110">
        <v>91</v>
      </c>
      <c r="O110">
        <v>8</v>
      </c>
    </row>
    <row r="111" spans="1:22" ht="17.25" customHeight="1" x14ac:dyDescent="0.25">
      <c r="A111" t="s">
        <v>100</v>
      </c>
      <c r="C111" s="14">
        <v>0</v>
      </c>
      <c r="D111" s="14">
        <v>0</v>
      </c>
      <c r="E111" s="14">
        <v>6484472</v>
      </c>
      <c r="F111" s="14">
        <v>1</v>
      </c>
      <c r="G111" s="14">
        <v>6141752</v>
      </c>
      <c r="L111" t="s">
        <v>102</v>
      </c>
      <c r="N111">
        <v>89</v>
      </c>
      <c r="O111">
        <v>9</v>
      </c>
    </row>
    <row r="112" spans="1:22" ht="17.25" customHeight="1" x14ac:dyDescent="0.25">
      <c r="C112" s="14"/>
      <c r="D112" s="14"/>
      <c r="E112" s="14"/>
      <c r="F112" s="14"/>
      <c r="G112" s="14"/>
      <c r="L112" t="s">
        <v>94</v>
      </c>
    </row>
    <row r="113" spans="1:21" ht="17.25" customHeight="1" x14ac:dyDescent="0.25">
      <c r="A113" t="s">
        <v>101</v>
      </c>
      <c r="C113" s="14"/>
      <c r="D113" s="14"/>
      <c r="E113" s="14"/>
      <c r="F113" s="14"/>
      <c r="G113" s="14"/>
    </row>
    <row r="114" spans="1:21" ht="17.25" customHeight="1" x14ac:dyDescent="0.25">
      <c r="A114" t="s">
        <v>146</v>
      </c>
      <c r="C114" s="14"/>
      <c r="D114" s="14"/>
      <c r="E114" s="14"/>
      <c r="F114" s="14"/>
      <c r="G114" s="14"/>
    </row>
    <row r="115" spans="1:21" ht="17.25" customHeight="1" x14ac:dyDescent="0.25">
      <c r="A115" t="s">
        <v>98</v>
      </c>
      <c r="C115" s="14">
        <v>536910659</v>
      </c>
      <c r="D115" s="14">
        <v>333100087</v>
      </c>
      <c r="E115" s="14">
        <v>391323013</v>
      </c>
      <c r="F115" s="14">
        <v>1211969006</v>
      </c>
      <c r="G115" s="14">
        <v>413300602</v>
      </c>
    </row>
    <row r="116" spans="1:21" ht="17.25" customHeight="1" x14ac:dyDescent="0.25"/>
    <row r="117" spans="1:21" ht="17.25" customHeight="1" x14ac:dyDescent="0.25">
      <c r="A117" t="s">
        <v>95</v>
      </c>
      <c r="C117" t="s">
        <v>141</v>
      </c>
      <c r="D117" t="s">
        <v>141</v>
      </c>
      <c r="E117" t="s">
        <v>141</v>
      </c>
      <c r="F117" t="s">
        <v>141</v>
      </c>
      <c r="G117" t="s">
        <v>141</v>
      </c>
    </row>
    <row r="118" spans="1:21" ht="17.25" customHeight="1" x14ac:dyDescent="0.25"/>
    <row r="119" spans="1:21" ht="17.25" customHeight="1" x14ac:dyDescent="0.25">
      <c r="U119">
        <v>1047</v>
      </c>
    </row>
    <row r="120" spans="1:21" ht="17.25" customHeight="1" x14ac:dyDescent="0.25">
      <c r="A120" t="str">
        <f>IF(COUNTIF(C117:G117,A114)&gt;COUNTIF(C117:G117,"WPX"),A114,"WPX")</f>
        <v>WPX</v>
      </c>
      <c r="U120">
        <v>1073</v>
      </c>
    </row>
    <row r="121" spans="1:21" ht="81" customHeight="1" x14ac:dyDescent="0.25">
      <c r="U121">
        <v>1045</v>
      </c>
    </row>
    <row r="122" spans="1:21" ht="81" customHeight="1" x14ac:dyDescent="0.25">
      <c r="U122">
        <v>1077</v>
      </c>
    </row>
  </sheetData>
  <sheetProtection selectLockedCells="1" selectUnlockedCells="1"/>
  <conditionalFormatting sqref="C2:G106">
    <cfRule type="expression" dxfId="93" priority="4">
      <formula>AND(ISNUMBER(C2),C2&gt;=6000000)</formula>
    </cfRule>
    <cfRule type="expression" dxfId="92" priority="5">
      <formula>AND(ISNUMBER(C2),C2&gt;=1,C2&lt;6000000)</formula>
    </cfRule>
    <cfRule type="expression" dxfId="91" priority="6">
      <formula>AND(C2&lt;&gt;"",TRIM(LOWER(C2&amp;""))&lt;&gt;"x",C2=0)</formula>
    </cfRule>
    <cfRule type="expression" dxfId="90" priority="7">
      <formula>TRIM(LOWER(C2&amp;""))="x"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freshWeeklySymbolsAndCounts">
                <anchor moveWithCells="1" sizeWithCells="1">
                  <from>
                    <xdr:col>16</xdr:col>
                    <xdr:colOff>57150</xdr:colOff>
                    <xdr:row>1</xdr:row>
                    <xdr:rowOff>0</xdr:rowOff>
                  </from>
                  <to>
                    <xdr:col>16</xdr:col>
                    <xdr:colOff>1057275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AC338-7705-4A0F-9EE5-7D2C433433E7}">
  <sheetPr codeName="Sheet6"/>
  <dimension ref="A1:V122"/>
  <sheetViews>
    <sheetView topLeftCell="A53" workbookViewId="0">
      <selection activeCell="K60" sqref="K60"/>
    </sheetView>
  </sheetViews>
  <sheetFormatPr defaultRowHeight="81" customHeight="1" x14ac:dyDescent="0.25"/>
  <cols>
    <col min="1" max="1" width="16.28515625" customWidth="1"/>
    <col min="2" max="2" width="5.7109375" customWidth="1"/>
    <col min="3" max="7" width="14.85546875" customWidth="1"/>
    <col min="8" max="8" width="11.7109375" customWidth="1"/>
    <col min="9" max="11" width="4.85546875" customWidth="1"/>
    <col min="12" max="14" width="14.85546875" customWidth="1"/>
    <col min="15" max="15" width="17" customWidth="1"/>
    <col min="16" max="16" width="17.140625" customWidth="1"/>
    <col min="17" max="17" width="16.28515625" customWidth="1"/>
    <col min="23" max="23" width="6" customWidth="1"/>
  </cols>
  <sheetData>
    <row r="1" spans="1:22" s="2" customFormat="1" ht="81" customHeight="1" x14ac:dyDescent="0.25"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2" t="s">
        <v>84</v>
      </c>
      <c r="J1" s="2" t="s">
        <v>85</v>
      </c>
      <c r="K1" s="2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ht="17.25" customHeight="1" x14ac:dyDescent="0.25">
      <c r="A2" s="4" t="s">
        <v>152</v>
      </c>
      <c r="B2">
        <v>32</v>
      </c>
      <c r="C2">
        <v>8833739</v>
      </c>
      <c r="D2">
        <v>6294882</v>
      </c>
      <c r="E2">
        <v>11246179</v>
      </c>
      <c r="F2">
        <v>13343957</v>
      </c>
      <c r="G2">
        <v>16821876</v>
      </c>
      <c r="H2" t="str" cm="1">
        <f t="array" ref="H2">IF(COUNTA(C2:G2)=0,"",_xlfn.LET(_xlpm.m,SUMPRODUCT((LOWER(TRIM(C2:G2&amp;""))&lt;&gt;"x")*(IFERROR(C2:G2*1,0)&lt;6000000)),IF(_xlpm.m=0,"Perfect",_xlpm.m&amp;IF(_xlpm.m=1," Miss"," Misses"))))</f>
        <v>Perfect</v>
      </c>
      <c r="I2" s="9" t="s">
        <v>121</v>
      </c>
      <c r="J2" s="9" t="s">
        <v>121</v>
      </c>
      <c r="K2" s="9" t="s">
        <v>121</v>
      </c>
      <c r="L2" s="14" cm="1">
        <f t="array" ref="L2">IF(COUNTA(C2:G2)=0,"",SUMPRODUCT((LOWER(TRIM(C2:G2&amp;""))&lt;&gt;"x")*IFERROR(C2:G2*1,0)))</f>
        <v>56540633</v>
      </c>
      <c r="M2" s="14" cm="1">
        <f t="array" ref="M2">IF(COUNTA(C2:G2)=0,"",SUMPRODUCT((LOWER(TRIM(C2:G2&amp;""))&lt;&gt;"x")*IFERROR(C2:G2*1,0))/SUMPRODUCT((LOWER(TRIM(C2:G2&amp;""))&lt;&gt;"x")*(C2:G2&lt;&gt;"")))</f>
        <v>11308126.6</v>
      </c>
      <c r="N2" s="13" t="s">
        <v>122</v>
      </c>
      <c r="O2" t="str" cm="1">
        <f t="array" ref="O2:O39">IFERROR(_xlfn._xlws.FILTER(A2:A106,(L2:L106&lt;20000000)*(_xlfn.BYROW(C2:G106,_xlfn.LAMBDA(_xlpm.r,SUMPRODUCT((LOWER(TRIM(_xlpm.r&amp;""))&lt;&gt;"x")*(_xlpm.r&lt;&gt;""))&gt;0))),""),"")</f>
        <v>smokie boi</v>
      </c>
      <c r="P2" t="str" cm="1">
        <f t="array" ref="P2:P11">IFERROR(_xlfn.TAKE(_xlfn.SORTBY(_xlfn._xlws.FILTER(A2:A106,L2:L106&gt;0),_xlfn._xlws.FILTER(L2:L106,L2:L106&gt;0),1),10),"")</f>
        <v>Blaque</v>
      </c>
      <c r="V2" cm="1">
        <f t="array" ref="V2">IF(TRIM(A2)="","",_xlfn.LET(_xlpm.n,TRIM(SUBSTITUTE(SUBSTITUTE(CLEAN(A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1001</v>
      </c>
    </row>
    <row r="3" spans="1:22" ht="17.25" customHeight="1" x14ac:dyDescent="0.25">
      <c r="A3" s="5" t="s">
        <v>6</v>
      </c>
      <c r="B3">
        <v>31</v>
      </c>
      <c r="C3">
        <v>9745141</v>
      </c>
      <c r="D3">
        <v>1526796</v>
      </c>
      <c r="E3">
        <v>3001835</v>
      </c>
      <c r="F3">
        <v>7253650</v>
      </c>
      <c r="G3">
        <v>9746072</v>
      </c>
      <c r="H3" t="str" cm="1">
        <f t="array" ref="H3">IF(COUNTA(C3:G3)=0,"",_xlfn.LET(_xlpm.m,SUMPRODUCT((LOWER(TRIM(C3:G3&amp;""))&lt;&gt;"x")*(IFERROR(C3:G3*1,0)&lt;6000000)),IF(_xlpm.m=0,"Perfect",_xlpm.m&amp;IF(_xlpm.m=1," Miss"," Misses"))))</f>
        <v>2 Misses</v>
      </c>
      <c r="I3" s="9" t="s">
        <v>121</v>
      </c>
      <c r="J3" s="10"/>
      <c r="K3" s="9" t="s">
        <v>121</v>
      </c>
      <c r="L3" s="14" cm="1">
        <f t="array" ref="L3">IF(COUNTA(C3:G3)=0,"",SUMPRODUCT((LOWER(TRIM(C3:G3&amp;""))&lt;&gt;"x")*IFERROR(C3:G3*1,0)))</f>
        <v>31273494</v>
      </c>
      <c r="M3" s="14" cm="1">
        <f t="array" ref="M3">IF(COUNTA(C3:G3)=0,"",SUMPRODUCT((LOWER(TRIM(C3:G3&amp;""))&lt;&gt;"x")*IFERROR(C3:G3*1,0))/SUMPRODUCT((LOWER(TRIM(C3:G3&amp;""))&lt;&gt;"x")*(C3:G3&lt;&gt;"")))</f>
        <v>6254698.7999999998</v>
      </c>
      <c r="N3" s="13" t="s">
        <v>122</v>
      </c>
      <c r="O3" t="str">
        <v>Brooklynny</v>
      </c>
      <c r="P3" t="str">
        <v>smokie boi</v>
      </c>
      <c r="V3" cm="1">
        <f t="array" ref="V3">IF(TRIM(A3)="","",_xlfn.LET(_xlpm.n,TRIM(SUBSTITUTE(SUBSTITUTE(CLEAN(A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1002</v>
      </c>
    </row>
    <row r="4" spans="1:22" ht="17.25" customHeight="1" x14ac:dyDescent="0.25">
      <c r="A4" s="5" t="s">
        <v>10</v>
      </c>
      <c r="B4">
        <v>31</v>
      </c>
      <c r="C4">
        <v>10943327</v>
      </c>
      <c r="D4">
        <v>2005440</v>
      </c>
      <c r="E4">
        <v>7317636</v>
      </c>
      <c r="F4">
        <v>17307538</v>
      </c>
      <c r="G4">
        <v>10960162</v>
      </c>
      <c r="H4" t="str" cm="1">
        <f t="array" ref="H4">IF(COUNTA(C4:G4)=0,"",_xlfn.LET(_xlpm.m,SUMPRODUCT((LOWER(TRIM(C4:G4&amp;""))&lt;&gt;"x")*(IFERROR(C4:G4*1,0)&lt;6000000)),IF(_xlpm.m=0,"Perfect",_xlpm.m&amp;IF(_xlpm.m=1," Miss"," Misses"))))</f>
        <v>1 Miss</v>
      </c>
      <c r="I4" s="9" t="s">
        <v>121</v>
      </c>
      <c r="J4" s="9" t="s">
        <v>121</v>
      </c>
      <c r="K4" s="9" t="s">
        <v>121</v>
      </c>
      <c r="L4" s="14" cm="1">
        <f t="array" ref="L4">IF(COUNTA(C4:G4)=0,"",SUMPRODUCT((LOWER(TRIM(C4:G4&amp;""))&lt;&gt;"x")*IFERROR(C4:G4*1,0)))</f>
        <v>48534103</v>
      </c>
      <c r="M4" s="14" cm="1">
        <f t="array" ref="M4">IF(COUNTA(C4:G4)=0,"",SUMPRODUCT((LOWER(TRIM(C4:G4&amp;""))&lt;&gt;"x")*IFERROR(C4:G4*1,0))/SUMPRODUCT((LOWER(TRIM(C4:G4&amp;""))&lt;&gt;"x")*(C4:G4&lt;&gt;"")))</f>
        <v>9706820.5999999996</v>
      </c>
      <c r="N4" s="13" t="s">
        <v>122</v>
      </c>
      <c r="O4" t="str">
        <v>Carson29</v>
      </c>
      <c r="P4" t="str">
        <v>Cgable</v>
      </c>
      <c r="V4" cm="1">
        <f t="array" ref="V4">IF(TRIM(A4)="","",_xlfn.LET(_xlpm.n,TRIM(SUBSTITUTE(SUBSTITUTE(CLEAN(A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1003</v>
      </c>
    </row>
    <row r="5" spans="1:22" ht="17.25" customHeight="1" x14ac:dyDescent="0.25">
      <c r="A5" s="5" t="s">
        <v>250</v>
      </c>
      <c r="B5">
        <v>30</v>
      </c>
      <c r="C5">
        <v>2218725</v>
      </c>
      <c r="D5" t="s">
        <v>142</v>
      </c>
      <c r="E5" t="s">
        <v>142</v>
      </c>
      <c r="F5" t="s">
        <v>142</v>
      </c>
      <c r="G5" t="s">
        <v>142</v>
      </c>
      <c r="H5" t="str" cm="1">
        <f t="array" ref="H5">IF(COUNTA(C5:G5)=0,"",_xlfn.LET(_xlpm.m,SUMPRODUCT((LOWER(TRIM(C5:G5&amp;""))&lt;&gt;"x")*(IFERROR(C5:G5*1,0)&lt;6000000)),IF(_xlpm.m=0,"Perfect",_xlpm.m&amp;IF(_xlpm.m=1," Miss"," Misses"))))</f>
        <v>1 Miss</v>
      </c>
      <c r="I5" s="9" t="s">
        <v>121</v>
      </c>
      <c r="J5" s="10"/>
      <c r="K5" s="9" t="s">
        <v>121</v>
      </c>
      <c r="L5" s="14" cm="1">
        <f t="array" ref="L5">IF(COUNTA(C5:G5)=0,"",SUMPRODUCT((LOWER(TRIM(C5:G5&amp;""))&lt;&gt;"x")*IFERROR(C5:G5*1,0)))</f>
        <v>2218725</v>
      </c>
      <c r="M5" s="14" cm="1">
        <f t="array" ref="M5">IF(COUNTA(C5:G5)=0,"",SUMPRODUCT((LOWER(TRIM(C5:G5&amp;""))&lt;&gt;"x")*IFERROR(C5:G5*1,0))/SUMPRODUCT((LOWER(TRIM(C5:G5&amp;""))&lt;&gt;"x")*(C5:G5&lt;&gt;"")))</f>
        <v>2218725</v>
      </c>
      <c r="N5" s="10"/>
      <c r="O5" t="str">
        <v>edimarfem</v>
      </c>
      <c r="P5" t="str">
        <v>Fabnio</v>
      </c>
      <c r="V5">
        <v>1004</v>
      </c>
    </row>
    <row r="6" spans="1:22" ht="17.25" customHeight="1" x14ac:dyDescent="0.25">
      <c r="A6" s="5" t="s">
        <v>153</v>
      </c>
      <c r="B6">
        <v>31</v>
      </c>
      <c r="C6">
        <v>20380794</v>
      </c>
      <c r="D6">
        <v>6087403</v>
      </c>
      <c r="E6">
        <v>6202179</v>
      </c>
      <c r="F6">
        <v>12654608</v>
      </c>
      <c r="G6">
        <v>2119024</v>
      </c>
      <c r="H6" t="str" cm="1">
        <f t="array" ref="H6">IF(COUNTA(C6:G6)=0,"",_xlfn.LET(_xlpm.m,SUMPRODUCT((LOWER(TRIM(C6:G6&amp;""))&lt;&gt;"x")*(IFERROR(C6:G6*1,0)&lt;6000000)),IF(_xlpm.m=0,"Perfect",_xlpm.m&amp;IF(_xlpm.m=1," Miss"," Misses"))))</f>
        <v>1 Miss</v>
      </c>
      <c r="I6" s="9" t="s">
        <v>121</v>
      </c>
      <c r="J6" s="9" t="s">
        <v>121</v>
      </c>
      <c r="K6" s="9" t="s">
        <v>121</v>
      </c>
      <c r="L6" s="14" cm="1">
        <f t="array" ref="L6">IF(COUNTA(C6:G6)=0,"",SUMPRODUCT((LOWER(TRIM(C6:G6&amp;""))&lt;&gt;"x")*IFERROR(C6:G6*1,0)))</f>
        <v>47444008</v>
      </c>
      <c r="M6" s="14" cm="1">
        <f t="array" ref="M6">IF(COUNTA(C6:G6)=0,"",SUMPRODUCT((LOWER(TRIM(C6:G6&amp;""))&lt;&gt;"x")*IFERROR(C6:G6*1,0))/SUMPRODUCT((LOWER(TRIM(C6:G6&amp;""))&lt;&gt;"x")*(C6:G6&lt;&gt;"")))</f>
        <v>9488801.5999999996</v>
      </c>
      <c r="N6" s="13" t="s">
        <v>122</v>
      </c>
      <c r="O6" t="str">
        <v>FernaLS</v>
      </c>
      <c r="P6" t="str">
        <v>MexCol</v>
      </c>
      <c r="V6" cm="1">
        <f t="array" ref="V6">IF(TRIM(A6)="","",_xlfn.LET(_xlpm.n,TRIM(SUBSTITUTE(SUBSTITUTE(CLEAN(A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1005</v>
      </c>
    </row>
    <row r="7" spans="1:22" ht="17.25" customHeight="1" x14ac:dyDescent="0.25">
      <c r="A7" s="5" t="s">
        <v>155</v>
      </c>
      <c r="B7">
        <v>31</v>
      </c>
      <c r="C7">
        <v>11467248</v>
      </c>
      <c r="D7">
        <v>7771337</v>
      </c>
      <c r="E7">
        <v>6409721</v>
      </c>
      <c r="F7">
        <v>24607401</v>
      </c>
      <c r="G7">
        <v>7518486</v>
      </c>
      <c r="H7" t="str" cm="1">
        <f t="array" ref="H7">IF(COUNTA(C7:G7)=0,"",_xlfn.LET(_xlpm.m,SUMPRODUCT((LOWER(TRIM(C7:G7&amp;""))&lt;&gt;"x")*(IFERROR(C7:G7*1,0)&lt;6000000)),IF(_xlpm.m=0,"Perfect",_xlpm.m&amp;IF(_xlpm.m=1," Miss"," Misses"))))</f>
        <v>Perfect</v>
      </c>
      <c r="I7" s="9" t="s">
        <v>121</v>
      </c>
      <c r="J7" s="9" t="s">
        <v>121</v>
      </c>
      <c r="K7" s="9" t="s">
        <v>121</v>
      </c>
      <c r="L7" s="14" cm="1">
        <f t="array" ref="L7">IF(COUNTA(C7:G7)=0,"",SUMPRODUCT((LOWER(TRIM(C7:G7&amp;""))&lt;&gt;"x")*IFERROR(C7:G7*1,0)))</f>
        <v>57774193</v>
      </c>
      <c r="M7" s="14" cm="1">
        <f t="array" ref="M7">IF(COUNTA(C7:G7)=0,"",SUMPRODUCT((LOWER(TRIM(C7:G7&amp;""))&lt;&gt;"x")*IFERROR(C7:G7*1,0))/SUMPRODUCT((LOWER(TRIM(C7:G7&amp;""))&lt;&gt;"x")*(C7:G7&lt;&gt;"")))</f>
        <v>11554838.6</v>
      </c>
      <c r="N7" s="13" t="s">
        <v>122</v>
      </c>
      <c r="O7" t="str">
        <v>indiasapu</v>
      </c>
      <c r="P7" t="str">
        <v>Matys</v>
      </c>
      <c r="V7" cm="1">
        <f t="array" ref="V7">IF(TRIM(A7)="","",_xlfn.LET(_xlpm.n,TRIM(SUBSTITUTE(SUBSTITUTE(CLEAN(A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1006</v>
      </c>
    </row>
    <row r="8" spans="1:22" ht="17.25" customHeight="1" x14ac:dyDescent="0.25">
      <c r="A8" s="5" t="s">
        <v>19</v>
      </c>
      <c r="B8">
        <v>31</v>
      </c>
      <c r="C8">
        <v>6859575</v>
      </c>
      <c r="D8">
        <v>7446008</v>
      </c>
      <c r="E8">
        <v>18196382</v>
      </c>
      <c r="F8">
        <v>16733553</v>
      </c>
      <c r="G8">
        <v>14394013</v>
      </c>
      <c r="H8" t="str" cm="1">
        <f t="array" ref="H8">IF(COUNTA(C8:G8)=0,"",_xlfn.LET(_xlpm.m,SUMPRODUCT((LOWER(TRIM(C8:G8&amp;""))&lt;&gt;"x")*(IFERROR(C8:G8*1,0)&lt;6000000)),IF(_xlpm.m=0,"Perfect",_xlpm.m&amp;IF(_xlpm.m=1," Miss"," Misses"))))</f>
        <v>Perfect</v>
      </c>
      <c r="I8" s="9" t="s">
        <v>121</v>
      </c>
      <c r="J8" s="9" t="s">
        <v>121</v>
      </c>
      <c r="K8" s="9" t="s">
        <v>121</v>
      </c>
      <c r="L8" s="14" cm="1">
        <f t="array" ref="L8">IF(COUNTA(C8:G8)=0,"",SUMPRODUCT((LOWER(TRIM(C8:G8&amp;""))&lt;&gt;"x")*IFERROR(C8:G8*1,0)))</f>
        <v>63629531</v>
      </c>
      <c r="M8" s="14" cm="1">
        <f t="array" ref="M8">IF(COUNTA(C8:G8)=0,"",SUMPRODUCT((LOWER(TRIM(C8:G8&amp;""))&lt;&gt;"x")*IFERROR(C8:G8*1,0))/SUMPRODUCT((LOWER(TRIM(C8:G8&amp;""))&lt;&gt;"x")*(C8:G8&lt;&gt;"")))</f>
        <v>12725906.199999999</v>
      </c>
      <c r="N8" s="13" t="s">
        <v>122</v>
      </c>
      <c r="O8" t="str">
        <v>Jbzscrews</v>
      </c>
      <c r="P8" t="str">
        <v>Columnbina</v>
      </c>
      <c r="V8" cm="1">
        <f t="array" ref="V8">IF(TRIM(A8)="","",_xlfn.LET(_xlpm.n,TRIM(SUBSTITUTE(SUBSTITUTE(CLEAN(A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1007</v>
      </c>
    </row>
    <row r="9" spans="1:22" ht="17.25" customHeight="1" x14ac:dyDescent="0.25">
      <c r="A9" s="5" t="s">
        <v>195</v>
      </c>
      <c r="B9">
        <v>30</v>
      </c>
      <c r="C9">
        <v>3375781</v>
      </c>
      <c r="D9">
        <v>6023350</v>
      </c>
      <c r="E9">
        <v>1678895</v>
      </c>
      <c r="F9">
        <v>9575995</v>
      </c>
      <c r="G9">
        <v>4189339</v>
      </c>
      <c r="H9" t="str" cm="1">
        <f t="array" ref="H9">IF(COUNTA(C9:G9)=0,"",_xlfn.LET(_xlpm.m,SUMPRODUCT((LOWER(TRIM(C9:G9&amp;""))&lt;&gt;"x")*(IFERROR(C9:G9*1,0)&lt;6000000)),IF(_xlpm.m=0,"Perfect",_xlpm.m&amp;IF(_xlpm.m=1," Miss"," Misses"))))</f>
        <v>3 Misses</v>
      </c>
      <c r="I9" s="9" t="s">
        <v>121</v>
      </c>
      <c r="J9" s="9" t="s">
        <v>121</v>
      </c>
      <c r="K9" s="9" t="s">
        <v>121</v>
      </c>
      <c r="L9" s="14" cm="1">
        <f t="array" ref="L9">IF(COUNTA(C9:G9)=0,"",SUMPRODUCT((LOWER(TRIM(C9:G9&amp;""))&lt;&gt;"x")*IFERROR(C9:G9*1,0)))</f>
        <v>24843360</v>
      </c>
      <c r="M9" s="14" cm="1">
        <f t="array" ref="M9">IF(COUNTA(C9:G9)=0,"",SUMPRODUCT((LOWER(TRIM(C9:G9&amp;""))&lt;&gt;"x")*IFERROR(C9:G9*1,0))/SUMPRODUCT((LOWER(TRIM(C9:G9&amp;""))&lt;&gt;"x")*(C9:G9&lt;&gt;"")))</f>
        <v>4968672</v>
      </c>
      <c r="N9" s="13" t="s">
        <v>122</v>
      </c>
      <c r="O9" t="str">
        <v>M-D</v>
      </c>
      <c r="P9" t="str">
        <v>Chuck Woolery</v>
      </c>
      <c r="V9">
        <v>1008</v>
      </c>
    </row>
    <row r="10" spans="1:22" ht="17.25" customHeight="1" x14ac:dyDescent="0.25">
      <c r="A10" s="5" t="s">
        <v>23</v>
      </c>
      <c r="B10">
        <v>31</v>
      </c>
      <c r="C10">
        <v>6906177</v>
      </c>
      <c r="D10">
        <v>3922040</v>
      </c>
      <c r="E10">
        <v>3338160</v>
      </c>
      <c r="F10">
        <v>26622113</v>
      </c>
      <c r="G10">
        <v>6097739</v>
      </c>
      <c r="H10" t="str" cm="1">
        <f t="array" ref="H10">IF(COUNTA(C10:G10)=0,"",_xlfn.LET(_xlpm.m,SUMPRODUCT((LOWER(TRIM(C10:G10&amp;""))&lt;&gt;"x")*(IFERROR(C10:G10*1,0)&lt;6000000)),IF(_xlpm.m=0,"Perfect",_xlpm.m&amp;IF(_xlpm.m=1," Miss"," Misses"))))</f>
        <v>2 Misses</v>
      </c>
      <c r="I10" s="9" t="s">
        <v>121</v>
      </c>
      <c r="J10" s="9" t="s">
        <v>121</v>
      </c>
      <c r="K10" s="9" t="s">
        <v>121</v>
      </c>
      <c r="L10" s="14" cm="1">
        <f t="array" ref="L10">IF(COUNTA(C10:G10)=0,"",SUMPRODUCT((LOWER(TRIM(C10:G10&amp;""))&lt;&gt;"x")*IFERROR(C10:G10*1,0)))</f>
        <v>46886229</v>
      </c>
      <c r="M10" s="14" cm="1">
        <f t="array" ref="M10">IF(COUNTA(C10:G10)=0,"",SUMPRODUCT((LOWER(TRIM(C10:G10&amp;""))&lt;&gt;"x")*IFERROR(C10:G10*1,0))/SUMPRODUCT((LOWER(TRIM(C10:G10&amp;""))&lt;&gt;"x")*(C10:G10&lt;&gt;"")))</f>
        <v>9377245.8000000007</v>
      </c>
      <c r="N10" s="13" t="s">
        <v>122</v>
      </c>
      <c r="O10" t="str">
        <v>Meowwe</v>
      </c>
      <c r="P10" t="str">
        <v>Twin09</v>
      </c>
      <c r="V10" cm="1">
        <f t="array" ref="V10">IF(TRIM(A10)="","",_xlfn.LET(_xlpm.n,TRIM(SUBSTITUTE(SUBSTITUTE(CLEAN(A10)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1009</v>
      </c>
    </row>
    <row r="11" spans="1:22" ht="17.25" customHeight="1" x14ac:dyDescent="0.25">
      <c r="A11" s="6" t="s">
        <v>4</v>
      </c>
      <c r="B11">
        <v>29</v>
      </c>
      <c r="C11">
        <v>6024528</v>
      </c>
      <c r="D11">
        <v>4328233</v>
      </c>
      <c r="E11">
        <v>2399886</v>
      </c>
      <c r="F11">
        <v>8858743</v>
      </c>
      <c r="G11">
        <v>7649564</v>
      </c>
      <c r="H11" t="str" cm="1">
        <f t="array" ref="H11">IF(COUNTA(C11:G11)=0,"",_xlfn.LET(_xlpm.m,SUMPRODUCT((LOWER(TRIM(C11:G11&amp;""))&lt;&gt;"x")*(IFERROR(C11:G11*1,0)&lt;6000000)),IF(_xlpm.m=0,"Perfect",_xlpm.m&amp;IF(_xlpm.m=1," Miss"," Misses"))))</f>
        <v>2 Misses</v>
      </c>
      <c r="I11" s="9" t="s">
        <v>121</v>
      </c>
      <c r="J11" s="10"/>
      <c r="K11" s="9" t="s">
        <v>121</v>
      </c>
      <c r="L11" s="14" cm="1">
        <f t="array" ref="L11">IF(COUNTA(C11:G11)=0,"",SUMPRODUCT((LOWER(TRIM(C11:G11&amp;""))&lt;&gt;"x")*IFERROR(C11:G11*1,0)))</f>
        <v>29260954</v>
      </c>
      <c r="M11" s="14" cm="1">
        <f t="array" ref="M11">IF(COUNTA(C11:G11)=0,"",SUMPRODUCT((LOWER(TRIM(C11:G11&amp;""))&lt;&gt;"x")*IFERROR(C11:G11*1,0))/SUMPRODUCT((LOWER(TRIM(C11:G11&amp;""))&lt;&gt;"x")*(C11:G11&lt;&gt;"")))</f>
        <v>5852190.7999999998</v>
      </c>
      <c r="N11" s="13" t="s">
        <v>122</v>
      </c>
      <c r="O11" t="str">
        <v>The Phemon</v>
      </c>
      <c r="P11" t="str">
        <v>CarlosMLG</v>
      </c>
      <c r="V11" cm="1">
        <f t="array" ref="V11">IF(TRIM(A11)="","",_xlfn.LET(_xlpm.n,TRIM(SUBSTITUTE(SUBSTITUTE(CLEAN(A11)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1010</v>
      </c>
    </row>
    <row r="12" spans="1:22" ht="17.25" customHeight="1" x14ac:dyDescent="0.25">
      <c r="A12" s="6" t="s">
        <v>7</v>
      </c>
      <c r="B12">
        <v>30</v>
      </c>
      <c r="C12">
        <v>10082058</v>
      </c>
      <c r="D12">
        <v>6841748</v>
      </c>
      <c r="E12">
        <v>2015184</v>
      </c>
      <c r="F12">
        <v>18142168</v>
      </c>
      <c r="G12">
        <v>4229893</v>
      </c>
      <c r="H12" t="str" cm="1">
        <f t="array" ref="H12">IF(COUNTA(C12:G12)=0,"",_xlfn.LET(_xlpm.m,SUMPRODUCT((LOWER(TRIM(C12:G12&amp;""))&lt;&gt;"x")*(IFERROR(C12:G12*1,0)&lt;6000000)),IF(_xlpm.m=0,"Perfect",_xlpm.m&amp;IF(_xlpm.m=1," Miss"," Misses"))))</f>
        <v>2 Misses</v>
      </c>
      <c r="I12" s="9" t="s">
        <v>121</v>
      </c>
      <c r="J12" s="9" t="s">
        <v>121</v>
      </c>
      <c r="K12" s="9" t="s">
        <v>121</v>
      </c>
      <c r="L12" s="14" cm="1">
        <f t="array" ref="L12">IF(COUNTA(C12:G12)=0,"",SUMPRODUCT((LOWER(TRIM(C12:G12&amp;""))&lt;&gt;"x")*IFERROR(C12:G12*1,0)))</f>
        <v>41311051</v>
      </c>
      <c r="M12" s="14" cm="1">
        <f t="array" ref="M12">IF(COUNTA(C12:G12)=0,"",SUMPRODUCT((LOWER(TRIM(C12:G12&amp;""))&lt;&gt;"x")*IFERROR(C12:G12*1,0))/SUMPRODUCT((LOWER(TRIM(C12:G12&amp;""))&lt;&gt;"x")*(C12:G12&lt;&gt;"")))</f>
        <v>8262210.2000000002</v>
      </c>
      <c r="N12" s="13" t="s">
        <v>122</v>
      </c>
      <c r="O12" t="str">
        <v>Rex Odie</v>
      </c>
      <c r="V12" cm="1">
        <f t="array" ref="V12">IF(TRIM(A12)="","",_xlfn.LET(_xlpm.n,TRIM(SUBSTITUTE(SUBSTITUTE(CLEAN(A12)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1011</v>
      </c>
    </row>
    <row r="13" spans="1:22" ht="17.25" customHeight="1" x14ac:dyDescent="0.25">
      <c r="A13" s="6" t="s">
        <v>11</v>
      </c>
      <c r="B13">
        <v>30</v>
      </c>
      <c r="C13">
        <v>20705271</v>
      </c>
      <c r="D13">
        <v>6491982</v>
      </c>
      <c r="E13">
        <v>6518277</v>
      </c>
      <c r="F13">
        <v>27667554</v>
      </c>
      <c r="G13">
        <v>6599998</v>
      </c>
      <c r="H13" t="str" cm="1">
        <f t="array" ref="H13">IF(COUNTA(C13:G13)=0,"",_xlfn.LET(_xlpm.m,SUMPRODUCT((LOWER(TRIM(C13:G13&amp;""))&lt;&gt;"x")*(IFERROR(C13:G13*1,0)&lt;6000000)),IF(_xlpm.m=0,"Perfect",_xlpm.m&amp;IF(_xlpm.m=1," Miss"," Misses"))))</f>
        <v>Perfect</v>
      </c>
      <c r="I13" s="9" t="s">
        <v>121</v>
      </c>
      <c r="J13" s="10"/>
      <c r="K13" s="9" t="s">
        <v>121</v>
      </c>
      <c r="L13" s="14" cm="1">
        <f t="array" ref="L13">IF(COUNTA(C13:G13)=0,"",SUMPRODUCT((LOWER(TRIM(C13:G13&amp;""))&lt;&gt;"x")*IFERROR(C13:G13*1,0)))</f>
        <v>67983082</v>
      </c>
      <c r="M13" s="14" cm="1">
        <f t="array" ref="M13">IF(COUNTA(C13:G13)=0,"",SUMPRODUCT((LOWER(TRIM(C13:G13&amp;""))&lt;&gt;"x")*IFERROR(C13:G13*1,0))/SUMPRODUCT((LOWER(TRIM(C13:G13&amp;""))&lt;&gt;"x")*(C13:G13&lt;&gt;"")))</f>
        <v>13596616.4</v>
      </c>
      <c r="N13" s="13" t="s">
        <v>122</v>
      </c>
      <c r="O13" t="str">
        <v>slap-mtl-can</v>
      </c>
      <c r="V13" t="e" cm="1">
        <f t="array" ref="V13">IF(TRIM(A13)="","",_xlfn.LET(_xlpm.n,TRIM(SUBSTITUTE(SUBSTITUTE(CLEAN(A13)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4" spans="1:22" ht="17.25" customHeight="1" x14ac:dyDescent="0.25">
      <c r="A14" s="6" t="s">
        <v>13</v>
      </c>
      <c r="B14">
        <v>31</v>
      </c>
      <c r="C14">
        <v>24225235</v>
      </c>
      <c r="D14">
        <v>3614553</v>
      </c>
      <c r="E14">
        <v>6490056</v>
      </c>
      <c r="F14">
        <v>33544903</v>
      </c>
      <c r="G14">
        <v>2472687</v>
      </c>
      <c r="H14" t="str" cm="1">
        <f t="array" ref="H14">IF(COUNTA(C14:G14)=0,"",_xlfn.LET(_xlpm.m,SUMPRODUCT((LOWER(TRIM(C14:G14&amp;""))&lt;&gt;"x")*(IFERROR(C14:G14*1,0)&lt;6000000)),IF(_xlpm.m=0,"Perfect",_xlpm.m&amp;IF(_xlpm.m=1," Miss"," Misses"))))</f>
        <v>2 Misses</v>
      </c>
      <c r="I14" s="9" t="s">
        <v>121</v>
      </c>
      <c r="J14" s="9" t="s">
        <v>121</v>
      </c>
      <c r="K14" s="9" t="s">
        <v>121</v>
      </c>
      <c r="L14" s="14" cm="1">
        <f t="array" ref="L14">IF(COUNTA(C14:G14)=0,"",SUMPRODUCT((LOWER(TRIM(C14:G14&amp;""))&lt;&gt;"x")*IFERROR(C14:G14*1,0)))</f>
        <v>70347434</v>
      </c>
      <c r="M14" s="14" cm="1">
        <f t="array" ref="M14">IF(COUNTA(C14:G14)=0,"",SUMPRODUCT((LOWER(TRIM(C14:G14&amp;""))&lt;&gt;"x")*IFERROR(C14:G14*1,0))/SUMPRODUCT((LOWER(TRIM(C14:G14&amp;""))&lt;&gt;"x")*(C14:G14&lt;&gt;"")))</f>
        <v>14069486.800000001</v>
      </c>
      <c r="N14" s="13" t="s">
        <v>122</v>
      </c>
      <c r="O14" t="str">
        <v>NoOneIsThere</v>
      </c>
      <c r="V14" cm="1">
        <f t="array" ref="V14">IF(TRIM(A14)="","",_xlfn.LET(_xlpm.n,TRIM(SUBSTITUTE(SUBSTITUTE(CLEAN(A14)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1013</v>
      </c>
    </row>
    <row r="15" spans="1:22" ht="17.25" customHeight="1" x14ac:dyDescent="0.25">
      <c r="A15" s="6" t="s">
        <v>16</v>
      </c>
      <c r="B15">
        <v>29</v>
      </c>
      <c r="C15">
        <v>7058421</v>
      </c>
      <c r="D15">
        <v>3824292</v>
      </c>
      <c r="E15">
        <v>6242283</v>
      </c>
      <c r="F15">
        <v>8088969</v>
      </c>
      <c r="G15">
        <v>6674908</v>
      </c>
      <c r="H15" t="str" cm="1">
        <f t="array" ref="H15">IF(COUNTA(C15:G15)=0,"",_xlfn.LET(_xlpm.m,SUMPRODUCT((LOWER(TRIM(C15:G15&amp;""))&lt;&gt;"x")*(IFERROR(C15:G15*1,0)&lt;6000000)),IF(_xlpm.m=0,"Perfect",_xlpm.m&amp;IF(_xlpm.m=1," Miss"," Misses"))))</f>
        <v>1 Miss</v>
      </c>
      <c r="I15" s="9" t="s">
        <v>121</v>
      </c>
      <c r="J15" s="9" t="s">
        <v>121</v>
      </c>
      <c r="K15" s="9" t="s">
        <v>121</v>
      </c>
      <c r="L15" s="14" cm="1">
        <f t="array" ref="L15">IF(COUNTA(C15:G15)=0,"",SUMPRODUCT((LOWER(TRIM(C15:G15&amp;""))&lt;&gt;"x")*IFERROR(C15:G15*1,0)))</f>
        <v>31888873</v>
      </c>
      <c r="M15" s="14" cm="1">
        <f t="array" ref="M15">IF(COUNTA(C15:G15)=0,"",SUMPRODUCT((LOWER(TRIM(C15:G15&amp;""))&lt;&gt;"x")*IFERROR(C15:G15*1,0))/SUMPRODUCT((LOWER(TRIM(C15:G15&amp;""))&lt;&gt;"x")*(C15:G15&lt;&gt;"")))</f>
        <v>6377774.5999999996</v>
      </c>
      <c r="N15" s="13" t="s">
        <v>122</v>
      </c>
      <c r="O15" t="str">
        <v>Turtley22</v>
      </c>
      <c r="V15" cm="1">
        <f t="array" ref="V15">IF(TRIM(A15)="","",_xlfn.LET(_xlpm.n,TRIM(SUBSTITUTE(SUBSTITUTE(CLEAN(A15)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1014</v>
      </c>
    </row>
    <row r="16" spans="1:22" ht="17.25" customHeight="1" x14ac:dyDescent="0.25">
      <c r="A16" s="6" t="s">
        <v>126</v>
      </c>
      <c r="B16">
        <v>31</v>
      </c>
      <c r="C16">
        <v>2986740</v>
      </c>
      <c r="D16">
        <v>1539658</v>
      </c>
      <c r="E16">
        <v>920799</v>
      </c>
      <c r="F16">
        <v>3104215</v>
      </c>
      <c r="G16">
        <v>1522990</v>
      </c>
      <c r="H16" t="str" cm="1">
        <f t="array" ref="H16">IF(COUNTA(C16:G16)=0,"",_xlfn.LET(_xlpm.m,SUMPRODUCT((LOWER(TRIM(C16:G16&amp;""))&lt;&gt;"x")*(IFERROR(C16:G16*1,0)&lt;6000000)),IF(_xlpm.m=0,"Perfect",_xlpm.m&amp;IF(_xlpm.m=1," Miss"," Misses"))))</f>
        <v>5 Misses</v>
      </c>
      <c r="I16" s="9" t="s">
        <v>121</v>
      </c>
      <c r="J16" s="9" t="s">
        <v>121</v>
      </c>
      <c r="K16" s="9" t="s">
        <v>121</v>
      </c>
      <c r="L16" s="14" cm="1">
        <f t="array" ref="L16">IF(COUNTA(C16:G16)=0,"",SUMPRODUCT((LOWER(TRIM(C16:G16&amp;""))&lt;&gt;"x")*IFERROR(C16:G16*1,0)))</f>
        <v>10074402</v>
      </c>
      <c r="M16" s="14" cm="1">
        <f t="array" ref="M16">IF(COUNTA(C16:G16)=0,"",SUMPRODUCT((LOWER(TRIM(C16:G16&amp;""))&lt;&gt;"x")*IFERROR(C16:G16*1,0))/SUMPRODUCT((LOWER(TRIM(C16:G16&amp;""))&lt;&gt;"x")*(C16:G16&lt;&gt;"")))</f>
        <v>2014880.4</v>
      </c>
      <c r="N16" s="11" t="s">
        <v>125</v>
      </c>
      <c r="O16" t="str">
        <v>Twin09</v>
      </c>
      <c r="V16" t="e" cm="1">
        <f t="array" ref="V16">IF(TRIM(A16)="","",_xlfn.LET(_xlpm.n,TRIM(SUBSTITUTE(SUBSTITUTE(CLEAN(A16)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7" spans="1:22" ht="17.25" customHeight="1" x14ac:dyDescent="0.25">
      <c r="A17" s="6" t="s">
        <v>5</v>
      </c>
      <c r="B17">
        <v>29</v>
      </c>
      <c r="C17">
        <v>0</v>
      </c>
      <c r="D17">
        <v>0</v>
      </c>
      <c r="E17">
        <v>0</v>
      </c>
      <c r="F17">
        <v>0</v>
      </c>
      <c r="G17">
        <v>0</v>
      </c>
      <c r="H17" t="str" cm="1">
        <f t="array" ref="H17">IF(COUNTA(C17:G17)=0,"",_xlfn.LET(_xlpm.m,SUMPRODUCT((LOWER(TRIM(C17:G17&amp;""))&lt;&gt;"x")*(IFERROR(C17:G17*1,0)&lt;6000000)),IF(_xlpm.m=0,"Perfect",_xlpm.m&amp;IF(_xlpm.m=1," Miss"," Misses"))))</f>
        <v>5 Misses</v>
      </c>
      <c r="I17" s="9" t="s">
        <v>121</v>
      </c>
      <c r="J17" s="10"/>
      <c r="K17" s="12" t="s">
        <v>140</v>
      </c>
      <c r="L17" s="14" cm="1">
        <f t="array" ref="L17">IF(COUNTA(C17:G17)=0,"",SUMPRODUCT((LOWER(TRIM(C17:G17&amp;""))&lt;&gt;"x")*IFERROR(C17:G17*1,0)))</f>
        <v>0</v>
      </c>
      <c r="M17" s="14" cm="1">
        <f t="array" ref="M17">IF(COUNTA(C17:G17)=0,"",SUMPRODUCT((LOWER(TRIM(C17:G17&amp;""))&lt;&gt;"x")*IFERROR(C17:G17*1,0))/SUMPRODUCT((LOWER(TRIM(C17:G17&amp;""))&lt;&gt;"x")*(C17:G17&lt;&gt;"")))</f>
        <v>0</v>
      </c>
      <c r="N17" s="11" t="s">
        <v>125</v>
      </c>
      <c r="O17" t="str">
        <v>biiee</v>
      </c>
      <c r="V17" t="e" cm="1">
        <f t="array" ref="V17">IF(TRIM(A17)="","",_xlfn.LET(_xlpm.n,TRIM(SUBSTITUTE(SUBSTITUTE(CLEAN(A17)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8" spans="1:22" ht="17.25" customHeight="1" x14ac:dyDescent="0.25">
      <c r="A18" s="6" t="s">
        <v>188</v>
      </c>
      <c r="B18">
        <v>28</v>
      </c>
      <c r="C18">
        <v>7495618</v>
      </c>
      <c r="D18">
        <v>3005473</v>
      </c>
      <c r="E18">
        <v>3578659</v>
      </c>
      <c r="F18">
        <v>9637756</v>
      </c>
      <c r="G18">
        <v>3081880</v>
      </c>
      <c r="H18" t="str" cm="1">
        <f t="array" ref="H18">IF(COUNTA(C18:G18)=0,"",_xlfn.LET(_xlpm.m,SUMPRODUCT((LOWER(TRIM(C18:G18&amp;""))&lt;&gt;"x")*(IFERROR(C18:G18*1,0)&lt;6000000)),IF(_xlpm.m=0,"Perfect",_xlpm.m&amp;IF(_xlpm.m=1," Miss"," Misses"))))</f>
        <v>3 Misses</v>
      </c>
      <c r="I18" s="9" t="s">
        <v>121</v>
      </c>
      <c r="J18" s="10"/>
      <c r="K18" s="9" t="s">
        <v>121</v>
      </c>
      <c r="L18" s="14" cm="1">
        <f t="array" ref="L18">IF(COUNTA(C18:G18)=0,"",SUMPRODUCT((LOWER(TRIM(C18:G18&amp;""))&lt;&gt;"x")*IFERROR(C18:G18*1,0)))</f>
        <v>26799386</v>
      </c>
      <c r="M18" s="14" cm="1">
        <f t="array" ref="M18">IF(COUNTA(C18:G18)=0,"",SUMPRODUCT((LOWER(TRIM(C18:G18&amp;""))&lt;&gt;"x")*IFERROR(C18:G18*1,0))/SUMPRODUCT((LOWER(TRIM(C18:G18&amp;""))&lt;&gt;"x")*(C18:G18&lt;&gt;"")))</f>
        <v>5359877.2</v>
      </c>
      <c r="N18" s="13" t="s">
        <v>122</v>
      </c>
      <c r="O18" t="str">
        <v>Brommex</v>
      </c>
      <c r="V18" cm="1">
        <f t="array" ref="V18">IF(TRIM(A18)="","",_xlfn.LET(_xlpm.n,TRIM(SUBSTITUTE(SUBSTITUTE(CLEAN(A18)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1017</v>
      </c>
    </row>
    <row r="19" spans="1:22" ht="17.25" customHeight="1" x14ac:dyDescent="0.25">
      <c r="A19" s="6" t="s">
        <v>202</v>
      </c>
      <c r="B19">
        <v>30</v>
      </c>
      <c r="C19">
        <v>3491882</v>
      </c>
      <c r="D19">
        <v>3441992</v>
      </c>
      <c r="E19">
        <v>6684440</v>
      </c>
      <c r="F19">
        <v>9456436</v>
      </c>
      <c r="G19">
        <v>2822674</v>
      </c>
      <c r="H19" t="str" cm="1">
        <f t="array" ref="H19">IF(COUNTA(C19:G19)=0,"",_xlfn.LET(_xlpm.m,SUMPRODUCT((LOWER(TRIM(C19:G19&amp;""))&lt;&gt;"x")*(IFERROR(C19:G19*1,0)&lt;6000000)),IF(_xlpm.m=0,"Perfect",_xlpm.m&amp;IF(_xlpm.m=1," Miss"," Misses"))))</f>
        <v>3 Misses</v>
      </c>
      <c r="I19" s="9" t="s">
        <v>121</v>
      </c>
      <c r="J19" s="10"/>
      <c r="K19" s="9" t="s">
        <v>121</v>
      </c>
      <c r="L19" s="14" cm="1">
        <f t="array" ref="L19">IF(COUNTA(C19:G19)=0,"",SUMPRODUCT((LOWER(TRIM(C19:G19&amp;""))&lt;&gt;"x")*IFERROR(C19:G19*1,0)))</f>
        <v>25897424</v>
      </c>
      <c r="M19" s="14" cm="1">
        <f t="array" ref="M19">IF(COUNTA(C19:G19)=0,"",SUMPRODUCT((LOWER(TRIM(C19:G19&amp;""))&lt;&gt;"x")*IFERROR(C19:G19*1,0))/SUMPRODUCT((LOWER(TRIM(C19:G19&amp;""))&lt;&gt;"x")*(C19:G19&lt;&gt;"")))</f>
        <v>5179484.8</v>
      </c>
      <c r="N19" s="13" t="s">
        <v>122</v>
      </c>
      <c r="O19" t="str">
        <v>CarlosMLG</v>
      </c>
      <c r="V19" t="e" cm="1">
        <f t="array" ref="V19">IF(TRIM(A19)="","",_xlfn.LET(_xlpm.n,TRIM(SUBSTITUTE(SUBSTITUTE(CLEAN(A19)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20" spans="1:22" ht="17.25" customHeight="1" x14ac:dyDescent="0.25">
      <c r="A20" s="6" t="s">
        <v>24</v>
      </c>
      <c r="B20">
        <v>31</v>
      </c>
      <c r="C20">
        <v>6291995</v>
      </c>
      <c r="D20">
        <v>6002712</v>
      </c>
      <c r="E20">
        <v>9560541</v>
      </c>
      <c r="F20">
        <v>8598472</v>
      </c>
      <c r="G20">
        <v>7479831</v>
      </c>
      <c r="H20" t="str" cm="1">
        <f t="array" ref="H20">IF(COUNTA(C20:G20)=0,"",_xlfn.LET(_xlpm.m,SUMPRODUCT((LOWER(TRIM(C20:G20&amp;""))&lt;&gt;"x")*(IFERROR(C20:G20*1,0)&lt;6000000)),IF(_xlpm.m=0,"Perfect",_xlpm.m&amp;IF(_xlpm.m=1," Miss"," Misses"))))</f>
        <v>Perfect</v>
      </c>
      <c r="I20" s="9" t="s">
        <v>121</v>
      </c>
      <c r="J20" s="9" t="s">
        <v>121</v>
      </c>
      <c r="K20" s="9" t="s">
        <v>121</v>
      </c>
      <c r="L20" s="14" cm="1">
        <f t="array" ref="L20">IF(COUNTA(C20:G20)=0,"",SUMPRODUCT((LOWER(TRIM(C20:G20&amp;""))&lt;&gt;"x")*IFERROR(C20:G20*1,0)))</f>
        <v>37933551</v>
      </c>
      <c r="M20" s="14" cm="1">
        <f t="array" ref="M20">IF(COUNTA(C20:G20)=0,"",SUMPRODUCT((LOWER(TRIM(C20:G20&amp;""))&lt;&gt;"x")*IFERROR(C20:G20*1,0))/SUMPRODUCT((LOWER(TRIM(C20:G20&amp;""))&lt;&gt;"x")*(C20:G20&lt;&gt;"")))</f>
        <v>7586710.2000000002</v>
      </c>
      <c r="N20" s="13" t="s">
        <v>122</v>
      </c>
      <c r="O20" t="str">
        <v>Cgable</v>
      </c>
      <c r="V20" cm="1">
        <f t="array" ref="V20">IF(TRIM(A20)="","",_xlfn.LET(_xlpm.n,TRIM(SUBSTITUTE(SUBSTITUTE(CLEAN(A20)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1020</v>
      </c>
    </row>
    <row r="21" spans="1:22" ht="17.25" customHeight="1" x14ac:dyDescent="0.25">
      <c r="A21" s="6" t="s">
        <v>254</v>
      </c>
      <c r="B21">
        <v>31</v>
      </c>
      <c r="C21">
        <v>6479197</v>
      </c>
      <c r="D21">
        <v>6023464</v>
      </c>
      <c r="E21">
        <v>7217243</v>
      </c>
      <c r="F21">
        <v>6726935</v>
      </c>
      <c r="G21">
        <v>6723806</v>
      </c>
      <c r="H21" t="str" cm="1">
        <f t="array" ref="H21">IF(COUNTA(C21:G21)=0,"",_xlfn.LET(_xlpm.m,SUMPRODUCT((LOWER(TRIM(C21:G21&amp;""))&lt;&gt;"x")*(IFERROR(C21:G21*1,0)&lt;6000000)),IF(_xlpm.m=0,"Perfect",_xlpm.m&amp;IF(_xlpm.m=1," Miss"," Misses"))))</f>
        <v>Perfect</v>
      </c>
      <c r="I21" s="9" t="s">
        <v>121</v>
      </c>
      <c r="J21" s="9" t="s">
        <v>121</v>
      </c>
      <c r="K21" s="9" t="s">
        <v>121</v>
      </c>
      <c r="L21" s="14" cm="1">
        <f t="array" ref="L21">IF(COUNTA(C21:G21)=0,"",SUMPRODUCT((LOWER(TRIM(C21:G21&amp;""))&lt;&gt;"x")*IFERROR(C21:G21*1,0)))</f>
        <v>33170645</v>
      </c>
      <c r="M21" s="14" cm="1">
        <f t="array" ref="M21">IF(COUNTA(C21:G21)=0,"",SUMPRODUCT((LOWER(TRIM(C21:G21&amp;""))&lt;&gt;"x")*IFERROR(C21:G21*1,0))/SUMPRODUCT((LOWER(TRIM(C21:G21&amp;""))&lt;&gt;"x")*(C21:G21&lt;&gt;"")))</f>
        <v>6634129</v>
      </c>
      <c r="N21" s="13" t="s">
        <v>122</v>
      </c>
      <c r="O21" t="str">
        <v>Chuck Woolery</v>
      </c>
      <c r="V21" cm="1">
        <f t="array" ref="V21">IF(TRIM(A21)="","",_xlfn.LET(_xlpm.n,TRIM(SUBSTITUTE(SUBSTITUTE(CLEAN(A21)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1021</v>
      </c>
    </row>
    <row r="22" spans="1:22" ht="17.25" customHeight="1" x14ac:dyDescent="0.25">
      <c r="A22" s="6" t="s">
        <v>128</v>
      </c>
      <c r="B22">
        <v>30</v>
      </c>
      <c r="C22">
        <v>13645024</v>
      </c>
      <c r="D22">
        <v>6602639</v>
      </c>
      <c r="E22">
        <v>8318162</v>
      </c>
      <c r="F22">
        <v>20001852</v>
      </c>
      <c r="G22">
        <v>9229310</v>
      </c>
      <c r="H22" t="str" cm="1">
        <f t="array" ref="H22">IF(COUNTA(C22:G22)=0,"",_xlfn.LET(_xlpm.m,SUMPRODUCT((LOWER(TRIM(C22:G22&amp;""))&lt;&gt;"x")*(IFERROR(C22:G22*1,0)&lt;6000000)),IF(_xlpm.m=0,"Perfect",_xlpm.m&amp;IF(_xlpm.m=1," Miss"," Misses"))))</f>
        <v>Perfect</v>
      </c>
      <c r="I22" s="9" t="s">
        <v>121</v>
      </c>
      <c r="J22" s="9" t="s">
        <v>121</v>
      </c>
      <c r="K22" s="10"/>
      <c r="L22" s="14" cm="1">
        <f t="array" ref="L22">IF(COUNTA(C22:G22)=0,"",SUMPRODUCT((LOWER(TRIM(C22:G22&amp;""))&lt;&gt;"x")*IFERROR(C22:G22*1,0)))</f>
        <v>57796987</v>
      </c>
      <c r="M22" s="14" cm="1">
        <f t="array" ref="M22">IF(COUNTA(C22:G22)=0,"",SUMPRODUCT((LOWER(TRIM(C22:G22&amp;""))&lt;&gt;"x")*IFERROR(C22:G22*1,0))/SUMPRODUCT((LOWER(TRIM(C22:G22&amp;""))&lt;&gt;"x")*(C22:G22&lt;&gt;"")))</f>
        <v>11559397.4</v>
      </c>
      <c r="N22" s="13" t="s">
        <v>122</v>
      </c>
      <c r="O22" t="str">
        <v>Daani</v>
      </c>
      <c r="V22" t="e" cm="1">
        <f t="array" ref="V22">IF(TRIM(A22)="","",_xlfn.LET(_xlpm.n,TRIM(SUBSTITUTE(SUBSTITUTE(CLEAN(A22)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23" spans="1:22" ht="17.25" customHeight="1" x14ac:dyDescent="0.25">
      <c r="A23" s="6" t="s">
        <v>28</v>
      </c>
      <c r="B23">
        <v>30</v>
      </c>
      <c r="C23">
        <v>7092317</v>
      </c>
      <c r="D23">
        <v>3910239</v>
      </c>
      <c r="E23">
        <v>6847573</v>
      </c>
      <c r="F23">
        <v>13163895</v>
      </c>
      <c r="G23">
        <v>6220795</v>
      </c>
      <c r="H23" t="str" cm="1">
        <f t="array" ref="H23">IF(COUNTA(C23:G23)=0,"",_xlfn.LET(_xlpm.m,SUMPRODUCT((LOWER(TRIM(C23:G23&amp;""))&lt;&gt;"x")*(IFERROR(C23:G23*1,0)&lt;6000000)),IF(_xlpm.m=0,"Perfect",_xlpm.m&amp;IF(_xlpm.m=1," Miss"," Misses"))))</f>
        <v>1 Miss</v>
      </c>
      <c r="I23" s="9" t="s">
        <v>121</v>
      </c>
      <c r="J23" s="10"/>
      <c r="K23" s="9" t="s">
        <v>121</v>
      </c>
      <c r="L23" s="14" cm="1">
        <f t="array" ref="L23">IF(COUNTA(C23:G23)=0,"",SUMPRODUCT((LOWER(TRIM(C23:G23&amp;""))&lt;&gt;"x")*IFERROR(C23:G23*1,0)))</f>
        <v>37234819</v>
      </c>
      <c r="M23" s="14" cm="1">
        <f t="array" ref="M23">IF(COUNTA(C23:G23)=0,"",SUMPRODUCT((LOWER(TRIM(C23:G23&amp;""))&lt;&gt;"x")*IFERROR(C23:G23*1,0))/SUMPRODUCT((LOWER(TRIM(C23:G23&amp;""))&lt;&gt;"x")*(C23:G23&lt;&gt;"")))</f>
        <v>7446963.7999999998</v>
      </c>
      <c r="N23" s="13" t="s">
        <v>122</v>
      </c>
      <c r="O23" t="str">
        <v xml:space="preserve">Dangon1 </v>
      </c>
      <c r="V23" cm="1">
        <f t="array" ref="V23">IF(TRIM(A23)="","",_xlfn.LET(_xlpm.n,TRIM(SUBSTITUTE(SUBSTITUTE(CLEAN(A23)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1023</v>
      </c>
    </row>
    <row r="24" spans="1:22" ht="17.25" customHeight="1" x14ac:dyDescent="0.25">
      <c r="A24" s="6" t="s">
        <v>197</v>
      </c>
      <c r="B24">
        <v>29</v>
      </c>
      <c r="C24">
        <v>4663302</v>
      </c>
      <c r="D24">
        <v>3001161</v>
      </c>
      <c r="E24">
        <v>2779949</v>
      </c>
      <c r="F24">
        <v>4864449</v>
      </c>
      <c r="G24">
        <v>2041207</v>
      </c>
      <c r="H24" t="str" cm="1">
        <f t="array" ref="H24">IF(COUNTA(C24:G24)=0,"",_xlfn.LET(_xlpm.m,SUMPRODUCT((LOWER(TRIM(C24:G24&amp;""))&lt;&gt;"x")*(IFERROR(C24:G24*1,0)&lt;6000000)),IF(_xlpm.m=0,"Perfect",_xlpm.m&amp;IF(_xlpm.m=1," Miss"," Misses"))))</f>
        <v>5 Misses</v>
      </c>
      <c r="I24" s="9" t="s">
        <v>121</v>
      </c>
      <c r="J24" s="10"/>
      <c r="K24" s="9" t="s">
        <v>121</v>
      </c>
      <c r="L24" s="14" cm="1">
        <f t="array" ref="L24">IF(COUNTA(C24:G24)=0,"",SUMPRODUCT((LOWER(TRIM(C24:G24&amp;""))&lt;&gt;"x")*IFERROR(C24:G24*1,0)))</f>
        <v>17350068</v>
      </c>
      <c r="M24" s="14" cm="1">
        <f t="array" ref="M24">IF(COUNTA(C24:G24)=0,"",SUMPRODUCT((LOWER(TRIM(C24:G24&amp;""))&lt;&gt;"x")*IFERROR(C24:G24*1,0))/SUMPRODUCT((LOWER(TRIM(C24:G24&amp;""))&lt;&gt;"x")*(C24:G24&lt;&gt;"")))</f>
        <v>3470013.6</v>
      </c>
      <c r="N24" s="11" t="s">
        <v>125</v>
      </c>
      <c r="O24" t="str">
        <v>Fabnio</v>
      </c>
      <c r="V24" t="e" cm="1">
        <f t="array" ref="V24">IF(TRIM(A24)="","",_xlfn.LET(_xlpm.n,TRIM(SUBSTITUTE(SUBSTITUTE(CLEAN(A24)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25" spans="1:22" ht="17.25" customHeight="1" x14ac:dyDescent="0.25">
      <c r="A25" s="6" t="s">
        <v>32</v>
      </c>
      <c r="B25">
        <v>29</v>
      </c>
      <c r="C25">
        <v>2865557</v>
      </c>
      <c r="D25">
        <v>1685775</v>
      </c>
      <c r="E25">
        <v>1193571</v>
      </c>
      <c r="F25">
        <v>5328926</v>
      </c>
      <c r="G25">
        <v>1996512</v>
      </c>
      <c r="H25" t="str" cm="1">
        <f t="array" ref="H25">IF(COUNTA(C25:G25)=0,"",_xlfn.LET(_xlpm.m,SUMPRODUCT((LOWER(TRIM(C25:G25&amp;""))&lt;&gt;"x")*(IFERROR(C25:G25*1,0)&lt;6000000)),IF(_xlpm.m=0,"Perfect",_xlpm.m&amp;IF(_xlpm.m=1," Miss"," Misses"))))</f>
        <v>5 Misses</v>
      </c>
      <c r="I25" s="12" t="s">
        <v>140</v>
      </c>
      <c r="J25" s="10"/>
      <c r="K25" s="9" t="s">
        <v>121</v>
      </c>
      <c r="L25" s="14" cm="1">
        <f t="array" ref="L25">IF(COUNTA(C25:G25)=0,"",SUMPRODUCT((LOWER(TRIM(C25:G25&amp;""))&lt;&gt;"x")*IFERROR(C25:G25*1,0)))</f>
        <v>13070341</v>
      </c>
      <c r="M25" s="14" cm="1">
        <f t="array" ref="M25">IF(COUNTA(C25:G25)=0,"",SUMPRODUCT((LOWER(TRIM(C25:G25&amp;""))&lt;&gt;"x")*IFERROR(C25:G25*1,0))/SUMPRODUCT((LOWER(TRIM(C25:G25&amp;""))&lt;&gt;"x")*(C25:G25&lt;&gt;"")))</f>
        <v>2614068.2000000002</v>
      </c>
      <c r="N25" s="11" t="s">
        <v>125</v>
      </c>
      <c r="O25" t="str">
        <v>Columnbina</v>
      </c>
      <c r="V25" cm="1">
        <f t="array" ref="V25">IF(TRIM(A25)="","",_xlfn.LET(_xlpm.n,TRIM(SUBSTITUTE(SUBSTITUTE(CLEAN(A25)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1025</v>
      </c>
    </row>
    <row r="26" spans="1:22" ht="17.25" customHeight="1" x14ac:dyDescent="0.25">
      <c r="A26" s="6" t="s">
        <v>187</v>
      </c>
      <c r="B26">
        <v>30</v>
      </c>
      <c r="C26">
        <v>16688393</v>
      </c>
      <c r="D26">
        <v>6037381</v>
      </c>
      <c r="E26">
        <v>11609001</v>
      </c>
      <c r="F26">
        <v>16346152</v>
      </c>
      <c r="G26">
        <v>7371061</v>
      </c>
      <c r="H26" t="str" cm="1">
        <f t="array" ref="H26">IF(COUNTA(C26:G26)=0,"",_xlfn.LET(_xlpm.m,SUMPRODUCT((LOWER(TRIM(C26:G26&amp;""))&lt;&gt;"x")*(IFERROR(C26:G26*1,0)&lt;6000000)),IF(_xlpm.m=0,"Perfect",_xlpm.m&amp;IF(_xlpm.m=1," Miss"," Misses"))))</f>
        <v>Perfect</v>
      </c>
      <c r="I26" s="9" t="s">
        <v>121</v>
      </c>
      <c r="J26" s="9" t="s">
        <v>121</v>
      </c>
      <c r="K26" s="9" t="s">
        <v>121</v>
      </c>
      <c r="L26" s="14" cm="1">
        <f t="array" ref="L26">IF(COUNTA(C26:G26)=0,"",SUMPRODUCT((LOWER(TRIM(C26:G26&amp;""))&lt;&gt;"x")*IFERROR(C26:G26*1,0)))</f>
        <v>58051988</v>
      </c>
      <c r="M26" s="14" cm="1">
        <f t="array" ref="M26">IF(COUNTA(C26:G26)=0,"",SUMPRODUCT((LOWER(TRIM(C26:G26&amp;""))&lt;&gt;"x")*IFERROR(C26:G26*1,0))/SUMPRODUCT((LOWER(TRIM(C26:G26&amp;""))&lt;&gt;"x")*(C26:G26&lt;&gt;"")))</f>
        <v>11610397.6</v>
      </c>
      <c r="N26" s="13" t="s">
        <v>122</v>
      </c>
      <c r="O26" t="str">
        <v>HURSTBRO</v>
      </c>
      <c r="V26" cm="1">
        <f t="array" ref="V26">IF(TRIM(A26)="","",_xlfn.LET(_xlpm.n,TRIM(SUBSTITUTE(SUBSTITUTE(CLEAN(A26)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1026</v>
      </c>
    </row>
    <row r="27" spans="1:22" ht="17.25" customHeight="1" x14ac:dyDescent="0.25">
      <c r="A27" s="6" t="s">
        <v>35</v>
      </c>
      <c r="B27">
        <v>30</v>
      </c>
      <c r="C27">
        <v>6103284</v>
      </c>
      <c r="D27">
        <v>3948943</v>
      </c>
      <c r="E27">
        <v>9446880</v>
      </c>
      <c r="F27">
        <v>20132442</v>
      </c>
      <c r="G27">
        <v>4608051</v>
      </c>
      <c r="H27" t="str" cm="1">
        <f t="array" ref="H27">IF(COUNTA(C27:G27)=0,"",_xlfn.LET(_xlpm.m,SUMPRODUCT((LOWER(TRIM(C27:G27&amp;""))&lt;&gt;"x")*(IFERROR(C27:G27*1,0)&lt;6000000)),IF(_xlpm.m=0,"Perfect",_xlpm.m&amp;IF(_xlpm.m=1," Miss"," Misses"))))</f>
        <v>2 Misses</v>
      </c>
      <c r="I27" s="9" t="s">
        <v>121</v>
      </c>
      <c r="J27" s="10"/>
      <c r="K27" s="9" t="s">
        <v>121</v>
      </c>
      <c r="L27" s="14" cm="1">
        <f t="array" ref="L27">IF(COUNTA(C27:G27)=0,"",SUMPRODUCT((LOWER(TRIM(C27:G27&amp;""))&lt;&gt;"x")*IFERROR(C27:G27*1,0)))</f>
        <v>44239600</v>
      </c>
      <c r="M27" s="14" cm="1">
        <f t="array" ref="M27">IF(COUNTA(C27:G27)=0,"",SUMPRODUCT((LOWER(TRIM(C27:G27&amp;""))&lt;&gt;"x")*IFERROR(C27:G27*1,0))/SUMPRODUCT((LOWER(TRIM(C27:G27&amp;""))&lt;&gt;"x")*(C27:G27&lt;&gt;"")))</f>
        <v>8847920</v>
      </c>
      <c r="N27" s="13" t="s">
        <v>122</v>
      </c>
      <c r="O27" t="str">
        <v>LOVER GUY</v>
      </c>
      <c r="V27" cm="1">
        <f t="array" ref="V27">IF(TRIM(A27)="","",_xlfn.LET(_xlpm.n,TRIM(SUBSTITUTE(SUBSTITUTE(CLEAN(A27)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1027</v>
      </c>
    </row>
    <row r="28" spans="1:22" ht="17.25" customHeight="1" x14ac:dyDescent="0.25">
      <c r="A28" s="6" t="s">
        <v>189</v>
      </c>
      <c r="B28">
        <v>29</v>
      </c>
      <c r="C28">
        <v>2288786</v>
      </c>
      <c r="D28">
        <v>2536654</v>
      </c>
      <c r="E28">
        <v>2051441</v>
      </c>
      <c r="F28">
        <v>400235</v>
      </c>
      <c r="G28">
        <v>1478378</v>
      </c>
      <c r="H28" t="str" cm="1">
        <f t="array" ref="H28">IF(COUNTA(C28:G28)=0,"",_xlfn.LET(_xlpm.m,SUMPRODUCT((LOWER(TRIM(C28:G28&amp;""))&lt;&gt;"x")*(IFERROR(C28:G28*1,0)&lt;6000000)),IF(_xlpm.m=0,"Perfect",_xlpm.m&amp;IF(_xlpm.m=1," Miss"," Misses"))))</f>
        <v>5 Misses</v>
      </c>
      <c r="I28" s="9" t="s">
        <v>121</v>
      </c>
      <c r="J28" s="10"/>
      <c r="K28" s="9" t="s">
        <v>121</v>
      </c>
      <c r="L28" s="14" cm="1">
        <f t="array" ref="L28">IF(COUNTA(C28:G28)=0,"",SUMPRODUCT((LOWER(TRIM(C28:G28&amp;""))&lt;&gt;"x")*IFERROR(C28:G28*1,0)))</f>
        <v>8755494</v>
      </c>
      <c r="M28" s="14" cm="1">
        <f t="array" ref="M28">IF(COUNTA(C28:G28)=0,"",SUMPRODUCT((LOWER(TRIM(C28:G28&amp;""))&lt;&gt;"x")*IFERROR(C28:G28*1,0))/SUMPRODUCT((LOWER(TRIM(C28:G28&amp;""))&lt;&gt;"x")*(C28:G28&lt;&gt;"")))</f>
        <v>1751098.8</v>
      </c>
      <c r="N28" s="11" t="s">
        <v>125</v>
      </c>
      <c r="O28" t="str">
        <v>Matys</v>
      </c>
      <c r="V28" cm="1">
        <f t="array" ref="V28">IF(TRIM(A28)="","",_xlfn.LET(_xlpm.n,TRIM(SUBSTITUTE(SUBSTITUTE(CLEAN(A28)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1028</v>
      </c>
    </row>
    <row r="29" spans="1:22" ht="17.25" customHeight="1" x14ac:dyDescent="0.25">
      <c r="A29" s="6" t="s">
        <v>37</v>
      </c>
      <c r="B29">
        <v>30</v>
      </c>
      <c r="C29">
        <v>2691441</v>
      </c>
      <c r="D29">
        <v>2015468</v>
      </c>
      <c r="E29">
        <v>813566</v>
      </c>
      <c r="F29">
        <v>0</v>
      </c>
      <c r="G29">
        <v>2051242</v>
      </c>
      <c r="H29" t="str" cm="1">
        <f t="array" ref="H29">IF(COUNTA(C29:G29)=0,"",_xlfn.LET(_xlpm.m,SUMPRODUCT((LOWER(TRIM(C29:G29&amp;""))&lt;&gt;"x")*(IFERROR(C29:G29*1,0)&lt;6000000)),IF(_xlpm.m=0,"Perfect",_xlpm.m&amp;IF(_xlpm.m=1," Miss"," Misses"))))</f>
        <v>5 Misses</v>
      </c>
      <c r="I29" s="9" t="s">
        <v>121</v>
      </c>
      <c r="J29" s="9" t="s">
        <v>121</v>
      </c>
      <c r="K29" s="9" t="s">
        <v>121</v>
      </c>
      <c r="L29" s="14" cm="1">
        <f t="array" ref="L29">IF(COUNTA(C29:G29)=0,"",SUMPRODUCT((LOWER(TRIM(C29:G29&amp;""))&lt;&gt;"x")*IFERROR(C29:G29*1,0)))</f>
        <v>7571717</v>
      </c>
      <c r="M29" s="14" cm="1">
        <f t="array" ref="M29">IF(COUNTA(C29:G29)=0,"",SUMPRODUCT((LOWER(TRIM(C29:G29&amp;""))&lt;&gt;"x")*IFERROR(C29:G29*1,0))/SUMPRODUCT((LOWER(TRIM(C29:G29&amp;""))&lt;&gt;"x")*(C29:G29&lt;&gt;"")))</f>
        <v>1514343.4</v>
      </c>
      <c r="N29" s="11" t="s">
        <v>125</v>
      </c>
      <c r="O29" t="str">
        <v>Mervyn</v>
      </c>
      <c r="V29" cm="1">
        <f t="array" ref="V29">IF(TRIM(A29)="","",_xlfn.LET(_xlpm.n,TRIM(SUBSTITUTE(SUBSTITUTE(CLEAN(A29)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1029</v>
      </c>
    </row>
    <row r="30" spans="1:22" ht="17.25" customHeight="1" x14ac:dyDescent="0.25">
      <c r="A30" s="6" t="s">
        <v>41</v>
      </c>
      <c r="B30">
        <v>29</v>
      </c>
      <c r="C30">
        <v>9747854</v>
      </c>
      <c r="D30">
        <v>6177920</v>
      </c>
      <c r="E30">
        <v>6314556</v>
      </c>
      <c r="F30">
        <v>14820616</v>
      </c>
      <c r="G30">
        <v>6067799</v>
      </c>
      <c r="H30" t="str" cm="1">
        <f t="array" ref="H30">IF(COUNTA(C30:G30)=0,"",_xlfn.LET(_xlpm.m,SUMPRODUCT((LOWER(TRIM(C30:G30&amp;""))&lt;&gt;"x")*(IFERROR(C30:G30*1,0)&lt;6000000)),IF(_xlpm.m=0,"Perfect",_xlpm.m&amp;IF(_xlpm.m=1," Miss"," Misses"))))</f>
        <v>Perfect</v>
      </c>
      <c r="I30" s="9" t="s">
        <v>121</v>
      </c>
      <c r="J30" s="9" t="s">
        <v>121</v>
      </c>
      <c r="K30" s="9" t="s">
        <v>121</v>
      </c>
      <c r="L30" s="14" cm="1">
        <f t="array" ref="L30">IF(COUNTA(C30:G30)=0,"",SUMPRODUCT((LOWER(TRIM(C30:G30&amp;""))&lt;&gt;"x")*IFERROR(C30:G30*1,0)))</f>
        <v>43128745</v>
      </c>
      <c r="M30" s="14" cm="1">
        <f t="array" ref="M30">IF(COUNTA(C30:G30)=0,"",SUMPRODUCT((LOWER(TRIM(C30:G30&amp;""))&lt;&gt;"x")*IFERROR(C30:G30*1,0))/SUMPRODUCT((LOWER(TRIM(C30:G30&amp;""))&lt;&gt;"x")*(C30:G30&lt;&gt;"")))</f>
        <v>8625749</v>
      </c>
      <c r="N30" s="13" t="s">
        <v>122</v>
      </c>
      <c r="O30" t="str">
        <v>Sweetgum Matt</v>
      </c>
      <c r="V30" cm="1">
        <f t="array" ref="V30">IF(TRIM(A30)="","",_xlfn.LET(_xlpm.n,TRIM(SUBSTITUTE(SUBSTITUTE(CLEAN(A30)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1030</v>
      </c>
    </row>
    <row r="31" spans="1:22" ht="17.25" customHeight="1" x14ac:dyDescent="0.25">
      <c r="A31" s="6" t="s">
        <v>42</v>
      </c>
      <c r="B31">
        <v>30</v>
      </c>
      <c r="C31">
        <v>7505624</v>
      </c>
      <c r="D31">
        <v>4744471</v>
      </c>
      <c r="E31">
        <v>2828852</v>
      </c>
      <c r="F31">
        <v>14511154</v>
      </c>
      <c r="G31">
        <v>6060461</v>
      </c>
      <c r="H31" t="str" cm="1">
        <f t="array" ref="H31">IF(COUNTA(C31:G31)=0,"",_xlfn.LET(_xlpm.m,SUMPRODUCT((LOWER(TRIM(C31:G31&amp;""))&lt;&gt;"x")*(IFERROR(C31:G31*1,0)&lt;6000000)),IF(_xlpm.m=0,"Perfect",_xlpm.m&amp;IF(_xlpm.m=1," Miss"," Misses"))))</f>
        <v>2 Misses</v>
      </c>
      <c r="I31" s="9" t="s">
        <v>121</v>
      </c>
      <c r="J31" s="10"/>
      <c r="K31" s="9" t="s">
        <v>121</v>
      </c>
      <c r="L31" s="14" cm="1">
        <f t="array" ref="L31">IF(COUNTA(C31:G31)=0,"",SUMPRODUCT((LOWER(TRIM(C31:G31&amp;""))&lt;&gt;"x")*IFERROR(C31:G31*1,0)))</f>
        <v>35650562</v>
      </c>
      <c r="M31" s="14" cm="1">
        <f t="array" ref="M31">IF(COUNTA(C31:G31)=0,"",SUMPRODUCT((LOWER(TRIM(C31:G31&amp;""))&lt;&gt;"x")*IFERROR(C31:G31*1,0))/SUMPRODUCT((LOWER(TRIM(C31:G31&amp;""))&lt;&gt;"x")*(C31:G31&lt;&gt;"")))</f>
        <v>7130112.4000000004</v>
      </c>
      <c r="N31" s="13" t="s">
        <v>122</v>
      </c>
      <c r="O31" t="str">
        <v>TurkeyG</v>
      </c>
      <c r="V31" cm="1">
        <f t="array" ref="V31">IF(TRIM(A31)="","",_xlfn.LET(_xlpm.n,TRIM(SUBSTITUTE(SUBSTITUTE(CLEAN(A31)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1031</v>
      </c>
    </row>
    <row r="32" spans="1:22" ht="17.25" customHeight="1" x14ac:dyDescent="0.25">
      <c r="A32" s="6" t="s">
        <v>44</v>
      </c>
      <c r="B32">
        <v>31</v>
      </c>
      <c r="C32">
        <v>3290475</v>
      </c>
      <c r="D32">
        <v>10022881</v>
      </c>
      <c r="E32">
        <v>3620885</v>
      </c>
      <c r="F32">
        <v>25174264</v>
      </c>
      <c r="G32">
        <v>6391100</v>
      </c>
      <c r="H32" t="str" cm="1">
        <f t="array" ref="H32">IF(COUNTA(C32:G32)=0,"",_xlfn.LET(_xlpm.m,SUMPRODUCT((LOWER(TRIM(C32:G32&amp;""))&lt;&gt;"x")*(IFERROR(C32:G32*1,0)&lt;6000000)),IF(_xlpm.m=0,"Perfect",_xlpm.m&amp;IF(_xlpm.m=1," Miss"," Misses"))))</f>
        <v>2 Misses</v>
      </c>
      <c r="I32" s="9" t="s">
        <v>121</v>
      </c>
      <c r="J32" s="9" t="s">
        <v>121</v>
      </c>
      <c r="K32" s="9" t="s">
        <v>121</v>
      </c>
      <c r="L32" s="14" cm="1">
        <f t="array" ref="L32">IF(COUNTA(C32:G32)=0,"",SUMPRODUCT((LOWER(TRIM(C32:G32&amp;""))&lt;&gt;"x")*IFERROR(C32:G32*1,0)))</f>
        <v>48499605</v>
      </c>
      <c r="M32" s="14" cm="1">
        <f t="array" ref="M32">IF(COUNTA(C32:G32)=0,"",SUMPRODUCT((LOWER(TRIM(C32:G32&amp;""))&lt;&gt;"x")*IFERROR(C32:G32*1,0))/SUMPRODUCT((LOWER(TRIM(C32:G32&amp;""))&lt;&gt;"x")*(C32:G32&lt;&gt;"")))</f>
        <v>9699921</v>
      </c>
      <c r="N32" s="13" t="s">
        <v>122</v>
      </c>
      <c r="O32" t="str">
        <v>Valentine85</v>
      </c>
      <c r="V32" cm="1">
        <f t="array" ref="V32">IF(TRIM(A32)="","",_xlfn.LET(_xlpm.n,TRIM(SUBSTITUTE(SUBSTITUTE(CLEAN(A32)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1032</v>
      </c>
    </row>
    <row r="33" spans="1:22" ht="17.25" customHeight="1" x14ac:dyDescent="0.25">
      <c r="A33" s="6" t="s">
        <v>154</v>
      </c>
      <c r="B33">
        <v>32</v>
      </c>
      <c r="C33">
        <v>23157772</v>
      </c>
      <c r="D33">
        <v>8638581</v>
      </c>
      <c r="E33">
        <v>10165505</v>
      </c>
      <c r="F33">
        <v>25663085</v>
      </c>
      <c r="G33">
        <v>7823442</v>
      </c>
      <c r="H33" t="str" cm="1">
        <f t="array" ref="H33">IF(COUNTA(C33:G33)=0,"",_xlfn.LET(_xlpm.m,SUMPRODUCT((LOWER(TRIM(C33:G33&amp;""))&lt;&gt;"x")*(IFERROR(C33:G33*1,0)&lt;6000000)),IF(_xlpm.m=0,"Perfect",_xlpm.m&amp;IF(_xlpm.m=1," Miss"," Misses"))))</f>
        <v>Perfect</v>
      </c>
      <c r="I33" s="9" t="s">
        <v>121</v>
      </c>
      <c r="J33" s="10"/>
      <c r="K33" s="9" t="s">
        <v>121</v>
      </c>
      <c r="L33" s="14" cm="1">
        <f t="array" ref="L33">IF(COUNTA(C33:G33)=0,"",SUMPRODUCT((LOWER(TRIM(C33:G33&amp;""))&lt;&gt;"x")*IFERROR(C33:G33*1,0)))</f>
        <v>75448385</v>
      </c>
      <c r="M33" s="14" cm="1">
        <f t="array" ref="M33">IF(COUNTA(C33:G33)=0,"",SUMPRODUCT((LOWER(TRIM(C33:G33&amp;""))&lt;&gt;"x")*IFERROR(C33:G33*1,0))/SUMPRODUCT((LOWER(TRIM(C33:G33&amp;""))&lt;&gt;"x")*(C33:G33&lt;&gt;"")))</f>
        <v>15089677</v>
      </c>
      <c r="N33" s="13" t="s">
        <v>122</v>
      </c>
      <c r="O33" t="str">
        <v>Ziyan</v>
      </c>
      <c r="V33" cm="1">
        <f t="array" ref="V33">IF(TRIM(A33)="","",_xlfn.LET(_xlpm.n,TRIM(SUBSTITUTE(SUBSTITUTE(CLEAN(A33)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1033</v>
      </c>
    </row>
    <row r="34" spans="1:22" ht="17.25" customHeight="1" x14ac:dyDescent="0.25">
      <c r="A34" s="6" t="s">
        <v>46</v>
      </c>
      <c r="B34">
        <v>29</v>
      </c>
      <c r="C34">
        <v>2511475</v>
      </c>
      <c r="D34">
        <v>1449600</v>
      </c>
      <c r="E34">
        <v>918785</v>
      </c>
      <c r="F34">
        <v>6036632</v>
      </c>
      <c r="G34">
        <v>6436485</v>
      </c>
      <c r="H34" t="str" cm="1">
        <f t="array" ref="H34">IF(COUNTA(C34:G34)=0,"",_xlfn.LET(_xlpm.m,SUMPRODUCT((LOWER(TRIM(C34:G34&amp;""))&lt;&gt;"x")*(IFERROR(C34:G34*1,0)&lt;6000000)),IF(_xlpm.m=0,"Perfect",_xlpm.m&amp;IF(_xlpm.m=1," Miss"," Misses"))))</f>
        <v>3 Misses</v>
      </c>
      <c r="I34" s="9" t="s">
        <v>121</v>
      </c>
      <c r="J34" s="9" t="s">
        <v>121</v>
      </c>
      <c r="K34" s="9" t="s">
        <v>121</v>
      </c>
      <c r="L34" s="14" cm="1">
        <f t="array" ref="L34">IF(COUNTA(C34:G34)=0,"",SUMPRODUCT((LOWER(TRIM(C34:G34&amp;""))&lt;&gt;"x")*IFERROR(C34:G34*1,0)))</f>
        <v>17352977</v>
      </c>
      <c r="M34" s="14" cm="1">
        <f t="array" ref="M34">IF(COUNTA(C34:G34)=0,"",SUMPRODUCT((LOWER(TRIM(C34:G34&amp;""))&lt;&gt;"x")*IFERROR(C34:G34*1,0))/SUMPRODUCT((LOWER(TRIM(C34:G34&amp;""))&lt;&gt;"x")*(C34:G34&lt;&gt;"")))</f>
        <v>3470595.4</v>
      </c>
      <c r="N34" s="11" t="s">
        <v>125</v>
      </c>
      <c r="O34" t="str">
        <v>Blaque</v>
      </c>
      <c r="V34" cm="1">
        <f t="array" ref="V34">IF(TRIM(A34)="","",_xlfn.LET(_xlpm.n,TRIM(SUBSTITUTE(SUBSTITUTE(CLEAN(A34)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1034</v>
      </c>
    </row>
    <row r="35" spans="1:22" ht="17.25" customHeight="1" x14ac:dyDescent="0.25">
      <c r="A35" s="6" t="s">
        <v>50</v>
      </c>
      <c r="B35">
        <v>30</v>
      </c>
      <c r="C35">
        <v>0</v>
      </c>
      <c r="D35">
        <v>0</v>
      </c>
      <c r="E35">
        <v>0</v>
      </c>
      <c r="F35">
        <v>0</v>
      </c>
      <c r="G35">
        <v>0</v>
      </c>
      <c r="H35" t="str" cm="1">
        <f t="array" ref="H35">IF(COUNTA(C35:G35)=0,"",_xlfn.LET(_xlpm.m,SUMPRODUCT((LOWER(TRIM(C35:G35&amp;""))&lt;&gt;"x")*(IFERROR(C35:G35*1,0)&lt;6000000)),IF(_xlpm.m=0,"Perfect",_xlpm.m&amp;IF(_xlpm.m=1," Miss"," Misses"))))</f>
        <v>5 Misses</v>
      </c>
      <c r="I35" s="12" t="s">
        <v>140</v>
      </c>
      <c r="J35" s="10"/>
      <c r="K35" s="12" t="s">
        <v>140</v>
      </c>
      <c r="L35" s="14" cm="1">
        <f t="array" ref="L35">IF(COUNTA(C35:G35)=0,"",SUMPRODUCT((LOWER(TRIM(C35:G35&amp;""))&lt;&gt;"x")*IFERROR(C35:G35*1,0)))</f>
        <v>0</v>
      </c>
      <c r="M35" s="14" cm="1">
        <f t="array" ref="M35">IF(COUNTA(C35:G35)=0,"",SUMPRODUCT((LOWER(TRIM(C35:G35&amp;""))&lt;&gt;"x")*IFERROR(C35:G35*1,0))/SUMPRODUCT((LOWER(TRIM(C35:G35&amp;""))&lt;&gt;"x")*(C35:G35&lt;&gt;"")))</f>
        <v>0</v>
      </c>
      <c r="N35" s="11" t="s">
        <v>125</v>
      </c>
      <c r="O35" t="str">
        <v>Knull is back</v>
      </c>
      <c r="V35" t="e" cm="1">
        <f t="array" ref="V35">IF(TRIM(A35)="","",_xlfn.LET(_xlpm.n,TRIM(SUBSTITUTE(SUBSTITUTE(CLEAN(A35)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36" spans="1:22" ht="17.25" customHeight="1" x14ac:dyDescent="0.25">
      <c r="A36" s="6" t="s">
        <v>158</v>
      </c>
      <c r="B36">
        <v>30</v>
      </c>
      <c r="C36">
        <v>13095131</v>
      </c>
      <c r="D36">
        <v>6218299</v>
      </c>
      <c r="E36">
        <v>6005991</v>
      </c>
      <c r="F36">
        <v>7792044</v>
      </c>
      <c r="G36">
        <v>6813934</v>
      </c>
      <c r="H36" t="str" cm="1">
        <f t="array" ref="H36">IF(COUNTA(C36:G36)=0,"",_xlfn.LET(_xlpm.m,SUMPRODUCT((LOWER(TRIM(C36:G36&amp;""))&lt;&gt;"x")*(IFERROR(C36:G36*1,0)&lt;6000000)),IF(_xlpm.m=0,"Perfect",_xlpm.m&amp;IF(_xlpm.m=1," Miss"," Misses"))))</f>
        <v>Perfect</v>
      </c>
      <c r="I36" s="9" t="s">
        <v>121</v>
      </c>
      <c r="J36" s="9" t="s">
        <v>121</v>
      </c>
      <c r="K36" s="9" t="s">
        <v>121</v>
      </c>
      <c r="L36" s="14" cm="1">
        <f t="array" ref="L36">IF(COUNTA(C36:G36)=0,"",SUMPRODUCT((LOWER(TRIM(C36:G36&amp;""))&lt;&gt;"x")*IFERROR(C36:G36*1,0)))</f>
        <v>39925399</v>
      </c>
      <c r="M36" s="14" cm="1">
        <f t="array" ref="M36">IF(COUNTA(C36:G36)=0,"",SUMPRODUCT((LOWER(TRIM(C36:G36&amp;""))&lt;&gt;"x")*IFERROR(C36:G36*1,0))/SUMPRODUCT((LOWER(TRIM(C36:G36&amp;""))&lt;&gt;"x")*(C36:G36&lt;&gt;"")))</f>
        <v>7985079.7999999998</v>
      </c>
      <c r="N36" s="13" t="s">
        <v>122</v>
      </c>
      <c r="O36" t="str">
        <v>MexCol</v>
      </c>
      <c r="V36" cm="1">
        <f t="array" ref="V36">IF(TRIM(A36)="","",_xlfn.LET(_xlpm.n,TRIM(SUBSTITUTE(SUBSTITUTE(CLEAN(A36)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1036</v>
      </c>
    </row>
    <row r="37" spans="1:22" ht="17.25" customHeight="1" x14ac:dyDescent="0.25">
      <c r="A37" s="6" t="s">
        <v>48</v>
      </c>
      <c r="B37">
        <v>33</v>
      </c>
      <c r="C37">
        <v>20353308</v>
      </c>
      <c r="D37">
        <v>12286956</v>
      </c>
      <c r="E37">
        <v>13819153</v>
      </c>
      <c r="F37">
        <v>21189337</v>
      </c>
      <c r="G37">
        <v>13365235</v>
      </c>
      <c r="H37" t="str" cm="1">
        <f t="array" ref="H37">IF(COUNTA(C37:G37)=0,"",_xlfn.LET(_xlpm.m,SUMPRODUCT((LOWER(TRIM(C37:G37&amp;""))&lt;&gt;"x")*(IFERROR(C37:G37*1,0)&lt;6000000)),IF(_xlpm.m=0,"Perfect",_xlpm.m&amp;IF(_xlpm.m=1," Miss"," Misses"))))</f>
        <v>Perfect</v>
      </c>
      <c r="I37" s="9" t="s">
        <v>121</v>
      </c>
      <c r="J37" s="10"/>
      <c r="K37" s="9" t="s">
        <v>121</v>
      </c>
      <c r="L37" s="14" cm="1">
        <f t="array" ref="L37">IF(COUNTA(C37:G37)=0,"",SUMPRODUCT((LOWER(TRIM(C37:G37&amp;""))&lt;&gt;"x")*IFERROR(C37:G37*1,0)))</f>
        <v>81013989</v>
      </c>
      <c r="M37" s="14" cm="1">
        <f t="array" ref="M37">IF(COUNTA(C37:G37)=0,"",SUMPRODUCT((LOWER(TRIM(C37:G37&amp;""))&lt;&gt;"x")*IFERROR(C37:G37*1,0))/SUMPRODUCT((LOWER(TRIM(C37:G37&amp;""))&lt;&gt;"x")*(C37:G37&lt;&gt;"")))</f>
        <v>16202797.800000001</v>
      </c>
      <c r="N37" s="13" t="s">
        <v>122</v>
      </c>
      <c r="O37" t="str">
        <v>XxStonexX</v>
      </c>
      <c r="V37" cm="1">
        <f t="array" ref="V37">IF(TRIM(A37)="","",_xlfn.LET(_xlpm.n,TRIM(SUBSTITUTE(SUBSTITUTE(CLEAN(A37)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1037</v>
      </c>
    </row>
    <row r="38" spans="1:22" ht="17.25" customHeight="1" x14ac:dyDescent="0.25">
      <c r="A38" s="6" t="s">
        <v>53</v>
      </c>
      <c r="B38">
        <v>29</v>
      </c>
      <c r="C38">
        <v>8202326</v>
      </c>
      <c r="D38">
        <v>4109190</v>
      </c>
      <c r="E38">
        <v>3524777</v>
      </c>
      <c r="F38">
        <v>15181864</v>
      </c>
      <c r="G38">
        <v>4490377</v>
      </c>
      <c r="H38" t="str" cm="1">
        <f t="array" ref="H38">IF(COUNTA(C38:G38)=0,"",_xlfn.LET(_xlpm.m,SUMPRODUCT((LOWER(TRIM(C38:G38&amp;""))&lt;&gt;"x")*(IFERROR(C38:G38*1,0)&lt;6000000)),IF(_xlpm.m=0,"Perfect",_xlpm.m&amp;IF(_xlpm.m=1," Miss"," Misses"))))</f>
        <v>3 Misses</v>
      </c>
      <c r="I38" s="9" t="s">
        <v>121</v>
      </c>
      <c r="J38" s="10"/>
      <c r="K38" s="9" t="s">
        <v>121</v>
      </c>
      <c r="L38" s="14" cm="1">
        <f t="array" ref="L38">IF(COUNTA(C38:G38)=0,"",SUMPRODUCT((LOWER(TRIM(C38:G38&amp;""))&lt;&gt;"x")*IFERROR(C38:G38*1,0)))</f>
        <v>35508534</v>
      </c>
      <c r="M38" s="14" cm="1">
        <f t="array" ref="M38">IF(COUNTA(C38:G38)=0,"",SUMPRODUCT((LOWER(TRIM(C38:G38&amp;""))&lt;&gt;"x")*IFERROR(C38:G38*1,0))/SUMPRODUCT((LOWER(TRIM(C38:G38&amp;""))&lt;&gt;"x")*(C38:G38&lt;&gt;"")))</f>
        <v>7101706.7999999998</v>
      </c>
      <c r="N38" s="13" t="s">
        <v>122</v>
      </c>
      <c r="O38" t="str">
        <v>EFGH</v>
      </c>
      <c r="V38" cm="1">
        <f t="array" ref="V38">IF(TRIM(A38)="","",_xlfn.LET(_xlpm.n,TRIM(SUBSTITUTE(SUBSTITUTE(CLEAN(A38)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1038</v>
      </c>
    </row>
    <row r="39" spans="1:22" ht="17.25" customHeight="1" x14ac:dyDescent="0.25">
      <c r="A39" s="6" t="s">
        <v>57</v>
      </c>
      <c r="B39">
        <v>30</v>
      </c>
      <c r="C39">
        <v>6552142</v>
      </c>
      <c r="D39">
        <v>3149824</v>
      </c>
      <c r="E39">
        <v>4039575</v>
      </c>
      <c r="F39">
        <v>8399186</v>
      </c>
      <c r="G39">
        <v>10413710</v>
      </c>
      <c r="H39" t="str" cm="1">
        <f t="array" ref="H39">IF(COUNTA(C39:G39)=0,"",_xlfn.LET(_xlpm.m,SUMPRODUCT((LOWER(TRIM(C39:G39&amp;""))&lt;&gt;"x")*(IFERROR(C39:G39*1,0)&lt;6000000)),IF(_xlpm.m=0,"Perfect",_xlpm.m&amp;IF(_xlpm.m=1," Miss"," Misses"))))</f>
        <v>2 Misses</v>
      </c>
      <c r="I39" s="9" t="s">
        <v>121</v>
      </c>
      <c r="J39" s="9" t="s">
        <v>121</v>
      </c>
      <c r="K39" s="9" t="s">
        <v>121</v>
      </c>
      <c r="L39" s="14" cm="1">
        <f t="array" ref="L39">IF(COUNTA(C39:G39)=0,"",SUMPRODUCT((LOWER(TRIM(C39:G39&amp;""))&lt;&gt;"x")*IFERROR(C39:G39*1,0)))</f>
        <v>32554437</v>
      </c>
      <c r="M39" s="14" cm="1">
        <f t="array" ref="M39">IF(COUNTA(C39:G39)=0,"",SUMPRODUCT((LOWER(TRIM(C39:G39&amp;""))&lt;&gt;"x")*IFERROR(C39:G39*1,0))/SUMPRODUCT((LOWER(TRIM(C39:G39&amp;""))&lt;&gt;"x")*(C39:G39&lt;&gt;"")))</f>
        <v>6510887.4000000004</v>
      </c>
      <c r="N39" s="13" t="s">
        <v>122</v>
      </c>
      <c r="O39" t="str">
        <v>IJKL</v>
      </c>
      <c r="V39" cm="1">
        <f t="array" ref="V39">IF(TRIM(A39)="","",_xlfn.LET(_xlpm.n,TRIM(SUBSTITUTE(SUBSTITUTE(CLEAN(A39)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1039</v>
      </c>
    </row>
    <row r="40" spans="1:22" ht="17.25" customHeight="1" x14ac:dyDescent="0.25">
      <c r="A40" s="6" t="s">
        <v>129</v>
      </c>
      <c r="B40">
        <v>30</v>
      </c>
      <c r="C40">
        <v>1786351</v>
      </c>
      <c r="D40">
        <v>1483849</v>
      </c>
      <c r="E40">
        <v>1180102</v>
      </c>
      <c r="F40">
        <v>2286851</v>
      </c>
      <c r="G40">
        <v>561545</v>
      </c>
      <c r="H40" t="str" cm="1">
        <f t="array" ref="H40">IF(COUNTA(C40:G40)=0,"",_xlfn.LET(_xlpm.m,SUMPRODUCT((LOWER(TRIM(C40:G40&amp;""))&lt;&gt;"x")*(IFERROR(C40:G40*1,0)&lt;6000000)),IF(_xlpm.m=0,"Perfect",_xlpm.m&amp;IF(_xlpm.m=1," Miss"," Misses"))))</f>
        <v>5 Misses</v>
      </c>
      <c r="I40" s="9" t="s">
        <v>121</v>
      </c>
      <c r="J40" s="10"/>
      <c r="K40" s="10"/>
      <c r="L40" s="14" cm="1">
        <f t="array" ref="L40">IF(COUNTA(C40:G40)=0,"",SUMPRODUCT((LOWER(TRIM(C40:G40&amp;""))&lt;&gt;"x")*IFERROR(C40:G40*1,0)))</f>
        <v>7298698</v>
      </c>
      <c r="M40" s="14" cm="1">
        <f t="array" ref="M40">IF(COUNTA(C40:G40)=0,"",SUMPRODUCT((LOWER(TRIM(C40:G40&amp;""))&lt;&gt;"x")*IFERROR(C40:G40*1,0))/SUMPRODUCT((LOWER(TRIM(C40:G40&amp;""))&lt;&gt;"x")*(C40:G40&lt;&gt;"")))</f>
        <v>1459739.6</v>
      </c>
      <c r="N40" s="11" t="s">
        <v>125</v>
      </c>
      <c r="V40" t="e" cm="1">
        <f t="array" ref="V40">IF(TRIM(A40)="","",_xlfn.LET(_xlpm.n,TRIM(SUBSTITUTE(SUBSTITUTE(CLEAN(A40)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41" spans="1:22" ht="17.25" customHeight="1" x14ac:dyDescent="0.25">
      <c r="A41" s="6" t="s">
        <v>59</v>
      </c>
      <c r="B41">
        <v>28</v>
      </c>
      <c r="C41">
        <v>2377407</v>
      </c>
      <c r="D41">
        <v>2537466</v>
      </c>
      <c r="E41">
        <v>3543027</v>
      </c>
      <c r="F41">
        <v>6434064</v>
      </c>
      <c r="G41">
        <v>11103837</v>
      </c>
      <c r="H41" t="str" cm="1">
        <f t="array" ref="H41">IF(COUNTA(C41:G41)=0,"",_xlfn.LET(_xlpm.m,SUMPRODUCT((LOWER(TRIM(C41:G41&amp;""))&lt;&gt;"x")*(IFERROR(C41:G41*1,0)&lt;6000000)),IF(_xlpm.m=0,"Perfect",_xlpm.m&amp;IF(_xlpm.m=1," Miss"," Misses"))))</f>
        <v>3 Misses</v>
      </c>
      <c r="I41" s="9" t="s">
        <v>121</v>
      </c>
      <c r="J41" s="10"/>
      <c r="K41" s="9" t="s">
        <v>121</v>
      </c>
      <c r="L41" s="14" cm="1">
        <f t="array" ref="L41">IF(COUNTA(C41:G41)=0,"",SUMPRODUCT((LOWER(TRIM(C41:G41&amp;""))&lt;&gt;"x")*IFERROR(C41:G41*1,0)))</f>
        <v>25995801</v>
      </c>
      <c r="M41" s="14" cm="1">
        <f t="array" ref="M41">IF(COUNTA(C41:G41)=0,"",SUMPRODUCT((LOWER(TRIM(C41:G41&amp;""))&lt;&gt;"x")*IFERROR(C41:G41*1,0))/SUMPRODUCT((LOWER(TRIM(C41:G41&amp;""))&lt;&gt;"x")*(C41:G41&lt;&gt;"")))</f>
        <v>5199160.2</v>
      </c>
      <c r="N41" s="13" t="s">
        <v>122</v>
      </c>
      <c r="V41" cm="1">
        <f t="array" ref="V41">IF(TRIM(A41)="","",_xlfn.LET(_xlpm.n,TRIM(SUBSTITUTE(SUBSTITUTE(CLEAN(A41)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1041</v>
      </c>
    </row>
    <row r="42" spans="1:22" ht="17.25" customHeight="1" x14ac:dyDescent="0.25">
      <c r="A42" s="6" t="s">
        <v>76</v>
      </c>
      <c r="B42">
        <v>30</v>
      </c>
      <c r="C42">
        <v>6542707</v>
      </c>
      <c r="D42">
        <v>4059771</v>
      </c>
      <c r="E42">
        <v>1061891</v>
      </c>
      <c r="F42">
        <v>6231223</v>
      </c>
      <c r="G42">
        <v>1068090</v>
      </c>
      <c r="H42" t="str" cm="1">
        <f t="array" ref="H42">IF(COUNTA(C42:G42)=0,"",_xlfn.LET(_xlpm.m,SUMPRODUCT((LOWER(TRIM(C42:G42&amp;""))&lt;&gt;"x")*(IFERROR(C42:G42*1,0)&lt;6000000)),IF(_xlpm.m=0,"Perfect",_xlpm.m&amp;IF(_xlpm.m=1," Miss"," Misses"))))</f>
        <v>3 Misses</v>
      </c>
      <c r="I42" s="12" t="s">
        <v>140</v>
      </c>
      <c r="J42" s="9" t="s">
        <v>121</v>
      </c>
      <c r="K42" s="9" t="s">
        <v>121</v>
      </c>
      <c r="L42" s="14" cm="1">
        <f t="array" ref="L42">IF(COUNTA(C42:G42)=0,"",SUMPRODUCT((LOWER(TRIM(C42:G42&amp;""))&lt;&gt;"x")*IFERROR(C42:G42*1,0)))</f>
        <v>18963682</v>
      </c>
      <c r="M42" s="14" cm="1">
        <f t="array" ref="M42">IF(COUNTA(C42:G42)=0,"",SUMPRODUCT((LOWER(TRIM(C42:G42&amp;""))&lt;&gt;"x")*IFERROR(C42:G42*1,0))/SUMPRODUCT((LOWER(TRIM(C42:G42&amp;""))&lt;&gt;"x")*(C42:G42&lt;&gt;"")))</f>
        <v>3792736.4</v>
      </c>
      <c r="N42" s="11" t="s">
        <v>125</v>
      </c>
      <c r="V42" cm="1">
        <f t="array" ref="V42">IF(TRIM(A42)="","",_xlfn.LET(_xlpm.n,TRIM(SUBSTITUTE(SUBSTITUTE(CLEAN(A42)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1043</v>
      </c>
    </row>
    <row r="43" spans="1:22" ht="17.25" customHeight="1" x14ac:dyDescent="0.25">
      <c r="A43" s="6" t="s">
        <v>61</v>
      </c>
      <c r="B43">
        <v>31</v>
      </c>
      <c r="C43">
        <v>6499452</v>
      </c>
      <c r="D43">
        <v>1508760</v>
      </c>
      <c r="E43">
        <v>1493454</v>
      </c>
      <c r="F43">
        <v>9675832</v>
      </c>
      <c r="G43">
        <v>3782946</v>
      </c>
      <c r="H43" t="str" cm="1">
        <f t="array" ref="H43">IF(COUNTA(C43:G43)=0,"",_xlfn.LET(_xlpm.m,SUMPRODUCT((LOWER(TRIM(C43:G43&amp;""))&lt;&gt;"x")*(IFERROR(C43:G43*1,0)&lt;6000000)),IF(_xlpm.m=0,"Perfect",_xlpm.m&amp;IF(_xlpm.m=1," Miss"," Misses"))))</f>
        <v>3 Misses</v>
      </c>
      <c r="I43" s="9" t="s">
        <v>121</v>
      </c>
      <c r="J43" s="10"/>
      <c r="K43" s="9" t="s">
        <v>121</v>
      </c>
      <c r="L43" s="14" cm="1">
        <f t="array" ref="L43">IF(COUNTA(C43:G43)=0,"",SUMPRODUCT((LOWER(TRIM(C43:G43&amp;""))&lt;&gt;"x")*IFERROR(C43:G43*1,0)))</f>
        <v>22960444</v>
      </c>
      <c r="M43" s="14" cm="1">
        <f t="array" ref="M43">IF(COUNTA(C43:G43)=0,"",SUMPRODUCT((LOWER(TRIM(C43:G43&amp;""))&lt;&gt;"x")*IFERROR(C43:G43*1,0))/SUMPRODUCT((LOWER(TRIM(C43:G43&amp;""))&lt;&gt;"x")*(C43:G43&lt;&gt;"")))</f>
        <v>4592088.8</v>
      </c>
      <c r="N43" s="13" t="s">
        <v>122</v>
      </c>
      <c r="V43" cm="1">
        <f t="array" ref="V43">IF(TRIM(A43)="","",_xlfn.LET(_xlpm.n,TRIM(SUBSTITUTE(SUBSTITUTE(CLEAN(A43)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1044</v>
      </c>
    </row>
    <row r="44" spans="1:22" ht="17.25" customHeight="1" x14ac:dyDescent="0.25">
      <c r="A44" s="6" t="s">
        <v>251</v>
      </c>
      <c r="B44">
        <v>29</v>
      </c>
      <c r="C44">
        <v>4704481</v>
      </c>
      <c r="D44">
        <v>1969953</v>
      </c>
      <c r="E44">
        <v>2214498</v>
      </c>
      <c r="F44">
        <v>4612608</v>
      </c>
      <c r="G44">
        <v>492696</v>
      </c>
      <c r="H44" t="str" cm="1">
        <f t="array" ref="H44">IF(COUNTA(C44:G44)=0,"",_xlfn.LET(_xlpm.m,SUMPRODUCT((LOWER(TRIM(C44:G44&amp;""))&lt;&gt;"x")*(IFERROR(C44:G44*1,0)&lt;6000000)),IF(_xlpm.m=0,"Perfect",_xlpm.m&amp;IF(_xlpm.m=1," Miss"," Misses"))))</f>
        <v>5 Misses</v>
      </c>
      <c r="I44" s="9" t="s">
        <v>121</v>
      </c>
      <c r="J44" s="10"/>
      <c r="K44" s="9" t="s">
        <v>121</v>
      </c>
      <c r="L44" s="14" cm="1">
        <f t="array" ref="L44">IF(COUNTA(C44:G44)=0,"",SUMPRODUCT((LOWER(TRIM(C44:G44&amp;""))&lt;&gt;"x")*IFERROR(C44:G44*1,0)))</f>
        <v>13994236</v>
      </c>
      <c r="M44" s="14" cm="1">
        <f t="array" ref="M44">IF(COUNTA(C44:G44)=0,"",SUMPRODUCT((LOWER(TRIM(C44:G44&amp;""))&lt;&gt;"x")*IFERROR(C44:G44*1,0))/SUMPRODUCT((LOWER(TRIM(C44:G44&amp;""))&lt;&gt;"x")*(C44:G44&lt;&gt;"")))</f>
        <v>2798847.2</v>
      </c>
      <c r="N44" s="11" t="s">
        <v>125</v>
      </c>
      <c r="V44" cm="1">
        <f t="array" ref="V44">IF(TRIM(A44)="","",_xlfn.LET(_xlpm.n,TRIM(SUBSTITUTE(SUBSTITUTE(CLEAN(A44)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1045</v>
      </c>
    </row>
    <row r="45" spans="1:22" ht="17.25" customHeight="1" x14ac:dyDescent="0.25">
      <c r="A45" s="6" t="s">
        <v>55</v>
      </c>
      <c r="B45">
        <v>31</v>
      </c>
      <c r="C45">
        <v>1977426</v>
      </c>
      <c r="D45">
        <v>2466693</v>
      </c>
      <c r="E45">
        <v>3379863</v>
      </c>
      <c r="F45">
        <v>2660271</v>
      </c>
      <c r="G45">
        <v>1462300</v>
      </c>
      <c r="H45" t="str" cm="1">
        <f t="array" ref="H45">IF(COUNTA(C45:G45)=0,"",_xlfn.LET(_xlpm.m,SUMPRODUCT((LOWER(TRIM(C45:G45&amp;""))&lt;&gt;"x")*(IFERROR(C45:G45*1,0)&lt;6000000)),IF(_xlpm.m=0,"Perfect",_xlpm.m&amp;IF(_xlpm.m=1," Miss"," Misses"))))</f>
        <v>5 Misses</v>
      </c>
      <c r="I45" s="9" t="s">
        <v>121</v>
      </c>
      <c r="J45" s="10"/>
      <c r="K45" s="9" t="s">
        <v>121</v>
      </c>
      <c r="L45" s="14" cm="1">
        <f t="array" ref="L45">IF(COUNTA(C45:G45)=0,"",SUMPRODUCT((LOWER(TRIM(C45:G45&amp;""))&lt;&gt;"x")*IFERROR(C45:G45*1,0)))</f>
        <v>11946553</v>
      </c>
      <c r="M45" s="14" cm="1">
        <f t="array" ref="M45">IF(COUNTA(C45:G45)=0,"",SUMPRODUCT((LOWER(TRIM(C45:G45&amp;""))&lt;&gt;"x")*IFERROR(C45:G45*1,0))/SUMPRODUCT((LOWER(TRIM(C45:G45&amp;""))&lt;&gt;"x")*(C45:G45&lt;&gt;"")))</f>
        <v>2389310.6</v>
      </c>
      <c r="N45" s="11" t="s">
        <v>125</v>
      </c>
      <c r="V45" t="e" cm="1">
        <f t="array" ref="V45">IF(TRIM(A45)="","",_xlfn.LET(_xlpm.n,TRIM(SUBSTITUTE(SUBSTITUTE(CLEAN(A45)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46" spans="1:22" ht="17.25" customHeight="1" x14ac:dyDescent="0.25">
      <c r="A46" s="6" t="s">
        <v>63</v>
      </c>
      <c r="B46">
        <v>30</v>
      </c>
      <c r="C46">
        <v>7934963</v>
      </c>
      <c r="D46">
        <v>2871908</v>
      </c>
      <c r="E46">
        <v>1287387</v>
      </c>
      <c r="F46">
        <v>5068471</v>
      </c>
      <c r="G46">
        <v>3482984</v>
      </c>
      <c r="H46" t="str" cm="1">
        <f t="array" ref="H46">IF(COUNTA(C46:G46)=0,"",_xlfn.LET(_xlpm.m,SUMPRODUCT((LOWER(TRIM(C46:G46&amp;""))&lt;&gt;"x")*(IFERROR(C46:G46*1,0)&lt;6000000)),IF(_xlpm.m=0,"Perfect",_xlpm.m&amp;IF(_xlpm.m=1," Miss"," Misses"))))</f>
        <v>4 Misses</v>
      </c>
      <c r="I46" s="9" t="s">
        <v>121</v>
      </c>
      <c r="J46" s="10"/>
      <c r="K46" s="9" t="s">
        <v>121</v>
      </c>
      <c r="L46" s="14" cm="1">
        <f t="array" ref="L46">IF(COUNTA(C46:G46)=0,"",SUMPRODUCT((LOWER(TRIM(C46:G46&amp;""))&lt;&gt;"x")*IFERROR(C46:G46*1,0)))</f>
        <v>20645713</v>
      </c>
      <c r="M46" s="14" cm="1">
        <f t="array" ref="M46">IF(COUNTA(C46:G46)=0,"",SUMPRODUCT((LOWER(TRIM(C46:G46&amp;""))&lt;&gt;"x")*IFERROR(C46:G46*1,0))/SUMPRODUCT((LOWER(TRIM(C46:G46&amp;""))&lt;&gt;"x")*(C46:G46&lt;&gt;"")))</f>
        <v>4129142.6</v>
      </c>
      <c r="N46" s="13" t="s">
        <v>122</v>
      </c>
      <c r="V46" cm="1">
        <f t="array" ref="V46">IF(TRIM(A46)="","",_xlfn.LET(_xlpm.n,TRIM(SUBSTITUTE(SUBSTITUTE(CLEAN(A46)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1047</v>
      </c>
    </row>
    <row r="47" spans="1:22" ht="17.25" customHeight="1" x14ac:dyDescent="0.25">
      <c r="A47" s="6" t="s">
        <v>186</v>
      </c>
      <c r="B47">
        <v>32</v>
      </c>
      <c r="C47">
        <v>2013664</v>
      </c>
      <c r="D47">
        <v>3009346</v>
      </c>
      <c r="E47">
        <v>7859671</v>
      </c>
      <c r="F47">
        <v>2589000</v>
      </c>
      <c r="G47">
        <v>11047115</v>
      </c>
      <c r="H47" t="str" cm="1">
        <f t="array" ref="H47">IF(COUNTA(C47:G47)=0,"",_xlfn.LET(_xlpm.m,SUMPRODUCT((LOWER(TRIM(C47:G47&amp;""))&lt;&gt;"x")*(IFERROR(C47:G47*1,0)&lt;6000000)),IF(_xlpm.m=0,"Perfect",_xlpm.m&amp;IF(_xlpm.m=1," Miss"," Misses"))))</f>
        <v>3 Misses</v>
      </c>
      <c r="I47" s="9" t="s">
        <v>121</v>
      </c>
      <c r="J47" s="9" t="s">
        <v>121</v>
      </c>
      <c r="K47" s="9" t="s">
        <v>121</v>
      </c>
      <c r="L47" s="14" cm="1">
        <f t="array" ref="L47">IF(COUNTA(C47:G47)=0,"",SUMPRODUCT((LOWER(TRIM(C47:G47&amp;""))&lt;&gt;"x")*IFERROR(C47:G47*1,0)))</f>
        <v>26518796</v>
      </c>
      <c r="M47" s="14" cm="1">
        <f t="array" ref="M47">IF(COUNTA(C47:G47)=0,"",SUMPRODUCT((LOWER(TRIM(C47:G47&amp;""))&lt;&gt;"x")*IFERROR(C47:G47*1,0))/SUMPRODUCT((LOWER(TRIM(C47:G47&amp;""))&lt;&gt;"x")*(C47:G47&lt;&gt;"")))</f>
        <v>5303759.2</v>
      </c>
      <c r="N47" s="13" t="s">
        <v>122</v>
      </c>
      <c r="V47" cm="1">
        <f t="array" ref="V47">IF(TRIM(A47)="","",_xlfn.LET(_xlpm.n,TRIM(SUBSTITUTE(SUBSTITUTE(CLEAN(A47)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1048</v>
      </c>
    </row>
    <row r="48" spans="1:22" ht="17.25" customHeight="1" x14ac:dyDescent="0.25">
      <c r="A48" s="6" t="s">
        <v>68</v>
      </c>
      <c r="B48">
        <v>29</v>
      </c>
      <c r="C48">
        <v>3611053</v>
      </c>
      <c r="D48">
        <v>1770162</v>
      </c>
      <c r="E48">
        <v>1139176</v>
      </c>
      <c r="F48">
        <v>4875525</v>
      </c>
      <c r="G48">
        <v>399827</v>
      </c>
      <c r="H48" t="str" cm="1">
        <f t="array" ref="H48">IF(COUNTA(C48:G48)=0,"",_xlfn.LET(_xlpm.m,SUMPRODUCT((LOWER(TRIM(C48:G48&amp;""))&lt;&gt;"x")*(IFERROR(C48:G48*1,0)&lt;6000000)),IF(_xlpm.m=0,"Perfect",_xlpm.m&amp;IF(_xlpm.m=1," Miss"," Misses"))))</f>
        <v>5 Misses</v>
      </c>
      <c r="I48" s="9" t="s">
        <v>121</v>
      </c>
      <c r="J48" s="10"/>
      <c r="K48" s="9" t="s">
        <v>121</v>
      </c>
      <c r="L48" s="14" cm="1">
        <f t="array" ref="L48">IF(COUNTA(C48:G48)=0,"",SUMPRODUCT((LOWER(TRIM(C48:G48&amp;""))&lt;&gt;"x")*IFERROR(C48:G48*1,0)))</f>
        <v>11795743</v>
      </c>
      <c r="M48" s="14" cm="1">
        <f t="array" ref="M48">IF(COUNTA(C48:G48)=0,"",SUMPRODUCT((LOWER(TRIM(C48:G48&amp;""))&lt;&gt;"x")*IFERROR(C48:G48*1,0))/SUMPRODUCT((LOWER(TRIM(C48:G48&amp;""))&lt;&gt;"x")*(C48:G48&lt;&gt;"")))</f>
        <v>2359148.6</v>
      </c>
      <c r="N48" s="11" t="s">
        <v>125</v>
      </c>
      <c r="V48" cm="1">
        <f t="array" ref="V48">IF(TRIM(A48)="","",_xlfn.LET(_xlpm.n,TRIM(SUBSTITUTE(SUBSTITUTE(CLEAN(A48)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1049</v>
      </c>
    </row>
    <row r="49" spans="1:22" ht="17.25" customHeight="1" x14ac:dyDescent="0.25">
      <c r="A49" s="7" t="s">
        <v>9</v>
      </c>
      <c r="B49">
        <v>30</v>
      </c>
      <c r="C49">
        <v>1646235</v>
      </c>
      <c r="D49">
        <v>719523</v>
      </c>
      <c r="E49">
        <v>1423880</v>
      </c>
      <c r="F49">
        <v>777823</v>
      </c>
      <c r="G49">
        <v>1669168</v>
      </c>
      <c r="H49" t="str" cm="1">
        <f t="array" ref="H49">IF(COUNTA(C49:G49)=0,"",_xlfn.LET(_xlpm.m,SUMPRODUCT((LOWER(TRIM(C49:G49&amp;""))&lt;&gt;"x")*(IFERROR(C49:G49*1,0)&lt;6000000)),IF(_xlpm.m=0,"Perfect",_xlpm.m&amp;IF(_xlpm.m=1," Miss"," Misses"))))</f>
        <v>5 Misses</v>
      </c>
      <c r="I49" s="9" t="s">
        <v>121</v>
      </c>
      <c r="J49" s="9" t="s">
        <v>121</v>
      </c>
      <c r="K49" s="10"/>
      <c r="L49" s="14" cm="1">
        <f t="array" ref="L49">IF(COUNTA(C49:G49)=0,"",SUMPRODUCT((LOWER(TRIM(C49:G49&amp;""))&lt;&gt;"x")*IFERROR(C49:G49*1,0)))</f>
        <v>6236629</v>
      </c>
      <c r="M49" s="14" cm="1">
        <f t="array" ref="M49">IF(COUNTA(C49:G49)=0,"",SUMPRODUCT((LOWER(TRIM(C49:G49&amp;""))&lt;&gt;"x")*IFERROR(C49:G49*1,0))/SUMPRODUCT((LOWER(TRIM(C49:G49&amp;""))&lt;&gt;"x")*(C49:G49&lt;&gt;"")))</f>
        <v>1247325.8</v>
      </c>
      <c r="N49" s="11" t="s">
        <v>125</v>
      </c>
      <c r="V49" t="e" cm="1">
        <f t="array" ref="V49">IF(TRIM(A49)="","",_xlfn.LET(_xlpm.n,TRIM(SUBSTITUTE(SUBSTITUTE(CLEAN(A49)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0" spans="1:22" ht="17.25" customHeight="1" x14ac:dyDescent="0.25">
      <c r="A50" s="7" t="s">
        <v>70</v>
      </c>
      <c r="B50">
        <v>30</v>
      </c>
      <c r="C50">
        <v>10005422</v>
      </c>
      <c r="D50">
        <v>6321650</v>
      </c>
      <c r="E50">
        <v>5531890</v>
      </c>
      <c r="F50">
        <v>9693113</v>
      </c>
      <c r="G50">
        <v>6017534</v>
      </c>
      <c r="H50" t="str" cm="1">
        <f t="array" ref="H50">IF(COUNTA(C50:G50)=0,"",_xlfn.LET(_xlpm.m,SUMPRODUCT((LOWER(TRIM(C50:G50&amp;""))&lt;&gt;"x")*(IFERROR(C50:G50*1,0)&lt;6000000)),IF(_xlpm.m=0,"Perfect",_xlpm.m&amp;IF(_xlpm.m=1," Miss"," Misses"))))</f>
        <v>1 Miss</v>
      </c>
      <c r="I50" s="9" t="s">
        <v>121</v>
      </c>
      <c r="J50" s="9" t="s">
        <v>121</v>
      </c>
      <c r="K50" s="9" t="s">
        <v>121</v>
      </c>
      <c r="L50" s="14" cm="1">
        <f t="array" ref="L50">IF(COUNTA(C50:G50)=0,"",SUMPRODUCT((LOWER(TRIM(C50:G50&amp;""))&lt;&gt;"x")*IFERROR(C50:G50*1,0)))</f>
        <v>37569609</v>
      </c>
      <c r="M50" s="14" cm="1">
        <f t="array" ref="M50">IF(COUNTA(C50:G50)=0,"",SUMPRODUCT((LOWER(TRIM(C50:G50&amp;""))&lt;&gt;"x")*IFERROR(C50:G50*1,0))/SUMPRODUCT((LOWER(TRIM(C50:G50&amp;""))&lt;&gt;"x")*(C50:G50&lt;&gt;"")))</f>
        <v>7513921.7999999998</v>
      </c>
      <c r="N50" s="13" t="s">
        <v>122</v>
      </c>
      <c r="V50" cm="1">
        <f t="array" ref="V50">IF(TRIM(A50)="","",_xlfn.LET(_xlpm.n,TRIM(SUBSTITUTE(SUBSTITUTE(CLEAN(A50)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1051</v>
      </c>
    </row>
    <row r="51" spans="1:22" ht="17.25" customHeight="1" x14ac:dyDescent="0.25">
      <c r="A51" s="7" t="s">
        <v>72</v>
      </c>
      <c r="B51">
        <v>29</v>
      </c>
      <c r="C51">
        <v>6637615</v>
      </c>
      <c r="D51">
        <v>2970038</v>
      </c>
      <c r="E51">
        <v>8393621</v>
      </c>
      <c r="F51">
        <v>13757581</v>
      </c>
      <c r="G51">
        <v>1305000</v>
      </c>
      <c r="H51" t="str" cm="1">
        <f t="array" ref="H51">IF(COUNTA(C51:G51)=0,"",_xlfn.LET(_xlpm.m,SUMPRODUCT((LOWER(TRIM(C51:G51&amp;""))&lt;&gt;"x")*(IFERROR(C51:G51*1,0)&lt;6000000)),IF(_xlpm.m=0,"Perfect",_xlpm.m&amp;IF(_xlpm.m=1," Miss"," Misses"))))</f>
        <v>2 Misses</v>
      </c>
      <c r="I51" s="9" t="s">
        <v>121</v>
      </c>
      <c r="J51" s="10"/>
      <c r="K51" s="9" t="s">
        <v>121</v>
      </c>
      <c r="L51" s="14" cm="1">
        <f t="array" ref="L51">IF(COUNTA(C51:G51)=0,"",SUMPRODUCT((LOWER(TRIM(C51:G51&amp;""))&lt;&gt;"x")*IFERROR(C51:G51*1,0)))</f>
        <v>33063855</v>
      </c>
      <c r="M51" s="14" cm="1">
        <f t="array" ref="M51">IF(COUNTA(C51:G51)=0,"",SUMPRODUCT((LOWER(TRIM(C51:G51&amp;""))&lt;&gt;"x")*IFERROR(C51:G51*1,0))/SUMPRODUCT((LOWER(TRIM(C51:G51&amp;""))&lt;&gt;"x")*(C51:G51&lt;&gt;"")))</f>
        <v>6612771</v>
      </c>
      <c r="N51" s="13" t="s">
        <v>122</v>
      </c>
      <c r="V51" t="e" cm="1">
        <f t="array" ref="V51">IF(TRIM(A51)="","",_xlfn.LET(_xlpm.n,TRIM(SUBSTITUTE(SUBSTITUTE(CLEAN(A51)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2" spans="1:22" ht="17.25" customHeight="1" x14ac:dyDescent="0.25">
      <c r="A52" s="7" t="s">
        <v>132</v>
      </c>
      <c r="B52">
        <v>29</v>
      </c>
      <c r="C52">
        <v>12959789</v>
      </c>
      <c r="D52">
        <v>6012094</v>
      </c>
      <c r="E52">
        <v>7998552</v>
      </c>
      <c r="F52">
        <v>16281176</v>
      </c>
      <c r="G52">
        <v>6833426</v>
      </c>
      <c r="H52" t="str" cm="1">
        <f t="array" ref="H52">IF(COUNTA(C52:G52)=0,"",_xlfn.LET(_xlpm.m,SUMPRODUCT((LOWER(TRIM(C52:G52&amp;""))&lt;&gt;"x")*(IFERROR(C52:G52*1,0)&lt;6000000)),IF(_xlpm.m=0,"Perfect",_xlpm.m&amp;IF(_xlpm.m=1," Miss"," Misses"))))</f>
        <v>Perfect</v>
      </c>
      <c r="I52" s="9" t="s">
        <v>121</v>
      </c>
      <c r="J52" s="9" t="s">
        <v>121</v>
      </c>
      <c r="K52" s="10"/>
      <c r="L52" s="14" cm="1">
        <f t="array" ref="L52">IF(COUNTA(C52:G52)=0,"",SUMPRODUCT((LOWER(TRIM(C52:G52&amp;""))&lt;&gt;"x")*IFERROR(C52:G52*1,0)))</f>
        <v>50085037</v>
      </c>
      <c r="M52" s="14" cm="1">
        <f t="array" ref="M52">IF(COUNTA(C52:G52)=0,"",SUMPRODUCT((LOWER(TRIM(C52:G52&amp;""))&lt;&gt;"x")*IFERROR(C52:G52*1,0))/SUMPRODUCT((LOWER(TRIM(C52:G52&amp;""))&lt;&gt;"x")*(C52:G52&lt;&gt;"")))</f>
        <v>10017007.4</v>
      </c>
      <c r="N52" s="13" t="s">
        <v>122</v>
      </c>
      <c r="V52" t="e" cm="1">
        <f t="array" ref="V52">IF(TRIM(A52)="","",_xlfn.LET(_xlpm.n,TRIM(SUBSTITUTE(SUBSTITUTE(CLEAN(A52)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3" spans="1:22" ht="17.25" customHeight="1" x14ac:dyDescent="0.25">
      <c r="A53" s="7" t="s">
        <v>192</v>
      </c>
      <c r="B53">
        <v>30</v>
      </c>
      <c r="C53">
        <v>6641723</v>
      </c>
      <c r="D53">
        <v>4197363</v>
      </c>
      <c r="E53">
        <v>2753818</v>
      </c>
      <c r="F53">
        <v>14267398</v>
      </c>
      <c r="G53">
        <v>5127205</v>
      </c>
      <c r="H53" t="str" cm="1">
        <f t="array" ref="H53">IF(COUNTA(C53:G53)=0,"",_xlfn.LET(_xlpm.m,SUMPRODUCT((LOWER(TRIM(C53:G53&amp;""))&lt;&gt;"x")*(IFERROR(C53:G53*1,0)&lt;6000000)),IF(_xlpm.m=0,"Perfect",_xlpm.m&amp;IF(_xlpm.m=1," Miss"," Misses"))))</f>
        <v>3 Misses</v>
      </c>
      <c r="I53" s="9" t="s">
        <v>121</v>
      </c>
      <c r="J53" s="10"/>
      <c r="K53" s="9" t="s">
        <v>121</v>
      </c>
      <c r="L53" s="14" cm="1">
        <f t="array" ref="L53">IF(COUNTA(C53:G53)=0,"",SUMPRODUCT((LOWER(TRIM(C53:G53&amp;""))&lt;&gt;"x")*IFERROR(C53:G53*1,0)))</f>
        <v>32987507</v>
      </c>
      <c r="M53" s="14" cm="1">
        <f t="array" ref="M53">IF(COUNTA(C53:G53)=0,"",SUMPRODUCT((LOWER(TRIM(C53:G53&amp;""))&lt;&gt;"x")*IFERROR(C53:G53*1,0))/SUMPRODUCT((LOWER(TRIM(C53:G53&amp;""))&lt;&gt;"x")*(C53:G53&lt;&gt;"")))</f>
        <v>6597501.4000000004</v>
      </c>
      <c r="N53" s="13" t="s">
        <v>122</v>
      </c>
      <c r="V53" cm="1">
        <f t="array" ref="V53">IF(TRIM(A53)="","",_xlfn.LET(_xlpm.n,TRIM(SUBSTITUTE(SUBSTITUTE(CLEAN(A53)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1054</v>
      </c>
    </row>
    <row r="54" spans="1:22" ht="17.25" customHeight="1" x14ac:dyDescent="0.25">
      <c r="A54" s="7" t="s">
        <v>190</v>
      </c>
      <c r="B54">
        <v>29</v>
      </c>
      <c r="C54">
        <v>6538424</v>
      </c>
      <c r="D54">
        <v>4236493</v>
      </c>
      <c r="E54">
        <v>3170443</v>
      </c>
      <c r="F54">
        <v>8830910</v>
      </c>
      <c r="G54">
        <v>6004432</v>
      </c>
      <c r="H54" t="str" cm="1">
        <f t="array" ref="H54">IF(COUNTA(C54:G54)=0,"",_xlfn.LET(_xlpm.m,SUMPRODUCT((LOWER(TRIM(C54:G54&amp;""))&lt;&gt;"x")*(IFERROR(C54:G54*1,0)&lt;6000000)),IF(_xlpm.m=0,"Perfect",_xlpm.m&amp;IF(_xlpm.m=1," Miss"," Misses"))))</f>
        <v>2 Misses</v>
      </c>
      <c r="I54" s="9" t="s">
        <v>121</v>
      </c>
      <c r="J54" s="10"/>
      <c r="K54" s="9" t="s">
        <v>121</v>
      </c>
      <c r="L54" s="14" cm="1">
        <f t="array" ref="L54">IF(COUNTA(C54:G54)=0,"",SUMPRODUCT((LOWER(TRIM(C54:G54&amp;""))&lt;&gt;"x")*IFERROR(C54:G54*1,0)))</f>
        <v>28780702</v>
      </c>
      <c r="M54" s="14" cm="1">
        <f t="array" ref="M54">IF(COUNTA(C54:G54)=0,"",SUMPRODUCT((LOWER(TRIM(C54:G54&amp;""))&lt;&gt;"x")*IFERROR(C54:G54*1,0))/SUMPRODUCT((LOWER(TRIM(C54:G54&amp;""))&lt;&gt;"x")*(C54:G54&lt;&gt;"")))</f>
        <v>5756140.4000000004</v>
      </c>
      <c r="N54" s="13" t="s">
        <v>122</v>
      </c>
      <c r="V54" cm="1">
        <f t="array" ref="V54">IF(TRIM(A54)="","",_xlfn.LET(_xlpm.n,TRIM(SUBSTITUTE(SUBSTITUTE(CLEAN(A54)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1055</v>
      </c>
    </row>
    <row r="55" spans="1:22" ht="17.25" customHeight="1" x14ac:dyDescent="0.25">
      <c r="A55" s="7" t="s">
        <v>8</v>
      </c>
      <c r="B55">
        <v>29</v>
      </c>
      <c r="C55">
        <v>9243345</v>
      </c>
      <c r="D55">
        <v>3877652</v>
      </c>
      <c r="E55">
        <v>2228081</v>
      </c>
      <c r="F55">
        <v>10736254</v>
      </c>
      <c r="G55">
        <v>2599230</v>
      </c>
      <c r="H55" t="str" cm="1">
        <f t="array" ref="H55">IF(COUNTA(C55:G55)=0,"",_xlfn.LET(_xlpm.m,SUMPRODUCT((LOWER(TRIM(C55:G55&amp;""))&lt;&gt;"x")*(IFERROR(C55:G55*1,0)&lt;6000000)),IF(_xlpm.m=0,"Perfect",_xlpm.m&amp;IF(_xlpm.m=1," Miss"," Misses"))))</f>
        <v>3 Misses</v>
      </c>
      <c r="I55" s="9" t="s">
        <v>121</v>
      </c>
      <c r="J55" s="10"/>
      <c r="K55" s="9" t="s">
        <v>121</v>
      </c>
      <c r="L55" s="14" cm="1">
        <f t="array" ref="L55">IF(COUNTA(C55:G55)=0,"",SUMPRODUCT((LOWER(TRIM(C55:G55&amp;""))&lt;&gt;"x")*IFERROR(C55:G55*1,0)))</f>
        <v>28684562</v>
      </c>
      <c r="M55" s="14" cm="1">
        <f t="array" ref="M55">IF(COUNTA(C55:G55)=0,"",SUMPRODUCT((LOWER(TRIM(C55:G55&amp;""))&lt;&gt;"x")*IFERROR(C55:G55*1,0))/SUMPRODUCT((LOWER(TRIM(C55:G55&amp;""))&lt;&gt;"x")*(C55:G55&lt;&gt;"")))</f>
        <v>5736912.4000000004</v>
      </c>
      <c r="N55" s="13" t="s">
        <v>122</v>
      </c>
      <c r="V55" t="e" cm="1">
        <f t="array" ref="V55">IF(TRIM(A55)="","",_xlfn.LET(_xlpm.n,TRIM(SUBSTITUTE(SUBSTITUTE(CLEAN(A55)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6" spans="1:22" ht="17.25" customHeight="1" x14ac:dyDescent="0.25">
      <c r="A56" s="7" t="s">
        <v>12</v>
      </c>
      <c r="B56">
        <v>31</v>
      </c>
      <c r="C56">
        <v>7355935</v>
      </c>
      <c r="D56">
        <v>3167372</v>
      </c>
      <c r="E56">
        <v>3073327</v>
      </c>
      <c r="F56">
        <v>14305934</v>
      </c>
      <c r="G56">
        <v>4898557</v>
      </c>
      <c r="H56" t="str" cm="1">
        <f t="array" ref="H56">IF(COUNTA(C56:G56)=0,"",_xlfn.LET(_xlpm.m,SUMPRODUCT((LOWER(TRIM(C56:G56&amp;""))&lt;&gt;"x")*(IFERROR(C56:G56*1,0)&lt;6000000)),IF(_xlpm.m=0,"Perfect",_xlpm.m&amp;IF(_xlpm.m=1," Miss"," Misses"))))</f>
        <v>3 Misses</v>
      </c>
      <c r="I56" s="9" t="s">
        <v>121</v>
      </c>
      <c r="J56" s="10"/>
      <c r="K56" s="9" t="s">
        <v>121</v>
      </c>
      <c r="L56" s="14" cm="1">
        <f t="array" ref="L56">IF(COUNTA(C56:G56)=0,"",SUMPRODUCT((LOWER(TRIM(C56:G56&amp;""))&lt;&gt;"x")*IFERROR(C56:G56*1,0)))</f>
        <v>32801125</v>
      </c>
      <c r="M56" s="14" cm="1">
        <f t="array" ref="M56">IF(COUNTA(C56:G56)=0,"",SUMPRODUCT((LOWER(TRIM(C56:G56&amp;""))&lt;&gt;"x")*IFERROR(C56:G56*1,0))/SUMPRODUCT((LOWER(TRIM(C56:G56&amp;""))&lt;&gt;"x")*(C56:G56&lt;&gt;"")))</f>
        <v>6560225</v>
      </c>
      <c r="N56" s="13" t="s">
        <v>122</v>
      </c>
      <c r="V56" t="e" cm="1">
        <f t="array" ref="V56">IF(TRIM(A56)="","",_xlfn.LET(_xlpm.n,TRIM(SUBSTITUTE(SUBSTITUTE(CLEAN(A56)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7" spans="1:22" ht="17.25" customHeight="1" x14ac:dyDescent="0.25">
      <c r="A57" s="7" t="s">
        <v>14</v>
      </c>
      <c r="B57">
        <v>29</v>
      </c>
      <c r="C57">
        <v>5727947</v>
      </c>
      <c r="D57">
        <v>3179732</v>
      </c>
      <c r="E57">
        <v>1747206</v>
      </c>
      <c r="F57">
        <v>9076978</v>
      </c>
      <c r="G57">
        <v>4551929</v>
      </c>
      <c r="H57" t="str" cm="1">
        <f t="array" ref="H57">IF(COUNTA(C57:G57)=0,"",_xlfn.LET(_xlpm.m,SUMPRODUCT((LOWER(TRIM(C57:G57&amp;""))&lt;&gt;"x")*(IFERROR(C57:G57*1,0)&lt;6000000)),IF(_xlpm.m=0,"Perfect",_xlpm.m&amp;IF(_xlpm.m=1," Miss"," Misses"))))</f>
        <v>4 Misses</v>
      </c>
      <c r="I57" s="9" t="s">
        <v>121</v>
      </c>
      <c r="J57" s="10"/>
      <c r="K57" s="9" t="s">
        <v>121</v>
      </c>
      <c r="L57" s="14" cm="1">
        <f t="array" ref="L57">IF(COUNTA(C57:G57)=0,"",SUMPRODUCT((LOWER(TRIM(C57:G57&amp;""))&lt;&gt;"x")*IFERROR(C57:G57*1,0)))</f>
        <v>24283792</v>
      </c>
      <c r="M57" s="14" cm="1">
        <f t="array" ref="M57">IF(COUNTA(C57:G57)=0,"",SUMPRODUCT((LOWER(TRIM(C57:G57&amp;""))&lt;&gt;"x")*IFERROR(C57:G57*1,0))/SUMPRODUCT((LOWER(TRIM(C57:G57&amp;""))&lt;&gt;"x")*(C57:G57&lt;&gt;"")))</f>
        <v>4856758.4000000004</v>
      </c>
      <c r="N57" s="13" t="s">
        <v>122</v>
      </c>
      <c r="V57" t="e" cm="1">
        <f t="array" ref="V57">IF(TRIM(A57)="","",_xlfn.LET(_xlpm.n,TRIM(SUBSTITUTE(SUBSTITUTE(CLEAN(A57)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8" spans="1:22" ht="17.25" customHeight="1" x14ac:dyDescent="0.25">
      <c r="A58" s="7" t="s">
        <v>17</v>
      </c>
      <c r="B58">
        <v>28</v>
      </c>
      <c r="C58">
        <v>14151582</v>
      </c>
      <c r="D58">
        <v>3112822</v>
      </c>
      <c r="E58">
        <v>1610478</v>
      </c>
      <c r="F58">
        <v>10956067</v>
      </c>
      <c r="G58">
        <v>3105155</v>
      </c>
      <c r="H58" t="str" cm="1">
        <f t="array" ref="H58">IF(COUNTA(C58:G58)=0,"",_xlfn.LET(_xlpm.m,SUMPRODUCT((LOWER(TRIM(C58:G58&amp;""))&lt;&gt;"x")*(IFERROR(C58:G58*1,0)&lt;6000000)),IF(_xlpm.m=0,"Perfect",_xlpm.m&amp;IF(_xlpm.m=1," Miss"," Misses"))))</f>
        <v>3 Misses</v>
      </c>
      <c r="I58" s="12" t="s">
        <v>140</v>
      </c>
      <c r="J58" s="10"/>
      <c r="K58" s="9" t="s">
        <v>121</v>
      </c>
      <c r="L58" s="14" cm="1">
        <f t="array" ref="L58">IF(COUNTA(C58:G58)=0,"",SUMPRODUCT((LOWER(TRIM(C58:G58&amp;""))&lt;&gt;"x")*IFERROR(C58:G58*1,0)))</f>
        <v>32936104</v>
      </c>
      <c r="M58" s="14" cm="1">
        <f t="array" ref="M58">IF(COUNTA(C58:G58)=0,"",SUMPRODUCT((LOWER(TRIM(C58:G58&amp;""))&lt;&gt;"x")*IFERROR(C58:G58*1,0))/SUMPRODUCT((LOWER(TRIM(C58:G58&amp;""))&lt;&gt;"x")*(C58:G58&lt;&gt;"")))</f>
        <v>6587220.7999999998</v>
      </c>
      <c r="N58" s="13" t="s">
        <v>122</v>
      </c>
      <c r="V58" t="e" cm="1">
        <f t="array" ref="V58">IF(TRIM(A58)="","",_xlfn.LET(_xlpm.n,TRIM(SUBSTITUTE(SUBSTITUTE(CLEAN(A58)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9" spans="1:22" ht="17.25" customHeight="1" x14ac:dyDescent="0.25">
      <c r="A59" s="7" t="s">
        <v>20</v>
      </c>
      <c r="B59">
        <v>30</v>
      </c>
      <c r="C59">
        <v>3985824</v>
      </c>
      <c r="D59">
        <v>3675129</v>
      </c>
      <c r="E59">
        <v>1796388</v>
      </c>
      <c r="F59">
        <v>6643013</v>
      </c>
      <c r="G59">
        <v>3102978</v>
      </c>
      <c r="H59" t="str" cm="1">
        <f t="array" ref="H59">IF(COUNTA(C59:G59)=0,"",_xlfn.LET(_xlpm.m,SUMPRODUCT((LOWER(TRIM(C59:G59&amp;""))&lt;&gt;"x")*(IFERROR(C59:G59*1,0)&lt;6000000)),IF(_xlpm.m=0,"Perfect",_xlpm.m&amp;IF(_xlpm.m=1," Miss"," Misses"))))</f>
        <v>4 Misses</v>
      </c>
      <c r="I59" s="9" t="s">
        <v>121</v>
      </c>
      <c r="J59" s="10"/>
      <c r="K59" s="9" t="s">
        <v>121</v>
      </c>
      <c r="L59" s="14" cm="1">
        <f t="array" ref="L59">IF(COUNTA(C59:G59)=0,"",SUMPRODUCT((LOWER(TRIM(C59:G59&amp;""))&lt;&gt;"x")*IFERROR(C59:G59*1,0)))</f>
        <v>19203332</v>
      </c>
      <c r="M59" s="14" cm="1">
        <f t="array" ref="M59">IF(COUNTA(C59:G59)=0,"",SUMPRODUCT((LOWER(TRIM(C59:G59&amp;""))&lt;&gt;"x")*IFERROR(C59:G59*1,0))/SUMPRODUCT((LOWER(TRIM(C59:G59&amp;""))&lt;&gt;"x")*(C59:G59&lt;&gt;"")))</f>
        <v>3840666.4</v>
      </c>
      <c r="N59" s="11" t="s">
        <v>125</v>
      </c>
      <c r="V59" t="e" cm="1">
        <f t="array" ref="V59">IF(TRIM(A59)="","",_xlfn.LET(_xlpm.n,TRIM(SUBSTITUTE(SUBSTITUTE(CLEAN(A59)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0" spans="1:22" ht="17.25" customHeight="1" x14ac:dyDescent="0.25">
      <c r="A60" s="7" t="s">
        <v>22</v>
      </c>
      <c r="B60">
        <v>29</v>
      </c>
      <c r="C60">
        <v>0</v>
      </c>
      <c r="D60">
        <v>0</v>
      </c>
      <c r="E60">
        <v>0</v>
      </c>
      <c r="F60">
        <v>0</v>
      </c>
      <c r="G60">
        <v>0</v>
      </c>
      <c r="H60" t="str" cm="1">
        <f t="array" ref="H60">IF(COUNTA(C60:G60)=0,"",_xlfn.LET(_xlpm.m,SUMPRODUCT((LOWER(TRIM(C60:G60&amp;""))&lt;&gt;"x")*(IFERROR(C60:G60*1,0)&lt;6000000)),IF(_xlpm.m=0,"Perfect",_xlpm.m&amp;IF(_xlpm.m=1," Miss"," Misses"))))</f>
        <v>5 Misses</v>
      </c>
      <c r="I60" s="9" t="s">
        <v>121</v>
      </c>
      <c r="J60" s="10"/>
      <c r="K60" s="12" t="s">
        <v>140</v>
      </c>
      <c r="L60" s="14" cm="1">
        <f t="array" ref="L60">IF(COUNTA(C60:G60)=0,"",SUMPRODUCT((LOWER(TRIM(C60:G60&amp;""))&lt;&gt;"x")*IFERROR(C60:G60*1,0)))</f>
        <v>0</v>
      </c>
      <c r="M60" s="14" cm="1">
        <f t="array" ref="M60">IF(COUNTA(C60:G60)=0,"",SUMPRODUCT((LOWER(TRIM(C60:G60&amp;""))&lt;&gt;"x")*IFERROR(C60:G60*1,0))/SUMPRODUCT((LOWER(TRIM(C60:G60&amp;""))&lt;&gt;"x")*(C60:G60&lt;&gt;"")))</f>
        <v>0</v>
      </c>
      <c r="N60" s="11" t="s">
        <v>125</v>
      </c>
      <c r="V60" t="e" cm="1">
        <f t="array" ref="V60">IF(TRIM(A60)="","",_xlfn.LET(_xlpm.n,TRIM(SUBSTITUTE(SUBSTITUTE(CLEAN(A60)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1" spans="1:22" ht="17.25" customHeight="1" x14ac:dyDescent="0.25">
      <c r="A61" s="7" t="s">
        <v>25</v>
      </c>
      <c r="B61">
        <v>28</v>
      </c>
      <c r="C61">
        <v>1862710</v>
      </c>
      <c r="D61">
        <v>2825730</v>
      </c>
      <c r="E61">
        <v>1033804</v>
      </c>
      <c r="F61">
        <v>442429</v>
      </c>
      <c r="G61">
        <v>1066735</v>
      </c>
      <c r="H61" t="str" cm="1">
        <f t="array" ref="H61">IF(COUNTA(C61:G61)=0,"",_xlfn.LET(_xlpm.m,SUMPRODUCT((LOWER(TRIM(C61:G61&amp;""))&lt;&gt;"x")*(IFERROR(C61:G61*1,0)&lt;6000000)),IF(_xlpm.m=0,"Perfect",_xlpm.m&amp;IF(_xlpm.m=1," Miss"," Misses"))))</f>
        <v>5 Misses</v>
      </c>
      <c r="I61" s="9" t="s">
        <v>121</v>
      </c>
      <c r="J61" s="10"/>
      <c r="K61" s="12" t="s">
        <v>140</v>
      </c>
      <c r="L61" s="14" cm="1">
        <f t="array" ref="L61">IF(COUNTA(C61:G61)=0,"",SUMPRODUCT((LOWER(TRIM(C61:G61&amp;""))&lt;&gt;"x")*IFERROR(C61:G61*1,0)))</f>
        <v>7231408</v>
      </c>
      <c r="M61" s="14" cm="1">
        <f t="array" ref="M61">IF(COUNTA(C61:G61)=0,"",SUMPRODUCT((LOWER(TRIM(C61:G61&amp;""))&lt;&gt;"x")*IFERROR(C61:G61*1,0))/SUMPRODUCT((LOWER(TRIM(C61:G61&amp;""))&lt;&gt;"x")*(C61:G61&lt;&gt;"")))</f>
        <v>1446281.6</v>
      </c>
      <c r="N61" s="11" t="s">
        <v>125</v>
      </c>
      <c r="V61" t="e" cm="1">
        <f t="array" ref="V61">IF(TRIM(A61)="","",_xlfn.LET(_xlpm.n,TRIM(SUBSTITUTE(SUBSTITUTE(CLEAN(A61)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2" spans="1:22" ht="17.25" customHeight="1" x14ac:dyDescent="0.25">
      <c r="A62" s="7" t="s">
        <v>27</v>
      </c>
      <c r="B62">
        <v>28</v>
      </c>
      <c r="C62">
        <v>752894</v>
      </c>
      <c r="D62">
        <v>552789</v>
      </c>
      <c r="E62">
        <v>823846</v>
      </c>
      <c r="F62">
        <v>3000</v>
      </c>
      <c r="G62">
        <v>1054875</v>
      </c>
      <c r="H62" t="str" cm="1">
        <f t="array" ref="H62">IF(COUNTA(C62:G62)=0,"",_xlfn.LET(_xlpm.m,SUMPRODUCT((LOWER(TRIM(C62:G62&amp;""))&lt;&gt;"x")*(IFERROR(C62:G62*1,0)&lt;6000000)),IF(_xlpm.m=0,"Perfect",_xlpm.m&amp;IF(_xlpm.m=1," Miss"," Misses"))))</f>
        <v>5 Misses</v>
      </c>
      <c r="I62" s="9" t="s">
        <v>121</v>
      </c>
      <c r="J62" s="10"/>
      <c r="K62" s="9" t="s">
        <v>121</v>
      </c>
      <c r="L62" s="14" cm="1">
        <f t="array" ref="L62">IF(COUNTA(C62:G62)=0,"",SUMPRODUCT((LOWER(TRIM(C62:G62&amp;""))&lt;&gt;"x")*IFERROR(C62:G62*1,0)))</f>
        <v>3187404</v>
      </c>
      <c r="M62" s="14" cm="1">
        <f t="array" ref="M62">IF(COUNTA(C62:G62)=0,"",SUMPRODUCT((LOWER(TRIM(C62:G62&amp;""))&lt;&gt;"x")*IFERROR(C62:G62*1,0))/SUMPRODUCT((LOWER(TRIM(C62:G62&amp;""))&lt;&gt;"x")*(C62:G62&lt;&gt;"")))</f>
        <v>637480.80000000005</v>
      </c>
      <c r="N62" s="11" t="s">
        <v>125</v>
      </c>
      <c r="V62" t="e" cm="1">
        <f t="array" ref="V62">IF(TRIM(A62)="","",_xlfn.LET(_xlpm.n,TRIM(SUBSTITUTE(SUBSTITUTE(CLEAN(A62)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3" spans="1:22" ht="17.25" customHeight="1" x14ac:dyDescent="0.25">
      <c r="A63" s="7" t="s">
        <v>29</v>
      </c>
      <c r="B63">
        <v>27</v>
      </c>
      <c r="C63">
        <v>3246602</v>
      </c>
      <c r="D63">
        <v>705800</v>
      </c>
      <c r="E63">
        <v>365103</v>
      </c>
      <c r="F63">
        <v>1335312</v>
      </c>
      <c r="G63">
        <v>449760</v>
      </c>
      <c r="H63" t="str" cm="1">
        <f t="array" ref="H63">IF(COUNTA(C63:G63)=0,"",_xlfn.LET(_xlpm.m,SUMPRODUCT((LOWER(TRIM(C63:G63&amp;""))&lt;&gt;"x")*(IFERROR(C63:G63*1,0)&lt;6000000)),IF(_xlpm.m=0,"Perfect",_xlpm.m&amp;IF(_xlpm.m=1," Miss"," Misses"))))</f>
        <v>5 Misses</v>
      </c>
      <c r="I63" s="9" t="s">
        <v>121</v>
      </c>
      <c r="J63" s="9" t="s">
        <v>121</v>
      </c>
      <c r="K63" s="9" t="s">
        <v>121</v>
      </c>
      <c r="L63" s="14" cm="1">
        <f t="array" ref="L63">IF(COUNTA(C63:G63)=0,"",SUMPRODUCT((LOWER(TRIM(C63:G63&amp;""))&lt;&gt;"x")*IFERROR(C63:G63*1,0)))</f>
        <v>6102577</v>
      </c>
      <c r="M63" s="14" cm="1">
        <f t="array" ref="M63">IF(COUNTA(C63:G63)=0,"",SUMPRODUCT((LOWER(TRIM(C63:G63&amp;""))&lt;&gt;"x")*IFERROR(C63:G63*1,0))/SUMPRODUCT((LOWER(TRIM(C63:G63&amp;""))&lt;&gt;"x")*(C63:G63&lt;&gt;"")))</f>
        <v>1220515.3999999999</v>
      </c>
      <c r="N63" s="11" t="s">
        <v>125</v>
      </c>
      <c r="V63" t="e" cm="1">
        <f t="array" ref="V63">IF(TRIM(A63)="","",_xlfn.LET(_xlpm.n,TRIM(SUBSTITUTE(SUBSTITUTE(CLEAN(A63)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4" spans="1:22" ht="17.25" customHeight="1" x14ac:dyDescent="0.25">
      <c r="A64" s="7" t="s">
        <v>31</v>
      </c>
      <c r="B64">
        <v>29</v>
      </c>
      <c r="C64">
        <v>1869735</v>
      </c>
      <c r="D64">
        <v>0</v>
      </c>
      <c r="E64">
        <v>0</v>
      </c>
      <c r="F64">
        <v>7228746</v>
      </c>
      <c r="G64">
        <v>3801083</v>
      </c>
      <c r="H64" t="str" cm="1">
        <f t="array" ref="H64">IF(COUNTA(C64:G64)=0,"",_xlfn.LET(_xlpm.m,SUMPRODUCT((LOWER(TRIM(C64:G64&amp;""))&lt;&gt;"x")*(IFERROR(C64:G64*1,0)&lt;6000000)),IF(_xlpm.m=0,"Perfect",_xlpm.m&amp;IF(_xlpm.m=1," Miss"," Misses"))))</f>
        <v>4 Misses</v>
      </c>
      <c r="I64" s="9" t="s">
        <v>121</v>
      </c>
      <c r="J64" s="10"/>
      <c r="K64" s="9" t="s">
        <v>121</v>
      </c>
      <c r="L64" s="14" cm="1">
        <f t="array" ref="L64">IF(COUNTA(C64:G64)=0,"",SUMPRODUCT((LOWER(TRIM(C64:G64&amp;""))&lt;&gt;"x")*IFERROR(C64:G64*1,0)))</f>
        <v>12899564</v>
      </c>
      <c r="M64" s="14" cm="1">
        <f t="array" ref="M64">IF(COUNTA(C64:G64)=0,"",SUMPRODUCT((LOWER(TRIM(C64:G64&amp;""))&lt;&gt;"x")*IFERROR(C64:G64*1,0))/SUMPRODUCT((LOWER(TRIM(C64:G64&amp;""))&lt;&gt;"x")*(C64:G64&lt;&gt;"")))</f>
        <v>2579912.7999999998</v>
      </c>
      <c r="N64" s="11" t="s">
        <v>125</v>
      </c>
      <c r="V64" t="e" cm="1">
        <f t="array" ref="V64">IF(TRIM(A64)="","",_xlfn.LET(_xlpm.n,TRIM(SUBSTITUTE(SUBSTITUTE(CLEAN(A64)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5" spans="1:22" ht="17.25" customHeight="1" x14ac:dyDescent="0.25">
      <c r="A65" s="7" t="s">
        <v>33</v>
      </c>
      <c r="B65">
        <v>28</v>
      </c>
      <c r="C65">
        <v>4392448</v>
      </c>
      <c r="D65">
        <v>2541544</v>
      </c>
      <c r="E65">
        <v>880722</v>
      </c>
      <c r="F65">
        <v>3511442</v>
      </c>
      <c r="G65">
        <v>2440261</v>
      </c>
      <c r="H65" t="str" cm="1">
        <f t="array" ref="H65">IF(COUNTA(C65:G65)=0,"",_xlfn.LET(_xlpm.m,SUMPRODUCT((LOWER(TRIM(C65:G65&amp;""))&lt;&gt;"x")*(IFERROR(C65:G65*1,0)&lt;6000000)),IF(_xlpm.m=0,"Perfect",_xlpm.m&amp;IF(_xlpm.m=1," Miss"," Misses"))))</f>
        <v>5 Misses</v>
      </c>
      <c r="I65" s="9" t="s">
        <v>121</v>
      </c>
      <c r="J65" s="10"/>
      <c r="K65" s="9" t="s">
        <v>121</v>
      </c>
      <c r="L65" s="14" cm="1">
        <f t="array" ref="L65">IF(COUNTA(C65:G65)=0,"",SUMPRODUCT((LOWER(TRIM(C65:G65&amp;""))&lt;&gt;"x")*IFERROR(C65:G65*1,0)))</f>
        <v>13766417</v>
      </c>
      <c r="M65" s="14" cm="1">
        <f t="array" ref="M65">IF(COUNTA(C65:G65)=0,"",SUMPRODUCT((LOWER(TRIM(C65:G65&amp;""))&lt;&gt;"x")*IFERROR(C65:G65*1,0))/SUMPRODUCT((LOWER(TRIM(C65:G65&amp;""))&lt;&gt;"x")*(C65:G65&lt;&gt;"")))</f>
        <v>2753283.4</v>
      </c>
      <c r="N65" s="11" t="s">
        <v>125</v>
      </c>
      <c r="V65" t="e" cm="1">
        <f t="array" ref="V65">IF(TRIM(A65)="","",_xlfn.LET(_xlpm.n,TRIM(SUBSTITUTE(SUBSTITUTE(CLEAN(A65)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6" spans="1:22" ht="17.25" customHeight="1" x14ac:dyDescent="0.25">
      <c r="A66" s="7" t="s">
        <v>34</v>
      </c>
      <c r="B66">
        <v>28</v>
      </c>
      <c r="C66">
        <v>990426</v>
      </c>
      <c r="D66">
        <v>243028</v>
      </c>
      <c r="E66">
        <v>513865</v>
      </c>
      <c r="F66">
        <v>2039434</v>
      </c>
      <c r="G66">
        <v>0</v>
      </c>
      <c r="H66" t="str" cm="1">
        <f t="array" ref="H66">IF(COUNTA(C66:G66)=0,"",_xlfn.LET(_xlpm.m,SUMPRODUCT((LOWER(TRIM(C66:G66&amp;""))&lt;&gt;"x")*(IFERROR(C66:G66*1,0)&lt;6000000)),IF(_xlpm.m=0,"Perfect",_xlpm.m&amp;IF(_xlpm.m=1," Miss"," Misses"))))</f>
        <v>5 Misses</v>
      </c>
      <c r="I66" s="9" t="s">
        <v>121</v>
      </c>
      <c r="J66" s="10"/>
      <c r="K66" s="9" t="s">
        <v>121</v>
      </c>
      <c r="L66" s="14" cm="1">
        <f t="array" ref="L66">IF(COUNTA(C66:G66)=0,"",SUMPRODUCT((LOWER(TRIM(C66:G66&amp;""))&lt;&gt;"x")*IFERROR(C66:G66*1,0)))</f>
        <v>3786753</v>
      </c>
      <c r="M66" s="14" cm="1">
        <f t="array" ref="M66">IF(COUNTA(C66:G66)=0,"",SUMPRODUCT((LOWER(TRIM(C66:G66&amp;""))&lt;&gt;"x")*IFERROR(C66:G66*1,0))/SUMPRODUCT((LOWER(TRIM(C66:G66&amp;""))&lt;&gt;"x")*(C66:G66&lt;&gt;"")))</f>
        <v>757350.6</v>
      </c>
      <c r="N66" s="11" t="s">
        <v>125</v>
      </c>
      <c r="V66" t="e" cm="1">
        <f t="array" ref="V66">IF(TRIM(A66)="","",_xlfn.LET(_xlpm.n,TRIM(SUBSTITUTE(SUBSTITUTE(CLEAN(A66)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7" spans="1:22" ht="17.25" customHeight="1" x14ac:dyDescent="0.25">
      <c r="A67" s="7" t="s">
        <v>203</v>
      </c>
      <c r="B67">
        <v>29</v>
      </c>
      <c r="C67">
        <v>7738258</v>
      </c>
      <c r="D67">
        <v>6523745</v>
      </c>
      <c r="E67">
        <v>6126925</v>
      </c>
      <c r="F67">
        <v>15040046</v>
      </c>
      <c r="G67">
        <v>6263629</v>
      </c>
      <c r="H67" t="str" cm="1">
        <f t="array" ref="H67">IF(COUNTA(C67:G67)=0,"",_xlfn.LET(_xlpm.m,SUMPRODUCT((LOWER(TRIM(C67:G67&amp;""))&lt;&gt;"x")*(IFERROR(C67:G67*1,0)&lt;6000000)),IF(_xlpm.m=0,"Perfect",_xlpm.m&amp;IF(_xlpm.m=1," Miss"," Misses"))))</f>
        <v>Perfect</v>
      </c>
      <c r="I67" s="9" t="s">
        <v>121</v>
      </c>
      <c r="J67" s="10"/>
      <c r="K67" s="9" t="s">
        <v>121</v>
      </c>
      <c r="L67" s="14" cm="1">
        <f t="array" ref="L67">IF(COUNTA(C67:G67)=0,"",SUMPRODUCT((LOWER(TRIM(C67:G67&amp;""))&lt;&gt;"x")*IFERROR(C67:G67*1,0)))</f>
        <v>41692603</v>
      </c>
      <c r="M67" s="14" cm="1">
        <f t="array" ref="M67">IF(COUNTA(C67:G67)=0,"",SUMPRODUCT((LOWER(TRIM(C67:G67&amp;""))&lt;&gt;"x")*IFERROR(C67:G67*1,0))/SUMPRODUCT((LOWER(TRIM(C67:G67&amp;""))&lt;&gt;"x")*(C67:G67&lt;&gt;"")))</f>
        <v>8338520.5999999996</v>
      </c>
      <c r="N67" s="13" t="s">
        <v>122</v>
      </c>
      <c r="V67">
        <v>1068</v>
      </c>
    </row>
    <row r="68" spans="1:22" ht="17.25" customHeight="1" x14ac:dyDescent="0.25">
      <c r="A68" s="7" t="s">
        <v>36</v>
      </c>
      <c r="B68">
        <v>28</v>
      </c>
      <c r="C68">
        <v>3210399</v>
      </c>
      <c r="D68">
        <v>1467972</v>
      </c>
      <c r="E68">
        <v>490050</v>
      </c>
      <c r="F68">
        <v>0</v>
      </c>
      <c r="G68">
        <v>596444</v>
      </c>
      <c r="H68" t="str" cm="1">
        <f t="array" ref="H68">IF(COUNTA(C68:G68)=0,"",_xlfn.LET(_xlpm.m,SUMPRODUCT((LOWER(TRIM(C68:G68&amp;""))&lt;&gt;"x")*(IFERROR(C68:G68*1,0)&lt;6000000)),IF(_xlpm.m=0,"Perfect",_xlpm.m&amp;IF(_xlpm.m=1," Miss"," Misses"))))</f>
        <v>5 Misses</v>
      </c>
      <c r="I68" s="9" t="s">
        <v>121</v>
      </c>
      <c r="J68" s="10"/>
      <c r="K68" s="9" t="s">
        <v>121</v>
      </c>
      <c r="L68" s="14" cm="1">
        <f t="array" ref="L68">IF(COUNTA(C68:G68)=0,"",SUMPRODUCT((LOWER(TRIM(C68:G68&amp;""))&lt;&gt;"x")*IFERROR(C68:G68*1,0)))</f>
        <v>5764865</v>
      </c>
      <c r="M68" s="14" cm="1">
        <f t="array" ref="M68">IF(COUNTA(C68:G68)=0,"",SUMPRODUCT((LOWER(TRIM(C68:G68&amp;""))&lt;&gt;"x")*IFERROR(C68:G68*1,0))/SUMPRODUCT((LOWER(TRIM(C68:G68&amp;""))&lt;&gt;"x")*(C68:G68&lt;&gt;"")))</f>
        <v>1152973</v>
      </c>
      <c r="N68" s="11" t="s">
        <v>125</v>
      </c>
      <c r="V68" t="e" cm="1">
        <f t="array" ref="V68">IF(TRIM(A68)="","",_xlfn.LET(_xlpm.n,TRIM(SUBSTITUTE(SUBSTITUTE(CLEAN(A68)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9" spans="1:22" ht="17.25" customHeight="1" x14ac:dyDescent="0.25">
      <c r="A69" s="7" t="s">
        <v>194</v>
      </c>
      <c r="B69">
        <v>28</v>
      </c>
      <c r="C69">
        <v>6222415</v>
      </c>
      <c r="D69">
        <v>3384282</v>
      </c>
      <c r="E69">
        <v>3174184</v>
      </c>
      <c r="F69">
        <v>11469373</v>
      </c>
      <c r="G69">
        <v>2516107</v>
      </c>
      <c r="H69" t="str" cm="1">
        <f t="array" ref="H69">IF(COUNTA(C69:G69)=0,"",_xlfn.LET(_xlpm.m,SUMPRODUCT((LOWER(TRIM(C69:G69&amp;""))&lt;&gt;"x")*(IFERROR(C69:G69*1,0)&lt;6000000)),IF(_xlpm.m=0,"Perfect",_xlpm.m&amp;IF(_xlpm.m=1," Miss"," Misses"))))</f>
        <v>3 Misses</v>
      </c>
      <c r="I69" s="9" t="s">
        <v>121</v>
      </c>
      <c r="J69" s="10"/>
      <c r="K69" s="9" t="s">
        <v>121</v>
      </c>
      <c r="L69" s="14" cm="1">
        <f t="array" ref="L69">IF(COUNTA(C69:G69)=0,"",SUMPRODUCT((LOWER(TRIM(C69:G69&amp;""))&lt;&gt;"x")*IFERROR(C69:G69*1,0)))</f>
        <v>26766361</v>
      </c>
      <c r="M69" s="14" cm="1">
        <f t="array" ref="M69">IF(COUNTA(C69:G69)=0,"",SUMPRODUCT((LOWER(TRIM(C69:G69&amp;""))&lt;&gt;"x")*IFERROR(C69:G69*1,0))/SUMPRODUCT((LOWER(TRIM(C69:G69&amp;""))&lt;&gt;"x")*(C69:G69&lt;&gt;"")))</f>
        <v>5353272.2</v>
      </c>
      <c r="N69" s="13" t="s">
        <v>122</v>
      </c>
      <c r="V69" t="e" cm="1">
        <f t="array" ref="V69">IF(TRIM(A69)="","",_xlfn.LET(_xlpm.n,TRIM(SUBSTITUTE(SUBSTITUTE(CLEAN(A69)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0" spans="1:22" ht="17.25" customHeight="1" x14ac:dyDescent="0.25">
      <c r="A70" s="7" t="s">
        <v>40</v>
      </c>
      <c r="B70">
        <v>27</v>
      </c>
      <c r="C70">
        <v>1444741</v>
      </c>
      <c r="D70">
        <v>2203819</v>
      </c>
      <c r="E70">
        <v>1419436</v>
      </c>
      <c r="F70">
        <v>7237376</v>
      </c>
      <c r="G70">
        <v>2072961</v>
      </c>
      <c r="H70" t="str" cm="1">
        <f t="array" ref="H70">IF(COUNTA(C70:G70)=0,"",_xlfn.LET(_xlpm.m,SUMPRODUCT((LOWER(TRIM(C70:G70&amp;""))&lt;&gt;"x")*(IFERROR(C70:G70*1,0)&lt;6000000)),IF(_xlpm.m=0,"Perfect",_xlpm.m&amp;IF(_xlpm.m=1," Miss"," Misses"))))</f>
        <v>4 Misses</v>
      </c>
      <c r="I70" s="9" t="s">
        <v>121</v>
      </c>
      <c r="J70" s="10"/>
      <c r="K70" s="9" t="s">
        <v>121</v>
      </c>
      <c r="L70" s="14" cm="1">
        <f t="array" ref="L70">IF(COUNTA(C70:G70)=0,"",SUMPRODUCT((LOWER(TRIM(C70:G70&amp;""))&lt;&gt;"x")*IFERROR(C70:G70*1,0)))</f>
        <v>14378333</v>
      </c>
      <c r="M70" s="14" cm="1">
        <f t="array" ref="M70">IF(COUNTA(C70:G70)=0,"",SUMPRODUCT((LOWER(TRIM(C70:G70&amp;""))&lt;&gt;"x")*IFERROR(C70:G70*1,0))/SUMPRODUCT((LOWER(TRIM(C70:G70&amp;""))&lt;&gt;"x")*(C70:G70&lt;&gt;"")))</f>
        <v>2875666.6</v>
      </c>
      <c r="N70" s="11" t="s">
        <v>125</v>
      </c>
      <c r="V70" t="e" cm="1">
        <f t="array" ref="V70">IF(TRIM(A70)="","",_xlfn.LET(_xlpm.n,TRIM(SUBSTITUTE(SUBSTITUTE(CLEAN(A70)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1" spans="1:22" ht="17.25" customHeight="1" x14ac:dyDescent="0.25">
      <c r="A71" s="7" t="s">
        <v>191</v>
      </c>
      <c r="B71">
        <v>27</v>
      </c>
      <c r="C71">
        <v>6328015</v>
      </c>
      <c r="D71">
        <v>6107112</v>
      </c>
      <c r="E71">
        <v>6331304</v>
      </c>
      <c r="F71">
        <v>9330005</v>
      </c>
      <c r="G71">
        <v>7240294</v>
      </c>
      <c r="H71" t="str" cm="1">
        <f t="array" ref="H71">IF(COUNTA(C71:G71)=0,"",_xlfn.LET(_xlpm.m,SUMPRODUCT((LOWER(TRIM(C71:G71&amp;""))&lt;&gt;"x")*(IFERROR(C71:G71*1,0)&lt;6000000)),IF(_xlpm.m=0,"Perfect",_xlpm.m&amp;IF(_xlpm.m=1," Miss"," Misses"))))</f>
        <v>Perfect</v>
      </c>
      <c r="I71" s="11" t="s">
        <v>125</v>
      </c>
      <c r="J71" s="10"/>
      <c r="K71" s="9" t="s">
        <v>121</v>
      </c>
      <c r="L71" s="14" cm="1">
        <f t="array" ref="L71">IF(COUNTA(C71:G71)=0,"",SUMPRODUCT((LOWER(TRIM(C71:G71&amp;""))&lt;&gt;"x")*IFERROR(C71:G71*1,0)))</f>
        <v>35336730</v>
      </c>
      <c r="M71" s="14" cm="1">
        <f t="array" ref="M71">IF(COUNTA(C71:G71)=0,"",SUMPRODUCT((LOWER(TRIM(C71:G71&amp;""))&lt;&gt;"x")*IFERROR(C71:G71*1,0))/SUMPRODUCT((LOWER(TRIM(C71:G71&amp;""))&lt;&gt;"x")*(C71:G71&lt;&gt;"")))</f>
        <v>7067346</v>
      </c>
      <c r="N71" s="13" t="s">
        <v>122</v>
      </c>
      <c r="V71">
        <v>1072</v>
      </c>
    </row>
    <row r="72" spans="1:22" ht="17.25" customHeight="1" x14ac:dyDescent="0.25">
      <c r="A72" s="7" t="s">
        <v>206</v>
      </c>
      <c r="B72">
        <v>29</v>
      </c>
      <c r="C72">
        <v>6503920</v>
      </c>
      <c r="D72">
        <v>6074422</v>
      </c>
      <c r="E72">
        <v>6217525</v>
      </c>
      <c r="F72">
        <v>20533725</v>
      </c>
      <c r="G72">
        <v>6731276</v>
      </c>
      <c r="H72" t="str" cm="1">
        <f t="array" ref="H72">IF(COUNTA(C72:G72)=0,"",_xlfn.LET(_xlpm.m,SUMPRODUCT((LOWER(TRIM(C72:G72&amp;""))&lt;&gt;"x")*(IFERROR(C72:G72*1,0)&lt;6000000)),IF(_xlpm.m=0,"Perfect",_xlpm.m&amp;IF(_xlpm.m=1," Miss"," Misses"))))</f>
        <v>Perfect</v>
      </c>
      <c r="I72" s="11" t="s">
        <v>125</v>
      </c>
      <c r="J72" s="10"/>
      <c r="K72" s="9" t="s">
        <v>121</v>
      </c>
      <c r="L72" s="14" cm="1">
        <f t="array" ref="L72">IF(COUNTA(C72:G72)=0,"",SUMPRODUCT((LOWER(TRIM(C72:G72&amp;""))&lt;&gt;"x")*IFERROR(C72:G72*1,0)))</f>
        <v>46060868</v>
      </c>
      <c r="M72" s="14" cm="1">
        <f t="array" ref="M72">IF(COUNTA(C72:G72)=0,"",SUMPRODUCT((LOWER(TRIM(C72:G72&amp;""))&lt;&gt;"x")*IFERROR(C72:G72*1,0))/SUMPRODUCT((LOWER(TRIM(C72:G72&amp;""))&lt;&gt;"x")*(C72:G72&lt;&gt;"")))</f>
        <v>9212173.5999999996</v>
      </c>
      <c r="N72" s="13" t="s">
        <v>122</v>
      </c>
      <c r="V72">
        <v>1073</v>
      </c>
    </row>
    <row r="73" spans="1:22" ht="17.25" customHeight="1" x14ac:dyDescent="0.25">
      <c r="A73" s="7" t="s">
        <v>43</v>
      </c>
      <c r="B73">
        <v>30</v>
      </c>
      <c r="C73">
        <v>14393616</v>
      </c>
      <c r="D73">
        <v>4481769</v>
      </c>
      <c r="E73">
        <v>2376364</v>
      </c>
      <c r="F73">
        <v>8656602</v>
      </c>
      <c r="G73">
        <v>8548167</v>
      </c>
      <c r="H73" t="str" cm="1">
        <f t="array" ref="H73">IF(COUNTA(C73:G73)=0,"",_xlfn.LET(_xlpm.m,SUMPRODUCT((LOWER(TRIM(C73:G73&amp;""))&lt;&gt;"x")*(IFERROR(C73:G73*1,0)&lt;6000000)),IF(_xlpm.m=0,"Perfect",_xlpm.m&amp;IF(_xlpm.m=1," Miss"," Misses"))))</f>
        <v>2 Misses</v>
      </c>
      <c r="I73" s="9" t="s">
        <v>121</v>
      </c>
      <c r="J73" s="10"/>
      <c r="K73" s="9" t="s">
        <v>121</v>
      </c>
      <c r="L73" s="14" cm="1">
        <f t="array" ref="L73">IF(COUNTA(C73:G73)=0,"",SUMPRODUCT((LOWER(TRIM(C73:G73&amp;""))&lt;&gt;"x")*IFERROR(C73:G73*1,0)))</f>
        <v>38456518</v>
      </c>
      <c r="M73" s="14" cm="1">
        <f t="array" ref="M73">IF(COUNTA(C73:G73)=0,"",SUMPRODUCT((LOWER(TRIM(C73:G73&amp;""))&lt;&gt;"x")*IFERROR(C73:G73*1,0))/SUMPRODUCT((LOWER(TRIM(C73:G73&amp;""))&lt;&gt;"x")*(C73:G73&lt;&gt;"")))</f>
        <v>7691303.5999999996</v>
      </c>
      <c r="N73" s="13" t="s">
        <v>122</v>
      </c>
      <c r="V73" t="e" cm="1">
        <f t="array" ref="V73">IF(TRIM(A73)="","",_xlfn.LET(_xlpm.n,TRIM(SUBSTITUTE(SUBSTITUTE(CLEAN(A73)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4" spans="1:22" ht="17.25" customHeight="1" x14ac:dyDescent="0.25">
      <c r="A74" s="7" t="s">
        <v>45</v>
      </c>
      <c r="B74">
        <v>30</v>
      </c>
      <c r="C74">
        <v>16139339</v>
      </c>
      <c r="D74">
        <v>4414922</v>
      </c>
      <c r="E74">
        <v>2317474</v>
      </c>
      <c r="F74">
        <v>18533369</v>
      </c>
      <c r="G74">
        <v>4143526</v>
      </c>
      <c r="H74" t="str" cm="1">
        <f t="array" ref="H74">IF(COUNTA(C74:G74)=0,"",_xlfn.LET(_xlpm.m,SUMPRODUCT((LOWER(TRIM(C74:G74&amp;""))&lt;&gt;"x")*(IFERROR(C74:G74*1,0)&lt;6000000)),IF(_xlpm.m=0,"Perfect",_xlpm.m&amp;IF(_xlpm.m=1," Miss"," Misses"))))</f>
        <v>3 Misses</v>
      </c>
      <c r="I74" s="9" t="s">
        <v>121</v>
      </c>
      <c r="J74" s="10"/>
      <c r="K74" s="9" t="s">
        <v>121</v>
      </c>
      <c r="L74" s="14" cm="1">
        <f t="array" ref="L74">IF(COUNTA(C74:G74)=0,"",SUMPRODUCT((LOWER(TRIM(C74:G74&amp;""))&lt;&gt;"x")*IFERROR(C74:G74*1,0)))</f>
        <v>45548630</v>
      </c>
      <c r="M74" s="14" cm="1">
        <f t="array" ref="M74">IF(COUNTA(C74:G74)=0,"",SUMPRODUCT((LOWER(TRIM(C74:G74&amp;""))&lt;&gt;"x")*IFERROR(C74:G74*1,0))/SUMPRODUCT((LOWER(TRIM(C74:G74&amp;""))&lt;&gt;"x")*(C74:G74&lt;&gt;"")))</f>
        <v>9109726</v>
      </c>
      <c r="N74" s="13" t="s">
        <v>122</v>
      </c>
      <c r="V74" t="e" cm="1">
        <f t="array" ref="V74">IF(TRIM(A74)="","",_xlfn.LET(_xlpm.n,TRIM(SUBSTITUTE(SUBSTITUTE(CLEAN(A74)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5" spans="1:22" ht="17.25" customHeight="1" x14ac:dyDescent="0.25">
      <c r="A75" s="7" t="s">
        <v>47</v>
      </c>
      <c r="B75">
        <v>28</v>
      </c>
      <c r="C75">
        <v>3218494</v>
      </c>
      <c r="D75">
        <v>2993579</v>
      </c>
      <c r="E75">
        <v>4112844</v>
      </c>
      <c r="F75">
        <v>11847801</v>
      </c>
      <c r="G75">
        <v>2307620</v>
      </c>
      <c r="H75" t="str" cm="1">
        <f t="array" ref="H75">IF(COUNTA(C75:G75)=0,"",_xlfn.LET(_xlpm.m,SUMPRODUCT((LOWER(TRIM(C75:G75&amp;""))&lt;&gt;"x")*(IFERROR(C75:G75*1,0)&lt;6000000)),IF(_xlpm.m=0,"Perfect",_xlpm.m&amp;IF(_xlpm.m=1," Miss"," Misses"))))</f>
        <v>4 Misses</v>
      </c>
      <c r="I75" s="9" t="s">
        <v>121</v>
      </c>
      <c r="J75" s="10"/>
      <c r="K75" s="9" t="s">
        <v>121</v>
      </c>
      <c r="L75" s="14" cm="1">
        <f t="array" ref="L75">IF(COUNTA(C75:G75)=0,"",SUMPRODUCT((LOWER(TRIM(C75:G75&amp;""))&lt;&gt;"x")*IFERROR(C75:G75*1,0)))</f>
        <v>24480338</v>
      </c>
      <c r="M75" s="14" cm="1">
        <f t="array" ref="M75">IF(COUNTA(C75:G75)=0,"",SUMPRODUCT((LOWER(TRIM(C75:G75&amp;""))&lt;&gt;"x")*IFERROR(C75:G75*1,0))/SUMPRODUCT((LOWER(TRIM(C75:G75&amp;""))&lt;&gt;"x")*(C75:G75&lt;&gt;"")))</f>
        <v>4896067.5999999996</v>
      </c>
      <c r="N75" s="13" t="s">
        <v>122</v>
      </c>
      <c r="V75" t="e" cm="1">
        <f t="array" ref="V75">IF(TRIM(A75)="","",_xlfn.LET(_xlpm.n,TRIM(SUBSTITUTE(SUBSTITUTE(CLEAN(A75)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6" spans="1:22" ht="17.25" customHeight="1" x14ac:dyDescent="0.25">
      <c r="A76" s="7" t="s">
        <v>198</v>
      </c>
      <c r="B76">
        <v>28</v>
      </c>
      <c r="C76">
        <v>2936254</v>
      </c>
      <c r="D76">
        <v>1114234</v>
      </c>
      <c r="E76">
        <v>990995</v>
      </c>
      <c r="F76">
        <v>2917513</v>
      </c>
      <c r="G76">
        <v>1305358</v>
      </c>
      <c r="H76" t="str" cm="1">
        <f t="array" ref="H76">IF(COUNTA(C76:G76)=0,"",_xlfn.LET(_xlpm.m,SUMPRODUCT((LOWER(TRIM(C76:G76&amp;""))&lt;&gt;"x")*(IFERROR(C76:G76*1,0)&lt;6000000)),IF(_xlpm.m=0,"Perfect",_xlpm.m&amp;IF(_xlpm.m=1," Miss"," Misses"))))</f>
        <v>5 Misses</v>
      </c>
      <c r="I76" s="9" t="s">
        <v>121</v>
      </c>
      <c r="J76" s="10"/>
      <c r="K76" s="9" t="s">
        <v>121</v>
      </c>
      <c r="L76" s="14" cm="1">
        <f t="array" ref="L76">IF(COUNTA(C76:G76)=0,"",SUMPRODUCT((LOWER(TRIM(C76:G76&amp;""))&lt;&gt;"x")*IFERROR(C76:G76*1,0)))</f>
        <v>9264354</v>
      </c>
      <c r="M76" s="14" cm="1">
        <f t="array" ref="M76">IF(COUNTA(C76:G76)=0,"",SUMPRODUCT((LOWER(TRIM(C76:G76&amp;""))&lt;&gt;"x")*IFERROR(C76:G76*1,0))/SUMPRODUCT((LOWER(TRIM(C76:G76&amp;""))&lt;&gt;"x")*(C76:G76&lt;&gt;"")))</f>
        <v>1852870.8</v>
      </c>
      <c r="N76" s="11" t="s">
        <v>125</v>
      </c>
      <c r="V76">
        <v>1077</v>
      </c>
    </row>
    <row r="77" spans="1:22" ht="17.25" customHeight="1" x14ac:dyDescent="0.25">
      <c r="A77" s="7" t="s">
        <v>51</v>
      </c>
      <c r="B77">
        <v>28</v>
      </c>
      <c r="C77">
        <v>1092310</v>
      </c>
      <c r="D77">
        <v>514512</v>
      </c>
      <c r="E77">
        <v>581837</v>
      </c>
      <c r="F77">
        <v>1757786</v>
      </c>
      <c r="G77">
        <v>1042028</v>
      </c>
      <c r="H77" t="str" cm="1">
        <f t="array" ref="H77">IF(COUNTA(C77:G77)=0,"",_xlfn.LET(_xlpm.m,SUMPRODUCT((LOWER(TRIM(C77:G77&amp;""))&lt;&gt;"x")*(IFERROR(C77:G77*1,0)&lt;6000000)),IF(_xlpm.m=0,"Perfect",_xlpm.m&amp;IF(_xlpm.m=1," Miss"," Misses"))))</f>
        <v>5 Misses</v>
      </c>
      <c r="I77" s="9" t="s">
        <v>121</v>
      </c>
      <c r="J77" s="10"/>
      <c r="K77" s="9" t="s">
        <v>121</v>
      </c>
      <c r="L77" s="14" cm="1">
        <f t="array" ref="L77">IF(COUNTA(C77:G77)=0,"",SUMPRODUCT((LOWER(TRIM(C77:G77&amp;""))&lt;&gt;"x")*IFERROR(C77:G77*1,0)))</f>
        <v>4988473</v>
      </c>
      <c r="M77" s="14" cm="1">
        <f t="array" ref="M77">IF(COUNTA(C77:G77)=0,"",SUMPRODUCT((LOWER(TRIM(C77:G77&amp;""))&lt;&gt;"x")*IFERROR(C77:G77*1,0))/SUMPRODUCT((LOWER(TRIM(C77:G77&amp;""))&lt;&gt;"x")*(C77:G77&lt;&gt;"")))</f>
        <v>997694.6</v>
      </c>
      <c r="N77" s="11" t="s">
        <v>125</v>
      </c>
      <c r="V77" t="e" cm="1">
        <f t="array" ref="V77">IF(TRIM(A77)="","",_xlfn.LET(_xlpm.n,TRIM(SUBSTITUTE(SUBSTITUTE(CLEAN(A77)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8" spans="1:22" ht="17.25" customHeight="1" x14ac:dyDescent="0.25">
      <c r="A78" s="7" t="s">
        <v>52</v>
      </c>
      <c r="B78">
        <v>29</v>
      </c>
      <c r="C78">
        <v>8337420</v>
      </c>
      <c r="D78">
        <v>3193820</v>
      </c>
      <c r="E78">
        <v>1249589</v>
      </c>
      <c r="F78">
        <v>2673670</v>
      </c>
      <c r="G78">
        <v>2268583</v>
      </c>
      <c r="H78" t="str" cm="1">
        <f t="array" ref="H78">IF(COUNTA(C78:G78)=0,"",_xlfn.LET(_xlpm.m,SUMPRODUCT((LOWER(TRIM(C78:G78&amp;""))&lt;&gt;"x")*(IFERROR(C78:G78*1,0)&lt;6000000)),IF(_xlpm.m=0,"Perfect",_xlpm.m&amp;IF(_xlpm.m=1," Miss"," Misses"))))</f>
        <v>4 Misses</v>
      </c>
      <c r="I78" s="9" t="s">
        <v>121</v>
      </c>
      <c r="J78" s="10"/>
      <c r="K78" s="12" t="s">
        <v>140</v>
      </c>
      <c r="L78" s="14" cm="1">
        <f t="array" ref="L78">IF(COUNTA(C78:G78)=0,"",SUMPRODUCT((LOWER(TRIM(C78:G78&amp;""))&lt;&gt;"x")*IFERROR(C78:G78*1,0)))</f>
        <v>17723082</v>
      </c>
      <c r="M78" s="14" cm="1">
        <f t="array" ref="M78">IF(COUNTA(C78:G78)=0,"",SUMPRODUCT((LOWER(TRIM(C78:G78&amp;""))&lt;&gt;"x")*IFERROR(C78:G78*1,0))/SUMPRODUCT((LOWER(TRIM(C78:G78&amp;""))&lt;&gt;"x")*(C78:G78&lt;&gt;"")))</f>
        <v>3544616.4</v>
      </c>
      <c r="N78" s="11" t="s">
        <v>125</v>
      </c>
      <c r="V78" t="e" cm="1">
        <f t="array" ref="V78">IF(TRIM(A78)="","",_xlfn.LET(_xlpm.n,TRIM(SUBSTITUTE(SUBSTITUTE(CLEAN(A78)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9" spans="1:22" ht="17.25" customHeight="1" x14ac:dyDescent="0.25">
      <c r="A79" s="7" t="s">
        <v>74</v>
      </c>
      <c r="B79">
        <v>30</v>
      </c>
      <c r="C79">
        <v>1105291</v>
      </c>
      <c r="D79">
        <v>3005167</v>
      </c>
      <c r="E79">
        <v>2079647</v>
      </c>
      <c r="F79">
        <v>17961951</v>
      </c>
      <c r="G79">
        <v>2733437</v>
      </c>
      <c r="H79" t="str" cm="1">
        <f t="array" ref="H79">IF(COUNTA(C79:G79)=0,"",_xlfn.LET(_xlpm.m,SUMPRODUCT((LOWER(TRIM(C79:G79&amp;""))&lt;&gt;"x")*(IFERROR(C79:G79*1,0)&lt;6000000)),IF(_xlpm.m=0,"Perfect",_xlpm.m&amp;IF(_xlpm.m=1," Miss"," Misses"))))</f>
        <v>4 Misses</v>
      </c>
      <c r="I79" s="9" t="s">
        <v>121</v>
      </c>
      <c r="J79" s="9" t="s">
        <v>121</v>
      </c>
      <c r="K79" s="9" t="s">
        <v>121</v>
      </c>
      <c r="L79" s="14" cm="1">
        <f t="array" ref="L79">IF(COUNTA(C79:G79)=0,"",SUMPRODUCT((LOWER(TRIM(C79:G79&amp;""))&lt;&gt;"x")*IFERROR(C79:G79*1,0)))</f>
        <v>26885493</v>
      </c>
      <c r="M79" s="14" cm="1">
        <f t="array" ref="M79">IF(COUNTA(C79:G79)=0,"",SUMPRODUCT((LOWER(TRIM(C79:G79&amp;""))&lt;&gt;"x")*IFERROR(C79:G79*1,0))/SUMPRODUCT((LOWER(TRIM(C79:G79&amp;""))&lt;&gt;"x")*(C79:G79&lt;&gt;"")))</f>
        <v>5377098.5999999996</v>
      </c>
      <c r="N79" s="13" t="s">
        <v>122</v>
      </c>
      <c r="V79" cm="1">
        <f t="array" ref="V79">IF(TRIM(A79)="","",_xlfn.LET(_xlpm.n,TRIM(SUBSTITUTE(SUBSTITUTE(CLEAN(A79)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1104</v>
      </c>
    </row>
    <row r="80" spans="1:22" ht="17.25" customHeight="1" x14ac:dyDescent="0.25">
      <c r="A80" s="7" t="s">
        <v>91</v>
      </c>
      <c r="B80">
        <v>29</v>
      </c>
      <c r="C80">
        <v>7370415</v>
      </c>
      <c r="D80">
        <v>2319785</v>
      </c>
      <c r="E80">
        <v>2144757</v>
      </c>
      <c r="F80">
        <v>18952209</v>
      </c>
      <c r="G80">
        <v>6058062</v>
      </c>
      <c r="H80" t="str" cm="1">
        <f t="array" ref="H80">IF(COUNTA(C80:G80)=0,"",_xlfn.LET(_xlpm.m,SUMPRODUCT((LOWER(TRIM(C80:G80&amp;""))&lt;&gt;"x")*(IFERROR(C80:G80*1,0)&lt;6000000)),IF(_xlpm.m=0,"Perfect",_xlpm.m&amp;IF(_xlpm.m=1," Miss"," Misses"))))</f>
        <v>2 Misses</v>
      </c>
      <c r="I80" s="9" t="s">
        <v>121</v>
      </c>
      <c r="J80" s="10"/>
      <c r="K80" s="9" t="s">
        <v>121</v>
      </c>
      <c r="L80" s="14" cm="1">
        <f t="array" ref="L80">IF(COUNTA(C80:G80)=0,"",SUMPRODUCT((LOWER(TRIM(C80:G80&amp;""))&lt;&gt;"x")*IFERROR(C80:G80*1,0)))</f>
        <v>36845228</v>
      </c>
      <c r="M80" s="14" cm="1">
        <f t="array" ref="M80">IF(COUNTA(C80:G80)=0,"",SUMPRODUCT((LOWER(TRIM(C80:G80&amp;""))&lt;&gt;"x")*IFERROR(C80:G80*1,0))/SUMPRODUCT((LOWER(TRIM(C80:G80&amp;""))&lt;&gt;"x")*(C80:G80&lt;&gt;"")))</f>
        <v>7369045.5999999996</v>
      </c>
      <c r="N80" s="13" t="s">
        <v>122</v>
      </c>
      <c r="V80" t="e" cm="1">
        <f t="array" ref="V80">IF(TRIM(A80)="","",_xlfn.LET(_xlpm.n,TRIM(SUBSTITUTE(SUBSTITUTE(CLEAN(A80)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1" spans="1:22" ht="17.25" customHeight="1" x14ac:dyDescent="0.25">
      <c r="A81" s="7" t="s">
        <v>54</v>
      </c>
      <c r="B81">
        <v>29</v>
      </c>
      <c r="C81">
        <v>7352057</v>
      </c>
      <c r="D81">
        <v>3429581</v>
      </c>
      <c r="E81">
        <v>5684156</v>
      </c>
      <c r="F81">
        <v>11318687</v>
      </c>
      <c r="G81">
        <v>12000698</v>
      </c>
      <c r="H81" t="str" cm="1">
        <f t="array" ref="H81">IF(COUNTA(C81:G81)=0,"",_xlfn.LET(_xlpm.m,SUMPRODUCT((LOWER(TRIM(C81:G81&amp;""))&lt;&gt;"x")*(IFERROR(C81:G81*1,0)&lt;6000000)),IF(_xlpm.m=0,"Perfect",_xlpm.m&amp;IF(_xlpm.m=1," Miss"," Misses"))))</f>
        <v>2 Misses</v>
      </c>
      <c r="I81" s="9" t="s">
        <v>121</v>
      </c>
      <c r="J81" s="10"/>
      <c r="K81" s="9" t="s">
        <v>121</v>
      </c>
      <c r="L81" s="14" cm="1">
        <f t="array" ref="L81">IF(COUNTA(C81:G81)=0,"",SUMPRODUCT((LOWER(TRIM(C81:G81&amp;""))&lt;&gt;"x")*IFERROR(C81:G81*1,0)))</f>
        <v>39785179</v>
      </c>
      <c r="M81" s="14" cm="1">
        <f t="array" ref="M81">IF(COUNTA(C81:G81)=0,"",SUMPRODUCT((LOWER(TRIM(C81:G81&amp;""))&lt;&gt;"x")*IFERROR(C81:G81*1,0))/SUMPRODUCT((LOWER(TRIM(C81:G81&amp;""))&lt;&gt;"x")*(C81:G81&lt;&gt;"")))</f>
        <v>7957035.7999999998</v>
      </c>
      <c r="N81" s="13" t="s">
        <v>122</v>
      </c>
      <c r="V81" t="e" cm="1">
        <f t="array" ref="V81">IF(TRIM(A81)="","",_xlfn.LET(_xlpm.n,TRIM(SUBSTITUTE(SUBSTITUTE(CLEAN(A81)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2" spans="1:22" ht="17.25" customHeight="1" x14ac:dyDescent="0.25">
      <c r="A82" s="7" t="s">
        <v>135</v>
      </c>
      <c r="B82">
        <v>27</v>
      </c>
      <c r="C82">
        <v>13621721</v>
      </c>
      <c r="D82">
        <v>2855478</v>
      </c>
      <c r="E82">
        <v>2498572</v>
      </c>
      <c r="F82">
        <v>6855035</v>
      </c>
      <c r="G82">
        <v>3572679</v>
      </c>
      <c r="H82" t="str" cm="1">
        <f t="array" ref="H82">IF(COUNTA(C82:G82)=0,"",_xlfn.LET(_xlpm.m,SUMPRODUCT((LOWER(TRIM(C82:G82&amp;""))&lt;&gt;"x")*(IFERROR(C82:G82*1,0)&lt;6000000)),IF(_xlpm.m=0,"Perfect",_xlpm.m&amp;IF(_xlpm.m=1," Miss"," Misses"))))</f>
        <v>3 Misses</v>
      </c>
      <c r="I82" s="9" t="s">
        <v>121</v>
      </c>
      <c r="J82" s="10"/>
      <c r="K82" s="9" t="s">
        <v>121</v>
      </c>
      <c r="L82" s="14" cm="1">
        <f t="array" ref="L82">IF(COUNTA(C82:G82)=0,"",SUMPRODUCT((LOWER(TRIM(C82:G82&amp;""))&lt;&gt;"x")*IFERROR(C82:G82*1,0)))</f>
        <v>29403485</v>
      </c>
      <c r="M82" s="14" cm="1">
        <f t="array" ref="M82">IF(COUNTA(C82:G82)=0,"",SUMPRODUCT((LOWER(TRIM(C82:G82&amp;""))&lt;&gt;"x")*IFERROR(C82:G82*1,0))/SUMPRODUCT((LOWER(TRIM(C82:G82&amp;""))&lt;&gt;"x")*(C82:G82&lt;&gt;"")))</f>
        <v>5880697</v>
      </c>
      <c r="N82" s="13" t="s">
        <v>122</v>
      </c>
      <c r="V82" t="e" cm="1">
        <f t="array" ref="V82">IF(TRIM(A82)="","",_xlfn.LET(_xlpm.n,TRIM(SUBSTITUTE(SUBSTITUTE(CLEAN(A82)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3" spans="1:22" ht="17.25" customHeight="1" x14ac:dyDescent="0.25">
      <c r="A83" s="7" t="s">
        <v>56</v>
      </c>
      <c r="B83">
        <v>29</v>
      </c>
      <c r="C83">
        <v>5540433</v>
      </c>
      <c r="D83">
        <v>2941046</v>
      </c>
      <c r="E83">
        <v>2211561</v>
      </c>
      <c r="F83">
        <v>6171615</v>
      </c>
      <c r="G83">
        <v>2220059</v>
      </c>
      <c r="H83" t="str" cm="1">
        <f t="array" ref="H83">IF(COUNTA(C83:G83)=0,"",_xlfn.LET(_xlpm.m,SUMPRODUCT((LOWER(TRIM(C83:G83&amp;""))&lt;&gt;"x")*(IFERROR(C83:G83*1,0)&lt;6000000)),IF(_xlpm.m=0,"Perfect",_xlpm.m&amp;IF(_xlpm.m=1," Miss"," Misses"))))</f>
        <v>4 Misses</v>
      </c>
      <c r="I83" s="9" t="s">
        <v>121</v>
      </c>
      <c r="J83" s="9" t="s">
        <v>121</v>
      </c>
      <c r="K83" s="9" t="s">
        <v>121</v>
      </c>
      <c r="L83" s="14" cm="1">
        <f t="array" ref="L83">IF(COUNTA(C83:G83)=0,"",SUMPRODUCT((LOWER(TRIM(C83:G83&amp;""))&lt;&gt;"x")*IFERROR(C83:G83*1,0)))</f>
        <v>19084714</v>
      </c>
      <c r="M83" s="14" cm="1">
        <f t="array" ref="M83">IF(COUNTA(C83:G83)=0,"",SUMPRODUCT((LOWER(TRIM(C83:G83&amp;""))&lt;&gt;"x")*IFERROR(C83:G83*1,0))/SUMPRODUCT((LOWER(TRIM(C83:G83&amp;""))&lt;&gt;"x")*(C83:G83&lt;&gt;"")))</f>
        <v>3816942.8</v>
      </c>
      <c r="N83" s="11" t="s">
        <v>125</v>
      </c>
      <c r="V83" t="e" cm="1">
        <f t="array" ref="V83">IF(TRIM(A83)="","",_xlfn.LET(_xlpm.n,TRIM(SUBSTITUTE(SUBSTITUTE(CLEAN(A83)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4" spans="1:22" ht="17.25" customHeight="1" x14ac:dyDescent="0.25">
      <c r="A84" s="7" t="s">
        <v>58</v>
      </c>
      <c r="B84">
        <v>28</v>
      </c>
      <c r="C84">
        <v>9638003</v>
      </c>
      <c r="D84">
        <v>3412964</v>
      </c>
      <c r="E84">
        <v>1406305</v>
      </c>
      <c r="F84">
        <v>6006975</v>
      </c>
      <c r="G84">
        <v>2300596</v>
      </c>
      <c r="H84" t="str" cm="1">
        <f t="array" ref="H84">IF(COUNTA(C84:G84)=0,"",_xlfn.LET(_xlpm.m,SUMPRODUCT((LOWER(TRIM(C84:G84&amp;""))&lt;&gt;"x")*(IFERROR(C84:G84*1,0)&lt;6000000)),IF(_xlpm.m=0,"Perfect",_xlpm.m&amp;IF(_xlpm.m=1," Miss"," Misses"))))</f>
        <v>3 Misses</v>
      </c>
      <c r="I84" s="12" t="s">
        <v>140</v>
      </c>
      <c r="J84" s="10"/>
      <c r="K84" s="12" t="s">
        <v>140</v>
      </c>
      <c r="L84" s="14" cm="1">
        <f t="array" ref="L84">IF(COUNTA(C84:G84)=0,"",SUMPRODUCT((LOWER(TRIM(C84:G84&amp;""))&lt;&gt;"x")*IFERROR(C84:G84*1,0)))</f>
        <v>22764843</v>
      </c>
      <c r="M84" s="14" cm="1">
        <f t="array" ref="M84">IF(COUNTA(C84:G84)=0,"",SUMPRODUCT((LOWER(TRIM(C84:G84&amp;""))&lt;&gt;"x")*IFERROR(C84:G84*1,0))/SUMPRODUCT((LOWER(TRIM(C84:G84&amp;""))&lt;&gt;"x")*(C84:G84&lt;&gt;"")))</f>
        <v>4552968.5999999996</v>
      </c>
      <c r="N84" s="13" t="s">
        <v>122</v>
      </c>
      <c r="V84" t="e" cm="1">
        <f t="array" ref="V84">IF(TRIM(A84)="","",_xlfn.LET(_xlpm.n,TRIM(SUBSTITUTE(SUBSTITUTE(CLEAN(A84)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5" spans="1:22" ht="17.25" customHeight="1" x14ac:dyDescent="0.25">
      <c r="A85" s="7" t="s">
        <v>60</v>
      </c>
      <c r="B85">
        <v>29</v>
      </c>
      <c r="C85">
        <v>6234872</v>
      </c>
      <c r="D85">
        <v>6006091</v>
      </c>
      <c r="E85">
        <v>6218241</v>
      </c>
      <c r="F85">
        <v>8535666</v>
      </c>
      <c r="G85">
        <v>6162785</v>
      </c>
      <c r="H85" t="str" cm="1">
        <f t="array" ref="H85">IF(COUNTA(C85:G85)=0,"",_xlfn.LET(_xlpm.m,SUMPRODUCT((LOWER(TRIM(C85:G85&amp;""))&lt;&gt;"x")*(IFERROR(C85:G85*1,0)&lt;6000000)),IF(_xlpm.m=0,"Perfect",_xlpm.m&amp;IF(_xlpm.m=1," Miss"," Misses"))))</f>
        <v>Perfect</v>
      </c>
      <c r="I85" s="9" t="s">
        <v>121</v>
      </c>
      <c r="J85" s="10"/>
      <c r="K85" s="9" t="s">
        <v>121</v>
      </c>
      <c r="L85" s="14" cm="1">
        <f t="array" ref="L85">IF(COUNTA(C85:G85)=0,"",SUMPRODUCT((LOWER(TRIM(C85:G85&amp;""))&lt;&gt;"x")*IFERROR(C85:G85*1,0)))</f>
        <v>33157655</v>
      </c>
      <c r="M85" s="14" cm="1">
        <f t="array" ref="M85">IF(COUNTA(C85:G85)=0,"",SUMPRODUCT((LOWER(TRIM(C85:G85&amp;""))&lt;&gt;"x")*IFERROR(C85:G85*1,0))/SUMPRODUCT((LOWER(TRIM(C85:G85&amp;""))&lt;&gt;"x")*(C85:G85&lt;&gt;"")))</f>
        <v>6631531</v>
      </c>
      <c r="N85" s="13" t="s">
        <v>122</v>
      </c>
      <c r="V85" t="e" cm="1">
        <f t="array" ref="V85">IF(TRIM(A85)="","",_xlfn.LET(_xlpm.n,TRIM(SUBSTITUTE(SUBSTITUTE(CLEAN(A85)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6" spans="1:22" ht="17.25" customHeight="1" x14ac:dyDescent="0.25">
      <c r="A86" s="7" t="s">
        <v>193</v>
      </c>
      <c r="B86">
        <v>29</v>
      </c>
      <c r="C86">
        <v>6604722</v>
      </c>
      <c r="D86">
        <v>3256873</v>
      </c>
      <c r="E86">
        <v>2444302</v>
      </c>
      <c r="F86">
        <v>6195062</v>
      </c>
      <c r="G86">
        <v>3186048</v>
      </c>
      <c r="H86" t="str" cm="1">
        <f t="array" ref="H86">IF(COUNTA(C86:G86)=0,"",_xlfn.LET(_xlpm.m,SUMPRODUCT((LOWER(TRIM(C86:G86&amp;""))&lt;&gt;"x")*(IFERROR(C86:G86*1,0)&lt;6000000)),IF(_xlpm.m=0,"Perfect",_xlpm.m&amp;IF(_xlpm.m=1," Miss"," Misses"))))</f>
        <v>3 Misses</v>
      </c>
      <c r="I86" s="9" t="s">
        <v>121</v>
      </c>
      <c r="J86" s="10"/>
      <c r="K86" s="9" t="s">
        <v>121</v>
      </c>
      <c r="L86" s="14" cm="1">
        <f t="array" ref="L86">IF(COUNTA(C86:G86)=0,"",SUMPRODUCT((LOWER(TRIM(C86:G86&amp;""))&lt;&gt;"x")*IFERROR(C86:G86*1,0)))</f>
        <v>21687007</v>
      </c>
      <c r="M86" s="14" cm="1">
        <f t="array" ref="M86">IF(COUNTA(C86:G86)=0,"",SUMPRODUCT((LOWER(TRIM(C86:G86&amp;""))&lt;&gt;"x")*IFERROR(C86:G86*1,0))/SUMPRODUCT((LOWER(TRIM(C86:G86&amp;""))&lt;&gt;"x")*(C86:G86&lt;&gt;"")))</f>
        <v>4337401.4000000004</v>
      </c>
      <c r="N86" s="13" t="s">
        <v>122</v>
      </c>
      <c r="V86" t="e" cm="1">
        <f t="array" ref="V86">IF(TRIM(A86)="","",_xlfn.LET(_xlpm.n,TRIM(SUBSTITUTE(SUBSTITUTE(CLEAN(A86)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7" spans="1:22" ht="17.25" customHeight="1" x14ac:dyDescent="0.25">
      <c r="A87" s="7" t="s">
        <v>62</v>
      </c>
      <c r="B87">
        <v>29</v>
      </c>
      <c r="C87">
        <v>3983602</v>
      </c>
      <c r="D87">
        <v>2523522</v>
      </c>
      <c r="E87">
        <v>1511101</v>
      </c>
      <c r="F87">
        <v>3306021</v>
      </c>
      <c r="G87">
        <v>2156553</v>
      </c>
      <c r="H87" t="str" cm="1">
        <f t="array" ref="H87">IF(COUNTA(C87:G87)=0,"",_xlfn.LET(_xlpm.m,SUMPRODUCT((LOWER(TRIM(C87:G87&amp;""))&lt;&gt;"x")*(IFERROR(C87:G87*1,0)&lt;6000000)),IF(_xlpm.m=0,"Perfect",_xlpm.m&amp;IF(_xlpm.m=1," Miss"," Misses"))))</f>
        <v>5 Misses</v>
      </c>
      <c r="I87" s="9" t="s">
        <v>121</v>
      </c>
      <c r="J87" s="10"/>
      <c r="K87" s="9" t="s">
        <v>121</v>
      </c>
      <c r="L87" s="14" cm="1">
        <f t="array" ref="L87">IF(COUNTA(C87:G87)=0,"",SUMPRODUCT((LOWER(TRIM(C87:G87&amp;""))&lt;&gt;"x")*IFERROR(C87:G87*1,0)))</f>
        <v>13480799</v>
      </c>
      <c r="M87" s="14" cm="1">
        <f t="array" ref="M87">IF(COUNTA(C87:G87)=0,"",SUMPRODUCT((LOWER(TRIM(C87:G87&amp;""))&lt;&gt;"x")*IFERROR(C87:G87*1,0))/SUMPRODUCT((LOWER(TRIM(C87:G87&amp;""))&lt;&gt;"x")*(C87:G87&lt;&gt;"")))</f>
        <v>2696159.8</v>
      </c>
      <c r="N87" s="11" t="s">
        <v>125</v>
      </c>
      <c r="V87" t="e" cm="1">
        <f t="array" ref="V87">IF(TRIM(A87)="","",_xlfn.LET(_xlpm.n,TRIM(SUBSTITUTE(SUBSTITUTE(CLEAN(A87)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8" spans="1:22" ht="17.25" customHeight="1" x14ac:dyDescent="0.25">
      <c r="A88" s="7" t="s">
        <v>64</v>
      </c>
      <c r="B88">
        <v>29</v>
      </c>
      <c r="C88">
        <v>2586244</v>
      </c>
      <c r="D88">
        <v>4073412</v>
      </c>
      <c r="E88">
        <v>1338577</v>
      </c>
      <c r="F88">
        <v>6193301</v>
      </c>
      <c r="G88">
        <v>2482339</v>
      </c>
      <c r="H88" t="str" cm="1">
        <f t="array" ref="H88">IF(COUNTA(C88:G88)=0,"",_xlfn.LET(_xlpm.m,SUMPRODUCT((LOWER(TRIM(C88:G88&amp;""))&lt;&gt;"x")*(IFERROR(C88:G88*1,0)&lt;6000000)),IF(_xlpm.m=0,"Perfect",_xlpm.m&amp;IF(_xlpm.m=1," Miss"," Misses"))))</f>
        <v>4 Misses</v>
      </c>
      <c r="I88" s="9" t="s">
        <v>121</v>
      </c>
      <c r="J88" s="10"/>
      <c r="K88" s="9" t="s">
        <v>121</v>
      </c>
      <c r="L88" s="14" cm="1">
        <f t="array" ref="L88">IF(COUNTA(C88:G88)=0,"",SUMPRODUCT((LOWER(TRIM(C88:G88&amp;""))&lt;&gt;"x")*IFERROR(C88:G88*1,0)))</f>
        <v>16673873</v>
      </c>
      <c r="M88" s="14" cm="1">
        <f t="array" ref="M88">IF(COUNTA(C88:G88)=0,"",SUMPRODUCT((LOWER(TRIM(C88:G88&amp;""))&lt;&gt;"x")*IFERROR(C88:G88*1,0))/SUMPRODUCT((LOWER(TRIM(C88:G88&amp;""))&lt;&gt;"x")*(C88:G88&lt;&gt;"")))</f>
        <v>3334774.6</v>
      </c>
      <c r="N88" s="11" t="s">
        <v>125</v>
      </c>
      <c r="V88" t="e" cm="1">
        <f t="array" ref="V88">IF(TRIM(A88)="","",_xlfn.LET(_xlpm.n,TRIM(SUBSTITUTE(SUBSTITUTE(CLEAN(A88)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9" spans="1:22" ht="17.25" customHeight="1" x14ac:dyDescent="0.25">
      <c r="A89" s="7" t="s">
        <v>136</v>
      </c>
      <c r="B89">
        <v>29</v>
      </c>
      <c r="C89">
        <v>8453110</v>
      </c>
      <c r="D89">
        <v>2934675</v>
      </c>
      <c r="E89">
        <v>4716950</v>
      </c>
      <c r="F89" t="s">
        <v>142</v>
      </c>
      <c r="G89" t="s">
        <v>142</v>
      </c>
      <c r="H89" t="str" cm="1">
        <f t="array" ref="H89">IF(COUNTA(C89:G89)=0,"",_xlfn.LET(_xlpm.m,SUMPRODUCT((LOWER(TRIM(C89:G89&amp;""))&lt;&gt;"x")*(IFERROR(C89:G89*1,0)&lt;6000000)),IF(_xlpm.m=0,"Perfect",_xlpm.m&amp;IF(_xlpm.m=1," Miss"," Misses"))))</f>
        <v>2 Misses</v>
      </c>
      <c r="I89" s="9" t="s">
        <v>121</v>
      </c>
      <c r="J89" s="10"/>
      <c r="K89" s="10"/>
      <c r="L89" s="14" cm="1">
        <f t="array" ref="L89">IF(COUNTA(C89:G89)=0,"",SUMPRODUCT((LOWER(TRIM(C89:G89&amp;""))&lt;&gt;"x")*IFERROR(C89:G89*1,0)))</f>
        <v>16104735</v>
      </c>
      <c r="M89" s="14" cm="1">
        <f t="array" ref="M89">IF(COUNTA(C89:G89)=0,"",SUMPRODUCT((LOWER(TRIM(C89:G89&amp;""))&lt;&gt;"x")*IFERROR(C89:G89*1,0))/SUMPRODUCT((LOWER(TRIM(C89:G89&amp;""))&lt;&gt;"x")*(C89:G89&lt;&gt;"")))</f>
        <v>5368245</v>
      </c>
      <c r="N89" s="10"/>
      <c r="V89" t="e" cm="1">
        <f t="array" ref="V89">IF(TRIM(A89)="","",_xlfn.LET(_xlpm.n,TRIM(SUBSTITUTE(SUBSTITUTE(CLEAN(A89)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0" spans="1:22" ht="17.25" customHeight="1" x14ac:dyDescent="0.25">
      <c r="A90" s="8" t="s">
        <v>65</v>
      </c>
      <c r="B90">
        <v>28</v>
      </c>
      <c r="C90">
        <v>752024</v>
      </c>
      <c r="D90">
        <v>0</v>
      </c>
      <c r="E90">
        <v>0</v>
      </c>
      <c r="F90">
        <v>49659</v>
      </c>
      <c r="G90">
        <v>747040</v>
      </c>
      <c r="H90" t="str" cm="1">
        <f t="array" ref="H90">IF(COUNTA(C90:G90)=0,"",_xlfn.LET(_xlpm.m,SUMPRODUCT((LOWER(TRIM(C90:G90&amp;""))&lt;&gt;"x")*(IFERROR(C90:G90*1,0)&lt;6000000)),IF(_xlpm.m=0,"Perfect",_xlpm.m&amp;IF(_xlpm.m=1," Miss"," Misses"))))</f>
        <v>5 Misses</v>
      </c>
      <c r="I90" s="9" t="s">
        <v>121</v>
      </c>
      <c r="J90" s="10"/>
      <c r="K90" s="12" t="s">
        <v>140</v>
      </c>
      <c r="L90" s="14" cm="1">
        <f t="array" ref="L90">IF(COUNTA(C90:G90)=0,"",SUMPRODUCT((LOWER(TRIM(C90:G90&amp;""))&lt;&gt;"x")*IFERROR(C90:G90*1,0)))</f>
        <v>1548723</v>
      </c>
      <c r="M90" s="14" cm="1">
        <f t="array" ref="M90">IF(COUNTA(C90:G90)=0,"",SUMPRODUCT((LOWER(TRIM(C90:G90&amp;""))&lt;&gt;"x")*IFERROR(C90:G90*1,0))/SUMPRODUCT((LOWER(TRIM(C90:G90&amp;""))&lt;&gt;"x")*(C90:G90&lt;&gt;"")))</f>
        <v>309744.59999999998</v>
      </c>
      <c r="N90" s="11" t="s">
        <v>125</v>
      </c>
      <c r="V90" t="e" cm="1">
        <f t="array" ref="V90">IF(TRIM(A90)="","",_xlfn.LET(_xlpm.n,TRIM(SUBSTITUTE(SUBSTITUTE(CLEAN(A90)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1" spans="1:22" ht="17.25" customHeight="1" x14ac:dyDescent="0.25">
      <c r="A91" s="8" t="s">
        <v>199</v>
      </c>
      <c r="B91">
        <v>28</v>
      </c>
      <c r="C91">
        <v>2354521</v>
      </c>
      <c r="D91">
        <v>895027</v>
      </c>
      <c r="E91">
        <v>724452</v>
      </c>
      <c r="F91">
        <v>16005260</v>
      </c>
      <c r="G91">
        <v>250877</v>
      </c>
      <c r="H91" t="str" cm="1">
        <f t="array" ref="H91">IF(COUNTA(C91:G91)=0,"",_xlfn.LET(_xlpm.m,SUMPRODUCT((LOWER(TRIM(C91:G91&amp;""))&lt;&gt;"x")*(IFERROR(C91:G91*1,0)&lt;6000000)),IF(_xlpm.m=0,"Perfect",_xlpm.m&amp;IF(_xlpm.m=1," Miss"," Misses"))))</f>
        <v>4 Misses</v>
      </c>
      <c r="I91" s="9" t="s">
        <v>121</v>
      </c>
      <c r="J91" s="10"/>
      <c r="K91" s="9" t="s">
        <v>121</v>
      </c>
      <c r="L91" s="14" cm="1">
        <f t="array" ref="L91">IF(COUNTA(C91:G91)=0,"",SUMPRODUCT((LOWER(TRIM(C91:G91&amp;""))&lt;&gt;"x")*IFERROR(C91:G91*1,0)))</f>
        <v>20230137</v>
      </c>
      <c r="M91" s="14" cm="1">
        <f t="array" ref="M91">IF(COUNTA(C91:G91)=0,"",SUMPRODUCT((LOWER(TRIM(C91:G91&amp;""))&lt;&gt;"x")*IFERROR(C91:G91*1,0))/SUMPRODUCT((LOWER(TRIM(C91:G91&amp;""))&lt;&gt;"x")*(C91:G91&lt;&gt;"")))</f>
        <v>4046027.4</v>
      </c>
      <c r="N91" s="13" t="s">
        <v>122</v>
      </c>
      <c r="V91" t="e" cm="1">
        <f t="array" ref="V91">IF(TRIM(A91)="","",_xlfn.LET(_xlpm.n,TRIM(SUBSTITUTE(SUBSTITUTE(CLEAN(A91)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2" spans="1:22" ht="17.25" customHeight="1" x14ac:dyDescent="0.25">
      <c r="A92" s="8" t="s">
        <v>196</v>
      </c>
      <c r="B92">
        <v>27</v>
      </c>
      <c r="C92">
        <v>2313245</v>
      </c>
      <c r="D92">
        <v>3174464</v>
      </c>
      <c r="E92">
        <v>1910056</v>
      </c>
      <c r="F92">
        <v>5432763</v>
      </c>
      <c r="G92">
        <v>846631</v>
      </c>
      <c r="H92" t="str" cm="1">
        <f t="array" ref="H92">IF(COUNTA(C92:G92)=0,"",_xlfn.LET(_xlpm.m,SUMPRODUCT((LOWER(TRIM(C92:G92&amp;""))&lt;&gt;"x")*(IFERROR(C92:G92*1,0)&lt;6000000)),IF(_xlpm.m=0,"Perfect",_xlpm.m&amp;IF(_xlpm.m=1," Miss"," Misses"))))</f>
        <v>5 Misses</v>
      </c>
      <c r="I92" s="9" t="s">
        <v>121</v>
      </c>
      <c r="J92" s="10"/>
      <c r="K92" s="9" t="s">
        <v>121</v>
      </c>
      <c r="L92" s="14" cm="1">
        <f t="array" ref="L92">IF(COUNTA(C92:G92)=0,"",SUMPRODUCT((LOWER(TRIM(C92:G92&amp;""))&lt;&gt;"x")*IFERROR(C92:G92*1,0)))</f>
        <v>13677159</v>
      </c>
      <c r="M92" s="14" cm="1">
        <f t="array" ref="M92">IF(COUNTA(C92:G92)=0,"",SUMPRODUCT((LOWER(TRIM(C92:G92&amp;""))&lt;&gt;"x")*IFERROR(C92:G92*1,0))/SUMPRODUCT((LOWER(TRIM(C92:G92&amp;""))&lt;&gt;"x")*(C92:G92&lt;&gt;"")))</f>
        <v>2735431.8</v>
      </c>
      <c r="N92" s="11" t="s">
        <v>125</v>
      </c>
      <c r="V92" t="e" cm="1">
        <f t="array" ref="V92">IF(TRIM(A92)="","",_xlfn.LET(_xlpm.n,TRIM(SUBSTITUTE(SUBSTITUTE(CLEAN(A92)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3" spans="1:22" ht="17.25" customHeight="1" x14ac:dyDescent="0.25">
      <c r="A93" s="8" t="s">
        <v>15</v>
      </c>
      <c r="B93">
        <v>28</v>
      </c>
      <c r="C93">
        <v>1506418</v>
      </c>
      <c r="D93">
        <v>704106</v>
      </c>
      <c r="E93">
        <v>1833715</v>
      </c>
      <c r="F93">
        <v>0</v>
      </c>
      <c r="G93">
        <v>435287</v>
      </c>
      <c r="H93" t="str" cm="1">
        <f t="array" ref="H93">IF(COUNTA(C93:G93)=0,"",_xlfn.LET(_xlpm.m,SUMPRODUCT((LOWER(TRIM(C93:G93&amp;""))&lt;&gt;"x")*(IFERROR(C93:G93*1,0)&lt;6000000)),IF(_xlpm.m=0,"Perfect",_xlpm.m&amp;IF(_xlpm.m=1," Miss"," Misses"))))</f>
        <v>5 Misses</v>
      </c>
      <c r="I93" s="9" t="s">
        <v>121</v>
      </c>
      <c r="J93" s="10"/>
      <c r="K93" s="9" t="s">
        <v>121</v>
      </c>
      <c r="L93" s="14" cm="1">
        <f t="array" ref="L93">IF(COUNTA(C93:G93)=0,"",SUMPRODUCT((LOWER(TRIM(C93:G93&amp;""))&lt;&gt;"x")*IFERROR(C93:G93*1,0)))</f>
        <v>4479526</v>
      </c>
      <c r="M93" s="14" cm="1">
        <f t="array" ref="M93">IF(COUNTA(C93:G93)=0,"",SUMPRODUCT((LOWER(TRIM(C93:G93&amp;""))&lt;&gt;"x")*IFERROR(C93:G93*1,0))/SUMPRODUCT((LOWER(TRIM(C93:G93&amp;""))&lt;&gt;"x")*(C93:G93&lt;&gt;"")))</f>
        <v>895905.2</v>
      </c>
      <c r="N93" s="11" t="s">
        <v>125</v>
      </c>
      <c r="V93" t="e" cm="1">
        <f t="array" ref="V93">IF(TRIM(A93)="","",_xlfn.LET(_xlpm.n,TRIM(SUBSTITUTE(SUBSTITUTE(CLEAN(A93)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4" spans="1:22" ht="17.25" customHeight="1" x14ac:dyDescent="0.25">
      <c r="A94" s="8" t="s">
        <v>69</v>
      </c>
      <c r="B94">
        <v>28</v>
      </c>
      <c r="C94">
        <v>13778383</v>
      </c>
      <c r="D94">
        <v>2560361</v>
      </c>
      <c r="E94">
        <v>3303862</v>
      </c>
      <c r="F94">
        <v>4227406</v>
      </c>
      <c r="G94">
        <v>853038</v>
      </c>
      <c r="H94" t="str" cm="1">
        <f t="array" ref="H94">IF(COUNTA(C94:G94)=0,"",_xlfn.LET(_xlpm.m,SUMPRODUCT((LOWER(TRIM(C94:G94&amp;""))&lt;&gt;"x")*(IFERROR(C94:G94*1,0)&lt;6000000)),IF(_xlpm.m=0,"Perfect",_xlpm.m&amp;IF(_xlpm.m=1," Miss"," Misses"))))</f>
        <v>4 Misses</v>
      </c>
      <c r="I94" s="9" t="s">
        <v>121</v>
      </c>
      <c r="J94" s="10"/>
      <c r="K94" s="9" t="s">
        <v>121</v>
      </c>
      <c r="L94" s="14" cm="1">
        <f t="array" ref="L94">IF(COUNTA(C94:G94)=0,"",SUMPRODUCT((LOWER(TRIM(C94:G94&amp;""))&lt;&gt;"x")*IFERROR(C94:G94*1,0)))</f>
        <v>24723050</v>
      </c>
      <c r="M94" s="14" cm="1">
        <f t="array" ref="M94">IF(COUNTA(C94:G94)=0,"",SUMPRODUCT((LOWER(TRIM(C94:G94&amp;""))&lt;&gt;"x")*IFERROR(C94:G94*1,0))/SUMPRODUCT((LOWER(TRIM(C94:G94&amp;""))&lt;&gt;"x")*(C94:G94&lt;&gt;"")))</f>
        <v>4944610</v>
      </c>
      <c r="N94" s="13" t="s">
        <v>122</v>
      </c>
      <c r="V94" t="e" cm="1">
        <f t="array" ref="V94">IF(TRIM(A94)="","",_xlfn.LET(_xlpm.n,TRIM(SUBSTITUTE(SUBSTITUTE(CLEAN(A94)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5" spans="1:22" ht="17.25" customHeight="1" x14ac:dyDescent="0.25">
      <c r="A95" s="8" t="s">
        <v>66</v>
      </c>
      <c r="B95">
        <v>29</v>
      </c>
      <c r="C95">
        <v>6809180</v>
      </c>
      <c r="D95">
        <v>6794455</v>
      </c>
      <c r="E95">
        <v>3225499</v>
      </c>
      <c r="F95">
        <v>11374031</v>
      </c>
      <c r="G95">
        <v>1194513</v>
      </c>
      <c r="H95" t="str" cm="1">
        <f t="array" ref="H95">IF(COUNTA(C95:G95)=0,"",_xlfn.LET(_xlpm.m,SUMPRODUCT((LOWER(TRIM(C95:G95&amp;""))&lt;&gt;"x")*(IFERROR(C95:G95*1,0)&lt;6000000)),IF(_xlpm.m=0,"Perfect",_xlpm.m&amp;IF(_xlpm.m=1," Miss"," Misses"))))</f>
        <v>2 Misses</v>
      </c>
      <c r="I95" s="9" t="s">
        <v>121</v>
      </c>
      <c r="J95" s="10"/>
      <c r="K95" s="9" t="s">
        <v>121</v>
      </c>
      <c r="L95" s="14" cm="1">
        <f t="array" ref="L95">IF(COUNTA(C95:G95)=0,"",SUMPRODUCT((LOWER(TRIM(C95:G95&amp;""))&lt;&gt;"x")*IFERROR(C95:G95*1,0)))</f>
        <v>29397678</v>
      </c>
      <c r="M95" s="14" cm="1">
        <f t="array" ref="M95">IF(COUNTA(C95:G95)=0,"",SUMPRODUCT((LOWER(TRIM(C95:G95&amp;""))&lt;&gt;"x")*IFERROR(C95:G95*1,0))/SUMPRODUCT((LOWER(TRIM(C95:G95&amp;""))&lt;&gt;"x")*(C95:G95&lt;&gt;"")))</f>
        <v>5879535.5999999996</v>
      </c>
      <c r="N95" s="13" t="s">
        <v>122</v>
      </c>
      <c r="V95" cm="1">
        <f t="array" ref="V95">IF(TRIM(A95)="","",_xlfn.LET(_xlpm.n,TRIM(SUBSTITUTE(SUBSTITUTE(CLEAN(A95)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1098</v>
      </c>
    </row>
    <row r="96" spans="1:22" ht="17.25" customHeight="1" x14ac:dyDescent="0.25">
      <c r="A96" s="8" t="s">
        <v>71</v>
      </c>
      <c r="B96">
        <v>29</v>
      </c>
      <c r="C96">
        <v>4166592</v>
      </c>
      <c r="D96">
        <v>2215792</v>
      </c>
      <c r="E96">
        <v>3237103</v>
      </c>
      <c r="F96">
        <v>0</v>
      </c>
      <c r="G96">
        <v>2406925</v>
      </c>
      <c r="H96" t="str" cm="1">
        <f t="array" ref="H96">IF(COUNTA(C96:G96)=0,"",_xlfn.LET(_xlpm.m,SUMPRODUCT((LOWER(TRIM(C96:G96&amp;""))&lt;&gt;"x")*(IFERROR(C96:G96*1,0)&lt;6000000)),IF(_xlpm.m=0,"Perfect",_xlpm.m&amp;IF(_xlpm.m=1," Miss"," Misses"))))</f>
        <v>5 Misses</v>
      </c>
      <c r="I96" s="9" t="s">
        <v>121</v>
      </c>
      <c r="J96" s="10"/>
      <c r="K96" s="9" t="s">
        <v>121</v>
      </c>
      <c r="L96" s="14" cm="1">
        <f t="array" ref="L96">IF(COUNTA(C96:G96)=0,"",SUMPRODUCT((LOWER(TRIM(C96:G96&amp;""))&lt;&gt;"x")*IFERROR(C96:G96*1,0)))</f>
        <v>12026412</v>
      </c>
      <c r="M96" s="14" cm="1">
        <f t="array" ref="M96">IF(COUNTA(C96:G96)=0,"",SUMPRODUCT((LOWER(TRIM(C96:G96&amp;""))&lt;&gt;"x")*IFERROR(C96:G96*1,0))/SUMPRODUCT((LOWER(TRIM(C96:G96&amp;""))&lt;&gt;"x")*(C96:G96&lt;&gt;"")))</f>
        <v>2405282.4</v>
      </c>
      <c r="N96" s="11" t="s">
        <v>125</v>
      </c>
      <c r="V96" t="e" cm="1">
        <f t="array" ref="V96">IF(TRIM(A96)="","",_xlfn.LET(_xlpm.n,TRIM(SUBSTITUTE(SUBSTITUTE(CLEAN(A96)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7" spans="1:22" ht="17.25" customHeight="1" x14ac:dyDescent="0.25">
      <c r="A97" s="8" t="s">
        <v>73</v>
      </c>
      <c r="B97">
        <v>29</v>
      </c>
      <c r="C97">
        <v>6709402</v>
      </c>
      <c r="D97">
        <v>20010658</v>
      </c>
      <c r="E97">
        <v>2800067</v>
      </c>
      <c r="F97">
        <v>6171875</v>
      </c>
      <c r="G97">
        <v>3286565</v>
      </c>
      <c r="H97" t="str" cm="1">
        <f t="array" ref="H97">IF(COUNTA(C97:G97)=0,"",_xlfn.LET(_xlpm.m,SUMPRODUCT((LOWER(TRIM(C97:G97&amp;""))&lt;&gt;"x")*(IFERROR(C97:G97*1,0)&lt;6000000)),IF(_xlpm.m=0,"Perfect",_xlpm.m&amp;IF(_xlpm.m=1," Miss"," Misses"))))</f>
        <v>2 Misses</v>
      </c>
      <c r="I97" s="10"/>
      <c r="J97" s="10"/>
      <c r="K97" s="9" t="s">
        <v>121</v>
      </c>
      <c r="L97" s="14" cm="1">
        <f t="array" ref="L97">IF(COUNTA(C97:G97)=0,"",SUMPRODUCT((LOWER(TRIM(C97:G97&amp;""))&lt;&gt;"x")*IFERROR(C97:G97*1,0)))</f>
        <v>38978567</v>
      </c>
      <c r="M97" s="14" cm="1">
        <f t="array" ref="M97">IF(COUNTA(C97:G97)=0,"",SUMPRODUCT((LOWER(TRIM(C97:G97&amp;""))&lt;&gt;"x")*IFERROR(C97:G97*1,0))/SUMPRODUCT((LOWER(TRIM(C97:G97&amp;""))&lt;&gt;"x")*(C97:G97&lt;&gt;"")))</f>
        <v>7795713.4000000004</v>
      </c>
      <c r="N97" s="13" t="s">
        <v>122</v>
      </c>
      <c r="V97" cm="1">
        <f t="array" ref="V97">IF(TRIM(A97)="","",_xlfn.LET(_xlpm.n,TRIM(SUBSTITUTE(SUBSTITUTE(CLEAN(A97)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1100</v>
      </c>
    </row>
    <row r="98" spans="1:22" ht="17.25" customHeight="1" x14ac:dyDescent="0.25">
      <c r="A98" s="8" t="s">
        <v>18</v>
      </c>
      <c r="B98">
        <v>24</v>
      </c>
      <c r="C98" t="s">
        <v>142</v>
      </c>
      <c r="D98">
        <v>2470861</v>
      </c>
      <c r="E98">
        <v>7204643</v>
      </c>
      <c r="F98">
        <v>0</v>
      </c>
      <c r="G98">
        <v>757359</v>
      </c>
      <c r="H98" t="str" cm="1">
        <f t="array" ref="H98">IF(COUNTA(C98:G98)=0,"",_xlfn.LET(_xlpm.m,SUMPRODUCT((LOWER(TRIM(C98:G98&amp;""))&lt;&gt;"x")*(IFERROR(C98:G98*1,0)&lt;6000000)),IF(_xlpm.m=0,"Perfect",_xlpm.m&amp;IF(_xlpm.m=1," Miss"," Misses"))))</f>
        <v>3 Misses</v>
      </c>
      <c r="I98" s="10"/>
      <c r="J98" s="10"/>
      <c r="K98" s="9" t="s">
        <v>121</v>
      </c>
      <c r="L98" s="14" cm="1">
        <f t="array" ref="L98">IF(COUNTA(C98:G98)=0,"",SUMPRODUCT((LOWER(TRIM(C98:G98&amp;""))&lt;&gt;"x")*IFERROR(C98:G98*1,0)))</f>
        <v>10432863</v>
      </c>
      <c r="M98" s="14" cm="1">
        <f t="array" ref="M98">IF(COUNTA(C98:G98)=0,"",SUMPRODUCT((LOWER(TRIM(C98:G98&amp;""))&lt;&gt;"x")*IFERROR(C98:G98*1,0))/SUMPRODUCT((LOWER(TRIM(C98:G98&amp;""))&lt;&gt;"x")*(C98:G98&lt;&gt;"")))</f>
        <v>2608215.75</v>
      </c>
      <c r="N98" s="10"/>
      <c r="V98" t="e" cm="1">
        <f t="array" ref="V98">IF(TRIM(A98)="","",_xlfn.LET(_xlpm.n,TRIM(SUBSTITUTE(SUBSTITUTE(CLEAN(A98)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9" spans="1:22" ht="17.25" customHeight="1" x14ac:dyDescent="0.25">
      <c r="A99" s="8" t="s">
        <v>77</v>
      </c>
      <c r="B99">
        <v>30</v>
      </c>
      <c r="C99" t="s">
        <v>142</v>
      </c>
      <c r="D99">
        <v>6470391</v>
      </c>
      <c r="E99">
        <v>11377024</v>
      </c>
      <c r="F99">
        <v>5393572</v>
      </c>
      <c r="G99">
        <v>4512765</v>
      </c>
      <c r="H99" t="str" cm="1">
        <f t="array" ref="H99">IF(COUNTA(C99:G99)=0,"",_xlfn.LET(_xlpm.m,SUMPRODUCT((LOWER(TRIM(C99:G99&amp;""))&lt;&gt;"x")*(IFERROR(C99:G99*1,0)&lt;6000000)),IF(_xlpm.m=0,"Perfect",_xlpm.m&amp;IF(_xlpm.m=1," Miss"," Misses"))))</f>
        <v>2 Misses</v>
      </c>
      <c r="I99" s="10"/>
      <c r="J99" s="10"/>
      <c r="K99" s="12" t="s">
        <v>140</v>
      </c>
      <c r="L99" s="14" cm="1">
        <f t="array" ref="L99">IF(COUNTA(C99:G99)=0,"",SUMPRODUCT((LOWER(TRIM(C99:G99&amp;""))&lt;&gt;"x")*IFERROR(C99:G99*1,0)))</f>
        <v>27753752</v>
      </c>
      <c r="M99" s="14" cm="1">
        <f t="array" ref="M99">IF(COUNTA(C99:G99)=0,"",SUMPRODUCT((LOWER(TRIM(C99:G99&amp;""))&lt;&gt;"x")*IFERROR(C99:G99*1,0))/SUMPRODUCT((LOWER(TRIM(C99:G99&amp;""))&lt;&gt;"x")*(C99:G99&lt;&gt;"")))</f>
        <v>6938438</v>
      </c>
      <c r="N99" s="13" t="s">
        <v>122</v>
      </c>
      <c r="V99" t="e" cm="1">
        <f t="array" ref="V99">IF(TRIM(A99)="","",_xlfn.LET(_xlpm.n,TRIM(SUBSTITUTE(SUBSTITUTE(CLEAN(A99)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00" spans="1:22" ht="17.25" customHeight="1" x14ac:dyDescent="0.25">
      <c r="A100" t="s">
        <v>21</v>
      </c>
      <c r="B100">
        <v>24</v>
      </c>
      <c r="C100" t="s">
        <v>142</v>
      </c>
      <c r="D100">
        <v>2208451</v>
      </c>
      <c r="E100">
        <v>5385426</v>
      </c>
      <c r="F100">
        <v>0</v>
      </c>
      <c r="G100">
        <v>437030</v>
      </c>
      <c r="H100" t="str" cm="1">
        <f t="array" ref="H100">IF(COUNTA(C100:G100)=0,"",_xlfn.LET(_xlpm.m,SUMPRODUCT((LOWER(TRIM(C100:G100&amp;""))&lt;&gt;"x")*(IFERROR(C100:G100*1,0)&lt;6000000)),IF(_xlpm.m=0,"Perfect",_xlpm.m&amp;IF(_xlpm.m=1," Miss"," Misses"))))</f>
        <v>4 Misses</v>
      </c>
      <c r="I100" s="10"/>
      <c r="J100" s="10"/>
      <c r="K100" s="12" t="s">
        <v>140</v>
      </c>
      <c r="L100" s="14" cm="1">
        <f t="array" ref="L100">IF(COUNTA(C100:G100)=0,"",SUMPRODUCT((LOWER(TRIM(C100:G100&amp;""))&lt;&gt;"x")*IFERROR(C100:G100*1,0)))</f>
        <v>8030907</v>
      </c>
      <c r="M100" s="14" cm="1">
        <f t="array" ref="M100">IF(COUNTA(C100:G100)=0,"",SUMPRODUCT((LOWER(TRIM(C100:G100&amp;""))&lt;&gt;"x")*IFERROR(C100:G100*1,0))/SUMPRODUCT((LOWER(TRIM(C100:G100&amp;""))&lt;&gt;"x")*(C100:G100&lt;&gt;"")))</f>
        <v>2007726.75</v>
      </c>
      <c r="N100" s="10"/>
      <c r="V100" t="e" cm="1">
        <f t="array" ref="V100">IF(TRIM(A100)="","",_xlfn.LET(_xlpm.n,TRIM(SUBSTITUTE(SUBSTITUTE(CLEAN(A100)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01" spans="1:22" ht="17.25" customHeight="1" x14ac:dyDescent="0.25">
      <c r="H101" t="str" cm="1">
        <f t="array" ref="H101">IF(COUNTA(C101:G101)=0,"",_xlfn.LET(_xlpm.m,SUMPRODUCT((LOWER(TRIM(C101:G101&amp;""))&lt;&gt;"x")*(IFERROR(C101:G101*1,0)&lt;6000000)),IF(_xlpm.m=0,"Perfect",_xlpm.m&amp;IF(_xlpm.m=1," Miss"," Misses"))))</f>
        <v/>
      </c>
      <c r="I101" s="10"/>
      <c r="J101" s="10"/>
      <c r="K101" s="10"/>
      <c r="L101" s="14" t="str" cm="1">
        <f t="array" ref="L101">IF(COUNTA(C101:G101)=0,"",SUMPRODUCT((LOWER(TRIM(C101:G101&amp;""))&lt;&gt;"x")*IFERROR(C101:G101*1,0)))</f>
        <v/>
      </c>
      <c r="M101" s="14" t="str" cm="1">
        <f t="array" ref="M101">IF(COUNTA(C101:G101)=0,"",SUMPRODUCT((LOWER(TRIM(C101:G101&amp;""))&lt;&gt;"x")*IFERROR(C101:G101*1,0))/SUMPRODUCT((LOWER(TRIM(C101:G101&amp;""))&lt;&gt;"x")*(C101:G101&lt;&gt;"")))</f>
        <v/>
      </c>
      <c r="N101" s="10"/>
      <c r="V101" t="str" cm="1">
        <f t="array" ref="V101">IF(TRIM(A101)="","",_xlfn.LET(_xlpm.n,TRIM(SUBSTITUTE(SUBSTITUTE(CLEAN(A101)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2" spans="1:22" ht="17.25" customHeight="1" x14ac:dyDescent="0.25">
      <c r="H102" t="str" cm="1">
        <f t="array" ref="H102">IF(COUNTA(C102:G102)=0,"",_xlfn.LET(_xlpm.m,SUMPRODUCT((LOWER(TRIM(C102:G102&amp;""))&lt;&gt;"x")*(IFERROR(C102:G102*1,0)&lt;6000000)),IF(_xlpm.m=0,"Perfect",_xlpm.m&amp;IF(_xlpm.m=1," Miss"," Misses"))))</f>
        <v/>
      </c>
      <c r="I102" s="10"/>
      <c r="J102" s="10"/>
      <c r="K102" s="10"/>
      <c r="L102" s="14" t="str" cm="1">
        <f t="array" ref="L102">IF(COUNTA(C102:G102)=0,"",SUMPRODUCT((LOWER(TRIM(C102:G102&amp;""))&lt;&gt;"x")*IFERROR(C102:G102*1,0)))</f>
        <v/>
      </c>
      <c r="M102" s="14" t="str" cm="1">
        <f t="array" ref="M102">IF(COUNTA(C102:G102)=0,"",SUMPRODUCT((LOWER(TRIM(C102:G102&amp;""))&lt;&gt;"x")*IFERROR(C102:G102*1,0))/SUMPRODUCT((LOWER(TRIM(C102:G102&amp;""))&lt;&gt;"x")*(C102:G102&lt;&gt;"")))</f>
        <v/>
      </c>
      <c r="N102" s="10"/>
      <c r="V102" t="str" cm="1">
        <f t="array" ref="V102">IF(TRIM(A102)="","",_xlfn.LET(_xlpm.n,TRIM(SUBSTITUTE(SUBSTITUTE(CLEAN(A102)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3" spans="1:22" ht="17.25" customHeight="1" x14ac:dyDescent="0.25">
      <c r="H103" t="str" cm="1">
        <f t="array" ref="H103">IF(COUNTA(C103:G103)=0,"",_xlfn.LET(_xlpm.m,SUMPRODUCT((LOWER(TRIM(C103:G103&amp;""))&lt;&gt;"x")*(IFERROR(C103:G103*1,0)&lt;6000000)),IF(_xlpm.m=0,"Perfect",_xlpm.m&amp;IF(_xlpm.m=1," Miss"," Misses"))))</f>
        <v/>
      </c>
      <c r="I103" s="10"/>
      <c r="J103" s="10"/>
      <c r="K103" s="10"/>
      <c r="L103" s="14" t="str" cm="1">
        <f t="array" ref="L103">IF(COUNTA(C103:G103)=0,"",SUMPRODUCT((LOWER(TRIM(C103:G103&amp;""))&lt;&gt;"x")*IFERROR(C103:G103*1,0)))</f>
        <v/>
      </c>
      <c r="M103" s="14" t="str" cm="1">
        <f t="array" ref="M103">IF(COUNTA(C103:G103)=0,"",SUMPRODUCT((LOWER(TRIM(C103:G103&amp;""))&lt;&gt;"x")*IFERROR(C103:G103*1,0))/SUMPRODUCT((LOWER(TRIM(C103:G103&amp;""))&lt;&gt;"x")*(C103:G103&lt;&gt;"")))</f>
        <v/>
      </c>
      <c r="N103" s="10"/>
      <c r="V103" t="str" cm="1">
        <f t="array" ref="V103">IF(TRIM(A103)="","",_xlfn.LET(_xlpm.n,TRIM(SUBSTITUTE(SUBSTITUTE(CLEAN(A103)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4" spans="1:22" ht="17.25" customHeight="1" x14ac:dyDescent="0.25">
      <c r="H104" t="str" cm="1">
        <f t="array" ref="H104">IF(COUNTA(C104:G104)=0,"",_xlfn.LET(_xlpm.m,SUMPRODUCT((LOWER(TRIM(C104:G104&amp;""))&lt;&gt;"x")*(IFERROR(C104:G104*1,0)&lt;6000000)),IF(_xlpm.m=0,"Perfect",_xlpm.m&amp;IF(_xlpm.m=1," Miss"," Misses"))))</f>
        <v/>
      </c>
      <c r="I104" s="10"/>
      <c r="J104" s="10"/>
      <c r="K104" s="10"/>
      <c r="L104" s="14" t="str" cm="1">
        <f t="array" ref="L104">IF(COUNTA(C104:G104)=0,"",SUMPRODUCT((LOWER(TRIM(C104:G104&amp;""))&lt;&gt;"x")*IFERROR(C104:G104*1,0)))</f>
        <v/>
      </c>
      <c r="M104" s="14" t="str" cm="1">
        <f t="array" ref="M104">IF(COUNTA(C104:G104)=0,"",SUMPRODUCT((LOWER(TRIM(C104:G104&amp;""))&lt;&gt;"x")*IFERROR(C104:G104*1,0))/SUMPRODUCT((LOWER(TRIM(C104:G104&amp;""))&lt;&gt;"x")*(C104:G104&lt;&gt;"")))</f>
        <v/>
      </c>
      <c r="N104" s="10"/>
      <c r="V104" t="str" cm="1">
        <f t="array" ref="V104">IF(TRIM(A104)="","",_xlfn.LET(_xlpm.n,TRIM(SUBSTITUTE(SUBSTITUTE(CLEAN(A104)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5" spans="1:22" ht="17.25" customHeight="1" x14ac:dyDescent="0.25">
      <c r="H105" t="str" cm="1">
        <f t="array" ref="H105">IF(COUNTA(C105:G105)=0,"",_xlfn.LET(_xlpm.m,SUMPRODUCT((LOWER(TRIM(C105:G105&amp;""))&lt;&gt;"x")*(IFERROR(C105:G105*1,0)&lt;6000000)),IF(_xlpm.m=0,"Perfect",_xlpm.m&amp;IF(_xlpm.m=1," Miss"," Misses"))))</f>
        <v/>
      </c>
      <c r="I105" s="10"/>
      <c r="J105" s="10"/>
      <c r="K105" s="10"/>
      <c r="L105" s="14" t="str" cm="1">
        <f t="array" ref="L105">IF(COUNTA(C105:G105)=0,"",SUMPRODUCT((LOWER(TRIM(C105:G105&amp;""))&lt;&gt;"x")*IFERROR(C105:G105*1,0)))</f>
        <v/>
      </c>
      <c r="M105" s="14" t="str" cm="1">
        <f t="array" ref="M105">IF(COUNTA(C105:G105)=0,"",SUMPRODUCT((LOWER(TRIM(C105:G105&amp;""))&lt;&gt;"x")*IFERROR(C105:G105*1,0))/SUMPRODUCT((LOWER(TRIM(C105:G105&amp;""))&lt;&gt;"x")*(C105:G105&lt;&gt;"")))</f>
        <v/>
      </c>
      <c r="N105" s="10"/>
      <c r="V105" t="str" cm="1">
        <f t="array" ref="V105">IF(TRIM(A105)="","",_xlfn.LET(_xlpm.n,TRIM(SUBSTITUTE(SUBSTITUTE(CLEAN(A105)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6" spans="1:22" ht="17.25" customHeight="1" x14ac:dyDescent="0.25">
      <c r="H106" t="str" cm="1">
        <f t="array" ref="H106">IF(COUNTA(C106:G106)=0,"",_xlfn.LET(_xlpm.m,SUMPRODUCT((LOWER(TRIM(C106:G106&amp;""))&lt;&gt;"x")*(IFERROR(C106:G106*1,0)&lt;6000000)),IF(_xlpm.m=0,"Perfect",_xlpm.m&amp;IF(_xlpm.m=1," Miss"," Misses"))))</f>
        <v/>
      </c>
      <c r="I106" s="10"/>
      <c r="J106" s="10"/>
      <c r="K106" s="10"/>
      <c r="L106" s="14" t="str" cm="1">
        <f t="array" ref="L106">IF(COUNTA(C106:G106)=0,"",SUMPRODUCT((LOWER(TRIM(C106:G106&amp;""))&lt;&gt;"x")*IFERROR(C106:G106*1,0)))</f>
        <v/>
      </c>
      <c r="M106" s="14" t="str" cm="1">
        <f t="array" ref="M106">IF(COUNTA(C106:G106)=0,"",SUMPRODUCT((LOWER(TRIM(C106:G106&amp;""))&lt;&gt;"x")*IFERROR(C106:G106*1,0))/SUMPRODUCT((LOWER(TRIM(C106:G106&amp;""))&lt;&gt;"x")*(C106:G106&lt;&gt;"")))</f>
        <v/>
      </c>
      <c r="N106" s="10"/>
      <c r="V106" t="str" cm="1">
        <f t="array" ref="V106">IF(TRIM(A106)="","",_xlfn.LET(_xlpm.n,TRIM(SUBSTITUTE(SUBSTITUTE(CLEAN(A106)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7" spans="1:22" ht="17.25" customHeight="1" x14ac:dyDescent="0.25">
      <c r="A107" t="s">
        <v>97</v>
      </c>
      <c r="C107" s="3" cm="1">
        <f t="array" ref="C107">IF(SUMPRODUCT((LOWER(TRIM(C2:C106&amp;""))&lt;&gt;"x")*(C2:C106&lt;&gt;0)*(C2:C106&lt;&gt;""))=0,"",COUNTIFS(C$2:C$106,"&lt;6000000",C$2:C$106,"&lt;&gt;x",C$2:C$106,"&lt;&gt;"))</f>
        <v>42</v>
      </c>
      <c r="D107" s="3" cm="1">
        <f t="array" ref="D107">IF(SUMPRODUCT((LOWER(TRIM(D2:D106&amp;""))&lt;&gt;"x")*(D2:D106&lt;&gt;0)*(D2:D106&lt;&gt;""))=0,"",COUNTIFS(D$2:D$106,"&lt;6000000",D$2:D$106,"&lt;&gt;x",D$2:D$106,"&lt;&gt;"))</f>
        <v>73</v>
      </c>
      <c r="E107" s="3" cm="1">
        <f t="array" ref="E107">IF(SUMPRODUCT((LOWER(TRIM(E2:E106&amp;""))&lt;&gt;"x")*(E2:E106&lt;&gt;0)*(E2:E106&lt;&gt;""))=0,"",COUNTIFS(E$2:E$106,"&lt;6000000",E$2:E$106,"&lt;&gt;x",E$2:E$106,"&lt;&gt;"))</f>
        <v>70</v>
      </c>
      <c r="F107" s="3" cm="1">
        <f t="array" ref="F107">IF(SUMPRODUCT((LOWER(TRIM(F2:F106&amp;""))&lt;&gt;"x")*(F2:F106&lt;&gt;0)*(F2:F106&lt;&gt;""))=0,"",COUNTIFS(F$2:F$106,"&lt;6000000",F$2:F$106,"&lt;&gt;x",F$2:F$106,"&lt;&gt;"))</f>
        <v>33</v>
      </c>
      <c r="G107" s="3" cm="1">
        <f t="array" ref="G107">IF(SUMPRODUCT((LOWER(TRIM(G2:G106&amp;""))&lt;&gt;"x")*(G2:G106&lt;&gt;0)*(G2:G106&lt;&gt;""))=0,"",COUNTIFS(G$2:G$106,"&lt;6000000",G$2:G$106,"&lt;&gt;x",G$2:G$106,"&lt;&gt;"))</f>
        <v>63</v>
      </c>
    </row>
    <row r="108" spans="1:22" ht="17.25" customHeight="1" x14ac:dyDescent="0.25"/>
    <row r="109" spans="1:22" ht="17.25" customHeight="1" x14ac:dyDescent="0.25">
      <c r="A109" t="s">
        <v>98</v>
      </c>
      <c r="C109" s="14" cm="1">
        <f t="array" ref="C109">IF(SUMPRODUCT((LOWER(TRIM(C2:C106&amp;""))&lt;&gt;"x")*(C2:C106&lt;&gt;0)*(C2:C106&lt;&gt;""))=0,"",SUMPRODUCT((LOWER(TRIM(C2:C106&amp;""))&lt;&gt;"x")*IFERROR(C2:C106*1,0)))</f>
        <v>649927239</v>
      </c>
      <c r="D109" s="14" cm="1">
        <f t="array" ref="D109">IF(SUMPRODUCT((LOWER(TRIM(D2:D106&amp;""))&lt;&gt;"x")*(D2:D106&lt;&gt;0)*(D2:D106&lt;&gt;""))=0,"",SUMPRODUCT((LOWER(TRIM(D2:D106&amp;""))&lt;&gt;"x")*IFERROR(D2:D106*1,0)))</f>
        <v>369481360</v>
      </c>
      <c r="E109" s="14" cm="1">
        <f t="array" ref="E109">IF(SUMPRODUCT((LOWER(TRIM(E2:E106&amp;""))&lt;&gt;"x")*(E2:E106&lt;&gt;0)*(E2:E106&lt;&gt;""))=0,"",SUMPRODUCT((LOWER(TRIM(E2:E106&amp;""))&lt;&gt;"x")*IFERROR(E2:E106*1,0)))</f>
        <v>378465213</v>
      </c>
      <c r="F109" s="14" cm="1">
        <f t="array" ref="F109">IF(SUMPRODUCT((LOWER(TRIM(F2:F106&amp;""))&lt;&gt;"x")*(F2:F106&lt;&gt;0)*(F2:F106&lt;&gt;""))=0,"",SUMPRODUCT((LOWER(TRIM(F2:F106&amp;""))&lt;&gt;"x")*IFERROR(F2:F106*1,0)))</f>
        <v>905399908</v>
      </c>
      <c r="G109" s="14" cm="1">
        <f t="array" ref="G109">IF(SUMPRODUCT((LOWER(TRIM(G2:G106&amp;""))&lt;&gt;"x")*(G2:G106&lt;&gt;0)*(G2:G106&lt;&gt;""))=0,"",SUMPRODUCT((LOWER(TRIM(G2:G106&amp;""))&lt;&gt;"x")*IFERROR(G2:G106*1,0)))</f>
        <v>415029988</v>
      </c>
      <c r="N109" t="s">
        <v>103</v>
      </c>
      <c r="O109" t="s">
        <v>104</v>
      </c>
      <c r="P109" t="s">
        <v>92</v>
      </c>
    </row>
    <row r="110" spans="1:22" ht="17.25" customHeight="1" x14ac:dyDescent="0.25">
      <c r="A110" t="s">
        <v>99</v>
      </c>
      <c r="C110" s="14">
        <v>659922822</v>
      </c>
      <c r="D110" s="14">
        <v>367497203</v>
      </c>
      <c r="E110" s="14">
        <v>378465213</v>
      </c>
      <c r="F110" s="14">
        <v>920854076</v>
      </c>
      <c r="G110" s="14">
        <v>416510850</v>
      </c>
      <c r="L110" t="s">
        <v>93</v>
      </c>
      <c r="N110">
        <v>88</v>
      </c>
      <c r="O110">
        <v>2</v>
      </c>
      <c r="P110">
        <v>5</v>
      </c>
    </row>
    <row r="111" spans="1:22" ht="17.25" customHeight="1" x14ac:dyDescent="0.25">
      <c r="A111" t="s">
        <v>100</v>
      </c>
      <c r="C111" s="14">
        <f>IF(COUNT(C109:C110)&lt;2,"",ABS(C109-C110))</f>
        <v>9995583</v>
      </c>
      <c r="D111" s="14">
        <f t="shared" ref="D111:G111" si="0">IF(COUNT(D109:D110)&lt;2,"",ABS(D109-D110))</f>
        <v>1984157</v>
      </c>
      <c r="E111" s="14">
        <f t="shared" si="0"/>
        <v>0</v>
      </c>
      <c r="F111" s="14">
        <f t="shared" si="0"/>
        <v>15454168</v>
      </c>
      <c r="G111" s="14">
        <f t="shared" si="0"/>
        <v>1480862</v>
      </c>
      <c r="L111" t="s">
        <v>102</v>
      </c>
      <c r="N111">
        <v>29</v>
      </c>
    </row>
    <row r="112" spans="1:22" ht="17.25" customHeight="1" x14ac:dyDescent="0.25">
      <c r="C112" s="14"/>
      <c r="D112" s="14"/>
      <c r="E112" s="14"/>
      <c r="F112" s="14"/>
      <c r="G112" s="14"/>
      <c r="L112" t="s">
        <v>94</v>
      </c>
      <c r="N112">
        <v>85</v>
      </c>
      <c r="P112">
        <v>9</v>
      </c>
    </row>
    <row r="113" spans="1:22" ht="17.25" customHeight="1" x14ac:dyDescent="0.25">
      <c r="A113" t="s">
        <v>101</v>
      </c>
      <c r="C113" s="14"/>
      <c r="D113" s="14"/>
      <c r="E113" s="14"/>
      <c r="F113" s="14"/>
      <c r="G113" s="14"/>
    </row>
    <row r="114" spans="1:22" ht="17.25" customHeight="1" x14ac:dyDescent="0.25">
      <c r="A114" t="s">
        <v>179</v>
      </c>
      <c r="C114" s="14"/>
      <c r="D114" s="14"/>
      <c r="E114" s="14"/>
      <c r="F114" s="14"/>
      <c r="G114" s="14"/>
    </row>
    <row r="115" spans="1:22" ht="17.25" customHeight="1" x14ac:dyDescent="0.25">
      <c r="A115" t="s">
        <v>98</v>
      </c>
      <c r="C115" s="14">
        <v>800543087</v>
      </c>
      <c r="D115" s="14">
        <v>442894380</v>
      </c>
      <c r="E115" s="14">
        <v>528756400</v>
      </c>
      <c r="F115" s="14">
        <v>748004347</v>
      </c>
      <c r="G115" s="14">
        <v>352003888</v>
      </c>
    </row>
    <row r="116" spans="1:22" ht="17.25" customHeight="1" x14ac:dyDescent="0.25"/>
    <row r="117" spans="1:22" ht="17.25" customHeight="1" x14ac:dyDescent="0.25">
      <c r="A117" t="s">
        <v>95</v>
      </c>
      <c r="C117" t="s">
        <v>143</v>
      </c>
      <c r="D117" t="s">
        <v>143</v>
      </c>
      <c r="E117" t="s">
        <v>143</v>
      </c>
      <c r="F117" t="s">
        <v>141</v>
      </c>
      <c r="G117" t="s">
        <v>141</v>
      </c>
    </row>
    <row r="118" spans="1:22" ht="17.25" customHeight="1" x14ac:dyDescent="0.25">
      <c r="V118">
        <v>1114</v>
      </c>
    </row>
    <row r="119" spans="1:22" ht="81" customHeight="1" x14ac:dyDescent="0.25">
      <c r="V119">
        <v>1047</v>
      </c>
    </row>
    <row r="120" spans="1:22" ht="81" customHeight="1" x14ac:dyDescent="0.25">
      <c r="A120" t="str">
        <f>IF(COUNTA(C117:G117)&lt;5,"",IF(COUNTIF(C117:G117,"WPX")&gt;2,"WPX",A114))</f>
        <v>#170 [H-K]</v>
      </c>
      <c r="V120">
        <v>1073</v>
      </c>
    </row>
    <row r="121" spans="1:22" ht="81" customHeight="1" x14ac:dyDescent="0.25">
      <c r="V121">
        <v>1045</v>
      </c>
    </row>
    <row r="122" spans="1:22" ht="81" customHeight="1" x14ac:dyDescent="0.25">
      <c r="V122">
        <v>1077</v>
      </c>
    </row>
  </sheetData>
  <sheetProtection selectLockedCells="1" selectUnlockedCells="1"/>
  <conditionalFormatting sqref="C2:G106">
    <cfRule type="expression" dxfId="89" priority="5">
      <formula>AND(ISNUMBER(C2),C2&gt;=6000000)</formula>
    </cfRule>
    <cfRule type="expression" dxfId="88" priority="6">
      <formula>AND(ISNUMBER(C2),C2&gt;=1,C2&lt;6000000)</formula>
    </cfRule>
    <cfRule type="expression" dxfId="87" priority="7">
      <formula>AND(C2&lt;&gt;"",TRIM(LOWER(C2&amp;""))&lt;&gt;"x",C2=0)</formula>
    </cfRule>
    <cfRule type="expression" dxfId="86" priority="8">
      <formula>TRIM(LOWER(C2&amp;""))="x"</formula>
    </cfRule>
  </conditionalFormatting>
  <conditionalFormatting sqref="I2:K106">
    <cfRule type="expression" dxfId="85" priority="2">
      <formula>LOWER(TRIM(I2&amp;""))="f"</formula>
    </cfRule>
    <cfRule type="expression" dxfId="84" priority="3">
      <formula>OR(LOWER(TRIM(I2&amp;""))="n",AND(I2=0,I2&lt;&gt;""))</formula>
    </cfRule>
    <cfRule type="expression" dxfId="83" priority="4">
      <formula>OR(LOWER(TRIM(I2&amp;""))="y",I2=1)</formula>
    </cfRule>
  </conditionalFormatting>
  <conditionalFormatting sqref="L2:L106">
    <cfRule type="dataBar" priority="1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{EC0C1DFF-2EA3-41D4-B38C-AC4A09F9910E}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RefreshWeeklySymbolsAndCounts">
                <anchor moveWithCells="1" sizeWithCells="1">
                  <from>
                    <xdr:col>16</xdr:col>
                    <xdr:colOff>57150</xdr:colOff>
                    <xdr:row>1</xdr:row>
                    <xdr:rowOff>0</xdr:rowOff>
                  </from>
                  <to>
                    <xdr:col>16</xdr:col>
                    <xdr:colOff>1057275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0C1DFF-2EA3-41D4-B38C-AC4A09F9910E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B4D6D-42FF-4762-945B-4DD827DF437B}">
  <sheetPr codeName="Sheet4"/>
  <dimension ref="A1:V125"/>
  <sheetViews>
    <sheetView topLeftCell="A95" workbookViewId="0">
      <selection activeCell="B120" sqref="B120"/>
    </sheetView>
  </sheetViews>
  <sheetFormatPr defaultRowHeight="81" customHeight="1" x14ac:dyDescent="0.25"/>
  <cols>
    <col min="1" max="1" width="16.28515625" customWidth="1"/>
    <col min="2" max="2" width="5.7109375" customWidth="1"/>
    <col min="3" max="7" width="14.85546875" customWidth="1"/>
    <col min="8" max="8" width="11.7109375" customWidth="1"/>
    <col min="9" max="11" width="4.85546875" customWidth="1"/>
    <col min="12" max="14" width="14.85546875" customWidth="1"/>
    <col min="15" max="15" width="17" customWidth="1"/>
    <col min="16" max="16" width="17.140625" customWidth="1"/>
    <col min="17" max="17" width="16.28515625" customWidth="1"/>
    <col min="23" max="23" width="6" customWidth="1"/>
  </cols>
  <sheetData>
    <row r="1" spans="1:22" s="2" customFormat="1" ht="81" customHeight="1" x14ac:dyDescent="0.25"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2" t="s">
        <v>84</v>
      </c>
      <c r="J1" s="2" t="s">
        <v>85</v>
      </c>
      <c r="K1" s="2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ht="17.25" customHeight="1" x14ac:dyDescent="0.25">
      <c r="A2" s="4" t="s">
        <v>152</v>
      </c>
      <c r="C2" s="15">
        <v>32235221</v>
      </c>
      <c r="D2" s="16">
        <v>20218938</v>
      </c>
      <c r="E2" s="17">
        <v>9736756</v>
      </c>
      <c r="F2" s="18">
        <v>34749329</v>
      </c>
      <c r="G2" s="19">
        <v>20937760</v>
      </c>
      <c r="H2" t="s">
        <v>120</v>
      </c>
      <c r="I2" s="10"/>
      <c r="J2" s="9" t="s">
        <v>121</v>
      </c>
      <c r="K2" s="9" t="s">
        <v>121</v>
      </c>
      <c r="L2" s="14">
        <v>117878004</v>
      </c>
      <c r="M2" s="14">
        <f>IF(COUNTA(C2:G2)=5,L2/5,"")</f>
        <v>23575600.800000001</v>
      </c>
      <c r="N2" s="13" t="s">
        <v>122</v>
      </c>
      <c r="O2" t="str" cm="1">
        <f t="array" ref="O2:O28">IFERROR(_xlfn._xlws.FILTER(A2:A106,(L2:L106&lt;20000000)*(_xlfn.BYROW(C2:G106,_xlfn.LAMBDA(_xlpm.r,SUMPRODUCT((LOWER(TRIM(_xlpm.r&amp;""))&lt;&gt;"x")*(_xlpm.r&lt;&gt;""))&gt;0))),""),"")</f>
        <v>Brooklynny</v>
      </c>
      <c r="P2" t="str" cm="1">
        <f t="array" ref="P2:P11">IFERROR(_xlfn.TAKE(_xlfn.SORTBY(_xlfn._xlws.FILTER(A2:A106,L2:L106&gt;0),_xlfn._xlws.FILTER(L2:L106,L2:L106&gt;0),1),10),"")</f>
        <v>Meowwe</v>
      </c>
      <c r="V2">
        <f>_xlfn.LET(_xlpm.n,TRIM(A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1001</v>
      </c>
    </row>
    <row r="3" spans="1:22" ht="17.25" customHeight="1" x14ac:dyDescent="0.25">
      <c r="A3" s="5" t="s">
        <v>6</v>
      </c>
      <c r="C3" s="20">
        <v>12812051</v>
      </c>
      <c r="D3" s="21">
        <v>8792609</v>
      </c>
      <c r="E3" s="22">
        <v>4330738</v>
      </c>
      <c r="F3" s="23">
        <v>6394403</v>
      </c>
      <c r="G3" s="24">
        <v>14008250</v>
      </c>
      <c r="H3" t="s">
        <v>123</v>
      </c>
      <c r="I3" s="10"/>
      <c r="J3" s="9" t="s">
        <v>121</v>
      </c>
      <c r="K3" s="9" t="s">
        <v>121</v>
      </c>
      <c r="L3" s="14">
        <v>46338051</v>
      </c>
      <c r="M3" s="14">
        <f t="shared" ref="M3:M66" si="0">IF(COUNTA(C3:G3)=5,L3/5,"")</f>
        <v>9267610.1999999993</v>
      </c>
      <c r="N3" s="13" t="s">
        <v>122</v>
      </c>
      <c r="O3" t="str">
        <v>Carson29</v>
      </c>
      <c r="P3" t="str">
        <v>Waxaklahan</v>
      </c>
      <c r="V3">
        <f>_xlfn.LET(_xlpm.n,TRIM(A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1002</v>
      </c>
    </row>
    <row r="4" spans="1:22" ht="17.25" customHeight="1" x14ac:dyDescent="0.25">
      <c r="A4" s="5" t="s">
        <v>10</v>
      </c>
      <c r="C4" s="20">
        <v>13360379</v>
      </c>
      <c r="D4" s="21">
        <v>4783337</v>
      </c>
      <c r="E4" s="25">
        <v>7657784</v>
      </c>
      <c r="F4" s="23">
        <v>31762270</v>
      </c>
      <c r="G4" s="24">
        <v>6148910</v>
      </c>
      <c r="H4" t="s">
        <v>123</v>
      </c>
      <c r="I4" s="10"/>
      <c r="J4" s="9" t="s">
        <v>121</v>
      </c>
      <c r="K4" s="9" t="s">
        <v>121</v>
      </c>
      <c r="L4" s="14">
        <v>63712680</v>
      </c>
      <c r="M4" s="14">
        <f t="shared" si="0"/>
        <v>12742536</v>
      </c>
      <c r="N4" s="13" t="s">
        <v>122</v>
      </c>
      <c r="O4" t="str">
        <v>convivial</v>
      </c>
      <c r="P4" t="str">
        <v>Matys</v>
      </c>
      <c r="V4">
        <f>_xlfn.LET(_xlpm.n,TRIM(A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1003</v>
      </c>
    </row>
    <row r="5" spans="1:22" ht="17.25" customHeight="1" x14ac:dyDescent="0.25">
      <c r="A5" s="5" t="s">
        <v>250</v>
      </c>
      <c r="C5" s="20">
        <v>12461833</v>
      </c>
      <c r="D5" s="21">
        <v>6902788</v>
      </c>
      <c r="E5" s="22">
        <v>20333820</v>
      </c>
      <c r="F5" s="23">
        <v>21668068</v>
      </c>
      <c r="G5" s="24">
        <v>20648975</v>
      </c>
      <c r="H5" t="s">
        <v>120</v>
      </c>
      <c r="I5" s="10"/>
      <c r="J5" s="9" t="s">
        <v>121</v>
      </c>
      <c r="K5" s="9" t="s">
        <v>121</v>
      </c>
      <c r="L5" s="14">
        <v>82015484</v>
      </c>
      <c r="M5" s="14">
        <f t="shared" si="0"/>
        <v>16403096.800000001</v>
      </c>
      <c r="N5" s="13" t="s">
        <v>122</v>
      </c>
      <c r="O5" t="str">
        <v>FernaLS</v>
      </c>
      <c r="P5" t="str">
        <v>Fabnio</v>
      </c>
      <c r="V5">
        <v>1004</v>
      </c>
    </row>
    <row r="6" spans="1:22" ht="17.25" customHeight="1" x14ac:dyDescent="0.25">
      <c r="A6" s="5" t="s">
        <v>153</v>
      </c>
      <c r="C6" s="26">
        <v>11302862</v>
      </c>
      <c r="D6" s="21">
        <v>6417957</v>
      </c>
      <c r="E6" s="22">
        <v>21737665</v>
      </c>
      <c r="F6" s="23">
        <v>22898764</v>
      </c>
      <c r="G6" s="24">
        <v>8837633</v>
      </c>
      <c r="H6" t="s">
        <v>120</v>
      </c>
      <c r="I6" s="10"/>
      <c r="J6" s="9" t="s">
        <v>121</v>
      </c>
      <c r="K6" s="9" t="s">
        <v>121</v>
      </c>
      <c r="L6" s="14">
        <v>71194881</v>
      </c>
      <c r="M6" s="14">
        <f t="shared" si="0"/>
        <v>14238976.199999999</v>
      </c>
      <c r="N6" s="13" t="s">
        <v>122</v>
      </c>
      <c r="O6" t="str">
        <v>Meowwe</v>
      </c>
      <c r="P6" t="str">
        <v>Cgable</v>
      </c>
      <c r="V6">
        <f>_xlfn.LET(_xlpm.n,TRIM(A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1005</v>
      </c>
    </row>
    <row r="7" spans="1:22" ht="17.25" customHeight="1" x14ac:dyDescent="0.25">
      <c r="A7" s="5" t="s">
        <v>155</v>
      </c>
      <c r="C7" s="26">
        <v>17740790</v>
      </c>
      <c r="D7" s="21">
        <v>9459707</v>
      </c>
      <c r="E7" s="22">
        <v>11226360</v>
      </c>
      <c r="F7" s="23">
        <v>16631091</v>
      </c>
      <c r="G7" s="24">
        <v>8227636</v>
      </c>
      <c r="H7" t="s">
        <v>120</v>
      </c>
      <c r="I7" s="10"/>
      <c r="J7" s="9" t="s">
        <v>121</v>
      </c>
      <c r="K7" s="9" t="s">
        <v>121</v>
      </c>
      <c r="L7" s="14">
        <v>63285584</v>
      </c>
      <c r="M7" s="14">
        <f t="shared" si="0"/>
        <v>12657116.800000001</v>
      </c>
      <c r="N7" s="13" t="s">
        <v>122</v>
      </c>
      <c r="O7" t="str">
        <v>The Phemon</v>
      </c>
      <c r="P7" t="str">
        <v>Blaque</v>
      </c>
      <c r="V7">
        <f>_xlfn.LET(_xlpm.n,TRIM(A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1006</v>
      </c>
    </row>
    <row r="8" spans="1:22" ht="17.25" customHeight="1" x14ac:dyDescent="0.25">
      <c r="A8" s="5" t="s">
        <v>19</v>
      </c>
      <c r="C8" s="26">
        <v>27460383</v>
      </c>
      <c r="D8" s="21">
        <v>11232331</v>
      </c>
      <c r="E8" s="22">
        <v>20240045</v>
      </c>
      <c r="F8" s="23">
        <v>29858466</v>
      </c>
      <c r="G8" s="24">
        <v>18502636</v>
      </c>
      <c r="H8" t="s">
        <v>120</v>
      </c>
      <c r="I8" s="10"/>
      <c r="J8" s="9" t="s">
        <v>121</v>
      </c>
      <c r="K8" s="9" t="s">
        <v>121</v>
      </c>
      <c r="L8" s="14">
        <v>107293861</v>
      </c>
      <c r="M8" s="14">
        <f t="shared" si="0"/>
        <v>21458772.199999999</v>
      </c>
      <c r="N8" s="13" t="s">
        <v>122</v>
      </c>
      <c r="O8" t="str">
        <v>Rex Odie</v>
      </c>
      <c r="P8" t="str">
        <v>Twin09</v>
      </c>
      <c r="V8">
        <f>_xlfn.LET(_xlpm.n,TRIM(A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1007</v>
      </c>
    </row>
    <row r="9" spans="1:22" ht="17.25" customHeight="1" x14ac:dyDescent="0.25">
      <c r="A9" s="5" t="s">
        <v>195</v>
      </c>
      <c r="C9" s="26">
        <v>5786580</v>
      </c>
      <c r="D9" s="27">
        <v>4728832</v>
      </c>
      <c r="E9" s="25">
        <v>1761228</v>
      </c>
      <c r="F9" s="23">
        <v>9177302</v>
      </c>
      <c r="G9" s="24">
        <v>7108774</v>
      </c>
      <c r="H9" t="s">
        <v>124</v>
      </c>
      <c r="I9" s="10"/>
      <c r="J9" s="9" t="s">
        <v>121</v>
      </c>
      <c r="K9" s="9" t="s">
        <v>121</v>
      </c>
      <c r="L9" s="14">
        <v>28562716</v>
      </c>
      <c r="M9" s="14">
        <f t="shared" si="0"/>
        <v>5712543.2000000002</v>
      </c>
      <c r="N9" s="13" t="s">
        <v>122</v>
      </c>
      <c r="O9" t="str">
        <v>Turtley22</v>
      </c>
      <c r="P9" t="str">
        <v>Rex Odie</v>
      </c>
      <c r="V9">
        <f>_xlfn.LET(_xlpm.n,TRIM(A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1008</v>
      </c>
    </row>
    <row r="10" spans="1:22" ht="17.25" customHeight="1" x14ac:dyDescent="0.25">
      <c r="A10" s="5" t="s">
        <v>23</v>
      </c>
      <c r="C10" s="26">
        <v>8227400</v>
      </c>
      <c r="D10" s="21">
        <v>9477018</v>
      </c>
      <c r="E10" s="22">
        <v>9029726</v>
      </c>
      <c r="F10" s="23">
        <v>17362386</v>
      </c>
      <c r="G10" s="24">
        <v>6751986</v>
      </c>
      <c r="H10" t="s">
        <v>120</v>
      </c>
      <c r="I10" s="10"/>
      <c r="J10" s="11" t="s">
        <v>125</v>
      </c>
      <c r="K10" s="9" t="s">
        <v>121</v>
      </c>
      <c r="L10" s="14">
        <v>50848516</v>
      </c>
      <c r="M10" s="14">
        <f t="shared" si="0"/>
        <v>10169703.199999999</v>
      </c>
      <c r="N10" s="13" t="s">
        <v>122</v>
      </c>
      <c r="O10" t="str">
        <v>Twin09</v>
      </c>
      <c r="P10" t="str">
        <v>The Phemon</v>
      </c>
      <c r="V10">
        <f>_xlfn.LET(_xlpm.n,TRIM(A10)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1009</v>
      </c>
    </row>
    <row r="11" spans="1:22" ht="17.25" customHeight="1" x14ac:dyDescent="0.25">
      <c r="A11" s="6" t="s">
        <v>4</v>
      </c>
      <c r="C11" s="26">
        <v>7820627</v>
      </c>
      <c r="D11" s="21">
        <v>13317494</v>
      </c>
      <c r="E11" s="22">
        <v>4832479</v>
      </c>
      <c r="F11" s="23">
        <v>19734268</v>
      </c>
      <c r="G11" s="24">
        <v>8345673</v>
      </c>
      <c r="H11" t="s">
        <v>123</v>
      </c>
      <c r="I11" s="10"/>
      <c r="J11" s="9" t="s">
        <v>121</v>
      </c>
      <c r="K11" s="9" t="s">
        <v>121</v>
      </c>
      <c r="L11" s="14">
        <v>54050541</v>
      </c>
      <c r="M11" s="14">
        <f t="shared" si="0"/>
        <v>10810108.199999999</v>
      </c>
      <c r="N11" s="13" t="s">
        <v>122</v>
      </c>
      <c r="O11" t="str">
        <v>Blaque</v>
      </c>
      <c r="P11" t="str">
        <v>GolabJamun</v>
      </c>
      <c r="V11">
        <f>_xlfn.LET(_xlpm.n,TRIM(A11)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1010</v>
      </c>
    </row>
    <row r="12" spans="1:22" ht="17.25" customHeight="1" x14ac:dyDescent="0.25">
      <c r="A12" s="6" t="s">
        <v>7</v>
      </c>
      <c r="C12" s="26">
        <v>8621156</v>
      </c>
      <c r="D12" s="21">
        <v>9206879</v>
      </c>
      <c r="E12" s="22">
        <v>3265561</v>
      </c>
      <c r="F12" s="23">
        <v>29497193</v>
      </c>
      <c r="G12" s="24">
        <v>6524222</v>
      </c>
      <c r="H12" t="s">
        <v>123</v>
      </c>
      <c r="I12" s="10"/>
      <c r="J12" s="11" t="s">
        <v>125</v>
      </c>
      <c r="K12" s="9" t="s">
        <v>121</v>
      </c>
      <c r="L12" s="14">
        <v>57115011</v>
      </c>
      <c r="M12" s="14">
        <f t="shared" si="0"/>
        <v>11423002.199999999</v>
      </c>
      <c r="N12" s="13" t="s">
        <v>122</v>
      </c>
      <c r="O12" t="str">
        <v>Brommex</v>
      </c>
      <c r="V12">
        <f>_xlfn.LET(_xlpm.n,TRIM(A12)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1011</v>
      </c>
    </row>
    <row r="13" spans="1:22" ht="17.25" customHeight="1" x14ac:dyDescent="0.25">
      <c r="A13" s="6" t="s">
        <v>11</v>
      </c>
      <c r="C13" s="26">
        <v>26416195</v>
      </c>
      <c r="D13" s="21">
        <v>6049199</v>
      </c>
      <c r="E13" s="22">
        <v>8443499</v>
      </c>
      <c r="F13" s="23">
        <v>40284352</v>
      </c>
      <c r="G13" s="24">
        <v>6058472</v>
      </c>
      <c r="H13" t="s">
        <v>120</v>
      </c>
      <c r="I13" s="10"/>
      <c r="J13" s="9" t="s">
        <v>121</v>
      </c>
      <c r="K13" s="9" t="s">
        <v>121</v>
      </c>
      <c r="L13" s="14">
        <v>87251717</v>
      </c>
      <c r="M13" s="14">
        <f t="shared" si="0"/>
        <v>17450343.399999999</v>
      </c>
      <c r="N13" s="13" t="s">
        <v>122</v>
      </c>
      <c r="O13" t="str">
        <v>CarlosMLG</v>
      </c>
      <c r="V13" t="e">
        <f>_xlfn.LET(_xlpm.n,TRIM(A13)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4" spans="1:22" ht="17.25" customHeight="1" x14ac:dyDescent="0.25">
      <c r="A14" s="6" t="s">
        <v>13</v>
      </c>
      <c r="C14" s="26">
        <v>8744658</v>
      </c>
      <c r="D14" s="21">
        <v>6019586</v>
      </c>
      <c r="E14" s="22">
        <v>6005138</v>
      </c>
      <c r="F14" s="23">
        <v>29853003</v>
      </c>
      <c r="G14" s="24">
        <v>2986768</v>
      </c>
      <c r="H14" t="s">
        <v>123</v>
      </c>
      <c r="I14" s="10"/>
      <c r="J14" s="9" t="s">
        <v>121</v>
      </c>
      <c r="K14" s="9" t="s">
        <v>121</v>
      </c>
      <c r="L14" s="14">
        <v>53609153</v>
      </c>
      <c r="M14" s="14">
        <f t="shared" si="0"/>
        <v>10721830.6</v>
      </c>
      <c r="N14" s="13" t="s">
        <v>122</v>
      </c>
      <c r="O14" t="str">
        <v>Cgable</v>
      </c>
      <c r="V14">
        <f>_xlfn.LET(_xlpm.n,TRIM(A14)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1013</v>
      </c>
    </row>
    <row r="15" spans="1:22" ht="17.25" customHeight="1" x14ac:dyDescent="0.25">
      <c r="A15" s="6" t="s">
        <v>16</v>
      </c>
      <c r="C15" s="26">
        <v>7046708</v>
      </c>
      <c r="D15" s="21">
        <v>5883464</v>
      </c>
      <c r="E15" s="25">
        <v>2390722</v>
      </c>
      <c r="F15" s="23">
        <v>9340600</v>
      </c>
      <c r="G15" s="24">
        <v>3617549</v>
      </c>
      <c r="H15" t="s">
        <v>124</v>
      </c>
      <c r="I15" s="10"/>
      <c r="J15" s="9" t="s">
        <v>121</v>
      </c>
      <c r="K15" s="9" t="s">
        <v>121</v>
      </c>
      <c r="L15" s="14">
        <v>28279043</v>
      </c>
      <c r="M15" s="14">
        <f t="shared" si="0"/>
        <v>5655808.5999999996</v>
      </c>
      <c r="N15" s="13" t="s">
        <v>122</v>
      </c>
      <c r="O15" t="str">
        <v>Chuck Woolery</v>
      </c>
      <c r="V15">
        <f>_xlfn.LET(_xlpm.n,TRIM(A15)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1014</v>
      </c>
    </row>
    <row r="16" spans="1:22" ht="17.25" customHeight="1" x14ac:dyDescent="0.25">
      <c r="A16" s="6" t="s">
        <v>126</v>
      </c>
      <c r="C16" s="26">
        <v>3442326</v>
      </c>
      <c r="D16" s="27">
        <v>2973691</v>
      </c>
      <c r="E16" s="25">
        <v>909049</v>
      </c>
      <c r="F16" s="23">
        <v>6315946</v>
      </c>
      <c r="G16" s="24">
        <v>4304718</v>
      </c>
      <c r="H16" t="s">
        <v>127</v>
      </c>
      <c r="I16" s="10"/>
      <c r="J16" s="9" t="s">
        <v>121</v>
      </c>
      <c r="K16" s="9" t="s">
        <v>121</v>
      </c>
      <c r="L16" s="14">
        <v>17945730</v>
      </c>
      <c r="M16" s="14">
        <f t="shared" si="0"/>
        <v>3589146</v>
      </c>
      <c r="N16" s="11" t="s">
        <v>125</v>
      </c>
      <c r="O16" t="str">
        <v>Daani</v>
      </c>
      <c r="V16" t="e">
        <f>_xlfn.LET(_xlpm.n,TRIM(A16)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7" spans="1:22" ht="17.25" customHeight="1" x14ac:dyDescent="0.25">
      <c r="A17" s="6" t="s">
        <v>5</v>
      </c>
      <c r="C17" s="26">
        <v>6447575</v>
      </c>
      <c r="D17" s="21">
        <v>3020520</v>
      </c>
      <c r="E17" s="25">
        <v>3016155</v>
      </c>
      <c r="F17" s="23">
        <v>6113123</v>
      </c>
      <c r="G17" s="24">
        <v>995757</v>
      </c>
      <c r="H17" t="s">
        <v>124</v>
      </c>
      <c r="I17" s="10"/>
      <c r="J17" s="11" t="s">
        <v>125</v>
      </c>
      <c r="K17" s="11" t="s">
        <v>125</v>
      </c>
      <c r="L17" s="14">
        <v>19593130</v>
      </c>
      <c r="M17" s="14">
        <f t="shared" si="0"/>
        <v>3918626</v>
      </c>
      <c r="N17" s="11" t="s">
        <v>125</v>
      </c>
      <c r="O17" t="str">
        <v>Fabnio</v>
      </c>
      <c r="V17" t="e">
        <f>_xlfn.LET(_xlpm.n,TRIM(A17)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8" spans="1:22" ht="17.25" customHeight="1" x14ac:dyDescent="0.25">
      <c r="A18" s="6" t="s">
        <v>188</v>
      </c>
      <c r="C18" s="26">
        <v>6584327</v>
      </c>
      <c r="D18" s="21">
        <v>3634157</v>
      </c>
      <c r="E18" s="25">
        <v>6153866</v>
      </c>
      <c r="F18" s="23">
        <v>8532747</v>
      </c>
      <c r="G18" s="24">
        <v>6311224</v>
      </c>
      <c r="H18" t="s">
        <v>123</v>
      </c>
      <c r="I18" s="10"/>
      <c r="J18" s="9" t="s">
        <v>121</v>
      </c>
      <c r="K18" s="9" t="s">
        <v>121</v>
      </c>
      <c r="L18" s="14">
        <v>31216321</v>
      </c>
      <c r="M18" s="14">
        <f t="shared" si="0"/>
        <v>6243264.2000000002</v>
      </c>
      <c r="N18" s="13" t="s">
        <v>122</v>
      </c>
      <c r="O18" t="str">
        <v>GolabJamun</v>
      </c>
      <c r="V18">
        <f>_xlfn.LET(_xlpm.n,TRIM(A18)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1017</v>
      </c>
    </row>
    <row r="19" spans="1:22" ht="17.25" customHeight="1" x14ac:dyDescent="0.25">
      <c r="A19" s="6" t="s">
        <v>36</v>
      </c>
      <c r="C19" s="26">
        <v>6624078</v>
      </c>
      <c r="D19" s="27">
        <v>8505098</v>
      </c>
      <c r="E19" s="25">
        <v>12601786</v>
      </c>
      <c r="F19" s="23">
        <v>3031222</v>
      </c>
      <c r="G19" s="24">
        <v>12696385</v>
      </c>
      <c r="H19" t="s">
        <v>123</v>
      </c>
      <c r="I19" s="10"/>
      <c r="J19" s="9" t="s">
        <v>121</v>
      </c>
      <c r="K19" s="9" t="s">
        <v>121</v>
      </c>
      <c r="L19" s="14">
        <v>43458569</v>
      </c>
      <c r="M19" s="14">
        <f t="shared" si="0"/>
        <v>8691713.8000000007</v>
      </c>
      <c r="N19" s="13" t="s">
        <v>122</v>
      </c>
      <c r="O19" t="str">
        <v>LOVER GUY</v>
      </c>
      <c r="V19" t="e">
        <f>_xlfn.LET(_xlpm.n,TRIM(A19)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20" spans="1:22" ht="17.25" customHeight="1" x14ac:dyDescent="0.25">
      <c r="A20" s="6" t="s">
        <v>202</v>
      </c>
      <c r="C20" s="26">
        <v>7332549</v>
      </c>
      <c r="D20" s="21">
        <v>3292264</v>
      </c>
      <c r="E20" s="22">
        <v>1589477</v>
      </c>
      <c r="F20" s="23">
        <v>5359516</v>
      </c>
      <c r="G20" s="24">
        <v>1243333</v>
      </c>
      <c r="H20" t="s">
        <v>127</v>
      </c>
      <c r="I20" s="10"/>
      <c r="J20" s="9" t="s">
        <v>121</v>
      </c>
      <c r="K20" s="9" t="s">
        <v>121</v>
      </c>
      <c r="L20" s="14">
        <v>18817139</v>
      </c>
      <c r="M20" s="14">
        <f t="shared" si="0"/>
        <v>3763427.8</v>
      </c>
      <c r="N20" s="11" t="s">
        <v>125</v>
      </c>
      <c r="O20" t="str">
        <v>Matys</v>
      </c>
      <c r="V20" t="e">
        <f>_xlfn.LET(_xlpm.n,TRIM(A20)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21" spans="1:22" ht="17.25" customHeight="1" x14ac:dyDescent="0.25">
      <c r="A21" s="6" t="s">
        <v>24</v>
      </c>
      <c r="C21" s="26">
        <v>10465977</v>
      </c>
      <c r="D21" s="21">
        <v>6673665</v>
      </c>
      <c r="E21" s="22">
        <v>4105259</v>
      </c>
      <c r="F21" s="23">
        <v>12685545</v>
      </c>
      <c r="G21" s="24">
        <v>10413989</v>
      </c>
      <c r="H21" t="s">
        <v>123</v>
      </c>
      <c r="I21" s="10"/>
      <c r="J21" s="9" t="s">
        <v>121</v>
      </c>
      <c r="K21" s="9" t="s">
        <v>121</v>
      </c>
      <c r="L21" s="14">
        <v>44344435</v>
      </c>
      <c r="M21" s="14">
        <f t="shared" si="0"/>
        <v>8868887</v>
      </c>
      <c r="N21" s="13" t="s">
        <v>122</v>
      </c>
      <c r="O21" t="str">
        <v>Mervyn</v>
      </c>
      <c r="V21">
        <f>_xlfn.LET(_xlpm.n,TRIM(A21)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1020</v>
      </c>
    </row>
    <row r="22" spans="1:22" ht="17.25" customHeight="1" x14ac:dyDescent="0.25">
      <c r="A22" s="6" t="s">
        <v>254</v>
      </c>
      <c r="C22" s="26">
        <v>6305621</v>
      </c>
      <c r="D22" s="21">
        <v>6007058</v>
      </c>
      <c r="E22" s="25">
        <v>17698008</v>
      </c>
      <c r="F22" s="23">
        <v>8149689</v>
      </c>
      <c r="G22" s="24">
        <v>22702584</v>
      </c>
      <c r="H22" t="s">
        <v>120</v>
      </c>
      <c r="I22" s="10"/>
      <c r="J22" s="9" t="s">
        <v>121</v>
      </c>
      <c r="K22" s="9" t="s">
        <v>121</v>
      </c>
      <c r="L22" s="14">
        <v>60862960</v>
      </c>
      <c r="M22" s="14">
        <f t="shared" si="0"/>
        <v>12172592</v>
      </c>
      <c r="N22" s="13" t="s">
        <v>122</v>
      </c>
      <c r="O22" t="str">
        <v>T3psu</v>
      </c>
      <c r="V22">
        <f>_xlfn.LET(_xlpm.n,TRIM(A22)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1021</v>
      </c>
    </row>
    <row r="23" spans="1:22" ht="17.25" customHeight="1" x14ac:dyDescent="0.25">
      <c r="A23" s="6" t="s">
        <v>128</v>
      </c>
      <c r="C23" s="26">
        <v>16360013</v>
      </c>
      <c r="D23" s="21">
        <v>6657311</v>
      </c>
      <c r="E23" s="22">
        <v>8775575</v>
      </c>
      <c r="F23" s="23">
        <v>30160048</v>
      </c>
      <c r="G23" s="24">
        <v>10747582</v>
      </c>
      <c r="H23" t="s">
        <v>120</v>
      </c>
      <c r="I23" s="10"/>
      <c r="J23" s="9" t="s">
        <v>121</v>
      </c>
      <c r="K23" s="9" t="s">
        <v>121</v>
      </c>
      <c r="L23" s="14">
        <v>72700529</v>
      </c>
      <c r="M23" s="14">
        <f t="shared" si="0"/>
        <v>14540105.800000001</v>
      </c>
      <c r="N23" s="13" t="s">
        <v>122</v>
      </c>
      <c r="O23" t="str">
        <v>Valentine85</v>
      </c>
      <c r="V23" t="e">
        <f>_xlfn.LET(_xlpm.n,TRIM(A23)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24" spans="1:22" ht="17.25" customHeight="1" x14ac:dyDescent="0.25">
      <c r="A24" s="6" t="s">
        <v>28</v>
      </c>
      <c r="C24" s="26">
        <v>11022218</v>
      </c>
      <c r="D24" s="21">
        <v>7079376</v>
      </c>
      <c r="E24" s="22">
        <v>5850837</v>
      </c>
      <c r="F24" s="23">
        <v>24060417</v>
      </c>
      <c r="G24" s="24">
        <v>10379107</v>
      </c>
      <c r="H24" t="s">
        <v>123</v>
      </c>
      <c r="I24" s="10"/>
      <c r="J24" s="9" t="s">
        <v>121</v>
      </c>
      <c r="K24" s="9" t="s">
        <v>121</v>
      </c>
      <c r="L24" s="14">
        <v>58391955</v>
      </c>
      <c r="M24" s="14">
        <f t="shared" si="0"/>
        <v>11678391</v>
      </c>
      <c r="N24" s="13" t="s">
        <v>122</v>
      </c>
      <c r="O24" t="str">
        <v>feedmelumia</v>
      </c>
      <c r="V24">
        <f>_xlfn.LET(_xlpm.n,TRIM(A24)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1023</v>
      </c>
    </row>
    <row r="25" spans="1:22" ht="17.25" customHeight="1" x14ac:dyDescent="0.25">
      <c r="A25" s="6" t="s">
        <v>197</v>
      </c>
      <c r="C25" s="26">
        <v>10106255</v>
      </c>
      <c r="D25" s="21">
        <v>754192</v>
      </c>
      <c r="E25" s="25">
        <v>1163849</v>
      </c>
      <c r="F25" s="23">
        <v>489970</v>
      </c>
      <c r="G25" s="24">
        <v>7584851</v>
      </c>
      <c r="H25" t="s">
        <v>124</v>
      </c>
      <c r="I25" s="10"/>
      <c r="J25" s="9" t="s">
        <v>121</v>
      </c>
      <c r="K25" s="11" t="s">
        <v>125</v>
      </c>
      <c r="L25" s="14">
        <v>20099117</v>
      </c>
      <c r="M25" s="14">
        <f t="shared" si="0"/>
        <v>4019823.4</v>
      </c>
      <c r="N25" s="13" t="s">
        <v>122</v>
      </c>
      <c r="O25" t="str">
        <v>Knull is back</v>
      </c>
      <c r="V25" t="e">
        <f>_xlfn.LET(_xlpm.n,TRIM(A25)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26" spans="1:22" ht="17.25" customHeight="1" x14ac:dyDescent="0.25">
      <c r="A26" s="6" t="s">
        <v>32</v>
      </c>
      <c r="C26" s="26">
        <v>3988679</v>
      </c>
      <c r="D26" s="21">
        <v>1818195</v>
      </c>
      <c r="E26" s="25">
        <v>2095366</v>
      </c>
      <c r="F26" s="23">
        <v>6174630</v>
      </c>
      <c r="G26" s="24">
        <v>1086939</v>
      </c>
      <c r="H26" t="s">
        <v>127</v>
      </c>
      <c r="I26" s="10"/>
      <c r="J26" s="11" t="s">
        <v>125</v>
      </c>
      <c r="K26" s="9" t="s">
        <v>121</v>
      </c>
      <c r="L26" s="14">
        <v>15163809</v>
      </c>
      <c r="M26" s="14">
        <f t="shared" si="0"/>
        <v>3032761.8</v>
      </c>
      <c r="N26" s="11" t="s">
        <v>125</v>
      </c>
      <c r="O26" t="str">
        <v>MexCol</v>
      </c>
      <c r="V26">
        <f>_xlfn.LET(_xlpm.n,TRIM(A26)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1025</v>
      </c>
    </row>
    <row r="27" spans="1:22" ht="17.25" customHeight="1" x14ac:dyDescent="0.25">
      <c r="A27" s="6" t="s">
        <v>187</v>
      </c>
      <c r="C27" s="26">
        <v>20071500</v>
      </c>
      <c r="D27" s="27">
        <v>7044183</v>
      </c>
      <c r="E27" s="22">
        <v>29066906</v>
      </c>
      <c r="F27" s="23">
        <v>24576142</v>
      </c>
      <c r="G27" s="24">
        <v>13348219</v>
      </c>
      <c r="H27" t="s">
        <v>120</v>
      </c>
      <c r="I27" s="10"/>
      <c r="J27" s="9" t="s">
        <v>121</v>
      </c>
      <c r="K27" s="9" t="s">
        <v>121</v>
      </c>
      <c r="L27" s="14">
        <v>94106950</v>
      </c>
      <c r="M27" s="14">
        <f t="shared" si="0"/>
        <v>18821390</v>
      </c>
      <c r="N27" s="13" t="s">
        <v>122</v>
      </c>
      <c r="O27" t="str">
        <v>Pabloaob</v>
      </c>
      <c r="V27">
        <f>_xlfn.LET(_xlpm.n,TRIM(A27)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1026</v>
      </c>
    </row>
    <row r="28" spans="1:22" ht="17.25" customHeight="1" x14ac:dyDescent="0.25">
      <c r="A28" s="6" t="s">
        <v>35</v>
      </c>
      <c r="C28" s="26">
        <v>16617360</v>
      </c>
      <c r="D28" s="21">
        <v>6090323</v>
      </c>
      <c r="E28" s="22">
        <v>7621080</v>
      </c>
      <c r="F28" s="23">
        <v>22590152</v>
      </c>
      <c r="G28" s="24">
        <v>4203779</v>
      </c>
      <c r="H28" t="s">
        <v>123</v>
      </c>
      <c r="I28" s="10"/>
      <c r="J28" s="9" t="s">
        <v>121</v>
      </c>
      <c r="K28" s="9" t="s">
        <v>121</v>
      </c>
      <c r="L28" s="14">
        <v>57122694</v>
      </c>
      <c r="M28" s="14">
        <f t="shared" si="0"/>
        <v>11424538.800000001</v>
      </c>
      <c r="N28" s="13" t="s">
        <v>122</v>
      </c>
      <c r="O28" t="str">
        <v>Waxaklahan</v>
      </c>
      <c r="V28">
        <f>_xlfn.LET(_xlpm.n,TRIM(A28)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1027</v>
      </c>
    </row>
    <row r="29" spans="1:22" ht="17.25" customHeight="1" x14ac:dyDescent="0.25">
      <c r="A29" s="6" t="s">
        <v>38</v>
      </c>
      <c r="C29" s="26">
        <v>12926305</v>
      </c>
      <c r="D29" s="21">
        <v>7797140</v>
      </c>
      <c r="E29" s="22">
        <v>11885275</v>
      </c>
      <c r="F29" s="23">
        <v>25794404</v>
      </c>
      <c r="G29" s="23">
        <v>11173502</v>
      </c>
      <c r="H29" t="s">
        <v>120</v>
      </c>
      <c r="I29" s="10"/>
      <c r="J29" s="10"/>
      <c r="K29" s="10"/>
      <c r="L29" s="14">
        <v>69576626</v>
      </c>
      <c r="M29" s="14">
        <f t="shared" si="0"/>
        <v>13915325.199999999</v>
      </c>
      <c r="N29" s="13" t="s">
        <v>122</v>
      </c>
      <c r="V29">
        <f>_xlfn.LET(_xlpm.n,TRIM(A29)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1029</v>
      </c>
    </row>
    <row r="30" spans="1:22" ht="17.25" customHeight="1" x14ac:dyDescent="0.25">
      <c r="A30" s="6" t="s">
        <v>41</v>
      </c>
      <c r="C30" s="26">
        <v>17109626</v>
      </c>
      <c r="D30" s="21">
        <v>9681475</v>
      </c>
      <c r="E30" s="25">
        <v>6201541</v>
      </c>
      <c r="F30" s="23">
        <v>21741719</v>
      </c>
      <c r="G30" s="24">
        <v>7230444</v>
      </c>
      <c r="H30" t="s">
        <v>120</v>
      </c>
      <c r="I30" s="10"/>
      <c r="J30" s="9" t="s">
        <v>121</v>
      </c>
      <c r="K30" s="9" t="s">
        <v>121</v>
      </c>
      <c r="L30" s="14">
        <v>61964805</v>
      </c>
      <c r="M30" s="14">
        <f t="shared" si="0"/>
        <v>12392961</v>
      </c>
      <c r="N30" s="13" t="s">
        <v>122</v>
      </c>
      <c r="V30">
        <f>_xlfn.LET(_xlpm.n,TRIM(A30)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1030</v>
      </c>
    </row>
    <row r="31" spans="1:22" ht="17.25" customHeight="1" x14ac:dyDescent="0.25">
      <c r="A31" s="6" t="s">
        <v>42</v>
      </c>
      <c r="C31" s="26">
        <v>7546686</v>
      </c>
      <c r="D31" s="21">
        <v>3145842</v>
      </c>
      <c r="E31" s="28">
        <v>2200495</v>
      </c>
      <c r="F31" s="23">
        <v>6430549</v>
      </c>
      <c r="G31" s="24">
        <v>3002185</v>
      </c>
      <c r="H31" t="s">
        <v>124</v>
      </c>
      <c r="I31" s="10"/>
      <c r="J31" s="9" t="s">
        <v>121</v>
      </c>
      <c r="K31" s="9" t="s">
        <v>121</v>
      </c>
      <c r="L31" s="14">
        <v>22325757</v>
      </c>
      <c r="M31" s="14">
        <f t="shared" si="0"/>
        <v>4465151.4000000004</v>
      </c>
      <c r="N31" s="13" t="s">
        <v>122</v>
      </c>
      <c r="V31">
        <f>_xlfn.LET(_xlpm.n,TRIM(A31)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1031</v>
      </c>
    </row>
    <row r="32" spans="1:22" ht="17.25" customHeight="1" x14ac:dyDescent="0.25">
      <c r="A32" s="6" t="s">
        <v>44</v>
      </c>
      <c r="C32" s="26">
        <v>0</v>
      </c>
      <c r="D32" s="29">
        <v>0</v>
      </c>
      <c r="E32" s="22">
        <v>2855075</v>
      </c>
      <c r="F32" s="23">
        <v>15671829</v>
      </c>
      <c r="G32" s="24">
        <v>6284666</v>
      </c>
      <c r="H32" t="s">
        <v>123</v>
      </c>
      <c r="I32" s="10"/>
      <c r="J32" s="9" t="s">
        <v>121</v>
      </c>
      <c r="K32" s="9" t="s">
        <v>121</v>
      </c>
      <c r="L32" s="14">
        <v>24811570</v>
      </c>
      <c r="M32" s="14">
        <f t="shared" si="0"/>
        <v>4962314</v>
      </c>
      <c r="N32" s="13" t="s">
        <v>122</v>
      </c>
      <c r="V32">
        <f>_xlfn.LET(_xlpm.n,TRIM(A32)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1032</v>
      </c>
    </row>
    <row r="33" spans="1:22" ht="17.25" customHeight="1" x14ac:dyDescent="0.25">
      <c r="A33" s="6" t="s">
        <v>154</v>
      </c>
      <c r="C33" s="26">
        <v>0</v>
      </c>
      <c r="D33" s="29">
        <v>8907675</v>
      </c>
      <c r="E33" s="22">
        <v>11451963</v>
      </c>
      <c r="F33" s="23">
        <v>4127838</v>
      </c>
      <c r="G33" s="24">
        <v>7623264</v>
      </c>
      <c r="H33" t="s">
        <v>123</v>
      </c>
      <c r="I33" s="10"/>
      <c r="J33" s="9" t="s">
        <v>121</v>
      </c>
      <c r="K33" s="9" t="s">
        <v>121</v>
      </c>
      <c r="L33" s="14">
        <v>32110740</v>
      </c>
      <c r="M33" s="14">
        <f t="shared" si="0"/>
        <v>6422148</v>
      </c>
      <c r="N33" s="13" t="s">
        <v>122</v>
      </c>
      <c r="V33">
        <f>_xlfn.LET(_xlpm.n,TRIM(A33)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1033</v>
      </c>
    </row>
    <row r="34" spans="1:22" ht="17.25" customHeight="1" x14ac:dyDescent="0.25">
      <c r="A34" s="6" t="s">
        <v>46</v>
      </c>
      <c r="C34" s="26">
        <v>2367175</v>
      </c>
      <c r="D34" s="27">
        <v>8412070</v>
      </c>
      <c r="E34" s="30">
        <v>8324595</v>
      </c>
      <c r="F34" s="31">
        <v>19090000</v>
      </c>
      <c r="G34" s="32">
        <v>7843180</v>
      </c>
      <c r="H34" t="s">
        <v>123</v>
      </c>
      <c r="I34" s="10"/>
      <c r="J34" s="9" t="s">
        <v>121</v>
      </c>
      <c r="K34" s="9" t="s">
        <v>121</v>
      </c>
      <c r="L34" s="14">
        <v>46037020</v>
      </c>
      <c r="M34" s="14">
        <f t="shared" si="0"/>
        <v>9207404</v>
      </c>
      <c r="N34" s="13" t="s">
        <v>122</v>
      </c>
      <c r="V34">
        <f>_xlfn.LET(_xlpm.n,TRIM(A34)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1034</v>
      </c>
    </row>
    <row r="35" spans="1:22" ht="17.25" customHeight="1" x14ac:dyDescent="0.25">
      <c r="A35" s="6" t="s">
        <v>50</v>
      </c>
      <c r="C35" s="26">
        <v>0</v>
      </c>
      <c r="D35" s="32">
        <v>0</v>
      </c>
      <c r="E35" s="22">
        <v>0</v>
      </c>
      <c r="F35" s="23">
        <v>0</v>
      </c>
      <c r="G35" s="24">
        <v>492166</v>
      </c>
      <c r="H35" t="s">
        <v>123</v>
      </c>
      <c r="I35" s="10"/>
      <c r="J35" s="11" t="s">
        <v>125</v>
      </c>
      <c r="K35" s="11" t="s">
        <v>125</v>
      </c>
      <c r="L35" s="14">
        <v>492166</v>
      </c>
      <c r="M35" s="14">
        <f t="shared" si="0"/>
        <v>98433.2</v>
      </c>
      <c r="N35" s="11" t="s">
        <v>125</v>
      </c>
      <c r="V35" t="e">
        <f>_xlfn.LET(_xlpm.n,TRIM(A35)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36" spans="1:22" ht="17.25" customHeight="1" x14ac:dyDescent="0.25">
      <c r="A36" s="6" t="s">
        <v>158</v>
      </c>
      <c r="C36" s="26">
        <v>16261167</v>
      </c>
      <c r="D36" s="21">
        <v>6061422</v>
      </c>
      <c r="E36" s="22">
        <v>10354030</v>
      </c>
      <c r="F36" s="23">
        <v>13549750</v>
      </c>
      <c r="G36" s="24">
        <v>7194392</v>
      </c>
      <c r="H36" t="s">
        <v>120</v>
      </c>
      <c r="I36" s="10"/>
      <c r="J36" s="9" t="s">
        <v>121</v>
      </c>
      <c r="K36" s="9" t="s">
        <v>121</v>
      </c>
      <c r="L36" s="14">
        <v>53420761</v>
      </c>
      <c r="M36" s="14">
        <f t="shared" si="0"/>
        <v>10684152.199999999</v>
      </c>
      <c r="N36" s="13" t="s">
        <v>122</v>
      </c>
      <c r="V36">
        <f>_xlfn.LET(_xlpm.n,TRIM(A36)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1036</v>
      </c>
    </row>
    <row r="37" spans="1:22" ht="17.25" customHeight="1" x14ac:dyDescent="0.25">
      <c r="A37" s="6" t="s">
        <v>48</v>
      </c>
      <c r="C37" s="26">
        <v>8683799</v>
      </c>
      <c r="D37" s="21">
        <v>16512780</v>
      </c>
      <c r="E37" s="25">
        <v>17983375</v>
      </c>
      <c r="F37" s="23">
        <v>36565929</v>
      </c>
      <c r="G37" s="24">
        <v>12986996</v>
      </c>
      <c r="H37" t="s">
        <v>120</v>
      </c>
      <c r="I37" s="10"/>
      <c r="J37" s="9" t="s">
        <v>121</v>
      </c>
      <c r="K37" s="9" t="s">
        <v>121</v>
      </c>
      <c r="L37" s="14">
        <v>92732879</v>
      </c>
      <c r="M37" s="14">
        <f t="shared" si="0"/>
        <v>18546575.800000001</v>
      </c>
      <c r="N37" s="13" t="s">
        <v>122</v>
      </c>
      <c r="V37">
        <f>_xlfn.LET(_xlpm.n,TRIM(A37)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1037</v>
      </c>
    </row>
    <row r="38" spans="1:22" ht="17.25" customHeight="1" x14ac:dyDescent="0.25">
      <c r="A38" s="6" t="s">
        <v>53</v>
      </c>
      <c r="C38" s="26">
        <v>1954072</v>
      </c>
      <c r="D38" s="27">
        <v>1557656</v>
      </c>
      <c r="E38" s="22">
        <v>1828770</v>
      </c>
      <c r="F38" s="23">
        <v>20864741</v>
      </c>
      <c r="G38" s="24">
        <v>2704418</v>
      </c>
      <c r="H38" t="s">
        <v>127</v>
      </c>
      <c r="I38" s="10"/>
      <c r="J38" s="9" t="s">
        <v>121</v>
      </c>
      <c r="K38" s="9" t="s">
        <v>121</v>
      </c>
      <c r="L38" s="14">
        <v>28909657</v>
      </c>
      <c r="M38" s="14">
        <f t="shared" si="0"/>
        <v>5781931.4000000004</v>
      </c>
      <c r="N38" s="13" t="s">
        <v>122</v>
      </c>
      <c r="V38">
        <f>_xlfn.LET(_xlpm.n,TRIM(A38)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1038</v>
      </c>
    </row>
    <row r="39" spans="1:22" ht="17.25" customHeight="1" x14ac:dyDescent="0.25">
      <c r="A39" s="6" t="s">
        <v>57</v>
      </c>
      <c r="C39" s="26">
        <v>9622349</v>
      </c>
      <c r="D39" s="21">
        <v>8167160</v>
      </c>
      <c r="E39" s="25">
        <v>11936500</v>
      </c>
      <c r="F39" s="23">
        <v>12855720</v>
      </c>
      <c r="G39" s="24">
        <v>13971029</v>
      </c>
      <c r="H39" t="s">
        <v>120</v>
      </c>
      <c r="I39" s="10"/>
      <c r="J39" s="9" t="s">
        <v>121</v>
      </c>
      <c r="K39" s="9" t="s">
        <v>121</v>
      </c>
      <c r="L39" s="14">
        <v>56552758</v>
      </c>
      <c r="M39" s="14">
        <f t="shared" si="0"/>
        <v>11310551.6</v>
      </c>
      <c r="N39" s="13" t="s">
        <v>122</v>
      </c>
      <c r="V39">
        <f>_xlfn.LET(_xlpm.n,TRIM(A39)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1039</v>
      </c>
    </row>
    <row r="40" spans="1:22" ht="17.25" customHeight="1" x14ac:dyDescent="0.25">
      <c r="A40" s="6" t="s">
        <v>129</v>
      </c>
      <c r="C40" s="26">
        <v>2158507</v>
      </c>
      <c r="D40" s="27">
        <v>412780</v>
      </c>
      <c r="E40" s="22">
        <v>1256380</v>
      </c>
      <c r="F40" s="23">
        <v>1508545</v>
      </c>
      <c r="G40" s="24">
        <v>2319486</v>
      </c>
      <c r="H40" t="s">
        <v>130</v>
      </c>
      <c r="I40" s="10"/>
      <c r="J40" s="9" t="s">
        <v>121</v>
      </c>
      <c r="K40" s="9" t="s">
        <v>121</v>
      </c>
      <c r="L40" s="14">
        <v>7655698</v>
      </c>
      <c r="M40" s="14">
        <f t="shared" si="0"/>
        <v>1531139.6</v>
      </c>
      <c r="N40" s="11" t="s">
        <v>125</v>
      </c>
      <c r="V40" t="e">
        <f>_xlfn.LET(_xlpm.n,TRIM(A40)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41" spans="1:22" ht="17.25" customHeight="1" x14ac:dyDescent="0.25">
      <c r="A41" s="6" t="s">
        <v>77</v>
      </c>
      <c r="C41" s="26">
        <v>9682479</v>
      </c>
      <c r="D41" s="21">
        <v>6938396</v>
      </c>
      <c r="E41" s="25">
        <v>8878098</v>
      </c>
      <c r="F41" s="23">
        <v>20539613</v>
      </c>
      <c r="G41" s="24">
        <v>30630408</v>
      </c>
      <c r="H41" t="s">
        <v>120</v>
      </c>
      <c r="I41" s="10"/>
      <c r="J41" s="9" t="s">
        <v>121</v>
      </c>
      <c r="K41" s="9" t="s">
        <v>121</v>
      </c>
      <c r="L41" s="14">
        <v>76668994</v>
      </c>
      <c r="M41" s="14">
        <f t="shared" si="0"/>
        <v>15333798.800000001</v>
      </c>
      <c r="N41" s="13" t="s">
        <v>122</v>
      </c>
      <c r="V41">
        <v>1102</v>
      </c>
    </row>
    <row r="42" spans="1:22" ht="17.25" customHeight="1" x14ac:dyDescent="0.25">
      <c r="A42" s="6" t="s">
        <v>76</v>
      </c>
      <c r="C42" s="26">
        <v>1549622</v>
      </c>
      <c r="D42" s="27">
        <v>2175130</v>
      </c>
      <c r="E42" s="25">
        <v>966986</v>
      </c>
      <c r="F42" s="23">
        <v>748024</v>
      </c>
      <c r="G42" s="24">
        <v>734326</v>
      </c>
      <c r="H42" t="s">
        <v>130</v>
      </c>
      <c r="I42" s="10"/>
      <c r="J42" s="9" t="s">
        <v>121</v>
      </c>
      <c r="K42" s="11" t="s">
        <v>125</v>
      </c>
      <c r="L42" s="14">
        <v>6174088</v>
      </c>
      <c r="M42" s="14">
        <f t="shared" si="0"/>
        <v>1234817.6000000001</v>
      </c>
      <c r="N42" s="11" t="s">
        <v>125</v>
      </c>
      <c r="V42">
        <f>_xlfn.LET(_xlpm.n,TRIM(A42)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1043</v>
      </c>
    </row>
    <row r="43" spans="1:22" ht="17.25" customHeight="1" x14ac:dyDescent="0.25">
      <c r="A43" s="6" t="s">
        <v>61</v>
      </c>
      <c r="C43" s="26">
        <v>10512524</v>
      </c>
      <c r="D43" s="21">
        <v>4832470</v>
      </c>
      <c r="E43" s="25">
        <v>4682999</v>
      </c>
      <c r="F43" s="23">
        <v>9056977</v>
      </c>
      <c r="G43" s="24">
        <v>6291213</v>
      </c>
      <c r="H43" t="s">
        <v>131</v>
      </c>
      <c r="I43" s="10"/>
      <c r="J43" s="9" t="s">
        <v>121</v>
      </c>
      <c r="K43" s="9" t="s">
        <v>121</v>
      </c>
      <c r="L43" s="14">
        <v>35376183</v>
      </c>
      <c r="M43" s="14">
        <f t="shared" si="0"/>
        <v>7075236.5999999996</v>
      </c>
      <c r="N43" s="13" t="s">
        <v>122</v>
      </c>
      <c r="V43">
        <f>_xlfn.LET(_xlpm.n,TRIM(A43)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1044</v>
      </c>
    </row>
    <row r="44" spans="1:22" ht="17.25" customHeight="1" x14ac:dyDescent="0.25">
      <c r="A44" s="6" t="s">
        <v>251</v>
      </c>
      <c r="C44" s="26">
        <v>6547255</v>
      </c>
      <c r="D44" s="21">
        <v>2578237</v>
      </c>
      <c r="E44" s="22">
        <v>1640671</v>
      </c>
      <c r="F44" s="23">
        <v>19009482</v>
      </c>
      <c r="G44" s="24">
        <v>4198931</v>
      </c>
      <c r="H44" t="s">
        <v>124</v>
      </c>
      <c r="I44" s="10"/>
      <c r="J44" s="9" t="s">
        <v>121</v>
      </c>
      <c r="K44" s="9" t="s">
        <v>121</v>
      </c>
      <c r="L44" s="14">
        <v>33974576</v>
      </c>
      <c r="M44" s="14">
        <f t="shared" si="0"/>
        <v>6794915.2000000002</v>
      </c>
      <c r="N44" s="13" t="s">
        <v>122</v>
      </c>
      <c r="V44">
        <f>_xlfn.LET(_xlpm.n,TRIM(A44)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1045</v>
      </c>
    </row>
    <row r="45" spans="1:22" ht="17.25" customHeight="1" x14ac:dyDescent="0.25">
      <c r="A45" s="6" t="s">
        <v>63</v>
      </c>
      <c r="C45" s="33">
        <v>6010870</v>
      </c>
      <c r="D45" s="34">
        <v>3465108</v>
      </c>
      <c r="E45" s="35">
        <v>3560995</v>
      </c>
      <c r="F45" s="35">
        <v>10506976</v>
      </c>
      <c r="G45" s="34">
        <v>4866097</v>
      </c>
      <c r="H45" t="s">
        <v>124</v>
      </c>
      <c r="I45" s="10"/>
      <c r="J45" s="10"/>
      <c r="K45" s="10"/>
      <c r="L45" s="14">
        <v>28410046</v>
      </c>
      <c r="M45" s="14">
        <f t="shared" si="0"/>
        <v>5682009.2000000002</v>
      </c>
      <c r="N45" s="13" t="s">
        <v>122</v>
      </c>
      <c r="V45">
        <v>1047</v>
      </c>
    </row>
    <row r="46" spans="1:22" ht="17.25" customHeight="1" x14ac:dyDescent="0.25">
      <c r="A46" s="6" t="s">
        <v>186</v>
      </c>
      <c r="C46" s="26">
        <v>7075544</v>
      </c>
      <c r="D46" s="21">
        <v>16032024</v>
      </c>
      <c r="E46" s="22">
        <v>12644048</v>
      </c>
      <c r="F46" s="23">
        <v>33899154</v>
      </c>
      <c r="G46" s="24">
        <v>8078245</v>
      </c>
      <c r="H46" t="s">
        <v>120</v>
      </c>
      <c r="I46" s="10"/>
      <c r="J46" s="9" t="s">
        <v>121</v>
      </c>
      <c r="K46" s="9" t="s">
        <v>121</v>
      </c>
      <c r="L46" s="14">
        <v>77729015</v>
      </c>
      <c r="M46" s="14">
        <f t="shared" si="0"/>
        <v>15545803</v>
      </c>
      <c r="N46" s="13" t="s">
        <v>122</v>
      </c>
      <c r="V46">
        <f>_xlfn.LET(_xlpm.n,TRIM(A46)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1048</v>
      </c>
    </row>
    <row r="47" spans="1:22" ht="17.25" customHeight="1" x14ac:dyDescent="0.25">
      <c r="A47" s="6" t="s">
        <v>68</v>
      </c>
      <c r="C47" s="26">
        <v>4327504</v>
      </c>
      <c r="D47" s="27">
        <v>3346367</v>
      </c>
      <c r="E47" s="25">
        <v>1031698</v>
      </c>
      <c r="F47" s="23">
        <v>6169091</v>
      </c>
      <c r="G47" s="24">
        <v>1680442</v>
      </c>
      <c r="H47" t="s">
        <v>127</v>
      </c>
      <c r="I47" s="10"/>
      <c r="J47" s="9" t="s">
        <v>121</v>
      </c>
      <c r="K47" s="11" t="s">
        <v>125</v>
      </c>
      <c r="L47" s="14">
        <v>16555102</v>
      </c>
      <c r="M47" s="14">
        <f t="shared" si="0"/>
        <v>3311020.4</v>
      </c>
      <c r="N47" s="11" t="s">
        <v>125</v>
      </c>
      <c r="V47">
        <f>_xlfn.LET(_xlpm.n,TRIM(A47)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1049</v>
      </c>
    </row>
    <row r="48" spans="1:22" ht="17.25" customHeight="1" x14ac:dyDescent="0.25">
      <c r="A48" s="6" t="s">
        <v>9</v>
      </c>
      <c r="C48" s="26">
        <v>3251050</v>
      </c>
      <c r="D48" s="27">
        <v>1116804</v>
      </c>
      <c r="E48" s="25">
        <v>549930</v>
      </c>
      <c r="F48" s="23">
        <v>81724</v>
      </c>
      <c r="G48" s="24">
        <v>1138238</v>
      </c>
      <c r="H48" t="s">
        <v>130</v>
      </c>
      <c r="I48" s="10"/>
      <c r="J48" s="9" t="s">
        <v>121</v>
      </c>
      <c r="K48" s="9" t="s">
        <v>121</v>
      </c>
      <c r="L48" s="14">
        <v>6137746</v>
      </c>
      <c r="M48" s="14">
        <f t="shared" si="0"/>
        <v>1227549.2</v>
      </c>
      <c r="N48" s="11" t="s">
        <v>125</v>
      </c>
      <c r="V48" t="e">
        <f>_xlfn.LET(_xlpm.n,TRIM(A48)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49" spans="1:22" ht="17.25" customHeight="1" x14ac:dyDescent="0.25">
      <c r="A49" s="7" t="s">
        <v>70</v>
      </c>
      <c r="C49" s="26">
        <v>8864658</v>
      </c>
      <c r="D49" s="21">
        <v>4278251</v>
      </c>
      <c r="E49" s="25">
        <v>4408031</v>
      </c>
      <c r="F49" s="23">
        <v>8341672</v>
      </c>
      <c r="G49" s="24">
        <v>1559454</v>
      </c>
      <c r="H49" t="s">
        <v>124</v>
      </c>
      <c r="I49" s="10"/>
      <c r="J49" s="9" t="s">
        <v>121</v>
      </c>
      <c r="K49" s="9" t="s">
        <v>121</v>
      </c>
      <c r="L49" s="14">
        <v>27452066</v>
      </c>
      <c r="M49" s="14">
        <f t="shared" si="0"/>
        <v>5490413.2000000002</v>
      </c>
      <c r="N49" s="13" t="s">
        <v>122</v>
      </c>
      <c r="V49">
        <f>_xlfn.LET(_xlpm.n,TRIM(A49)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1051</v>
      </c>
    </row>
    <row r="50" spans="1:22" ht="17.25" customHeight="1" x14ac:dyDescent="0.25">
      <c r="A50" s="7" t="s">
        <v>72</v>
      </c>
      <c r="C50" s="26">
        <v>10399056</v>
      </c>
      <c r="D50" s="21">
        <v>3268832</v>
      </c>
      <c r="E50" s="25">
        <v>6607504</v>
      </c>
      <c r="F50" s="23">
        <v>18528095</v>
      </c>
      <c r="G50" s="24">
        <v>1639493</v>
      </c>
      <c r="H50" t="s">
        <v>131</v>
      </c>
      <c r="I50" s="10"/>
      <c r="J50" s="9" t="s">
        <v>121</v>
      </c>
      <c r="K50" s="11" t="s">
        <v>125</v>
      </c>
      <c r="L50" s="14">
        <v>40442980</v>
      </c>
      <c r="M50" s="14">
        <f t="shared" si="0"/>
        <v>8088596</v>
      </c>
      <c r="N50" s="13" t="s">
        <v>122</v>
      </c>
      <c r="V50" t="e">
        <f>_xlfn.LET(_xlpm.n,TRIM(A50)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1" spans="1:22" ht="17.25" customHeight="1" x14ac:dyDescent="0.25">
      <c r="A51" s="7" t="s">
        <v>132</v>
      </c>
      <c r="C51" s="26">
        <v>12897068</v>
      </c>
      <c r="D51" s="21">
        <v>6480914</v>
      </c>
      <c r="E51" s="22">
        <v>6717004</v>
      </c>
      <c r="F51" s="23">
        <v>22396240</v>
      </c>
      <c r="G51" s="24">
        <v>7579872</v>
      </c>
      <c r="H51" t="s">
        <v>120</v>
      </c>
      <c r="I51" s="10"/>
      <c r="J51" s="9" t="s">
        <v>121</v>
      </c>
      <c r="K51" s="9" t="s">
        <v>121</v>
      </c>
      <c r="L51" s="14">
        <v>56071098</v>
      </c>
      <c r="M51" s="14">
        <f t="shared" si="0"/>
        <v>11214219.6</v>
      </c>
      <c r="N51" s="13" t="s">
        <v>122</v>
      </c>
      <c r="V51" t="e">
        <f>_xlfn.LET(_xlpm.n,TRIM(A51)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2" spans="1:22" ht="17.25" customHeight="1" x14ac:dyDescent="0.25">
      <c r="A52" s="7" t="s">
        <v>192</v>
      </c>
      <c r="C52" s="26">
        <v>7050802</v>
      </c>
      <c r="D52" s="21">
        <v>3257202</v>
      </c>
      <c r="E52" s="25">
        <v>3016925</v>
      </c>
      <c r="F52" s="23">
        <v>18481695</v>
      </c>
      <c r="G52" s="24">
        <v>6125292</v>
      </c>
      <c r="H52" t="s">
        <v>131</v>
      </c>
      <c r="I52" s="10"/>
      <c r="J52" s="9" t="s">
        <v>121</v>
      </c>
      <c r="K52" s="9" t="s">
        <v>121</v>
      </c>
      <c r="L52" s="14">
        <v>37931916</v>
      </c>
      <c r="M52" s="14">
        <f t="shared" si="0"/>
        <v>7586383.2000000002</v>
      </c>
      <c r="N52" s="13" t="s">
        <v>122</v>
      </c>
      <c r="V52">
        <f>_xlfn.LET(_xlpm.n,TRIM(A52)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1054</v>
      </c>
    </row>
    <row r="53" spans="1:22" ht="17.25" customHeight="1" x14ac:dyDescent="0.25">
      <c r="A53" s="7" t="s">
        <v>190</v>
      </c>
      <c r="C53" s="26">
        <v>8019008</v>
      </c>
      <c r="D53" s="21">
        <v>3015662</v>
      </c>
      <c r="E53" s="25">
        <v>3304116</v>
      </c>
      <c r="F53" s="23">
        <v>7696290</v>
      </c>
      <c r="G53" s="24">
        <v>6187227</v>
      </c>
      <c r="H53" t="s">
        <v>131</v>
      </c>
      <c r="I53" s="10"/>
      <c r="J53" s="9" t="s">
        <v>121</v>
      </c>
      <c r="K53" s="9" t="s">
        <v>121</v>
      </c>
      <c r="L53" s="14">
        <v>28222303</v>
      </c>
      <c r="M53" s="14">
        <f t="shared" si="0"/>
        <v>5644460.5999999996</v>
      </c>
      <c r="N53" s="13" t="s">
        <v>122</v>
      </c>
      <c r="V53">
        <f>_xlfn.LET(_xlpm.n,TRIM(A53)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1055</v>
      </c>
    </row>
    <row r="54" spans="1:22" ht="17.25" customHeight="1" x14ac:dyDescent="0.25">
      <c r="A54" s="7" t="s">
        <v>8</v>
      </c>
      <c r="C54" s="26">
        <v>5228029</v>
      </c>
      <c r="D54" s="27">
        <v>3369818</v>
      </c>
      <c r="E54" s="25">
        <v>3983032</v>
      </c>
      <c r="F54" s="23">
        <v>10421375</v>
      </c>
      <c r="G54" s="24">
        <v>5369273</v>
      </c>
      <c r="H54" t="s">
        <v>127</v>
      </c>
      <c r="I54" s="10"/>
      <c r="J54" s="9" t="s">
        <v>121</v>
      </c>
      <c r="K54" s="9" t="s">
        <v>121</v>
      </c>
      <c r="L54" s="14">
        <v>28371527</v>
      </c>
      <c r="M54" s="14">
        <f t="shared" si="0"/>
        <v>5674305.4000000004</v>
      </c>
      <c r="N54" s="13" t="s">
        <v>122</v>
      </c>
      <c r="V54" t="e">
        <f>_xlfn.LET(_xlpm.n,TRIM(A54)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5" spans="1:22" ht="17.25" customHeight="1" x14ac:dyDescent="0.25">
      <c r="A55" s="7" t="s">
        <v>12</v>
      </c>
      <c r="C55" s="26">
        <v>8754890</v>
      </c>
      <c r="D55" s="21">
        <v>7409208</v>
      </c>
      <c r="E55" s="22">
        <v>5415634</v>
      </c>
      <c r="F55" s="23">
        <v>27492104</v>
      </c>
      <c r="G55" s="24">
        <v>12416467</v>
      </c>
      <c r="H55" t="s">
        <v>123</v>
      </c>
      <c r="I55" s="10"/>
      <c r="J55" s="9" t="s">
        <v>121</v>
      </c>
      <c r="K55" s="9" t="s">
        <v>121</v>
      </c>
      <c r="L55" s="14">
        <v>61488303</v>
      </c>
      <c r="M55" s="14">
        <f t="shared" si="0"/>
        <v>12297660.6</v>
      </c>
      <c r="N55" s="13" t="s">
        <v>122</v>
      </c>
      <c r="V55" t="e">
        <f>_xlfn.LET(_xlpm.n,TRIM(A55)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6" spans="1:22" ht="17.25" customHeight="1" x14ac:dyDescent="0.25">
      <c r="A56" s="7" t="s">
        <v>14</v>
      </c>
      <c r="C56" s="26">
        <v>9359756</v>
      </c>
      <c r="D56" s="21">
        <v>5595369</v>
      </c>
      <c r="E56" s="25">
        <v>4399331</v>
      </c>
      <c r="F56" s="23">
        <v>10806911</v>
      </c>
      <c r="G56" s="24">
        <v>6526222</v>
      </c>
      <c r="H56" t="s">
        <v>131</v>
      </c>
      <c r="I56" s="10"/>
      <c r="J56" s="9" t="s">
        <v>121</v>
      </c>
      <c r="K56" s="11" t="s">
        <v>125</v>
      </c>
      <c r="L56" s="14">
        <v>36687589</v>
      </c>
      <c r="M56" s="14">
        <f t="shared" si="0"/>
        <v>7337517.7999999998</v>
      </c>
      <c r="N56" s="13" t="s">
        <v>122</v>
      </c>
      <c r="V56" t="e">
        <f>_xlfn.LET(_xlpm.n,TRIM(A56)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7" spans="1:22" ht="17.25" customHeight="1" x14ac:dyDescent="0.25">
      <c r="A57" s="7" t="s">
        <v>17</v>
      </c>
      <c r="C57" s="26">
        <v>6364165</v>
      </c>
      <c r="D57" s="21">
        <v>7110756</v>
      </c>
      <c r="E57" s="22">
        <v>4455548</v>
      </c>
      <c r="F57" s="23">
        <v>8995973</v>
      </c>
      <c r="G57" s="24">
        <v>6666947</v>
      </c>
      <c r="H57" t="s">
        <v>123</v>
      </c>
      <c r="I57" s="10"/>
      <c r="J57" s="9" t="s">
        <v>121</v>
      </c>
      <c r="K57" s="9" t="s">
        <v>121</v>
      </c>
      <c r="L57" s="14">
        <v>33593389</v>
      </c>
      <c r="M57" s="14">
        <f t="shared" si="0"/>
        <v>6718677.7999999998</v>
      </c>
      <c r="N57" s="13" t="s">
        <v>122</v>
      </c>
      <c r="V57" t="e">
        <f>_xlfn.LET(_xlpm.n,TRIM(A57)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8" spans="1:22" ht="17.25" customHeight="1" x14ac:dyDescent="0.25">
      <c r="A58" s="7" t="s">
        <v>20</v>
      </c>
      <c r="C58" s="26">
        <v>6862972</v>
      </c>
      <c r="D58" s="21">
        <v>9712594</v>
      </c>
      <c r="E58" s="22">
        <v>1073400</v>
      </c>
      <c r="F58" s="23">
        <v>9705824</v>
      </c>
      <c r="G58" s="24">
        <v>2017203</v>
      </c>
      <c r="H58" t="s">
        <v>131</v>
      </c>
      <c r="I58" s="10"/>
      <c r="J58" s="9" t="s">
        <v>121</v>
      </c>
      <c r="K58" s="9" t="s">
        <v>121</v>
      </c>
      <c r="L58" s="14">
        <v>29371993</v>
      </c>
      <c r="M58" s="14">
        <f t="shared" si="0"/>
        <v>5874398.5999999996</v>
      </c>
      <c r="N58" s="13" t="s">
        <v>122</v>
      </c>
      <c r="V58" t="e">
        <f>_xlfn.LET(_xlpm.n,TRIM(A58)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9" spans="1:22" ht="17.25" customHeight="1" x14ac:dyDescent="0.25">
      <c r="A59" s="7" t="s">
        <v>65</v>
      </c>
      <c r="C59" s="26">
        <v>1766032</v>
      </c>
      <c r="D59" s="27">
        <v>2439285</v>
      </c>
      <c r="E59" s="25">
        <v>969287</v>
      </c>
      <c r="F59" s="23">
        <v>0</v>
      </c>
      <c r="G59" s="24">
        <v>440076</v>
      </c>
      <c r="H59" t="s">
        <v>127</v>
      </c>
      <c r="I59" s="10"/>
      <c r="J59" s="9" t="s">
        <v>121</v>
      </c>
      <c r="K59" s="9" t="s">
        <v>121</v>
      </c>
      <c r="L59" s="14">
        <v>5614680</v>
      </c>
      <c r="M59" s="14">
        <f t="shared" si="0"/>
        <v>1122936</v>
      </c>
      <c r="N59" s="11" t="s">
        <v>125</v>
      </c>
      <c r="V59" t="e">
        <f>_xlfn.LET(_xlpm.n,TRIM(A59)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0" spans="1:22" ht="17.25" customHeight="1" x14ac:dyDescent="0.25">
      <c r="A60" s="7" t="s">
        <v>22</v>
      </c>
      <c r="C60" s="26">
        <v>1706605</v>
      </c>
      <c r="D60" s="27">
        <v>2467285</v>
      </c>
      <c r="E60" s="25">
        <v>1219576</v>
      </c>
      <c r="F60" s="23">
        <v>4004241</v>
      </c>
      <c r="G60" s="23">
        <v>1491849</v>
      </c>
      <c r="H60" t="s">
        <v>130</v>
      </c>
      <c r="I60" s="10"/>
      <c r="J60" s="9" t="s">
        <v>121</v>
      </c>
      <c r="K60" s="9" t="s">
        <v>121</v>
      </c>
      <c r="L60" s="14">
        <v>10889556</v>
      </c>
      <c r="M60" s="14">
        <f t="shared" si="0"/>
        <v>2177911.2000000002</v>
      </c>
      <c r="N60" s="11" t="s">
        <v>125</v>
      </c>
      <c r="V60" t="e">
        <f>_xlfn.LET(_xlpm.n,TRIM(A60)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1" spans="1:22" ht="17.25" customHeight="1" x14ac:dyDescent="0.25">
      <c r="A61" s="7" t="s">
        <v>25</v>
      </c>
      <c r="C61" s="26">
        <v>2144024</v>
      </c>
      <c r="D61" s="27">
        <v>1781677</v>
      </c>
      <c r="E61" s="25">
        <v>1126509</v>
      </c>
      <c r="F61" s="23">
        <v>4912722</v>
      </c>
      <c r="G61" s="23">
        <v>1007902</v>
      </c>
      <c r="H61" t="s">
        <v>130</v>
      </c>
      <c r="I61" s="10"/>
      <c r="J61" s="9" t="s">
        <v>121</v>
      </c>
      <c r="K61" s="9" t="s">
        <v>121</v>
      </c>
      <c r="L61" s="14">
        <v>10972834</v>
      </c>
      <c r="M61" s="14">
        <f t="shared" si="0"/>
        <v>2194566.7999999998</v>
      </c>
      <c r="N61" s="11" t="s">
        <v>125</v>
      </c>
      <c r="V61" t="e">
        <f>_xlfn.LET(_xlpm.n,TRIM(A61)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2" spans="1:22" ht="17.25" customHeight="1" x14ac:dyDescent="0.25">
      <c r="A62" s="7" t="s">
        <v>27</v>
      </c>
      <c r="C62" s="26">
        <v>732663</v>
      </c>
      <c r="D62" s="21">
        <v>1057149</v>
      </c>
      <c r="E62" s="22">
        <v>842502</v>
      </c>
      <c r="F62" s="23">
        <v>1239385</v>
      </c>
      <c r="G62" s="23">
        <v>335014</v>
      </c>
      <c r="H62" t="s">
        <v>130</v>
      </c>
      <c r="I62" s="10"/>
      <c r="J62" s="10"/>
      <c r="K62" s="10"/>
      <c r="L62" s="14">
        <v>4206713</v>
      </c>
      <c r="M62" s="14">
        <f t="shared" si="0"/>
        <v>841342.6</v>
      </c>
      <c r="N62" s="11" t="s">
        <v>125</v>
      </c>
      <c r="V62" t="e">
        <f>_xlfn.LET(_xlpm.n,TRIM(A62)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3" spans="1:22" ht="17.25" customHeight="1" x14ac:dyDescent="0.25">
      <c r="A63" s="7" t="s">
        <v>133</v>
      </c>
      <c r="C63" s="26">
        <v>9316831</v>
      </c>
      <c r="D63" s="27">
        <v>6302983</v>
      </c>
      <c r="E63" s="25">
        <v>3908964</v>
      </c>
      <c r="F63" s="23">
        <v>20425330</v>
      </c>
      <c r="G63" s="23">
        <v>8698227</v>
      </c>
      <c r="H63" t="s">
        <v>123</v>
      </c>
      <c r="I63" s="10"/>
      <c r="J63" s="9" t="s">
        <v>121</v>
      </c>
      <c r="K63" s="11" t="s">
        <v>125</v>
      </c>
      <c r="L63" s="14">
        <v>48652335</v>
      </c>
      <c r="M63" s="14">
        <f t="shared" si="0"/>
        <v>9730467</v>
      </c>
      <c r="N63" s="13" t="s">
        <v>122</v>
      </c>
      <c r="V63" t="e">
        <f>_xlfn.LET(_xlpm.n,TRIM(A63)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4" spans="1:22" ht="17.25" customHeight="1" x14ac:dyDescent="0.25">
      <c r="A64" s="7" t="s">
        <v>29</v>
      </c>
      <c r="C64" s="26">
        <v>3037322</v>
      </c>
      <c r="D64" s="27">
        <v>1780690</v>
      </c>
      <c r="E64" s="25">
        <v>1560602</v>
      </c>
      <c r="F64" s="23">
        <v>2679617</v>
      </c>
      <c r="G64" s="23">
        <v>600426</v>
      </c>
      <c r="H64" t="s">
        <v>130</v>
      </c>
      <c r="I64" s="10"/>
      <c r="J64" s="9" t="s">
        <v>121</v>
      </c>
      <c r="K64" s="9" t="s">
        <v>121</v>
      </c>
      <c r="L64" s="14">
        <v>9658657</v>
      </c>
      <c r="M64" s="14">
        <f t="shared" si="0"/>
        <v>1931731.4</v>
      </c>
      <c r="N64" s="11" t="s">
        <v>125</v>
      </c>
      <c r="V64" t="e">
        <f>_xlfn.LET(_xlpm.n,TRIM(A64)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5" spans="1:22" ht="17.25" customHeight="1" x14ac:dyDescent="0.25">
      <c r="A65" s="7" t="s">
        <v>31</v>
      </c>
      <c r="C65" s="26">
        <v>1920207</v>
      </c>
      <c r="D65" s="21">
        <v>1255898</v>
      </c>
      <c r="E65" s="25">
        <v>894099</v>
      </c>
      <c r="F65" s="23">
        <v>5639338</v>
      </c>
      <c r="G65" s="23">
        <v>1211318</v>
      </c>
      <c r="H65" t="s">
        <v>130</v>
      </c>
      <c r="I65" s="10"/>
      <c r="J65" s="9" t="s">
        <v>121</v>
      </c>
      <c r="K65" s="9" t="s">
        <v>121</v>
      </c>
      <c r="L65" s="14">
        <v>10920860</v>
      </c>
      <c r="M65" s="14">
        <f t="shared" si="0"/>
        <v>2184172</v>
      </c>
      <c r="N65" s="11" t="s">
        <v>125</v>
      </c>
      <c r="V65" t="e">
        <f>_xlfn.LET(_xlpm.n,TRIM(A65)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6" spans="1:22" ht="17.25" customHeight="1" x14ac:dyDescent="0.25">
      <c r="A66" s="7" t="s">
        <v>33</v>
      </c>
      <c r="C66" s="26">
        <v>6116504</v>
      </c>
      <c r="D66" s="27">
        <v>3949838</v>
      </c>
      <c r="E66" s="25">
        <v>3047778</v>
      </c>
      <c r="F66" s="23">
        <v>5849529</v>
      </c>
      <c r="G66" s="23">
        <v>1365305</v>
      </c>
      <c r="H66" t="s">
        <v>127</v>
      </c>
      <c r="I66" s="10"/>
      <c r="J66" s="9" t="s">
        <v>121</v>
      </c>
      <c r="K66" s="9" t="s">
        <v>121</v>
      </c>
      <c r="L66" s="14">
        <v>20328954</v>
      </c>
      <c r="M66" s="14">
        <f t="shared" si="0"/>
        <v>4065790.8</v>
      </c>
      <c r="N66" s="13" t="s">
        <v>122</v>
      </c>
      <c r="V66">
        <v>1066</v>
      </c>
    </row>
    <row r="67" spans="1:22" ht="17.25" customHeight="1" x14ac:dyDescent="0.25">
      <c r="A67" s="7" t="s">
        <v>34</v>
      </c>
      <c r="C67" s="26">
        <v>944348</v>
      </c>
      <c r="D67" s="21">
        <v>818299</v>
      </c>
      <c r="E67" s="25">
        <v>1091941</v>
      </c>
      <c r="F67" s="23">
        <v>419139</v>
      </c>
      <c r="G67" s="23">
        <v>590079</v>
      </c>
      <c r="H67" t="s">
        <v>130</v>
      </c>
      <c r="I67" s="10"/>
      <c r="J67" s="9" t="s">
        <v>121</v>
      </c>
      <c r="K67" s="9" t="s">
        <v>121</v>
      </c>
      <c r="L67" s="14">
        <v>3863806</v>
      </c>
      <c r="M67" s="14">
        <f t="shared" ref="M67:M106" si="1">IF(COUNTA(C67:G67)=5,L67/5,"")</f>
        <v>772761.2</v>
      </c>
      <c r="N67" s="11" t="s">
        <v>125</v>
      </c>
      <c r="V67" t="e">
        <f>_xlfn.LET(_xlpm.n,TRIM(A67)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8" spans="1:22" ht="17.25" customHeight="1" x14ac:dyDescent="0.25">
      <c r="A68" s="7" t="s">
        <v>203</v>
      </c>
      <c r="C68" s="26">
        <v>11037068</v>
      </c>
      <c r="D68" s="27">
        <v>3581900</v>
      </c>
      <c r="E68" s="25">
        <v>3763009</v>
      </c>
      <c r="F68" s="23">
        <v>10514740</v>
      </c>
      <c r="G68" s="23">
        <v>5580404</v>
      </c>
      <c r="H68" t="s">
        <v>124</v>
      </c>
      <c r="I68" s="10"/>
      <c r="J68" s="9" t="s">
        <v>121</v>
      </c>
      <c r="K68" s="9" t="s">
        <v>121</v>
      </c>
      <c r="L68" s="14">
        <v>34477121</v>
      </c>
      <c r="M68" s="14">
        <f t="shared" si="1"/>
        <v>6895424.2000000002</v>
      </c>
      <c r="N68" s="13" t="s">
        <v>122</v>
      </c>
      <c r="V68">
        <v>1068</v>
      </c>
    </row>
    <row r="69" spans="1:22" ht="17.25" customHeight="1" x14ac:dyDescent="0.25">
      <c r="A69" s="7" t="s">
        <v>134</v>
      </c>
      <c r="C69" s="26">
        <v>1457742</v>
      </c>
      <c r="D69" s="21">
        <v>817860</v>
      </c>
      <c r="E69" s="25">
        <v>1542816</v>
      </c>
      <c r="F69" s="36">
        <v>4525990</v>
      </c>
      <c r="G69" s="23">
        <v>546256</v>
      </c>
      <c r="H69" t="s">
        <v>130</v>
      </c>
      <c r="I69" s="10"/>
      <c r="J69" s="9" t="s">
        <v>121</v>
      </c>
      <c r="K69" s="9" t="s">
        <v>121</v>
      </c>
      <c r="L69" s="14">
        <v>8890664</v>
      </c>
      <c r="M69" s="14">
        <f t="shared" si="1"/>
        <v>1778132.8</v>
      </c>
      <c r="N69" s="11" t="s">
        <v>125</v>
      </c>
      <c r="V69" t="e">
        <f>_xlfn.LET(_xlpm.n,TRIM(A69)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0" spans="1:22" ht="17.25" customHeight="1" x14ac:dyDescent="0.25">
      <c r="A70" s="7" t="s">
        <v>194</v>
      </c>
      <c r="C70" s="26">
        <v>7667411</v>
      </c>
      <c r="D70" s="21">
        <v>3576618</v>
      </c>
      <c r="E70" s="25">
        <v>0</v>
      </c>
      <c r="F70" s="23">
        <v>7533154</v>
      </c>
      <c r="G70" s="23">
        <v>2667814</v>
      </c>
      <c r="H70" t="s">
        <v>131</v>
      </c>
      <c r="I70" s="10"/>
      <c r="J70" s="9" t="s">
        <v>121</v>
      </c>
      <c r="K70" s="11" t="s">
        <v>125</v>
      </c>
      <c r="L70" s="14">
        <v>21444997</v>
      </c>
      <c r="M70" s="14">
        <f t="shared" si="1"/>
        <v>4288999.4000000004</v>
      </c>
      <c r="N70" s="13" t="s">
        <v>122</v>
      </c>
      <c r="V70" t="e">
        <f>_xlfn.LET(_xlpm.n,TRIM(A70)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1" spans="1:22" ht="17.25" customHeight="1" x14ac:dyDescent="0.25">
      <c r="A71" s="7" t="s">
        <v>40</v>
      </c>
      <c r="C71" s="33">
        <v>11994163</v>
      </c>
      <c r="D71" s="21">
        <v>2804826</v>
      </c>
      <c r="E71" s="22">
        <v>4370305</v>
      </c>
      <c r="F71" s="23">
        <v>17004047</v>
      </c>
      <c r="G71" s="23">
        <v>5256931</v>
      </c>
      <c r="H71" t="s">
        <v>124</v>
      </c>
      <c r="I71" s="10"/>
      <c r="J71" s="9" t="s">
        <v>121</v>
      </c>
      <c r="K71" s="9" t="s">
        <v>121</v>
      </c>
      <c r="L71" s="14">
        <v>41430272</v>
      </c>
      <c r="M71" s="14">
        <f t="shared" si="1"/>
        <v>8286054.4000000004</v>
      </c>
      <c r="N71" s="13" t="s">
        <v>122</v>
      </c>
      <c r="V71" t="e">
        <f>_xlfn.LET(_xlpm.n,TRIM(A71)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2" spans="1:22" ht="17.25" customHeight="1" x14ac:dyDescent="0.25">
      <c r="A72" s="7" t="s">
        <v>189</v>
      </c>
      <c r="C72" s="37">
        <v>25057223</v>
      </c>
      <c r="D72" s="21">
        <v>6100596</v>
      </c>
      <c r="E72" s="22">
        <v>3290365</v>
      </c>
      <c r="F72" s="23">
        <v>20848601</v>
      </c>
      <c r="G72" s="23">
        <v>6012422</v>
      </c>
      <c r="H72" t="s">
        <v>123</v>
      </c>
      <c r="I72" s="10"/>
      <c r="J72" s="9" t="s">
        <v>121</v>
      </c>
      <c r="K72" s="9" t="s">
        <v>121</v>
      </c>
      <c r="L72" s="14">
        <v>61309207</v>
      </c>
      <c r="M72" s="14">
        <f t="shared" si="1"/>
        <v>12261841.4</v>
      </c>
      <c r="N72" s="13" t="s">
        <v>122</v>
      </c>
      <c r="V72">
        <f>_xlfn.LET(_xlpm.n,TRIM(A72)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1028</v>
      </c>
    </row>
    <row r="73" spans="1:22" ht="17.25" customHeight="1" x14ac:dyDescent="0.25">
      <c r="A73" s="7" t="s">
        <v>191</v>
      </c>
      <c r="C73" s="38">
        <v>6268838</v>
      </c>
      <c r="D73" s="21">
        <v>6369599</v>
      </c>
      <c r="E73" s="22">
        <v>6629813</v>
      </c>
      <c r="F73" s="23">
        <v>11277071</v>
      </c>
      <c r="G73" s="23">
        <v>4789398</v>
      </c>
      <c r="H73" t="s">
        <v>123</v>
      </c>
      <c r="I73" s="10"/>
      <c r="J73" s="9" t="s">
        <v>121</v>
      </c>
      <c r="K73" s="9" t="s">
        <v>121</v>
      </c>
      <c r="L73" s="14">
        <v>35334719</v>
      </c>
      <c r="M73" s="14">
        <f t="shared" si="1"/>
        <v>7066943.7999999998</v>
      </c>
      <c r="N73" s="13" t="s">
        <v>122</v>
      </c>
      <c r="V73">
        <v>1072</v>
      </c>
    </row>
    <row r="74" spans="1:22" ht="17.25" customHeight="1" x14ac:dyDescent="0.25">
      <c r="A74" s="7" t="s">
        <v>206</v>
      </c>
      <c r="C74" s="38">
        <v>6234928</v>
      </c>
      <c r="D74" s="21">
        <v>6214866</v>
      </c>
      <c r="E74" s="25">
        <v>6154165</v>
      </c>
      <c r="F74" s="23">
        <v>8982146</v>
      </c>
      <c r="G74" s="23">
        <v>3886822</v>
      </c>
      <c r="H74" t="s">
        <v>123</v>
      </c>
      <c r="I74" s="10"/>
      <c r="J74" s="9" t="s">
        <v>121</v>
      </c>
      <c r="K74" s="11" t="s">
        <v>125</v>
      </c>
      <c r="L74" s="14">
        <v>31472927</v>
      </c>
      <c r="M74" s="14">
        <f t="shared" si="1"/>
        <v>6294585.4000000004</v>
      </c>
      <c r="N74" s="13" t="s">
        <v>122</v>
      </c>
      <c r="V74">
        <v>1073</v>
      </c>
    </row>
    <row r="75" spans="1:22" ht="17.25" customHeight="1" x14ac:dyDescent="0.25">
      <c r="A75" s="7" t="s">
        <v>43</v>
      </c>
      <c r="C75" s="26">
        <v>6700081</v>
      </c>
      <c r="D75" s="21">
        <v>5268192</v>
      </c>
      <c r="E75" s="25">
        <v>6454928</v>
      </c>
      <c r="F75" s="23">
        <v>17198561</v>
      </c>
      <c r="G75" s="23">
        <v>6534989</v>
      </c>
      <c r="H75" t="s">
        <v>123</v>
      </c>
      <c r="I75" s="10"/>
      <c r="J75" s="9" t="s">
        <v>121</v>
      </c>
      <c r="K75" s="9" t="s">
        <v>121</v>
      </c>
      <c r="L75" s="14">
        <v>42156751</v>
      </c>
      <c r="M75" s="14">
        <f t="shared" si="1"/>
        <v>8431350.1999999993</v>
      </c>
      <c r="N75" s="13" t="s">
        <v>122</v>
      </c>
      <c r="V75" t="e">
        <f>_xlfn.LET(_xlpm.n,TRIM(A75)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6" spans="1:22" ht="17.25" customHeight="1" x14ac:dyDescent="0.25">
      <c r="A76" s="7" t="s">
        <v>45</v>
      </c>
      <c r="C76" s="26">
        <v>7161879</v>
      </c>
      <c r="D76" s="21">
        <v>4576982</v>
      </c>
      <c r="E76" s="22">
        <v>2662985</v>
      </c>
      <c r="F76" s="23">
        <v>7950070</v>
      </c>
      <c r="G76" s="23">
        <v>2535064</v>
      </c>
      <c r="H76" t="s">
        <v>124</v>
      </c>
      <c r="I76" s="10"/>
      <c r="J76" s="9" t="s">
        <v>121</v>
      </c>
      <c r="K76" s="9" t="s">
        <v>121</v>
      </c>
      <c r="L76" s="14">
        <v>24886980</v>
      </c>
      <c r="M76" s="14">
        <f t="shared" si="1"/>
        <v>4977396</v>
      </c>
      <c r="N76" s="13" t="s">
        <v>122</v>
      </c>
      <c r="V76" t="e">
        <f>_xlfn.LET(_xlpm.n,TRIM(A76)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7" spans="1:22" ht="17.25" customHeight="1" x14ac:dyDescent="0.25">
      <c r="A77" s="7" t="s">
        <v>47</v>
      </c>
      <c r="C77" s="26">
        <v>8187595</v>
      </c>
      <c r="D77" s="27">
        <v>7382911</v>
      </c>
      <c r="E77" s="25">
        <v>1570814</v>
      </c>
      <c r="F77" s="23">
        <v>15124187</v>
      </c>
      <c r="G77" s="23">
        <v>3642223</v>
      </c>
      <c r="H77" t="s">
        <v>131</v>
      </c>
      <c r="I77" s="10"/>
      <c r="J77" s="9" t="s">
        <v>121</v>
      </c>
      <c r="K77" s="11" t="s">
        <v>125</v>
      </c>
      <c r="L77" s="14">
        <v>35907730</v>
      </c>
      <c r="M77" s="14">
        <f t="shared" si="1"/>
        <v>7181546</v>
      </c>
      <c r="N77" s="13" t="s">
        <v>122</v>
      </c>
      <c r="V77" t="e">
        <f>_xlfn.LET(_xlpm.n,TRIM(A77)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8" spans="1:22" ht="17.25" customHeight="1" x14ac:dyDescent="0.25">
      <c r="A78" s="7" t="s">
        <v>198</v>
      </c>
      <c r="C78" s="26">
        <v>5417494</v>
      </c>
      <c r="D78" s="27">
        <v>1104537</v>
      </c>
      <c r="E78" s="25">
        <v>6796585</v>
      </c>
      <c r="F78" s="23">
        <v>2457695</v>
      </c>
      <c r="G78" s="23">
        <v>1400159</v>
      </c>
      <c r="H78" t="s">
        <v>127</v>
      </c>
      <c r="I78" s="10"/>
      <c r="J78" s="9" t="s">
        <v>121</v>
      </c>
      <c r="K78" s="9" t="s">
        <v>121</v>
      </c>
      <c r="L78" s="14">
        <v>17176470</v>
      </c>
      <c r="M78" s="14">
        <f t="shared" si="1"/>
        <v>3435294</v>
      </c>
      <c r="N78" s="11" t="s">
        <v>125</v>
      </c>
      <c r="V78">
        <v>1077</v>
      </c>
    </row>
    <row r="79" spans="1:22" ht="17.25" customHeight="1" x14ac:dyDescent="0.25">
      <c r="A79" s="7" t="s">
        <v>51</v>
      </c>
      <c r="C79" s="26">
        <v>542415</v>
      </c>
      <c r="D79" s="27">
        <v>628790</v>
      </c>
      <c r="E79" s="25">
        <v>479478</v>
      </c>
      <c r="F79" s="23">
        <v>1497988</v>
      </c>
      <c r="G79" s="23">
        <v>387702</v>
      </c>
      <c r="H79" t="s">
        <v>130</v>
      </c>
      <c r="I79" s="10"/>
      <c r="J79" s="9" t="s">
        <v>121</v>
      </c>
      <c r="K79" s="9" t="s">
        <v>121</v>
      </c>
      <c r="L79" s="14">
        <v>3536373</v>
      </c>
      <c r="M79" s="14">
        <f t="shared" si="1"/>
        <v>707274.6</v>
      </c>
      <c r="N79" s="11" t="s">
        <v>125</v>
      </c>
      <c r="V79" t="e">
        <f>_xlfn.LET(_xlpm.n,TRIM(A79)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0" spans="1:22" ht="17.25" customHeight="1" x14ac:dyDescent="0.25">
      <c r="A80" s="7" t="s">
        <v>52</v>
      </c>
      <c r="C80" s="26">
        <v>3176886</v>
      </c>
      <c r="D80" s="21">
        <v>3129487</v>
      </c>
      <c r="E80" s="25">
        <v>3063511</v>
      </c>
      <c r="F80" s="23">
        <v>2692863</v>
      </c>
      <c r="G80" s="23">
        <v>1766819</v>
      </c>
      <c r="H80" t="s">
        <v>130</v>
      </c>
      <c r="I80" s="10"/>
      <c r="J80" s="9" t="s">
        <v>121</v>
      </c>
      <c r="K80" s="11" t="s">
        <v>125</v>
      </c>
      <c r="L80" s="14">
        <v>13829566</v>
      </c>
      <c r="M80" s="14">
        <f t="shared" si="1"/>
        <v>2765913.2</v>
      </c>
      <c r="N80" s="11" t="s">
        <v>125</v>
      </c>
      <c r="V80" t="e">
        <f>_xlfn.LET(_xlpm.n,TRIM(A80)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1" spans="1:22" ht="17.25" customHeight="1" x14ac:dyDescent="0.25">
      <c r="A81" s="7" t="s">
        <v>91</v>
      </c>
      <c r="C81" s="26">
        <v>9441801</v>
      </c>
      <c r="D81" s="21">
        <v>2586276</v>
      </c>
      <c r="E81" s="22">
        <v>2978919</v>
      </c>
      <c r="F81" s="23">
        <v>11167658</v>
      </c>
      <c r="G81" s="23">
        <v>4981882</v>
      </c>
      <c r="H81" t="s">
        <v>124</v>
      </c>
      <c r="I81" s="10"/>
      <c r="J81" s="10"/>
      <c r="K81" s="10"/>
      <c r="L81" s="14">
        <v>31156536</v>
      </c>
      <c r="M81" s="14">
        <f t="shared" si="1"/>
        <v>6231307.2000000002</v>
      </c>
      <c r="N81" s="13" t="s">
        <v>122</v>
      </c>
      <c r="V81" t="e">
        <f>_xlfn.LET(_xlpm.n,TRIM(A81)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2" spans="1:22" ht="17.25" customHeight="1" x14ac:dyDescent="0.25">
      <c r="A82" s="7" t="s">
        <v>59</v>
      </c>
      <c r="C82" s="26">
        <v>21892124</v>
      </c>
      <c r="D82" s="21">
        <v>7910286</v>
      </c>
      <c r="E82" s="25">
        <v>6931697</v>
      </c>
      <c r="F82" s="23">
        <v>17978004</v>
      </c>
      <c r="G82" s="23">
        <v>3242873</v>
      </c>
      <c r="H82" t="s">
        <v>123</v>
      </c>
      <c r="I82" s="10"/>
      <c r="J82" s="11" t="s">
        <v>125</v>
      </c>
      <c r="K82" s="9" t="s">
        <v>121</v>
      </c>
      <c r="L82" s="14">
        <v>57954984</v>
      </c>
      <c r="M82" s="14">
        <f t="shared" si="1"/>
        <v>11590996.800000001</v>
      </c>
      <c r="N82" s="13" t="s">
        <v>122</v>
      </c>
      <c r="V82">
        <f>_xlfn.LET(_xlpm.n,TRIM(A82)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1041</v>
      </c>
    </row>
    <row r="83" spans="1:22" ht="17.25" customHeight="1" x14ac:dyDescent="0.25">
      <c r="A83" s="7" t="s">
        <v>54</v>
      </c>
      <c r="C83" s="26">
        <v>10102834</v>
      </c>
      <c r="D83" s="21">
        <v>4979061</v>
      </c>
      <c r="E83" s="25">
        <v>3691121</v>
      </c>
      <c r="F83" s="23">
        <v>12241394</v>
      </c>
      <c r="G83" s="23">
        <v>9326317</v>
      </c>
      <c r="H83" t="s">
        <v>131</v>
      </c>
      <c r="I83" s="10"/>
      <c r="J83" s="9" t="s">
        <v>121</v>
      </c>
      <c r="K83" s="11" t="s">
        <v>125</v>
      </c>
      <c r="L83" s="14">
        <v>40340727</v>
      </c>
      <c r="M83" s="14">
        <f t="shared" si="1"/>
        <v>8068145.4000000004</v>
      </c>
      <c r="N83" s="13" t="s">
        <v>122</v>
      </c>
      <c r="V83" t="e">
        <f>_xlfn.LET(_xlpm.n,TRIM(A83)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4" spans="1:22" ht="17.25" customHeight="1" x14ac:dyDescent="0.25">
      <c r="A84" s="7" t="s">
        <v>135</v>
      </c>
      <c r="C84" s="26">
        <v>6230116</v>
      </c>
      <c r="D84" s="21">
        <v>1759219</v>
      </c>
      <c r="E84" s="25">
        <v>4654000</v>
      </c>
      <c r="F84" s="23">
        <v>8260817</v>
      </c>
      <c r="G84" s="23">
        <v>4682463</v>
      </c>
      <c r="H84" t="s">
        <v>124</v>
      </c>
      <c r="I84" s="10"/>
      <c r="J84" s="9" t="s">
        <v>121</v>
      </c>
      <c r="K84" s="9" t="s">
        <v>121</v>
      </c>
      <c r="L84" s="14">
        <v>25586615</v>
      </c>
      <c r="M84" s="14">
        <f t="shared" si="1"/>
        <v>5117323</v>
      </c>
      <c r="N84" s="13" t="s">
        <v>122</v>
      </c>
      <c r="V84" t="e">
        <f>_xlfn.LET(_xlpm.n,TRIM(A84)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5" spans="1:22" ht="17.25" customHeight="1" x14ac:dyDescent="0.25">
      <c r="A85" s="7" t="s">
        <v>56</v>
      </c>
      <c r="C85" s="26">
        <v>7365495</v>
      </c>
      <c r="D85" s="21">
        <v>4672403</v>
      </c>
      <c r="E85" s="25">
        <v>2359940</v>
      </c>
      <c r="F85" s="23">
        <v>27319100</v>
      </c>
      <c r="G85" s="23">
        <v>3136629</v>
      </c>
      <c r="H85" t="s">
        <v>124</v>
      </c>
      <c r="I85" s="10"/>
      <c r="J85" s="9" t="s">
        <v>121</v>
      </c>
      <c r="K85" s="9" t="s">
        <v>121</v>
      </c>
      <c r="L85" s="14">
        <v>44853567</v>
      </c>
      <c r="M85" s="14">
        <f t="shared" si="1"/>
        <v>8970713.4000000004</v>
      </c>
      <c r="N85" s="13" t="s">
        <v>122</v>
      </c>
      <c r="V85" t="e">
        <f>_xlfn.LET(_xlpm.n,TRIM(A85)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6" spans="1:22" ht="17.25" customHeight="1" x14ac:dyDescent="0.25">
      <c r="A86" s="7" t="s">
        <v>58</v>
      </c>
      <c r="C86" s="26">
        <v>6399067</v>
      </c>
      <c r="D86" s="21">
        <v>2277076</v>
      </c>
      <c r="E86" s="22">
        <v>108926</v>
      </c>
      <c r="F86" s="23">
        <v>6018283</v>
      </c>
      <c r="G86" s="23">
        <v>3054910</v>
      </c>
      <c r="H86" t="s">
        <v>124</v>
      </c>
      <c r="I86" s="10"/>
      <c r="J86" s="11" t="s">
        <v>125</v>
      </c>
      <c r="K86" s="9" t="s">
        <v>121</v>
      </c>
      <c r="L86" s="14">
        <v>17858262</v>
      </c>
      <c r="M86" s="14">
        <f t="shared" si="1"/>
        <v>3571652.4</v>
      </c>
      <c r="N86" s="11" t="s">
        <v>125</v>
      </c>
      <c r="V86" t="e">
        <f>_xlfn.LET(_xlpm.n,TRIM(A86)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7" spans="1:22" ht="17.25" customHeight="1" x14ac:dyDescent="0.25">
      <c r="A87" s="7" t="s">
        <v>60</v>
      </c>
      <c r="C87" s="26">
        <v>11688381</v>
      </c>
      <c r="D87" s="34">
        <v>6626590</v>
      </c>
      <c r="E87" s="35">
        <v>6942521</v>
      </c>
      <c r="F87" s="35">
        <v>12701674</v>
      </c>
      <c r="G87" s="35">
        <v>6312776</v>
      </c>
      <c r="H87" t="s">
        <v>120</v>
      </c>
      <c r="I87" s="10"/>
      <c r="J87" s="9" t="s">
        <v>121</v>
      </c>
      <c r="K87" s="9" t="s">
        <v>121</v>
      </c>
      <c r="L87" s="14">
        <v>44271942</v>
      </c>
      <c r="M87" s="14">
        <f t="shared" si="1"/>
        <v>8854388.4000000004</v>
      </c>
      <c r="N87" s="13" t="s">
        <v>122</v>
      </c>
      <c r="V87" t="e">
        <f>_xlfn.LET(_xlpm.n,TRIM(A87)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8" spans="1:22" ht="17.25" customHeight="1" x14ac:dyDescent="0.25">
      <c r="A88" s="7" t="s">
        <v>193</v>
      </c>
      <c r="C88" s="26">
        <v>12023139</v>
      </c>
      <c r="D88" s="27">
        <v>2490721</v>
      </c>
      <c r="E88" s="25">
        <v>2207350</v>
      </c>
      <c r="F88" s="23">
        <v>13019610</v>
      </c>
      <c r="G88" s="23">
        <v>3010423</v>
      </c>
      <c r="H88" t="s">
        <v>124</v>
      </c>
      <c r="I88" s="10"/>
      <c r="J88" s="9" t="s">
        <v>121</v>
      </c>
      <c r="K88" s="9" t="s">
        <v>121</v>
      </c>
      <c r="L88" s="14">
        <v>32751243</v>
      </c>
      <c r="M88" s="14">
        <f t="shared" si="1"/>
        <v>6550248.5999999996</v>
      </c>
      <c r="N88" s="13" t="s">
        <v>122</v>
      </c>
      <c r="V88" t="e">
        <f>_xlfn.LET(_xlpm.n,TRIM(A88)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9" spans="1:22" ht="17.25" customHeight="1" x14ac:dyDescent="0.25">
      <c r="A89" s="7" t="s">
        <v>62</v>
      </c>
      <c r="C89" s="26">
        <v>4204990</v>
      </c>
      <c r="D89" s="27">
        <v>1165037</v>
      </c>
      <c r="E89" s="25">
        <v>1368946</v>
      </c>
      <c r="F89" s="23">
        <v>6222007</v>
      </c>
      <c r="G89" s="23">
        <v>7194933</v>
      </c>
      <c r="H89" t="s">
        <v>124</v>
      </c>
      <c r="I89" s="10"/>
      <c r="J89" s="9" t="s">
        <v>121</v>
      </c>
      <c r="K89" s="9" t="s">
        <v>121</v>
      </c>
      <c r="L89" s="14">
        <v>20155913</v>
      </c>
      <c r="M89" s="14">
        <f t="shared" si="1"/>
        <v>4031182.6</v>
      </c>
      <c r="N89" s="13" t="s">
        <v>122</v>
      </c>
      <c r="V89" t="e">
        <f>_xlfn.LET(_xlpm.n,TRIM(A89)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0" spans="1:22" ht="17.25" customHeight="1" x14ac:dyDescent="0.25">
      <c r="A90" s="8" t="s">
        <v>64</v>
      </c>
      <c r="C90" s="26">
        <v>1397185</v>
      </c>
      <c r="D90" s="21">
        <v>3186527</v>
      </c>
      <c r="E90" s="22">
        <v>1356422</v>
      </c>
      <c r="F90" s="23">
        <v>6716356</v>
      </c>
      <c r="G90" s="23">
        <v>1295827</v>
      </c>
      <c r="H90" t="s">
        <v>127</v>
      </c>
      <c r="I90" s="10"/>
      <c r="J90" s="9" t="s">
        <v>121</v>
      </c>
      <c r="K90" s="9" t="s">
        <v>121</v>
      </c>
      <c r="L90" s="14">
        <v>13952317</v>
      </c>
      <c r="M90" s="14">
        <f t="shared" si="1"/>
        <v>2790463.4</v>
      </c>
      <c r="N90" s="11" t="s">
        <v>125</v>
      </c>
      <c r="V90" t="e">
        <f>_xlfn.LET(_xlpm.n,TRIM(A90)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1" spans="1:22" ht="17.25" customHeight="1" x14ac:dyDescent="0.25">
      <c r="A91" s="8" t="s">
        <v>71</v>
      </c>
      <c r="C91" s="38">
        <v>6431486</v>
      </c>
      <c r="D91" s="27">
        <v>5159056</v>
      </c>
      <c r="E91" s="25">
        <v>1467423</v>
      </c>
      <c r="F91" s="23">
        <v>11856404</v>
      </c>
      <c r="G91" s="36">
        <v>7758636</v>
      </c>
      <c r="H91" t="s">
        <v>131</v>
      </c>
      <c r="I91" s="10"/>
      <c r="J91" s="9" t="s">
        <v>121</v>
      </c>
      <c r="K91" s="9" t="s">
        <v>121</v>
      </c>
      <c r="L91" s="14">
        <v>32673005</v>
      </c>
      <c r="M91" s="14">
        <f t="shared" si="1"/>
        <v>6534601</v>
      </c>
      <c r="N91" s="13" t="s">
        <v>122</v>
      </c>
      <c r="V91" t="e">
        <f>_xlfn.LET(_xlpm.n,TRIM(A91)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2" spans="1:22" ht="17.25" customHeight="1" x14ac:dyDescent="0.25">
      <c r="A92" s="8" t="s">
        <v>136</v>
      </c>
      <c r="C92" s="26">
        <v>14922655</v>
      </c>
      <c r="D92" s="34">
        <v>6765090</v>
      </c>
      <c r="E92" s="35">
        <v>5433080</v>
      </c>
      <c r="F92" s="35">
        <v>20266688</v>
      </c>
      <c r="G92" s="35">
        <v>10559925</v>
      </c>
      <c r="H92" t="s">
        <v>123</v>
      </c>
      <c r="I92" s="10"/>
      <c r="J92" s="9" t="s">
        <v>121</v>
      </c>
      <c r="K92" s="9" t="s">
        <v>121</v>
      </c>
      <c r="L92" s="14">
        <v>57947438</v>
      </c>
      <c r="M92" s="14">
        <f t="shared" si="1"/>
        <v>11589487.6</v>
      </c>
      <c r="N92" s="13" t="s">
        <v>122</v>
      </c>
      <c r="V92" t="e">
        <f>_xlfn.LET(_xlpm.n,TRIM(A92)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3" spans="1:22" ht="17.25" customHeight="1" x14ac:dyDescent="0.25">
      <c r="A93" s="8" t="s">
        <v>137</v>
      </c>
      <c r="C93" s="26">
        <v>2667282</v>
      </c>
      <c r="D93" s="27">
        <v>1929302</v>
      </c>
      <c r="E93" s="25">
        <v>3119983</v>
      </c>
      <c r="F93" s="23">
        <v>4960077</v>
      </c>
      <c r="G93" s="23">
        <v>389523</v>
      </c>
      <c r="H93" t="s">
        <v>130</v>
      </c>
      <c r="I93" s="10"/>
      <c r="J93" s="9" t="s">
        <v>121</v>
      </c>
      <c r="K93" s="9" t="s">
        <v>121</v>
      </c>
      <c r="L93" s="14">
        <v>13066167</v>
      </c>
      <c r="M93" s="14">
        <f t="shared" si="1"/>
        <v>2613233.4</v>
      </c>
      <c r="N93" s="11" t="s">
        <v>125</v>
      </c>
      <c r="V93" t="e">
        <f>_xlfn.LET(_xlpm.n,TRIM(A93)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4" spans="1:22" ht="17.25" customHeight="1" x14ac:dyDescent="0.25">
      <c r="A94" s="8" t="s">
        <v>199</v>
      </c>
      <c r="C94" s="26">
        <v>3079326</v>
      </c>
      <c r="D94" s="27">
        <v>1693395</v>
      </c>
      <c r="E94" s="25">
        <v>1501381</v>
      </c>
      <c r="F94" s="23">
        <v>13335968</v>
      </c>
      <c r="G94" s="23">
        <v>1705529</v>
      </c>
      <c r="H94" t="s">
        <v>127</v>
      </c>
      <c r="I94" s="10"/>
      <c r="J94" s="9" t="s">
        <v>121</v>
      </c>
      <c r="K94" s="9" t="s">
        <v>121</v>
      </c>
      <c r="L94" s="14">
        <v>21315599</v>
      </c>
      <c r="M94" s="14">
        <f t="shared" si="1"/>
        <v>4263119.8</v>
      </c>
      <c r="N94" s="13" t="s">
        <v>122</v>
      </c>
      <c r="V94" t="e">
        <f>_xlfn.LET(_xlpm.n,TRIM(A94)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5" spans="1:22" ht="17.25" customHeight="1" x14ac:dyDescent="0.25">
      <c r="A95" s="8" t="s">
        <v>196</v>
      </c>
      <c r="C95" s="26">
        <v>2446314</v>
      </c>
      <c r="D95" s="27">
        <v>3055690</v>
      </c>
      <c r="E95" s="25">
        <v>1602684</v>
      </c>
      <c r="F95" s="23">
        <v>2648915</v>
      </c>
      <c r="G95" s="23">
        <v>6455437</v>
      </c>
      <c r="H95" t="s">
        <v>127</v>
      </c>
      <c r="I95" s="10"/>
      <c r="J95" s="9" t="s">
        <v>121</v>
      </c>
      <c r="K95" s="10"/>
      <c r="L95" s="14">
        <v>16209040</v>
      </c>
      <c r="M95" s="14">
        <f t="shared" si="1"/>
        <v>3241808</v>
      </c>
      <c r="N95" s="11" t="s">
        <v>125</v>
      </c>
      <c r="V95" t="e">
        <f>_xlfn.LET(_xlpm.n,TRIM(A95)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6" spans="1:22" ht="17.25" customHeight="1" x14ac:dyDescent="0.25">
      <c r="A96" s="8" t="s">
        <v>15</v>
      </c>
      <c r="C96" s="26">
        <v>4094671</v>
      </c>
      <c r="D96" s="21">
        <v>876574</v>
      </c>
      <c r="E96" s="25">
        <v>3127126</v>
      </c>
      <c r="F96" s="23">
        <v>6753466</v>
      </c>
      <c r="G96" s="23">
        <v>1604880</v>
      </c>
      <c r="H96" t="s">
        <v>127</v>
      </c>
      <c r="I96" s="10"/>
      <c r="J96" s="11" t="s">
        <v>125</v>
      </c>
      <c r="K96" s="9" t="s">
        <v>121</v>
      </c>
      <c r="L96" s="14">
        <v>16456717</v>
      </c>
      <c r="M96" s="14">
        <f t="shared" si="1"/>
        <v>3291343.4</v>
      </c>
      <c r="N96" s="11" t="s">
        <v>125</v>
      </c>
      <c r="V96" t="e">
        <f>_xlfn.LET(_xlpm.n,TRIM(A96)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7" spans="1:22" ht="17.25" customHeight="1" x14ac:dyDescent="0.25">
      <c r="A97" s="8" t="s">
        <v>138</v>
      </c>
      <c r="C97" s="26">
        <v>6247705</v>
      </c>
      <c r="D97" s="27">
        <v>3721530</v>
      </c>
      <c r="E97" s="25">
        <v>6018673</v>
      </c>
      <c r="F97" s="23">
        <v>26246520</v>
      </c>
      <c r="G97" s="23">
        <v>9004600</v>
      </c>
      <c r="H97" t="s">
        <v>123</v>
      </c>
      <c r="I97" s="10"/>
      <c r="J97" s="9" t="s">
        <v>121</v>
      </c>
      <c r="K97" s="9" t="s">
        <v>121</v>
      </c>
      <c r="L97" s="14">
        <v>51239028</v>
      </c>
      <c r="M97" s="14">
        <f t="shared" si="1"/>
        <v>10247805.6</v>
      </c>
      <c r="N97" s="13" t="s">
        <v>122</v>
      </c>
      <c r="V97" t="e">
        <f>_xlfn.LET(_xlpm.n,TRIM(A97)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8" spans="1:22" ht="17.25" customHeight="1" x14ac:dyDescent="0.25">
      <c r="A98" s="8" t="s">
        <v>69</v>
      </c>
      <c r="C98" s="26">
        <v>1609198</v>
      </c>
      <c r="D98" s="21">
        <v>3275892</v>
      </c>
      <c r="E98" s="22">
        <v>1263324</v>
      </c>
      <c r="F98" s="23">
        <v>4113140</v>
      </c>
      <c r="G98" s="23">
        <v>1053916</v>
      </c>
      <c r="H98" t="s">
        <v>130</v>
      </c>
      <c r="I98" s="10"/>
      <c r="J98" s="9" t="s">
        <v>121</v>
      </c>
      <c r="K98" s="9" t="s">
        <v>121</v>
      </c>
      <c r="L98" s="14">
        <v>11315470</v>
      </c>
      <c r="M98" s="14">
        <f t="shared" si="1"/>
        <v>2263094</v>
      </c>
      <c r="N98" s="11" t="s">
        <v>125</v>
      </c>
      <c r="V98" t="e">
        <f>_xlfn.LET(_xlpm.n,TRIM(A98)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9" spans="1:22" ht="17.25" customHeight="1" x14ac:dyDescent="0.25">
      <c r="A99" s="8" t="s">
        <v>66</v>
      </c>
      <c r="C99" s="26">
        <v>9265824</v>
      </c>
      <c r="D99" s="27">
        <v>7435927</v>
      </c>
      <c r="E99" s="25">
        <v>7564718</v>
      </c>
      <c r="F99" s="23">
        <v>13319991</v>
      </c>
      <c r="G99" s="23">
        <v>8857274</v>
      </c>
      <c r="H99" t="s">
        <v>120</v>
      </c>
      <c r="I99" s="10"/>
      <c r="J99" s="9" t="s">
        <v>121</v>
      </c>
      <c r="K99" s="9" t="s">
        <v>121</v>
      </c>
      <c r="L99" s="14">
        <v>46443734</v>
      </c>
      <c r="M99" s="14">
        <f t="shared" si="1"/>
        <v>9288746.8000000007</v>
      </c>
      <c r="N99" s="13" t="s">
        <v>122</v>
      </c>
      <c r="V99">
        <f>_xlfn.LET(_xlpm.n,TRIM(A99)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1098</v>
      </c>
    </row>
    <row r="100" spans="1:22" ht="17.25" customHeight="1" x14ac:dyDescent="0.25">
      <c r="A100" t="s">
        <v>139</v>
      </c>
      <c r="C100" s="33">
        <v>932550</v>
      </c>
      <c r="D100" s="21">
        <v>442099</v>
      </c>
      <c r="E100" s="25">
        <v>1052651</v>
      </c>
      <c r="F100" s="23">
        <v>165498</v>
      </c>
      <c r="G100" s="23">
        <v>478105</v>
      </c>
      <c r="H100" t="s">
        <v>130</v>
      </c>
      <c r="I100" s="10"/>
      <c r="J100" s="11" t="s">
        <v>125</v>
      </c>
      <c r="K100" s="11" t="s">
        <v>125</v>
      </c>
      <c r="L100" s="14">
        <v>3070903</v>
      </c>
      <c r="M100" s="14">
        <f t="shared" si="1"/>
        <v>614180.6</v>
      </c>
      <c r="N100" s="11" t="s">
        <v>125</v>
      </c>
      <c r="V100" t="e">
        <f>_xlfn.LET(_xlpm.n,TRIM(A100)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1" spans="1:22" ht="17.25" customHeight="1" x14ac:dyDescent="0.25">
      <c r="H101" t="str" cm="1">
        <f t="array" ref="H101">IF(COUNTA(C101:G101)=0,"",_xlfn.LET(_xlpm.m,SUMPRODUCT((LOWER(TRIM(C101:G101&amp;""))&lt;&gt;"x")*(IFERROR(C101:G101*1,0)&lt;6000000)),IF(_xlpm.m=0,"Perfect",_xlpm.m&amp;IF(_xlpm.m=1," Miss"," Misses"))))</f>
        <v/>
      </c>
      <c r="I101" s="10"/>
      <c r="J101" s="10"/>
      <c r="K101" s="10"/>
      <c r="L101" s="14" t="str" cm="1">
        <f t="array" ref="L101">IF(COUNTA(C101:G101)=0,"",SUMPRODUCT((LOWER(TRIM(C101:G101&amp;""))&lt;&gt;"x")*IFERROR(C101:G101*1,0)))</f>
        <v/>
      </c>
      <c r="M101" s="14" t="str">
        <f t="shared" si="1"/>
        <v/>
      </c>
      <c r="N101" s="10"/>
      <c r="V101" t="e">
        <f>_xlfn.LET(_xlpm.n,TRIM(A101)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2" spans="1:22" ht="17.25" customHeight="1" x14ac:dyDescent="0.25">
      <c r="H102" t="str" cm="1">
        <f t="array" ref="H102">IF(COUNTA(C102:G102)=0,"",_xlfn.LET(_xlpm.m,SUMPRODUCT((LOWER(TRIM(C102:G102&amp;""))&lt;&gt;"x")*(IFERROR(C102:G102*1,0)&lt;6000000)),IF(_xlpm.m=0,"Perfect",_xlpm.m&amp;IF(_xlpm.m=1," Miss"," Misses"))))</f>
        <v/>
      </c>
      <c r="I102" s="10"/>
      <c r="J102" s="10"/>
      <c r="K102" s="10"/>
      <c r="L102" s="14" t="str" cm="1">
        <f t="array" ref="L102">IF(COUNTA(C102:G102)=0,"",SUMPRODUCT((LOWER(TRIM(C102:G102&amp;""))&lt;&gt;"x")*IFERROR(C102:G102*1,0)))</f>
        <v/>
      </c>
      <c r="M102" s="14" t="str">
        <f t="shared" si="1"/>
        <v/>
      </c>
      <c r="N102" s="10"/>
      <c r="V102" t="e">
        <f>_xlfn.LET(_xlpm.n,TRIM(A102)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3" spans="1:22" ht="17.25" customHeight="1" x14ac:dyDescent="0.25">
      <c r="H103" t="str" cm="1">
        <f t="array" ref="H103">IF(COUNTA(C103:G103)=0,"",_xlfn.LET(_xlpm.m,SUMPRODUCT((LOWER(TRIM(C103:G103&amp;""))&lt;&gt;"x")*(IFERROR(C103:G103*1,0)&lt;6000000)),IF(_xlpm.m=0,"Perfect",_xlpm.m&amp;IF(_xlpm.m=1," Miss"," Misses"))))</f>
        <v/>
      </c>
      <c r="I103" s="10"/>
      <c r="J103" s="10"/>
      <c r="K103" s="10"/>
      <c r="L103" s="14" t="str" cm="1">
        <f t="array" ref="L103">IF(COUNTA(C103:G103)=0,"",SUMPRODUCT((LOWER(TRIM(C103:G103&amp;""))&lt;&gt;"x")*IFERROR(C103:G103*1,0)))</f>
        <v/>
      </c>
      <c r="M103" s="14" t="str">
        <f t="shared" si="1"/>
        <v/>
      </c>
      <c r="N103" s="10"/>
      <c r="V103" t="e">
        <f>_xlfn.LET(_xlpm.n,TRIM(A103)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4" spans="1:22" ht="17.25" customHeight="1" x14ac:dyDescent="0.25">
      <c r="H104" t="str" cm="1">
        <f t="array" ref="H104">IF(COUNTA(C104:G104)=0,"",_xlfn.LET(_xlpm.m,SUMPRODUCT((LOWER(TRIM(C104:G104&amp;""))&lt;&gt;"x")*(IFERROR(C104:G104*1,0)&lt;6000000)),IF(_xlpm.m=0,"Perfect",_xlpm.m&amp;IF(_xlpm.m=1," Miss"," Misses"))))</f>
        <v/>
      </c>
      <c r="I104" s="10"/>
      <c r="J104" s="10"/>
      <c r="K104" s="10"/>
      <c r="L104" s="14" t="str" cm="1">
        <f t="array" ref="L104">IF(COUNTA(C104:G104)=0,"",SUMPRODUCT((LOWER(TRIM(C104:G104&amp;""))&lt;&gt;"x")*IFERROR(C104:G104*1,0)))</f>
        <v/>
      </c>
      <c r="M104" s="14" t="str">
        <f t="shared" si="1"/>
        <v/>
      </c>
      <c r="N104" s="10"/>
      <c r="V104" t="e">
        <f>_xlfn.LET(_xlpm.n,TRIM(A104)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5" spans="1:22" ht="17.25" customHeight="1" x14ac:dyDescent="0.25">
      <c r="H105" t="str" cm="1">
        <f t="array" ref="H105">IF(COUNTA(C105:G105)=0,"",_xlfn.LET(_xlpm.m,SUMPRODUCT((LOWER(TRIM(C105:G105&amp;""))&lt;&gt;"x")*(IFERROR(C105:G105*1,0)&lt;6000000)),IF(_xlpm.m=0,"Perfect",_xlpm.m&amp;IF(_xlpm.m=1," Miss"," Misses"))))</f>
        <v/>
      </c>
      <c r="I105" s="10"/>
      <c r="J105" s="10"/>
      <c r="K105" s="10"/>
      <c r="L105" s="14" t="str" cm="1">
        <f t="array" ref="L105">IF(COUNTA(C105:G105)=0,"",SUMPRODUCT((LOWER(TRIM(C105:G105&amp;""))&lt;&gt;"x")*IFERROR(C105:G105*1,0)))</f>
        <v/>
      </c>
      <c r="M105" s="14" t="str">
        <f t="shared" si="1"/>
        <v/>
      </c>
      <c r="N105" s="10"/>
      <c r="V105" t="e">
        <f>_xlfn.LET(_xlpm.n,TRIM(A105)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6" spans="1:22" ht="17.25" customHeight="1" x14ac:dyDescent="0.25">
      <c r="H106" t="str" cm="1">
        <f t="array" ref="H106">IF(COUNTA(C106:G106)=0,"",_xlfn.LET(_xlpm.m,SUMPRODUCT((LOWER(TRIM(C106:G106&amp;""))&lt;&gt;"x")*(IFERROR(C106:G106*1,0)&lt;6000000)),IF(_xlpm.m=0,"Perfect",_xlpm.m&amp;IF(_xlpm.m=1," Miss"," Misses"))))</f>
        <v/>
      </c>
      <c r="I106" s="10"/>
      <c r="J106" s="10"/>
      <c r="K106" s="10"/>
      <c r="L106" s="14" t="str" cm="1">
        <f t="array" ref="L106">IF(COUNTA(C106:G106)=0,"",SUMPRODUCT((LOWER(TRIM(C106:G106&amp;""))&lt;&gt;"x")*IFERROR(C106:G106*1,0)))</f>
        <v/>
      </c>
      <c r="M106" s="14" t="str">
        <f t="shared" si="1"/>
        <v/>
      </c>
      <c r="N106" s="10"/>
      <c r="V106" t="e">
        <f>_xlfn.LET(_xlpm.n,TRIM(A106)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7" spans="1:22" ht="17.25" customHeight="1" x14ac:dyDescent="0.25">
      <c r="A107" t="s">
        <v>97</v>
      </c>
      <c r="C107" s="3" cm="1">
        <f t="array" ref="C107">IF(SUMPRODUCT((LOWER(TRIM(C2:C106&amp;""))&lt;&gt;"x")*(C2:C106&lt;&gt;0)*(C2:C106&lt;&gt;""))=0,"",COUNTIFS(C$2:C$106,"&lt;6000000",C$2:C$106,"&lt;&gt;x",C$2:C$106,"&lt;&gt;"))</f>
        <v>32</v>
      </c>
      <c r="D107" s="3" cm="1">
        <f t="array" ref="D107">IF(SUMPRODUCT((LOWER(TRIM(D2:D106&amp;""))&lt;&gt;"x")*(D2:D106&lt;&gt;0)*(D2:D106&lt;&gt;""))=0,"",COUNTIFS(D$2:D$106,"&lt;6000000",D$2:D$106,"&lt;&gt;x",D$2:D$106,"&lt;&gt;"))</f>
        <v>59</v>
      </c>
      <c r="E107" s="3" cm="1">
        <f t="array" ref="E107">IF(SUMPRODUCT((LOWER(TRIM(E2:E106&amp;""))&lt;&gt;"x")*(E2:E106&lt;&gt;0)*(E2:E106&lt;&gt;""))=0,"",COUNTIFS(E$2:E$106,"&lt;6000000",E$2:E$106,"&lt;&gt;x",E$2:E$106,"&lt;&gt;"))</f>
        <v>65</v>
      </c>
      <c r="F107" s="3" cm="1">
        <f t="array" ref="F107">IF(SUMPRODUCT((LOWER(TRIM(F2:F106&amp;""))&lt;&gt;"x")*(F2:F106&lt;&gt;0)*(F2:F106&lt;&gt;""))=0,"",COUNTIFS(F$2:F$106,"&lt;6000000",F$2:F$106,"&lt;&gt;x",F$2:F$106,"&lt;&gt;"))</f>
        <v>24</v>
      </c>
      <c r="G107" s="3" cm="1">
        <f t="array" ref="G107">IF(SUMPRODUCT((LOWER(TRIM(G2:G106&amp;""))&lt;&gt;"x")*(G2:G106&lt;&gt;0)*(G2:G106&lt;&gt;""))=0,"",COUNTIFS(G$2:G$106,"&lt;6000000",G$2:G$106,"&lt;&gt;x",G$2:G$106,"&lt;&gt;"))</f>
        <v>51</v>
      </c>
    </row>
    <row r="108" spans="1:22" ht="17.25" customHeight="1" x14ac:dyDescent="0.25"/>
    <row r="109" spans="1:22" ht="17.25" customHeight="1" x14ac:dyDescent="0.25">
      <c r="A109" t="s">
        <v>98</v>
      </c>
      <c r="C109" s="14" cm="1">
        <f t="array" ref="C109">IF(SUMPRODUCT((LOWER(TRIM(C2:C106&amp;""))&lt;&gt;"x")*(C2:C106&lt;&gt;0)*(C2:C106&lt;&gt;""))=0,"",SUMPRODUCT((LOWER(TRIM(C2:C106&amp;""))&lt;&gt;"x")*IFERROR(C2:C106*1,0)))</f>
        <v>807822661</v>
      </c>
      <c r="D109" s="14" cm="1">
        <f t="array" ref="D109">IF(SUMPRODUCT((LOWER(TRIM(D2:D106&amp;""))&lt;&gt;"x")*(D2:D106&lt;&gt;0)*(D2:D106&lt;&gt;""))=0,"",SUMPRODUCT((LOWER(TRIM(D2:D106&amp;""))&lt;&gt;"x")*IFERROR(D2:D106*1,0)))</f>
        <v>496097333</v>
      </c>
      <c r="E109" s="14" cm="1">
        <f t="array" ref="E109">IF(SUMPRODUCT((LOWER(TRIM(E2:E106&amp;""))&lt;&gt;"x")*(E2:E106&lt;&gt;0)*(E2:E106&lt;&gt;""))=0,"",SUMPRODUCT((LOWER(TRIM(E2:E106&amp;""))&lt;&gt;"x")*IFERROR(E2:E106*1,0)))</f>
        <v>521443600</v>
      </c>
      <c r="F109" s="14" cm="1">
        <f t="array" ref="F109">IF(SUMPRODUCT((LOWER(TRIM(F2:F106&amp;""))&lt;&gt;"x")*(F2:F106&lt;&gt;0)*(F2:F106&lt;&gt;""))=0,"",SUMPRODUCT((LOWER(TRIM(F2:F106&amp;""))&lt;&gt;"x")*IFERROR(F2:F106*1,0)))</f>
        <v>1296616870</v>
      </c>
      <c r="G109" s="14" cm="1">
        <f t="array" ref="G109">IF(SUMPRODUCT((LOWER(TRIM(G2:G106&amp;""))&lt;&gt;"x")*(G2:G106&lt;&gt;0)*(G2:G106&lt;&gt;""))=0,"",SUMPRODUCT((LOWER(TRIM(G2:G106&amp;""))&lt;&gt;"x")*IFERROR(G2:G106*1,0)))</f>
        <v>596108846</v>
      </c>
      <c r="N109" t="s">
        <v>103</v>
      </c>
      <c r="O109" t="s">
        <v>104</v>
      </c>
      <c r="P109" t="s">
        <v>92</v>
      </c>
    </row>
    <row r="110" spans="1:22" ht="17.25" customHeight="1" x14ac:dyDescent="0.25">
      <c r="A110" t="s">
        <v>99</v>
      </c>
      <c r="C110" s="39">
        <v>808471696</v>
      </c>
      <c r="D110" s="40">
        <v>496097633</v>
      </c>
      <c r="E110" s="40">
        <v>521443600</v>
      </c>
      <c r="F110" s="40">
        <v>1296661050</v>
      </c>
      <c r="G110" s="40">
        <v>597214371</v>
      </c>
      <c r="L110" t="s">
        <v>93</v>
      </c>
    </row>
    <row r="111" spans="1:22" ht="17.25" customHeight="1" x14ac:dyDescent="0.25">
      <c r="A111" t="s">
        <v>100</v>
      </c>
      <c r="C111" s="14">
        <f>IF(COUNT(C109:C110)&lt;2,"",ABS(C109-C110))</f>
        <v>649035</v>
      </c>
      <c r="D111" s="14">
        <f t="shared" ref="D111:G111" si="2">IF(COUNT(D109:D110)&lt;2,"",ABS(D109-D110))</f>
        <v>300</v>
      </c>
      <c r="E111" s="14">
        <f t="shared" si="2"/>
        <v>0</v>
      </c>
      <c r="F111" s="14">
        <f t="shared" si="2"/>
        <v>44180</v>
      </c>
      <c r="G111" s="14">
        <f t="shared" si="2"/>
        <v>1105525</v>
      </c>
      <c r="L111" t="s">
        <v>102</v>
      </c>
      <c r="N111">
        <v>86</v>
      </c>
      <c r="O111">
        <v>9</v>
      </c>
    </row>
    <row r="112" spans="1:22" ht="17.25" customHeight="1" x14ac:dyDescent="0.25">
      <c r="L112" t="s">
        <v>94</v>
      </c>
      <c r="N112">
        <v>80</v>
      </c>
      <c r="O112">
        <v>14</v>
      </c>
    </row>
    <row r="113" spans="1:22" ht="17.25" customHeight="1" x14ac:dyDescent="0.25">
      <c r="A113" t="s">
        <v>101</v>
      </c>
    </row>
    <row r="114" spans="1:22" ht="17.25" customHeight="1" x14ac:dyDescent="0.25">
      <c r="A114" t="s">
        <v>144</v>
      </c>
    </row>
    <row r="115" spans="1:22" ht="17.25" customHeight="1" x14ac:dyDescent="0.25">
      <c r="A115" t="s">
        <v>98</v>
      </c>
      <c r="C115" s="43">
        <v>759619615</v>
      </c>
      <c r="D115" s="43">
        <v>502137117</v>
      </c>
      <c r="E115" s="43">
        <v>408064049</v>
      </c>
      <c r="F115" s="43">
        <v>919993208</v>
      </c>
      <c r="G115" s="43">
        <v>507834700</v>
      </c>
    </row>
    <row r="116" spans="1:22" ht="17.25" customHeight="1" x14ac:dyDescent="0.25"/>
    <row r="117" spans="1:22" ht="17.25" customHeight="1" x14ac:dyDescent="0.25">
      <c r="A117" t="s">
        <v>95</v>
      </c>
      <c r="C117" t="str">
        <f>IF(OR(C110="",C115=""),"",IF(C115&gt;C109,A114,IF(C110&gt;C115,"WPX","")))</f>
        <v>WPX</v>
      </c>
      <c r="D117" t="str">
        <f>IF(OR(D110="",D115=""),"",IF(D115&gt;D109,A114,IF(D110&gt;D115,"WPX","")))</f>
        <v>#184 [RyLS]</v>
      </c>
      <c r="E117" t="str">
        <f t="shared" ref="E117:G117" si="3">IF(OR(E110="",E115=""),"",IF(E115&gt;E109,C114,IF(E110&gt;E115,"WPX","")))</f>
        <v>WPX</v>
      </c>
      <c r="F117" t="str">
        <f t="shared" si="3"/>
        <v>WPX</v>
      </c>
      <c r="G117" t="str">
        <f t="shared" si="3"/>
        <v>WPX</v>
      </c>
    </row>
    <row r="118" spans="1:22" ht="17.25" customHeight="1" x14ac:dyDescent="0.25"/>
    <row r="119" spans="1:22" ht="17.25" customHeight="1" x14ac:dyDescent="0.25">
      <c r="V119">
        <v>1047</v>
      </c>
    </row>
    <row r="120" spans="1:22" ht="17.25" customHeight="1" x14ac:dyDescent="0.25">
      <c r="A120" t="str">
        <f>IF(COUNTIF(C117:G117,A114)&gt;COUNTIF(C117:G117,"WPX"),A114,"WPX")</f>
        <v>WPX</v>
      </c>
      <c r="V120">
        <v>1073</v>
      </c>
    </row>
    <row r="121" spans="1:22" ht="81" customHeight="1" x14ac:dyDescent="0.25">
      <c r="V121">
        <v>1102</v>
      </c>
    </row>
    <row r="122" spans="1:22" ht="81" customHeight="1" x14ac:dyDescent="0.25">
      <c r="V122">
        <v>1103</v>
      </c>
    </row>
    <row r="123" spans="1:22" ht="81" customHeight="1" x14ac:dyDescent="0.25">
      <c r="V123">
        <v>1045</v>
      </c>
    </row>
    <row r="124" spans="1:22" ht="81" customHeight="1" x14ac:dyDescent="0.25">
      <c r="V124">
        <v>1077</v>
      </c>
    </row>
    <row r="125" spans="1:22" ht="81" customHeight="1" x14ac:dyDescent="0.25">
      <c r="V125">
        <v>1101</v>
      </c>
    </row>
  </sheetData>
  <sheetProtection selectLockedCells="1" selectUnlockedCells="1"/>
  <conditionalFormatting sqref="D46:G86 D88:G91 D93:G100 D2:G44">
    <cfRule type="containsBlanks" dxfId="82" priority="15">
      <formula>LEN(TRIM(D2))=0</formula>
    </cfRule>
  </conditionalFormatting>
  <conditionalFormatting sqref="E2:G18 E46:G86 E88:G91 E93:G100 E20:G41">
    <cfRule type="cellIs" dxfId="81" priority="10" operator="greaterThanOrEqual">
      <formula>6000000</formula>
    </cfRule>
    <cfRule type="cellIs" dxfId="80" priority="11" operator="between">
      <formula>1</formula>
      <formula>5999999</formula>
    </cfRule>
    <cfRule type="cellIs" dxfId="79" priority="12" operator="between">
      <formula>1</formula>
      <formula>5999999</formula>
    </cfRule>
    <cfRule type="cellIs" dxfId="78" priority="13" operator="greaterThanOrEqual">
      <formula>6000000</formula>
    </cfRule>
  </conditionalFormatting>
  <conditionalFormatting sqref="D2:D18 D46:D86 D88:D91 D93:D100 D19:G19">
    <cfRule type="cellIs" dxfId="77" priority="8" operator="between">
      <formula>1</formula>
      <formula>5999999</formula>
    </cfRule>
    <cfRule type="cellIs" dxfId="76" priority="9" operator="greaterThanOrEqual">
      <formula>6000000</formula>
    </cfRule>
  </conditionalFormatting>
  <conditionalFormatting sqref="D2:G18 D20:G86 D88:G91 D93:G100">
    <cfRule type="cellIs" dxfId="75" priority="6" operator="greaterThanOrEqual">
      <formula>6000000</formula>
    </cfRule>
    <cfRule type="cellIs" dxfId="74" priority="7" operator="between">
      <formula>1</formula>
      <formula>5999999</formula>
    </cfRule>
  </conditionalFormatting>
  <conditionalFormatting sqref="D20:D41">
    <cfRule type="cellIs" dxfId="73" priority="4" operator="between">
      <formula>1</formula>
      <formula>5999999</formula>
    </cfRule>
    <cfRule type="cellIs" dxfId="72" priority="5" operator="greaterThanOrEqual">
      <formula>6000000</formula>
    </cfRule>
  </conditionalFormatting>
  <conditionalFormatting sqref="C2:G100">
    <cfRule type="cellIs" dxfId="71" priority="2" operator="greaterThanOrEqual">
      <formula>6000000</formula>
    </cfRule>
    <cfRule type="cellIs" dxfId="70" priority="3" operator="between">
      <formula>1</formula>
      <formula>5999999</formula>
    </cfRule>
  </conditionalFormatting>
  <conditionalFormatting sqref="L2:L106">
    <cfRule type="dataBar" priority="1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{F83B8B30-A17B-45B8-B2C7-8AD79672190F}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efreshWeeklySymbolsAndCounts">
                <anchor moveWithCells="1" sizeWithCells="1">
                  <from>
                    <xdr:col>16</xdr:col>
                    <xdr:colOff>57150</xdr:colOff>
                    <xdr:row>1</xdr:row>
                    <xdr:rowOff>0</xdr:rowOff>
                  </from>
                  <to>
                    <xdr:col>16</xdr:col>
                    <xdr:colOff>1057275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3B8B30-A17B-45B8-B2C7-8AD79672190F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L2:L106</xm:sqref>
        </x14:conditionalFormatting>
        <x14:conditionalFormatting xmlns:xm="http://schemas.microsoft.com/office/excel/2006/main">
          <x14:cfRule type="containsText" priority="14" operator="containsText" id="{5F9DD0E4-418B-49BF-AF11-B629334A017D}">
            <xm:f>NOT(ISERROR(SEARCH("-",D2)))</xm:f>
            <xm:f>"-"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D46:G86 D88:G91 D93:G100 D2:G44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0FE66-7BAF-4204-8629-DBFB25FED88D}">
  <sheetPr codeName="Sheet2"/>
  <dimension ref="A1:V140"/>
  <sheetViews>
    <sheetView topLeftCell="A25" zoomScaleNormal="100" workbookViewId="0">
      <selection activeCell="E11" sqref="E11"/>
    </sheetView>
  </sheetViews>
  <sheetFormatPr defaultColWidth="9.140625" defaultRowHeight="81" customHeight="1" x14ac:dyDescent="0.25"/>
  <cols>
    <col min="1" max="1" width="16.28515625" style="74" customWidth="1"/>
    <col min="2" max="2" width="5.7109375" style="74" customWidth="1"/>
    <col min="3" max="7" width="14.85546875" style="74" customWidth="1"/>
    <col min="8" max="8" width="11.7109375" style="74" customWidth="1"/>
    <col min="9" max="11" width="4.85546875" style="74" customWidth="1"/>
    <col min="12" max="13" width="14.85546875" style="74" customWidth="1"/>
    <col min="14" max="14" width="8.85546875" style="74" customWidth="1"/>
    <col min="15" max="15" width="17" style="74" customWidth="1"/>
    <col min="16" max="16" width="17.140625" style="74" customWidth="1"/>
    <col min="17" max="17" width="16.28515625" style="74" customWidth="1"/>
    <col min="18" max="22" width="9.140625" style="74"/>
    <col min="23" max="23" width="6" style="74" customWidth="1"/>
    <col min="24" max="16384" width="9.140625" style="74"/>
  </cols>
  <sheetData>
    <row r="1" spans="1:22" s="75" customFormat="1" ht="81" customHeight="1" x14ac:dyDescent="0.25">
      <c r="B1" s="75" t="s">
        <v>2</v>
      </c>
      <c r="C1" s="229" t="s">
        <v>78</v>
      </c>
      <c r="D1" s="229" t="s">
        <v>79</v>
      </c>
      <c r="E1" s="229" t="s">
        <v>80</v>
      </c>
      <c r="F1" s="229" t="s">
        <v>81</v>
      </c>
      <c r="G1" s="229" t="s">
        <v>82</v>
      </c>
      <c r="H1" s="75" t="s">
        <v>83</v>
      </c>
      <c r="I1" s="75" t="s">
        <v>84</v>
      </c>
      <c r="J1" s="75" t="s">
        <v>85</v>
      </c>
      <c r="K1" s="75" t="s">
        <v>86</v>
      </c>
      <c r="L1" s="75" t="s">
        <v>87</v>
      </c>
      <c r="M1" s="75" t="s">
        <v>90</v>
      </c>
      <c r="N1" s="75" t="s">
        <v>88</v>
      </c>
      <c r="O1" s="75" t="s">
        <v>96</v>
      </c>
      <c r="P1" s="75" t="s">
        <v>89</v>
      </c>
    </row>
    <row r="2" spans="1:22" ht="17.25" customHeight="1" x14ac:dyDescent="0.25">
      <c r="A2" s="76" t="s">
        <v>152</v>
      </c>
      <c r="B2" s="140">
        <v>32</v>
      </c>
      <c r="C2" s="231">
        <v>6803572</v>
      </c>
      <c r="D2" s="231">
        <v>6339379</v>
      </c>
      <c r="E2" s="231">
        <v>7148350</v>
      </c>
      <c r="F2" s="231">
        <v>9729544</v>
      </c>
      <c r="G2" s="233">
        <v>18278254</v>
      </c>
      <c r="H2" s="141" t="str" cm="1">
        <f t="array" ref="H2">_xlfn.LET(
  _xlpm.v,IFERROR(VALUE(SUBSTITUTE(C2:G2,",","")),""),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2" s="112" t="s">
        <v>180</v>
      </c>
      <c r="J2" s="112" t="s">
        <v>180</v>
      </c>
      <c r="K2" s="108"/>
      <c r="L2" s="77" cm="1">
        <f t="array" ref="L2">IF(A2="","",IF(COUNTA(C2:G2)=0,"",SUMPRODUCT((LOWER(TRIM(C2:G2&amp;""))&lt;&gt;"x")*IFERROR(VALUE(SUBSTITUTE(C2:G2,",","")),0))))</f>
        <v>48299099</v>
      </c>
      <c r="M2" s="79" cm="1">
        <f t="array" ref="M2">IF(COUNTA(C2:G2)&lt;5,"",_xlfn.LET(_xlpm.v,IFERROR(VALUE(SUBSTITUTE(C2:G2,",","")),""),_xlpm.n,SUMPRODUCT(--(_xlpm.v&lt;&gt;"")),IF(_xlpm.n=0,"",SUM(_xlpm.v)/_xlpm.n)))</f>
        <v>9659819.8000000007</v>
      </c>
      <c r="N2" s="110" t="s">
        <v>122</v>
      </c>
      <c r="O2" s="74" t="str">
        <f t="shared" ref="O2:O33" si="0">IF(AND(COUNTA(C2:G2)=5,L2&lt;20000000),A2,"")</f>
        <v/>
      </c>
      <c r="P2" s="74" t="str" cm="1">
        <f t="array" ref="P2:P11">IFERROR(_xlfn.TAKE(_xlfn.SORTBY(_xlfn._xlws.FILTER(A2:A106,(L2:L106&gt;0)*(_xlfn.BYROW(C2:G106,_xlfn.LAMBDA(_xlpm.r,COUNTA(_xlpm.r)=5)))),_xlfn._xlws.FILTER(L2:L106,(L2:L106&gt;0)*(_xlfn.BYROW(C2:G106,_xlfn.LAMBDA(_xlpm.r,COUNTA(_xlpm.r)=5)))),1),10),"")</f>
        <v>KIRINfarm</v>
      </c>
      <c r="V2" s="74">
        <v>1001</v>
      </c>
    </row>
    <row r="3" spans="1:22" ht="17.25" customHeight="1" x14ac:dyDescent="0.25">
      <c r="A3" s="80" t="s">
        <v>6</v>
      </c>
      <c r="B3" s="140">
        <v>31</v>
      </c>
      <c r="C3" s="231">
        <v>6032310</v>
      </c>
      <c r="D3" s="231">
        <v>3053158</v>
      </c>
      <c r="E3" s="231">
        <v>5889517</v>
      </c>
      <c r="F3" s="231">
        <v>6007420</v>
      </c>
      <c r="G3" s="233">
        <v>3941942</v>
      </c>
      <c r="H3" s="141" t="str" cm="1">
        <f t="array" ref="H3">_xlfn.LET(
  _xlpm.v,IFERROR(VALUE(SUBSTITUTE(C3:G3,",","")),""),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3" s="112" t="s">
        <v>180</v>
      </c>
      <c r="J3" s="112" t="s">
        <v>180</v>
      </c>
      <c r="K3" s="108"/>
      <c r="L3" s="77" cm="1">
        <f t="array" ref="L3">IF(A3="","",IF(COUNTA(C3:G3)=0,"",SUMPRODUCT((LOWER(TRIM(C3:G3&amp;""))&lt;&gt;"x")*IFERROR(VALUE(SUBSTITUTE(C3:G3,",","")),0))))</f>
        <v>24924347</v>
      </c>
      <c r="M3" s="79" cm="1">
        <f t="array" ref="M3">IF(COUNTA(C3:G3)&lt;5,"",_xlfn.LET(_xlpm.v,IFERROR(VALUE(SUBSTITUTE(C3:G3,",","")),""),_xlpm.n,SUMPRODUCT(--(_xlpm.v&lt;&gt;"")),IF(_xlpm.n=0,"",SUM(_xlpm.v)/_xlpm.n)))</f>
        <v>4984869.4000000004</v>
      </c>
      <c r="N3" s="110" t="s">
        <v>122</v>
      </c>
      <c r="O3" s="74" t="str">
        <f t="shared" si="0"/>
        <v/>
      </c>
      <c r="P3" s="74" t="str">
        <v>fantasmah</v>
      </c>
      <c r="V3" s="74">
        <v>1002</v>
      </c>
    </row>
    <row r="4" spans="1:22" ht="17.25" customHeight="1" x14ac:dyDescent="0.25">
      <c r="A4" s="80" t="s">
        <v>10</v>
      </c>
      <c r="B4" s="140">
        <v>31</v>
      </c>
      <c r="C4" s="231">
        <v>6348912</v>
      </c>
      <c r="D4" s="231">
        <v>1693624</v>
      </c>
      <c r="E4" s="231">
        <v>6911241</v>
      </c>
      <c r="F4" s="231">
        <v>8490845</v>
      </c>
      <c r="G4" s="233">
        <v>12973925</v>
      </c>
      <c r="H4" s="141" t="str" cm="1">
        <f t="array" ref="H4">_xlfn.LET(
  _xlpm.v,IFERROR(VALUE(SUBSTITUTE(C4:G4,",","")),""),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4" s="112" t="s">
        <v>180</v>
      </c>
      <c r="J4" s="112" t="s">
        <v>180</v>
      </c>
      <c r="K4" s="108"/>
      <c r="L4" s="77" cm="1">
        <f t="array" ref="L4">IF(A4="","",IF(COUNTA(C4:G4)=0,"",SUMPRODUCT((LOWER(TRIM(C4:G4&amp;""))&lt;&gt;"x")*IFERROR(VALUE(SUBSTITUTE(C4:G4,",","")),0))))</f>
        <v>36418547</v>
      </c>
      <c r="M4" s="79" cm="1">
        <f t="array" ref="M4">IF(COUNTA(C4:G4)&lt;5,"",_xlfn.LET(_xlpm.v,IFERROR(VALUE(SUBSTITUTE(C4:G4,",","")),""),_xlpm.n,SUMPRODUCT(--(_xlpm.v&lt;&gt;"")),IF(_xlpm.n=0,"",SUM(_xlpm.v)/_xlpm.n)))</f>
        <v>7283709.4000000004</v>
      </c>
      <c r="N4" s="110" t="s">
        <v>122</v>
      </c>
      <c r="O4" s="74" t="str">
        <f t="shared" si="0"/>
        <v/>
      </c>
      <c r="P4" s="74" t="str">
        <v>Chuck Woolery</v>
      </c>
      <c r="V4" s="74">
        <v>1003</v>
      </c>
    </row>
    <row r="5" spans="1:22" ht="17.25" customHeight="1" x14ac:dyDescent="0.25">
      <c r="A5" s="80" t="s">
        <v>153</v>
      </c>
      <c r="B5" s="140">
        <v>31</v>
      </c>
      <c r="C5" s="231">
        <v>8913712</v>
      </c>
      <c r="D5" s="231">
        <v>6561530</v>
      </c>
      <c r="E5" s="231">
        <v>4958268</v>
      </c>
      <c r="F5" s="231">
        <v>7965553</v>
      </c>
      <c r="G5" s="233">
        <v>6636435</v>
      </c>
      <c r="H5" s="141" t="str" cm="1">
        <f t="array" ref="H5">_xlfn.LET(
  _xlpm.v,IFERROR(VALUE(SUBSTITUTE(C5:G5,",","")),""),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5" s="112" t="s">
        <v>180</v>
      </c>
      <c r="J5" s="112" t="s">
        <v>180</v>
      </c>
      <c r="K5" s="108"/>
      <c r="L5" s="77" cm="1">
        <f t="array" ref="L5">IF(A5="","",IF(COUNTA(C5:G5)=0,"",SUMPRODUCT((LOWER(TRIM(C5:G5&amp;""))&lt;&gt;"x")*IFERROR(VALUE(SUBSTITUTE(C5:G5,",","")),0))))</f>
        <v>35035498</v>
      </c>
      <c r="M5" s="79" cm="1">
        <f t="array" ref="M5">IF(COUNTA(C5:G5)&lt;5,"",_xlfn.LET(_xlpm.v,IFERROR(VALUE(SUBSTITUTE(C5:G5,",","")),""),_xlpm.n,SUMPRODUCT(--(_xlpm.v&lt;&gt;"")),IF(_xlpm.n=0,"",SUM(_xlpm.v)/_xlpm.n)))</f>
        <v>7007099.5999999996</v>
      </c>
      <c r="N5" s="110" t="s">
        <v>122</v>
      </c>
      <c r="O5" s="74" t="str">
        <f t="shared" si="0"/>
        <v/>
      </c>
      <c r="P5" s="74" t="str">
        <v>Cgable</v>
      </c>
      <c r="V5" s="74">
        <v>1005</v>
      </c>
    </row>
    <row r="6" spans="1:22" ht="17.25" customHeight="1" x14ac:dyDescent="0.25">
      <c r="A6" s="80" t="s">
        <v>154</v>
      </c>
      <c r="B6" s="140">
        <v>32</v>
      </c>
      <c r="C6" s="231">
        <v>7456287</v>
      </c>
      <c r="D6" s="231">
        <v>6211418</v>
      </c>
      <c r="E6" s="231">
        <v>4029955</v>
      </c>
      <c r="F6" s="231">
        <v>7397746</v>
      </c>
      <c r="G6" s="233">
        <v>6055078</v>
      </c>
      <c r="H6" s="141" t="str" cm="1">
        <f t="array" ref="H6">_xlfn.LET(
  _xlpm.v,IFERROR(VALUE(SUBSTITUTE(C6:G6,",","")),""),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6" s="112" t="s">
        <v>180</v>
      </c>
      <c r="J6" s="112" t="s">
        <v>180</v>
      </c>
      <c r="K6" s="108"/>
      <c r="L6" s="77" cm="1">
        <f t="array" ref="L6">IF(A6="","",IF(COUNTA(C6:G6)=0,"",SUMPRODUCT((LOWER(TRIM(C6:G6&amp;""))&lt;&gt;"x")*IFERROR(VALUE(SUBSTITUTE(C6:G6,",","")),0))))</f>
        <v>31150484</v>
      </c>
      <c r="M6" s="79" cm="1">
        <f t="array" ref="M6">IF(COUNTA(C6:G6)&lt;5,"",_xlfn.LET(_xlpm.v,IFERROR(VALUE(SUBSTITUTE(C6:G6,",","")),""),_xlpm.n,SUMPRODUCT(--(_xlpm.v&lt;&gt;"")),IF(_xlpm.n=0,"",SUM(_xlpm.v)/_xlpm.n)))</f>
        <v>6230096.7999999998</v>
      </c>
      <c r="N6" s="110" t="s">
        <v>122</v>
      </c>
      <c r="O6" s="74" t="str">
        <f t="shared" si="0"/>
        <v/>
      </c>
      <c r="P6" s="74" t="str">
        <v>IJKL</v>
      </c>
      <c r="V6" s="74" t="str">
        <f>IF(TRIM(SUBSTITUTE(A6,CHAR(160),""))="","",IFERROR(_xlfn.XLOOKUP(TRIM(SUBSTITUTE(A6,CHAR(160),"")),Lookup!$A$2:$A$300,Lookup!$B$2:$B$300,""),""))</f>
        <v/>
      </c>
    </row>
    <row r="7" spans="1:22" ht="17.25" customHeight="1" x14ac:dyDescent="0.25">
      <c r="A7" s="80" t="s">
        <v>155</v>
      </c>
      <c r="B7" s="140">
        <v>31</v>
      </c>
      <c r="C7" s="231">
        <v>6399680</v>
      </c>
      <c r="D7" s="231">
        <v>6018829</v>
      </c>
      <c r="E7" s="231">
        <v>4668361</v>
      </c>
      <c r="F7" s="231">
        <v>6768545</v>
      </c>
      <c r="G7" s="233">
        <v>6031632</v>
      </c>
      <c r="H7" s="141" t="str" cm="1">
        <f t="array" ref="H7">_xlfn.LET(
  _xlpm.v,IFERROR(VALUE(SUBSTITUTE(C7:G7,",","")),""),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7" s="112" t="s">
        <v>180</v>
      </c>
      <c r="J7" s="112" t="s">
        <v>180</v>
      </c>
      <c r="K7" s="108"/>
      <c r="L7" s="77" cm="1">
        <f t="array" ref="L7">IF(A7="","",IF(COUNTA(C7:G7)=0,"",SUMPRODUCT((LOWER(TRIM(C7:G7&amp;""))&lt;&gt;"x")*IFERROR(VALUE(SUBSTITUTE(C7:G7,",","")),0))))</f>
        <v>29887047</v>
      </c>
      <c r="M7" s="79" cm="1">
        <f t="array" ref="M7">IF(COUNTA(C7:G7)&lt;5,"",_xlfn.LET(_xlpm.v,IFERROR(VALUE(SUBSTITUTE(C7:G7,",","")),""),_xlpm.n,SUMPRODUCT(--(_xlpm.v&lt;&gt;"")),IF(_xlpm.n=0,"",SUM(_xlpm.v)/_xlpm.n)))</f>
        <v>5977409.4000000004</v>
      </c>
      <c r="N7" s="110" t="s">
        <v>122</v>
      </c>
      <c r="O7" s="74" t="str">
        <f t="shared" si="0"/>
        <v/>
      </c>
      <c r="P7" s="74" t="str">
        <v>Matys</v>
      </c>
      <c r="V7" s="74">
        <v>1006</v>
      </c>
    </row>
    <row r="8" spans="1:22" ht="17.25" customHeight="1" x14ac:dyDescent="0.25">
      <c r="A8" s="80" t="s">
        <v>19</v>
      </c>
      <c r="B8" s="140">
        <v>32</v>
      </c>
      <c r="C8" s="231">
        <v>7774717</v>
      </c>
      <c r="D8" s="231">
        <v>7081331</v>
      </c>
      <c r="E8" s="231">
        <v>7506545</v>
      </c>
      <c r="F8" s="231">
        <v>16052896</v>
      </c>
      <c r="G8" s="233">
        <v>17711493</v>
      </c>
      <c r="H8" s="141" t="str" cm="1">
        <f t="array" ref="H8">_xlfn.LET(
  _xlpm.v,IFERROR(VALUE(SUBSTITUTE(C8:G8,",","")),""),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8" s="112" t="s">
        <v>180</v>
      </c>
      <c r="J8" s="112" t="s">
        <v>180</v>
      </c>
      <c r="K8" s="108"/>
      <c r="L8" s="77" cm="1">
        <f t="array" ref="L8">IF(A8="","",IF(COUNTA(C8:G8)=0,"",SUMPRODUCT((LOWER(TRIM(C8:G8&amp;""))&lt;&gt;"x")*IFERROR(VALUE(SUBSTITUTE(C8:G8,",","")),0))))</f>
        <v>56126982</v>
      </c>
      <c r="M8" s="79" cm="1">
        <f t="array" ref="M8">IF(COUNTA(C8:G8)&lt;5,"",_xlfn.LET(_xlpm.v,IFERROR(VALUE(SUBSTITUTE(C8:G8,",","")),""),_xlpm.n,SUMPRODUCT(--(_xlpm.v&lt;&gt;"")),IF(_xlpm.n=0,"",SUM(_xlpm.v)/_xlpm.n)))</f>
        <v>11225396.4</v>
      </c>
      <c r="N8" s="110" t="s">
        <v>122</v>
      </c>
      <c r="O8" s="74" t="str">
        <f t="shared" si="0"/>
        <v/>
      </c>
      <c r="P8" s="74" t="str">
        <v>FernaLS</v>
      </c>
      <c r="V8" s="74">
        <v>1007</v>
      </c>
    </row>
    <row r="9" spans="1:22" ht="17.25" customHeight="1" x14ac:dyDescent="0.25">
      <c r="A9" s="80" t="s">
        <v>195</v>
      </c>
      <c r="B9" s="140">
        <v>30</v>
      </c>
      <c r="C9" s="231">
        <v>4761451</v>
      </c>
      <c r="D9" s="231">
        <v>3567269</v>
      </c>
      <c r="E9" s="231">
        <v>0</v>
      </c>
      <c r="F9" s="231">
        <v>7027706</v>
      </c>
      <c r="G9" s="233">
        <v>2328052</v>
      </c>
      <c r="H9" s="141" t="str" cm="1">
        <f t="array" ref="H9">_xlfn.LET(
  _xlpm.v,IFERROR(VALUE(SUBSTITUTE(C9:G9,",","")),""),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9" s="112" t="s">
        <v>180</v>
      </c>
      <c r="J9" s="112" t="s">
        <v>180</v>
      </c>
      <c r="K9" s="108"/>
      <c r="L9" s="77" cm="1">
        <f t="array" ref="L9">IF(A9="","",IF(COUNTA(C9:G9)=0,"",SUMPRODUCT((LOWER(TRIM(C9:G9&amp;""))&lt;&gt;"x")*IFERROR(VALUE(SUBSTITUTE(C9:G9,",","")),0))))</f>
        <v>17684478</v>
      </c>
      <c r="M9" s="79" cm="1">
        <f t="array" ref="M9">IF(COUNTA(C9:G9)&lt;5,"",_xlfn.LET(_xlpm.v,IFERROR(VALUE(SUBSTITUTE(C9:G9,",","")),""),_xlpm.n,SUMPRODUCT(--(_xlpm.v&lt;&gt;"")),IF(_xlpm.n=0,"",SUM(_xlpm.v)/_xlpm.n)))</f>
        <v>3536895.6</v>
      </c>
      <c r="N9" s="111" t="s">
        <v>125</v>
      </c>
      <c r="O9" s="74" t="str">
        <f t="shared" si="0"/>
        <v>Tha-Don</v>
      </c>
      <c r="P9" s="74" t="str">
        <v>Daniele89</v>
      </c>
      <c r="V9" s="74">
        <v>1008</v>
      </c>
    </row>
    <row r="10" spans="1:22" ht="17.25" customHeight="1" x14ac:dyDescent="0.25">
      <c r="A10" s="80" t="s">
        <v>23</v>
      </c>
      <c r="B10" s="140">
        <v>31</v>
      </c>
      <c r="C10" s="231">
        <v>6350647</v>
      </c>
      <c r="D10" s="231">
        <v>11378110</v>
      </c>
      <c r="E10" s="231">
        <v>8322502</v>
      </c>
      <c r="F10" s="231">
        <v>15089611</v>
      </c>
      <c r="G10" s="233">
        <v>12770067</v>
      </c>
      <c r="H10" s="141" t="str" cm="1">
        <f t="array" ref="H10">_xlfn.LET(
  _xlpm.v,IFERROR(VALUE(SUBSTITUTE(C10:G10,",","")),""),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10" s="112" t="s">
        <v>180</v>
      </c>
      <c r="J10" s="112" t="s">
        <v>180</v>
      </c>
      <c r="K10" s="108"/>
      <c r="L10" s="77" cm="1">
        <f t="array" ref="L10">IF(A10="","",IF(COUNTA(C10:G10)=0,"",SUMPRODUCT((LOWER(TRIM(C10:G10&amp;""))&lt;&gt;"x")*IFERROR(VALUE(SUBSTITUTE(C10:G10,",","")),0))))</f>
        <v>53910937</v>
      </c>
      <c r="M10" s="79" cm="1">
        <f t="array" ref="M10">IF(COUNTA(C10:G10)&lt;5,"",_xlfn.LET(_xlpm.v,IFERROR(VALUE(SUBSTITUTE(C10:G10,",","")),""),_xlpm.n,SUMPRODUCT(--(_xlpm.v&lt;&gt;"")),IF(_xlpm.n=0,"",SUM(_xlpm.v)/_xlpm.n)))</f>
        <v>10782187.4</v>
      </c>
      <c r="N10" s="110" t="s">
        <v>122</v>
      </c>
      <c r="O10" s="74" t="str">
        <f t="shared" si="0"/>
        <v/>
      </c>
      <c r="P10" s="74" t="str">
        <v>MexCol</v>
      </c>
      <c r="V10" s="74">
        <v>1009</v>
      </c>
    </row>
    <row r="11" spans="1:22" ht="17.25" customHeight="1" x14ac:dyDescent="0.25">
      <c r="A11" s="81" t="s">
        <v>4</v>
      </c>
      <c r="B11" s="140">
        <v>30</v>
      </c>
      <c r="C11" s="231">
        <v>2296838</v>
      </c>
      <c r="D11" s="231">
        <v>2256120</v>
      </c>
      <c r="E11" s="231">
        <v>1253400</v>
      </c>
      <c r="F11" s="231">
        <v>2370141</v>
      </c>
      <c r="G11" s="233">
        <v>3640441</v>
      </c>
      <c r="H11" s="141" t="str" cm="1">
        <f t="array" ref="H11">_xlfn.LET(
  _xlpm.v,IFERROR(VALUE(SUBSTITUTE(C11:G11,",","")),""),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11" s="112" t="s">
        <v>180</v>
      </c>
      <c r="J11" s="112" t="s">
        <v>180</v>
      </c>
      <c r="K11" s="108"/>
      <c r="L11" s="77" cm="1">
        <f t="array" ref="L11">IF(A11="","",IF(COUNTA(C11:G11)=0,"",SUMPRODUCT((LOWER(TRIM(C11:G11&amp;""))&lt;&gt;"x")*IFERROR(VALUE(SUBSTITUTE(C11:G11,",","")),0))))</f>
        <v>11816940</v>
      </c>
      <c r="M11" s="79" cm="1">
        <f t="array" ref="M11">IF(COUNTA(C11:G11)&lt;5,"",_xlfn.LET(_xlpm.v,IFERROR(VALUE(SUBSTITUTE(C11:G11,",","")),""),_xlpm.n,SUMPRODUCT(--(_xlpm.v&lt;&gt;"")),IF(_xlpm.n=0,"",SUM(_xlpm.v)/_xlpm.n)))</f>
        <v>2363388</v>
      </c>
      <c r="N11" s="111" t="s">
        <v>125</v>
      </c>
      <c r="O11" s="74" t="str">
        <f t="shared" si="0"/>
        <v>Adi500</v>
      </c>
      <c r="P11" s="74" t="str">
        <v>Jbzscrews</v>
      </c>
      <c r="V11" s="74">
        <v>1010</v>
      </c>
    </row>
    <row r="12" spans="1:22" ht="17.25" customHeight="1" x14ac:dyDescent="0.25">
      <c r="A12" s="81" t="s">
        <v>7</v>
      </c>
      <c r="B12" s="140">
        <v>30</v>
      </c>
      <c r="C12" s="231">
        <v>3455164</v>
      </c>
      <c r="D12" s="231">
        <v>6154242</v>
      </c>
      <c r="E12" s="231">
        <v>6649694</v>
      </c>
      <c r="F12" s="231">
        <v>11857249</v>
      </c>
      <c r="G12" s="233">
        <v>6424395</v>
      </c>
      <c r="H12" s="141" t="str" cm="1">
        <f t="array" ref="H12">_xlfn.LET(
  _xlpm.v,IFERROR(VALUE(SUBSTITUTE(C12:G12,",","")),""),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12" s="112" t="s">
        <v>180</v>
      </c>
      <c r="J12" s="112" t="s">
        <v>180</v>
      </c>
      <c r="K12" s="108"/>
      <c r="L12" s="77" cm="1">
        <f t="array" ref="L12">IF(A12="","",IF(COUNTA(C12:G12)=0,"",SUMPRODUCT((LOWER(TRIM(C12:G12&amp;""))&lt;&gt;"x")*IFERROR(VALUE(SUBSTITUTE(C12:G12,",","")),0))))</f>
        <v>34540744</v>
      </c>
      <c r="M12" s="79" cm="1">
        <f t="array" ref="M12">IF(COUNTA(C12:G12)&lt;5,"",_xlfn.LET(_xlpm.v,IFERROR(VALUE(SUBSTITUTE(C12:G12,",","")),""),_xlpm.n,SUMPRODUCT(--(_xlpm.v&lt;&gt;"")),IF(_xlpm.n=0,"",SUM(_xlpm.v)/_xlpm.n)))</f>
        <v>6908148.7999999998</v>
      </c>
      <c r="N12" s="110" t="s">
        <v>122</v>
      </c>
      <c r="O12" s="74" t="str">
        <f t="shared" si="0"/>
        <v/>
      </c>
      <c r="V12" s="74">
        <v>1011</v>
      </c>
    </row>
    <row r="13" spans="1:22" ht="17.25" customHeight="1" x14ac:dyDescent="0.25">
      <c r="A13" s="81" t="s">
        <v>13</v>
      </c>
      <c r="B13" s="140">
        <v>31</v>
      </c>
      <c r="C13" s="231">
        <v>7797189</v>
      </c>
      <c r="D13" s="231">
        <v>4518276</v>
      </c>
      <c r="E13" s="231">
        <v>2141271</v>
      </c>
      <c r="F13" s="231">
        <v>21272012</v>
      </c>
      <c r="G13" s="233">
        <v>2853599</v>
      </c>
      <c r="H13" s="141" t="str" cm="1">
        <f t="array" ref="H13">_xlfn.LET(
  _xlpm.v,IFERROR(VALUE(SUBSTITUTE(C13:G13,",","")),""),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13" s="112" t="s">
        <v>180</v>
      </c>
      <c r="J13" s="112" t="s">
        <v>180</v>
      </c>
      <c r="K13" s="108"/>
      <c r="L13" s="77" cm="1">
        <f t="array" ref="L13">IF(A13="","",IF(COUNTA(C13:G13)=0,"",SUMPRODUCT((LOWER(TRIM(C13:G13&amp;""))&lt;&gt;"x")*IFERROR(VALUE(SUBSTITUTE(C13:G13,",","")),0))))</f>
        <v>38582347</v>
      </c>
      <c r="M13" s="79" cm="1">
        <f t="array" ref="M13">IF(COUNTA(C13:G13)&lt;5,"",_xlfn.LET(_xlpm.v,IFERROR(VALUE(SUBSTITUTE(C13:G13,",","")),""),_xlpm.n,SUMPRODUCT(--(_xlpm.v&lt;&gt;"")),IF(_xlpm.n=0,"",SUM(_xlpm.v)/_xlpm.n)))</f>
        <v>7716469.4000000004</v>
      </c>
      <c r="N13" s="110" t="s">
        <v>122</v>
      </c>
      <c r="O13" s="74" t="str">
        <f t="shared" si="0"/>
        <v/>
      </c>
      <c r="V13" s="74">
        <v>1013</v>
      </c>
    </row>
    <row r="14" spans="1:22" ht="17.25" customHeight="1" x14ac:dyDescent="0.25">
      <c r="A14" s="81" t="s">
        <v>16</v>
      </c>
      <c r="B14" s="140">
        <v>30</v>
      </c>
      <c r="C14" s="231">
        <v>6233459</v>
      </c>
      <c r="D14" s="231">
        <v>2002407</v>
      </c>
      <c r="E14" s="231">
        <v>4806263</v>
      </c>
      <c r="F14" s="231">
        <v>9113534</v>
      </c>
      <c r="G14" s="233">
        <v>1604244</v>
      </c>
      <c r="H14" s="141" t="str" cm="1">
        <f t="array" ref="H14">_xlfn.LET(
  _xlpm.v,IFERROR(VALUE(SUBSTITUTE(C14:G14,",","")),""),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14" s="112" t="s">
        <v>180</v>
      </c>
      <c r="J14" s="112" t="s">
        <v>180</v>
      </c>
      <c r="K14" s="108"/>
      <c r="L14" s="77" cm="1">
        <f t="array" ref="L14">IF(A14="","",IF(COUNTA(C14:G14)=0,"",SUMPRODUCT((LOWER(TRIM(C14:G14&amp;""))&lt;&gt;"x")*IFERROR(VALUE(SUBSTITUTE(C14:G14,",","")),0))))</f>
        <v>23759907</v>
      </c>
      <c r="M14" s="79" cm="1">
        <f t="array" ref="M14">IF(COUNTA(C14:G14)&lt;5,"",_xlfn.LET(_xlpm.v,IFERROR(VALUE(SUBSTITUTE(C14:G14,",","")),""),_xlpm.n,SUMPRODUCT(--(_xlpm.v&lt;&gt;"")),IF(_xlpm.n=0,"",SUM(_xlpm.v)/_xlpm.n)))</f>
        <v>4751981.4000000004</v>
      </c>
      <c r="N14" s="110" t="s">
        <v>122</v>
      </c>
      <c r="O14" s="74" t="str">
        <f t="shared" si="0"/>
        <v/>
      </c>
      <c r="V14" s="74">
        <v>1014</v>
      </c>
    </row>
    <row r="15" spans="1:22" ht="17.25" customHeight="1" x14ac:dyDescent="0.25">
      <c r="A15" s="81" t="s">
        <v>188</v>
      </c>
      <c r="B15" s="140">
        <v>29</v>
      </c>
      <c r="C15" s="231">
        <v>4149691</v>
      </c>
      <c r="D15" s="231">
        <v>3501775</v>
      </c>
      <c r="E15" s="231">
        <v>3122042</v>
      </c>
      <c r="F15" s="231">
        <v>6860770</v>
      </c>
      <c r="G15" s="233">
        <v>6443811</v>
      </c>
      <c r="H15" s="141" t="str" cm="1">
        <f t="array" ref="H15">_xlfn.LET(
  _xlpm.v,IFERROR(VALUE(SUBSTITUTE(C15:G15,",","")),""),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15" s="112" t="s">
        <v>180</v>
      </c>
      <c r="J15" s="112" t="s">
        <v>180</v>
      </c>
      <c r="K15" s="108"/>
      <c r="L15" s="77" cm="1">
        <f t="array" ref="L15">IF(A15="","",IF(COUNTA(C15:G15)=0,"",SUMPRODUCT((LOWER(TRIM(C15:G15&amp;""))&lt;&gt;"x")*IFERROR(VALUE(SUBSTITUTE(C15:G15,",","")),0))))</f>
        <v>24078089</v>
      </c>
      <c r="M15" s="79" cm="1">
        <f t="array" ref="M15">IF(COUNTA(C15:G15)&lt;5,"",_xlfn.LET(_xlpm.v,IFERROR(VALUE(SUBSTITUTE(C15:G15,",","")),""),_xlpm.n,SUMPRODUCT(--(_xlpm.v&lt;&gt;"")),IF(_xlpm.n=0,"",SUM(_xlpm.v)/_xlpm.n)))</f>
        <v>4815617.8</v>
      </c>
      <c r="N15" s="110" t="s">
        <v>122</v>
      </c>
      <c r="O15" s="74" t="str">
        <f t="shared" si="0"/>
        <v/>
      </c>
      <c r="V15" s="74">
        <v>1017</v>
      </c>
    </row>
    <row r="16" spans="1:22" ht="17.25" customHeight="1" x14ac:dyDescent="0.25">
      <c r="A16" s="81" t="s">
        <v>202</v>
      </c>
      <c r="B16" s="140">
        <v>30</v>
      </c>
      <c r="C16" s="231">
        <v>0</v>
      </c>
      <c r="D16" s="231">
        <v>0</v>
      </c>
      <c r="E16" s="231">
        <v>0</v>
      </c>
      <c r="F16" s="231">
        <v>0</v>
      </c>
      <c r="G16" s="233">
        <v>0</v>
      </c>
      <c r="H16" s="141" t="str" cm="1">
        <f t="array" ref="H16">_xlfn.LET(
  _xlpm.v,IFERROR(VALUE(SUBSTITUTE(C16:G16,",","")),""),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16" s="112" t="s">
        <v>180</v>
      </c>
      <c r="J16" s="112" t="s">
        <v>180</v>
      </c>
      <c r="K16" s="108"/>
      <c r="L16" s="77" cm="1">
        <f t="array" ref="L16">IF(A16="","",IF(COUNTA(C16:G16)=0,"",SUMPRODUCT((LOWER(TRIM(C16:G16&amp;""))&lt;&gt;"x")*IFERROR(VALUE(SUBSTITUTE(C16:G16,",","")),0))))</f>
        <v>0</v>
      </c>
      <c r="M16" s="79" cm="1">
        <f t="array" ref="M16">IF(COUNTA(C16:G16)&lt;5,"",_xlfn.LET(_xlpm.v,IFERROR(VALUE(SUBSTITUTE(C16:G16,",","")),""),_xlpm.n,SUMPRODUCT(--(_xlpm.v&lt;&gt;"")),IF(_xlpm.n=0,"",SUM(_xlpm.v)/_xlpm.n)))</f>
        <v>0</v>
      </c>
      <c r="N16" s="111" t="s">
        <v>125</v>
      </c>
      <c r="O16" s="74" t="str">
        <f t="shared" si="0"/>
        <v>convivial</v>
      </c>
      <c r="V16" s="74">
        <v>1019</v>
      </c>
    </row>
    <row r="17" spans="1:22" ht="17.25" customHeight="1" x14ac:dyDescent="0.25">
      <c r="A17" s="81" t="s">
        <v>24</v>
      </c>
      <c r="B17" s="140">
        <v>32</v>
      </c>
      <c r="C17" s="231">
        <v>2029705</v>
      </c>
      <c r="D17" s="231">
        <v>3139634</v>
      </c>
      <c r="E17" s="231">
        <v>2084287</v>
      </c>
      <c r="F17" s="231">
        <v>7348130</v>
      </c>
      <c r="G17" s="233">
        <v>7638361</v>
      </c>
      <c r="H17" s="141" t="str" cm="1">
        <f t="array" ref="H17">_xlfn.LET(
  _xlpm.v,IFERROR(VALUE(SUBSTITUTE(C17:G17,",","")),""),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17" s="113" t="s">
        <v>178</v>
      </c>
      <c r="J17" s="112" t="s">
        <v>180</v>
      </c>
      <c r="K17" s="108"/>
      <c r="L17" s="77" cm="1">
        <f t="array" ref="L17">IF(A17="","",IF(COUNTA(C17:G17)=0,"",SUMPRODUCT((LOWER(TRIM(C17:G17&amp;""))&lt;&gt;"x")*IFERROR(VALUE(SUBSTITUTE(C17:G17,",","")),0))))</f>
        <v>22240117</v>
      </c>
      <c r="M17" s="79" cm="1">
        <f t="array" ref="M17">IF(COUNTA(C17:G17)&lt;5,"",_xlfn.LET(_xlpm.v,IFERROR(VALUE(SUBSTITUTE(C17:G17,",","")),""),_xlpm.n,SUMPRODUCT(--(_xlpm.v&lt;&gt;"")),IF(_xlpm.n=0,"",SUM(_xlpm.v)/_xlpm.n)))</f>
        <v>4448023.4000000004</v>
      </c>
      <c r="N17" s="110" t="s">
        <v>122</v>
      </c>
      <c r="O17" s="74" t="str">
        <f t="shared" si="0"/>
        <v/>
      </c>
      <c r="V17" s="74">
        <v>1020</v>
      </c>
    </row>
    <row r="18" spans="1:22" ht="17.25" customHeight="1" x14ac:dyDescent="0.25">
      <c r="A18" s="81" t="s">
        <v>254</v>
      </c>
      <c r="B18" s="140">
        <v>31</v>
      </c>
      <c r="C18" s="231">
        <v>4260937</v>
      </c>
      <c r="D18" s="231">
        <v>2256120</v>
      </c>
      <c r="E18" s="231">
        <v>3682472</v>
      </c>
      <c r="F18" s="231">
        <v>4768938</v>
      </c>
      <c r="G18" s="233">
        <v>2586609</v>
      </c>
      <c r="H18" s="141" t="str" cm="1">
        <f t="array" ref="H18">_xlfn.LET(
  _xlpm.v,IFERROR(VALUE(SUBSTITUTE(C18:G18,",","")),""),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18" s="112" t="s">
        <v>180</v>
      </c>
      <c r="J18" s="112" t="s">
        <v>180</v>
      </c>
      <c r="K18" s="108"/>
      <c r="L18" s="77" cm="1">
        <f t="array" ref="L18">IF(A18="","",IF(COUNTA(C18:G18)=0,"",SUMPRODUCT((LOWER(TRIM(C18:G18&amp;""))&lt;&gt;"x")*IFERROR(VALUE(SUBSTITUTE(C18:G18,",","")),0))))</f>
        <v>17555076</v>
      </c>
      <c r="M18" s="79" cm="1">
        <f t="array" ref="M18">IF(COUNTA(C18:G18)&lt;5,"",_xlfn.LET(_xlpm.v,IFERROR(VALUE(SUBSTITUTE(C18:G18,",","")),""),_xlpm.n,SUMPRODUCT(--(_xlpm.v&lt;&gt;"")),IF(_xlpm.n=0,"",SUM(_xlpm.v)/_xlpm.n)))</f>
        <v>3511015.2</v>
      </c>
      <c r="N18" s="111" t="s">
        <v>125</v>
      </c>
      <c r="O18" s="74" t="str">
        <f t="shared" si="0"/>
        <v>Crazy On Break</v>
      </c>
      <c r="V18" s="74">
        <v>1021</v>
      </c>
    </row>
    <row r="19" spans="1:22" ht="17.25" customHeight="1" x14ac:dyDescent="0.25">
      <c r="A19" s="81" t="s">
        <v>28</v>
      </c>
      <c r="B19" s="140">
        <v>31</v>
      </c>
      <c r="C19" s="231">
        <v>9293029</v>
      </c>
      <c r="D19" s="231">
        <v>3521510</v>
      </c>
      <c r="E19" s="231">
        <v>3115942</v>
      </c>
      <c r="F19" s="231">
        <v>9144178</v>
      </c>
      <c r="G19" s="233">
        <v>6859342</v>
      </c>
      <c r="H19" s="141" t="str" cm="1">
        <f t="array" ref="H19">_xlfn.LET(
  _xlpm.v,IFERROR(VALUE(SUBSTITUTE(C19:G19,",","")),""),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19" s="112" t="s">
        <v>180</v>
      </c>
      <c r="J19" s="112" t="s">
        <v>180</v>
      </c>
      <c r="K19" s="108"/>
      <c r="L19" s="77" cm="1">
        <f t="array" ref="L19">IF(A19="","",IF(COUNTA(C19:G19)=0,"",SUMPRODUCT((LOWER(TRIM(C19:G19&amp;""))&lt;&gt;"x")*IFERROR(VALUE(SUBSTITUTE(C19:G19,",","")),0))))</f>
        <v>31934001</v>
      </c>
      <c r="M19" s="79" cm="1">
        <f t="array" ref="M19">IF(COUNTA(C19:G19)&lt;5,"",_xlfn.LET(_xlpm.v,IFERROR(VALUE(SUBSTITUTE(C19:G19,",","")),""),_xlpm.n,SUMPRODUCT(--(_xlpm.v&lt;&gt;"")),IF(_xlpm.n=0,"",SUM(_xlpm.v)/_xlpm.n)))</f>
        <v>6386800.2000000002</v>
      </c>
      <c r="N19" s="110" t="s">
        <v>122</v>
      </c>
      <c r="O19" s="74" t="str">
        <f t="shared" si="0"/>
        <v/>
      </c>
      <c r="V19" s="74">
        <v>1023</v>
      </c>
    </row>
    <row r="20" spans="1:22" ht="17.25" customHeight="1" x14ac:dyDescent="0.25">
      <c r="A20" s="81" t="s">
        <v>197</v>
      </c>
      <c r="B20" s="140">
        <v>30</v>
      </c>
      <c r="C20" s="231">
        <v>4278327</v>
      </c>
      <c r="D20" s="231">
        <v>3136132</v>
      </c>
      <c r="E20" s="231">
        <v>1805458</v>
      </c>
      <c r="F20" s="231">
        <v>2208022</v>
      </c>
      <c r="G20" s="233">
        <v>1629923</v>
      </c>
      <c r="H20" s="141" t="str" cm="1">
        <f t="array" ref="H20">_xlfn.LET(
  _xlpm.v,IFERROR(VALUE(SUBSTITUTE(C20:G20,",","")),""),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20" s="112" t="s">
        <v>180</v>
      </c>
      <c r="J20" s="112" t="s">
        <v>180</v>
      </c>
      <c r="K20" s="108"/>
      <c r="L20" s="77" cm="1">
        <f t="array" ref="L20">IF(A20="","",IF(COUNTA(C20:G20)=0,"",SUMPRODUCT((LOWER(TRIM(C20:G20&amp;""))&lt;&gt;"x")*IFERROR(VALUE(SUBSTITUTE(C20:G20,",","")),0))))</f>
        <v>13057862</v>
      </c>
      <c r="M20" s="79" cm="1">
        <f t="array" ref="M20">IF(COUNTA(C20:G20)&lt;5,"",_xlfn.LET(_xlpm.v,IFERROR(VALUE(SUBSTITUTE(C20:G20,",","")),""),_xlpm.n,SUMPRODUCT(--(_xlpm.v&lt;&gt;"")),IF(_xlpm.n=0,"",SUM(_xlpm.v)/_xlpm.n)))</f>
        <v>2611572.4</v>
      </c>
      <c r="N20" s="111" t="s">
        <v>125</v>
      </c>
      <c r="O20" s="74" t="str">
        <f t="shared" si="0"/>
        <v>edimarfem</v>
      </c>
      <c r="V20" s="74">
        <v>1024</v>
      </c>
    </row>
    <row r="21" spans="1:22" ht="17.25" customHeight="1" x14ac:dyDescent="0.25">
      <c r="A21" s="81" t="s">
        <v>32</v>
      </c>
      <c r="B21" s="140">
        <v>29</v>
      </c>
      <c r="C21" s="231">
        <v>740696</v>
      </c>
      <c r="D21" s="231">
        <v>1043572</v>
      </c>
      <c r="E21" s="231">
        <v>1324333</v>
      </c>
      <c r="F21" s="231">
        <v>206910</v>
      </c>
      <c r="G21" s="233">
        <v>835708</v>
      </c>
      <c r="H21" s="141" t="str" cm="1">
        <f t="array" ref="H21">_xlfn.LET(
  _xlpm.v,IFERROR(VALUE(SUBSTITUTE(C21:G21,",","")),""),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21" s="112" t="s">
        <v>180</v>
      </c>
      <c r="J21" s="112" t="s">
        <v>180</v>
      </c>
      <c r="K21" s="108"/>
      <c r="L21" s="77" cm="1">
        <f t="array" ref="L21">IF(A21="","",IF(COUNTA(C21:G21)=0,"",SUMPRODUCT((LOWER(TRIM(C21:G21&amp;""))&lt;&gt;"x")*IFERROR(VALUE(SUBSTITUTE(C21:G21,",","")),0))))</f>
        <v>4151219</v>
      </c>
      <c r="M21" s="79" cm="1">
        <f t="array" ref="M21">IF(COUNTA(C21:G21)&lt;5,"",_xlfn.LET(_xlpm.v,IFERROR(VALUE(SUBSTITUTE(C21:G21,",","")),""),_xlpm.n,SUMPRODUCT(--(_xlpm.v&lt;&gt;"")),IF(_xlpm.n=0,"",SUM(_xlpm.v)/_xlpm.n)))</f>
        <v>830243.8</v>
      </c>
      <c r="N21" s="111" t="s">
        <v>125</v>
      </c>
      <c r="O21" s="74" t="str">
        <f t="shared" si="0"/>
        <v>FernaLS</v>
      </c>
      <c r="V21" s="74">
        <v>1025</v>
      </c>
    </row>
    <row r="22" spans="1:22" ht="17.25" customHeight="1" x14ac:dyDescent="0.25">
      <c r="A22" s="81" t="s">
        <v>187</v>
      </c>
      <c r="B22" s="140">
        <v>31</v>
      </c>
      <c r="C22" s="231">
        <v>7005511</v>
      </c>
      <c r="D22" s="231">
        <v>6009948</v>
      </c>
      <c r="E22" s="231">
        <v>3753701</v>
      </c>
      <c r="F22" s="231">
        <v>6087024</v>
      </c>
      <c r="G22" s="233">
        <v>9304011</v>
      </c>
      <c r="H22" s="141" t="str" cm="1">
        <f t="array" ref="H22">_xlfn.LET(
  _xlpm.v,IFERROR(VALUE(SUBSTITUTE(C22:G22,",","")),""),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22" s="112" t="s">
        <v>180</v>
      </c>
      <c r="J22" s="112" t="s">
        <v>180</v>
      </c>
      <c r="K22" s="108"/>
      <c r="L22" s="77" cm="1">
        <f t="array" ref="L22">IF(A22="","",IF(COUNTA(C22:G22)=0,"",SUMPRODUCT((LOWER(TRIM(C22:G22&amp;""))&lt;&gt;"x")*IFERROR(VALUE(SUBSTITUTE(C22:G22,",","")),0))))</f>
        <v>32160195</v>
      </c>
      <c r="M22" s="79" cm="1">
        <f t="array" ref="M22">IF(COUNTA(C22:G22)&lt;5,"",_xlfn.LET(_xlpm.v,IFERROR(VALUE(SUBSTITUTE(C22:G22,",","")),""),_xlpm.n,SUMPRODUCT(--(_xlpm.v&lt;&gt;"")),IF(_xlpm.n=0,"",SUM(_xlpm.v)/_xlpm.n)))</f>
        <v>6432039</v>
      </c>
      <c r="N22" s="110" t="s">
        <v>122</v>
      </c>
      <c r="O22" s="74" t="str">
        <f t="shared" si="0"/>
        <v/>
      </c>
      <c r="V22" s="74">
        <v>1026</v>
      </c>
    </row>
    <row r="23" spans="1:22" ht="17.25" customHeight="1" x14ac:dyDescent="0.25">
      <c r="A23" s="81" t="s">
        <v>35</v>
      </c>
      <c r="B23" s="140">
        <v>31</v>
      </c>
      <c r="C23" s="231">
        <v>6054328</v>
      </c>
      <c r="D23" s="231">
        <v>6054213</v>
      </c>
      <c r="E23" s="231">
        <v>6617906</v>
      </c>
      <c r="F23" s="231">
        <v>10790420</v>
      </c>
      <c r="G23" s="233">
        <v>6960128</v>
      </c>
      <c r="H23" s="141" t="str" cm="1">
        <f t="array" ref="H23">_xlfn.LET(
  _xlpm.v,IFERROR(VALUE(SUBSTITUTE(C23:G23,",","")),""),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23" s="112" t="s">
        <v>180</v>
      </c>
      <c r="J23" s="112" t="s">
        <v>180</v>
      </c>
      <c r="K23" s="108"/>
      <c r="L23" s="77" cm="1">
        <f t="array" ref="L23">IF(A23="","",IF(COUNTA(C23:G23)=0,"",SUMPRODUCT((LOWER(TRIM(C23:G23&amp;""))&lt;&gt;"x")*IFERROR(VALUE(SUBSTITUTE(C23:G23,",","")),0))))</f>
        <v>36476995</v>
      </c>
      <c r="M23" s="79" cm="1">
        <f t="array" ref="M23">IF(COUNTA(C23:G23)&lt;5,"",_xlfn.LET(_xlpm.v,IFERROR(VALUE(SUBSTITUTE(C23:G23,",","")),""),_xlpm.n,SUMPRODUCT(--(_xlpm.v&lt;&gt;"")),IF(_xlpm.n=0,"",SUM(_xlpm.v)/_xlpm.n)))</f>
        <v>7295399</v>
      </c>
      <c r="N23" s="110" t="s">
        <v>122</v>
      </c>
      <c r="O23" s="74" t="str">
        <f t="shared" si="0"/>
        <v/>
      </c>
      <c r="V23" s="74">
        <v>1027</v>
      </c>
    </row>
    <row r="24" spans="1:22" ht="17.25" customHeight="1" x14ac:dyDescent="0.25">
      <c r="A24" s="81" t="s">
        <v>189</v>
      </c>
      <c r="B24" s="140">
        <v>30</v>
      </c>
      <c r="C24" s="231">
        <v>6121342</v>
      </c>
      <c r="D24" s="231">
        <v>4928313</v>
      </c>
      <c r="E24" s="231">
        <v>3074005</v>
      </c>
      <c r="F24" s="231">
        <v>7908954</v>
      </c>
      <c r="G24" s="233">
        <v>6249474</v>
      </c>
      <c r="H24" s="141" t="str" cm="1">
        <f t="array" ref="H24">_xlfn.LET(
  _xlpm.v,IFERROR(VALUE(SUBSTITUTE(C24:G24,",","")),""),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24" s="112" t="s">
        <v>180</v>
      </c>
      <c r="J24" s="112" t="s">
        <v>180</v>
      </c>
      <c r="K24" s="108"/>
      <c r="L24" s="77" cm="1">
        <f t="array" ref="L24">IF(A24="","",IF(COUNTA(C24:G24)=0,"",SUMPRODUCT((LOWER(TRIM(C24:G24&amp;""))&lt;&gt;"x")*IFERROR(VALUE(SUBSTITUTE(C24:G24,",","")),0))))</f>
        <v>28282088</v>
      </c>
      <c r="M24" s="79" cm="1">
        <f t="array" ref="M24">IF(COUNTA(C24:G24)&lt;5,"",_xlfn.LET(_xlpm.v,IFERROR(VALUE(SUBSTITUTE(C24:G24,",","")),""),_xlpm.n,SUMPRODUCT(--(_xlpm.v&lt;&gt;"")),IF(_xlpm.n=0,"",SUM(_xlpm.v)/_xlpm.n)))</f>
        <v>5656417.5999999996</v>
      </c>
      <c r="N24" s="110" t="s">
        <v>122</v>
      </c>
      <c r="O24" s="74" t="str">
        <f t="shared" si="0"/>
        <v/>
      </c>
      <c r="V24" s="74">
        <v>1028</v>
      </c>
    </row>
    <row r="25" spans="1:22" ht="17.25" customHeight="1" x14ac:dyDescent="0.25">
      <c r="A25" s="81" t="s">
        <v>37</v>
      </c>
      <c r="B25" s="140">
        <v>31</v>
      </c>
      <c r="C25" s="231">
        <v>1771909</v>
      </c>
      <c r="D25" s="231">
        <v>2005440</v>
      </c>
      <c r="E25" s="231">
        <v>2019758</v>
      </c>
      <c r="F25" s="231">
        <v>0</v>
      </c>
      <c r="G25" s="233">
        <v>1383916</v>
      </c>
      <c r="H25" s="141" t="str" cm="1">
        <f t="array" ref="H25">_xlfn.LET(
  _xlpm.v,IFERROR(VALUE(SUBSTITUTE(C25:G25,",","")),""),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25" s="112" t="s">
        <v>180</v>
      </c>
      <c r="J25" s="112" t="s">
        <v>180</v>
      </c>
      <c r="K25" s="108"/>
      <c r="L25" s="77" cm="1">
        <f t="array" ref="L25">IF(A25="","",IF(COUNTA(C25:G25)=0,"",SUMPRODUCT((LOWER(TRIM(C25:G25&amp;""))&lt;&gt;"x")*IFERROR(VALUE(SUBSTITUTE(C25:G25,",","")),0))))</f>
        <v>7181023</v>
      </c>
      <c r="M25" s="79" cm="1">
        <f t="array" ref="M25">IF(COUNTA(C25:G25)&lt;5,"",_xlfn.LET(_xlpm.v,IFERROR(VALUE(SUBSTITUTE(C25:G25,",","")),""),_xlpm.n,SUMPRODUCT(--(_xlpm.v&lt;&gt;"")),IF(_xlpm.n=0,"",SUM(_xlpm.v)/_xlpm.n)))</f>
        <v>1436204.6</v>
      </c>
      <c r="N25" s="111" t="s">
        <v>125</v>
      </c>
      <c r="O25" s="74" t="str">
        <f t="shared" si="0"/>
        <v>Jbzscrews</v>
      </c>
      <c r="V25" s="74">
        <v>1029</v>
      </c>
    </row>
    <row r="26" spans="1:22" ht="17.25" customHeight="1" x14ac:dyDescent="0.25">
      <c r="A26" s="81" t="s">
        <v>182</v>
      </c>
      <c r="B26" s="140">
        <v>30</v>
      </c>
      <c r="C26" s="231">
        <v>6821809</v>
      </c>
      <c r="D26" s="231">
        <v>3601436</v>
      </c>
      <c r="E26" s="231">
        <v>3118383</v>
      </c>
      <c r="F26" s="231">
        <v>6348545</v>
      </c>
      <c r="G26" s="233">
        <v>8606840</v>
      </c>
      <c r="H26" s="141" t="str" cm="1">
        <f t="array" ref="H26">_xlfn.LET(
  _xlpm.v,IFERROR(VALUE(SUBSTITUTE(C26:G26,",","")),""),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26" s="112" t="s">
        <v>180</v>
      </c>
      <c r="J26" s="112" t="s">
        <v>180</v>
      </c>
      <c r="K26" s="108"/>
      <c r="L26" s="77" cm="1">
        <f t="array" ref="L26">IF(A26="","",IF(COUNTA(C26:G26)=0,"",SUMPRODUCT((LOWER(TRIM(C26:G26&amp;""))&lt;&gt;"x")*IFERROR(VALUE(SUBSTITUTE(C26:G26,",","")),0))))</f>
        <v>28497013</v>
      </c>
      <c r="M26" s="79" cm="1">
        <f t="array" ref="M26">IF(COUNTA(C26:G26)&lt;5,"",_xlfn.LET(_xlpm.v,IFERROR(VALUE(SUBSTITUTE(C26:G26,",","")),""),_xlpm.n,SUMPRODUCT(--(_xlpm.v&lt;&gt;"")),IF(_xlpm.n=0,"",SUM(_xlpm.v)/_xlpm.n)))</f>
        <v>5699402.5999999996</v>
      </c>
      <c r="N26" s="110" t="s">
        <v>122</v>
      </c>
      <c r="O26" s="74" t="str">
        <f t="shared" si="0"/>
        <v/>
      </c>
      <c r="V26" s="74">
        <v>1004</v>
      </c>
    </row>
    <row r="27" spans="1:22" ht="17.25" customHeight="1" x14ac:dyDescent="0.25">
      <c r="A27" s="81" t="s">
        <v>41</v>
      </c>
      <c r="B27" s="140">
        <v>29</v>
      </c>
      <c r="C27" s="231">
        <v>9372430</v>
      </c>
      <c r="D27" s="231">
        <v>6279365</v>
      </c>
      <c r="E27" s="231">
        <v>2838152</v>
      </c>
      <c r="F27" s="231">
        <v>14528978</v>
      </c>
      <c r="G27" s="233">
        <v>14757718</v>
      </c>
      <c r="H27" s="141" t="str" cm="1">
        <f t="array" ref="H27">_xlfn.LET(
  _xlpm.v,IFERROR(VALUE(SUBSTITUTE(C27:G27,",","")),""),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27" s="112" t="s">
        <v>180</v>
      </c>
      <c r="J27" s="112" t="s">
        <v>180</v>
      </c>
      <c r="K27" s="108"/>
      <c r="L27" s="77" cm="1">
        <f t="array" ref="L27">IF(A27="","",IF(COUNTA(C27:G27)=0,"",SUMPRODUCT((LOWER(TRIM(C27:G27&amp;""))&lt;&gt;"x")*IFERROR(VALUE(SUBSTITUTE(C27:G27,",","")),0))))</f>
        <v>47776643</v>
      </c>
      <c r="M27" s="79" cm="1">
        <f t="array" ref="M27">IF(COUNTA(C27:G27)&lt;5,"",_xlfn.LET(_xlpm.v,IFERROR(VALUE(SUBSTITUTE(C27:G27,",","")),""),_xlpm.n,SUMPRODUCT(--(_xlpm.v&lt;&gt;"")),IF(_xlpm.n=0,"",SUM(_xlpm.v)/_xlpm.n)))</f>
        <v>9555328.5999999996</v>
      </c>
      <c r="N27" s="110" t="s">
        <v>122</v>
      </c>
      <c r="O27" s="74" t="str">
        <f t="shared" si="0"/>
        <v/>
      </c>
      <c r="V27" s="74">
        <v>1030</v>
      </c>
    </row>
    <row r="28" spans="1:22" ht="17.25" customHeight="1" x14ac:dyDescent="0.25">
      <c r="A28" s="81" t="s">
        <v>42</v>
      </c>
      <c r="B28" s="140">
        <v>30</v>
      </c>
      <c r="C28" s="231">
        <v>8222764</v>
      </c>
      <c r="D28" s="231">
        <v>3479284</v>
      </c>
      <c r="E28" s="231">
        <v>1119300</v>
      </c>
      <c r="F28" s="231">
        <v>6165731</v>
      </c>
      <c r="G28" s="233">
        <v>7603967</v>
      </c>
      <c r="H28" s="141" t="str" cm="1">
        <f t="array" ref="H28">_xlfn.LET(
  _xlpm.v,IFERROR(VALUE(SUBSTITUTE(C28:G28,",","")),""),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28" s="112" t="s">
        <v>180</v>
      </c>
      <c r="J28" s="112" t="s">
        <v>180</v>
      </c>
      <c r="K28" s="108"/>
      <c r="L28" s="77" cm="1">
        <f t="array" ref="L28">IF(A28="","",IF(COUNTA(C28:G28)=0,"",SUMPRODUCT((LOWER(TRIM(C28:G28&amp;""))&lt;&gt;"x")*IFERROR(VALUE(SUBSTITUTE(C28:G28,",","")),0))))</f>
        <v>26591046</v>
      </c>
      <c r="M28" s="79" cm="1">
        <f t="array" ref="M28">IF(COUNTA(C28:G28)&lt;5,"",_xlfn.LET(_xlpm.v,IFERROR(VALUE(SUBSTITUTE(C28:G28,",","")),""),_xlpm.n,SUMPRODUCT(--(_xlpm.v&lt;&gt;"")),IF(_xlpm.n=0,"",SUM(_xlpm.v)/_xlpm.n)))</f>
        <v>5318209.2</v>
      </c>
      <c r="N28" s="110" t="s">
        <v>122</v>
      </c>
      <c r="O28" s="74" t="str">
        <f t="shared" si="0"/>
        <v/>
      </c>
      <c r="V28" s="74">
        <v>1031</v>
      </c>
    </row>
    <row r="29" spans="1:22" ht="17.25" customHeight="1" x14ac:dyDescent="0.25">
      <c r="A29" s="81" t="s">
        <v>44</v>
      </c>
      <c r="B29" s="140">
        <v>32</v>
      </c>
      <c r="C29" s="231">
        <v>11136781</v>
      </c>
      <c r="D29" s="231">
        <v>5859390</v>
      </c>
      <c r="E29" s="231">
        <v>2812334</v>
      </c>
      <c r="F29" s="231">
        <v>14041737</v>
      </c>
      <c r="G29" s="233">
        <v>2581836</v>
      </c>
      <c r="H29" s="141" t="str" cm="1">
        <f t="array" ref="H29">_xlfn.LET(
  _xlpm.v,IFERROR(VALUE(SUBSTITUTE(C29:G29,",","")),""),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29" s="112" t="s">
        <v>180</v>
      </c>
      <c r="J29" s="112" t="s">
        <v>180</v>
      </c>
      <c r="K29" s="108"/>
      <c r="L29" s="77" cm="1">
        <f t="array" ref="L29">IF(A29="","",IF(COUNTA(C29:G29)=0,"",SUMPRODUCT((LOWER(TRIM(C29:G29&amp;""))&lt;&gt;"x")*IFERROR(VALUE(SUBSTITUTE(C29:G29,",","")),0))))</f>
        <v>36432078</v>
      </c>
      <c r="M29" s="79" cm="1">
        <f t="array" ref="M29">IF(COUNTA(C29:G29)&lt;5,"",_xlfn.LET(_xlpm.v,IFERROR(VALUE(SUBSTITUTE(C29:G29,",","")),""),_xlpm.n,SUMPRODUCT(--(_xlpm.v&lt;&gt;"")),IF(_xlpm.n=0,"",SUM(_xlpm.v)/_xlpm.n)))</f>
        <v>7286415.5999999996</v>
      </c>
      <c r="N29" s="110" t="s">
        <v>122</v>
      </c>
      <c r="O29" s="74" t="str">
        <f t="shared" si="0"/>
        <v/>
      </c>
      <c r="V29" s="74">
        <v>1032</v>
      </c>
    </row>
    <row r="30" spans="1:22" ht="17.25" customHeight="1" x14ac:dyDescent="0.25">
      <c r="A30" s="81" t="s">
        <v>46</v>
      </c>
      <c r="B30" s="140">
        <v>29</v>
      </c>
      <c r="C30" s="231">
        <v>6223080</v>
      </c>
      <c r="D30" s="231">
        <v>2364875</v>
      </c>
      <c r="E30" s="231">
        <v>1200000</v>
      </c>
      <c r="F30" s="231">
        <v>6583680</v>
      </c>
      <c r="G30" s="233">
        <v>8607370</v>
      </c>
      <c r="H30" s="141" t="str" cm="1">
        <f t="array" ref="H30">_xlfn.LET(
  _xlpm.v,IFERROR(VALUE(SUBSTITUTE(C30:G30,",","")),""),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30" s="112" t="s">
        <v>180</v>
      </c>
      <c r="J30" s="112" t="s">
        <v>180</v>
      </c>
      <c r="K30" s="108"/>
      <c r="L30" s="77" cm="1">
        <f t="array" ref="L30">IF(A30="","",IF(COUNTA(C30:G30)=0,"",SUMPRODUCT((LOWER(TRIM(C30:G30&amp;""))&lt;&gt;"x")*IFERROR(VALUE(SUBSTITUTE(C30:G30,",","")),0))))</f>
        <v>24979005</v>
      </c>
      <c r="M30" s="79" cm="1">
        <f t="array" ref="M30">IF(COUNTA(C30:G30)&lt;5,"",_xlfn.LET(_xlpm.v,IFERROR(VALUE(SUBSTITUTE(C30:G30,",","")),""),_xlpm.n,SUMPRODUCT(--(_xlpm.v&lt;&gt;"")),IF(_xlpm.n=0,"",SUM(_xlpm.v)/_xlpm.n)))</f>
        <v>4995801</v>
      </c>
      <c r="N30" s="110" t="s">
        <v>122</v>
      </c>
      <c r="O30" s="74" t="str">
        <f t="shared" si="0"/>
        <v/>
      </c>
      <c r="V30" s="74">
        <v>1034</v>
      </c>
    </row>
    <row r="31" spans="1:22" ht="17.25" customHeight="1" x14ac:dyDescent="0.25">
      <c r="A31" s="81" t="s">
        <v>48</v>
      </c>
      <c r="B31" s="140">
        <v>33</v>
      </c>
      <c r="C31" s="231">
        <v>4920884</v>
      </c>
      <c r="D31" s="231">
        <v>6022608</v>
      </c>
      <c r="E31" s="231">
        <v>6267380</v>
      </c>
      <c r="F31" s="231">
        <v>6834960</v>
      </c>
      <c r="G31" s="233">
        <v>7653779</v>
      </c>
      <c r="H31" s="141" t="str" cm="1">
        <f t="array" ref="H31">_xlfn.LET(
  _xlpm.v,IFERROR(VALUE(SUBSTITUTE(C31:G31,",","")),""),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31" s="112" t="s">
        <v>180</v>
      </c>
      <c r="J31" s="112" t="s">
        <v>180</v>
      </c>
      <c r="K31" s="108"/>
      <c r="L31" s="77" cm="1">
        <f t="array" ref="L31">IF(A31="","",IF(COUNTA(C31:G31)=0,"",SUMPRODUCT((LOWER(TRIM(C31:G31&amp;""))&lt;&gt;"x")*IFERROR(VALUE(SUBSTITUTE(C31:G31,",","")),0))))</f>
        <v>31699611</v>
      </c>
      <c r="M31" s="79" cm="1">
        <f t="array" ref="M31">IF(COUNTA(C31:G31)&lt;5,"",_xlfn.LET(_xlpm.v,IFERROR(VALUE(SUBSTITUTE(C31:G31,",","")),""),_xlpm.n,SUMPRODUCT(--(_xlpm.v&lt;&gt;"")),IF(_xlpm.n=0,"",SUM(_xlpm.v)/_xlpm.n)))</f>
        <v>6339922.2000000002</v>
      </c>
      <c r="N31" s="110" t="s">
        <v>122</v>
      </c>
      <c r="O31" s="74" t="str">
        <f t="shared" si="0"/>
        <v/>
      </c>
      <c r="V31" s="74">
        <v>1037</v>
      </c>
    </row>
    <row r="32" spans="1:22" ht="17.25" customHeight="1" x14ac:dyDescent="0.25">
      <c r="A32" s="81" t="s">
        <v>50</v>
      </c>
      <c r="B32" s="140">
        <v>30</v>
      </c>
      <c r="C32" s="231">
        <v>0</v>
      </c>
      <c r="D32" s="231">
        <v>0</v>
      </c>
      <c r="E32" s="231">
        <v>0</v>
      </c>
      <c r="F32" s="231">
        <v>0</v>
      </c>
      <c r="G32" s="233">
        <v>0</v>
      </c>
      <c r="H32" s="141" t="str" cm="1">
        <f t="array" ref="H32">_xlfn.LET(
  _xlpm.v,IFERROR(VALUE(SUBSTITUTE(C32:G32,",","")),""),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32" s="112" t="s">
        <v>180</v>
      </c>
      <c r="J32" s="112" t="s">
        <v>180</v>
      </c>
      <c r="K32" s="108"/>
      <c r="L32" s="77" cm="1">
        <f t="array" ref="L32">IF(A32="","",IF(COUNTA(C32:G32)=0,"",SUMPRODUCT((LOWER(TRIM(C32:G32&amp;""))&lt;&gt;"x")*IFERROR(VALUE(SUBSTITUTE(C32:G32,",","")),0))))</f>
        <v>0</v>
      </c>
      <c r="M32" s="79" cm="1">
        <f t="array" ref="M32">IF(COUNTA(C32:G32)&lt;5,"",_xlfn.LET(_xlpm.v,IFERROR(VALUE(SUBSTITUTE(C32:G32,",","")),""),_xlpm.n,SUMPRODUCT(--(_xlpm.v&lt;&gt;"")),IF(_xlpm.n=0,"",SUM(_xlpm.v)/_xlpm.n)))</f>
        <v>0</v>
      </c>
      <c r="N32" s="111" t="s">
        <v>125</v>
      </c>
      <c r="O32" s="74" t="str">
        <f t="shared" si="0"/>
        <v>Meowwe</v>
      </c>
      <c r="V32" s="74">
        <v>1035</v>
      </c>
    </row>
    <row r="33" spans="1:22" ht="17.25" customHeight="1" x14ac:dyDescent="0.25">
      <c r="A33" s="81" t="s">
        <v>158</v>
      </c>
      <c r="B33" s="140">
        <v>30</v>
      </c>
      <c r="C33" s="231">
        <v>7377788</v>
      </c>
      <c r="D33" s="231">
        <v>3316461</v>
      </c>
      <c r="E33" s="231">
        <v>4634887</v>
      </c>
      <c r="F33" s="231">
        <v>6338845</v>
      </c>
      <c r="G33" s="233">
        <v>8591543</v>
      </c>
      <c r="H33" s="141" t="str" cm="1">
        <f t="array" ref="H33">_xlfn.LET(
  _xlpm.v,IFERROR(VALUE(SUBSTITUTE(C33:G33,",","")),""),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33" s="112" t="s">
        <v>180</v>
      </c>
      <c r="J33" s="112" t="s">
        <v>180</v>
      </c>
      <c r="K33" s="108"/>
      <c r="L33" s="77" cm="1">
        <f t="array" ref="L33">IF(A33="","",IF(COUNTA(C33:G33)=0,"",SUMPRODUCT((LOWER(TRIM(C33:G33&amp;""))&lt;&gt;"x")*IFERROR(VALUE(SUBSTITUTE(C33:G33,",","")),0))))</f>
        <v>30259524</v>
      </c>
      <c r="M33" s="79" cm="1">
        <f t="array" ref="M33">IF(COUNTA(C33:G33)&lt;5,"",_xlfn.LET(_xlpm.v,IFERROR(VALUE(SUBSTITUTE(C33:G33,",","")),""),_xlpm.n,SUMPRODUCT(--(_xlpm.v&lt;&gt;"")),IF(_xlpm.n=0,"",SUM(_xlpm.v)/_xlpm.n)))</f>
        <v>6051904.7999999998</v>
      </c>
      <c r="N33" s="110" t="s">
        <v>122</v>
      </c>
      <c r="O33" s="74" t="str">
        <f t="shared" si="0"/>
        <v/>
      </c>
      <c r="V33" s="74">
        <v>1036</v>
      </c>
    </row>
    <row r="34" spans="1:22" ht="17.25" customHeight="1" x14ac:dyDescent="0.25">
      <c r="A34" s="81" t="s">
        <v>53</v>
      </c>
      <c r="B34" s="140">
        <v>29</v>
      </c>
      <c r="C34" s="231">
        <v>7062450</v>
      </c>
      <c r="D34" s="231">
        <v>3068679</v>
      </c>
      <c r="E34" s="231">
        <v>5236292</v>
      </c>
      <c r="F34" s="231">
        <v>7884477</v>
      </c>
      <c r="G34" s="233">
        <v>2667906</v>
      </c>
      <c r="H34" s="141" t="str" cm="1">
        <f t="array" ref="H34">_xlfn.LET(
  _xlpm.v,IFERROR(VALUE(SUBSTITUTE(C34:G34,",","")),""),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34" s="112" t="s">
        <v>180</v>
      </c>
      <c r="J34" s="112" t="s">
        <v>180</v>
      </c>
      <c r="K34" s="108"/>
      <c r="L34" s="77" cm="1">
        <f t="array" ref="L34">IF(A34="","",IF(COUNTA(C34:G34)=0,"",SUMPRODUCT((LOWER(TRIM(C34:G34&amp;""))&lt;&gt;"x")*IFERROR(VALUE(SUBSTITUTE(C34:G34,",","")),0))))</f>
        <v>25919804</v>
      </c>
      <c r="M34" s="79" cm="1">
        <f t="array" ref="M34">IF(COUNTA(C34:G34)&lt;5,"",_xlfn.LET(_xlpm.v,IFERROR(VALUE(SUBSTITUTE(C34:G34,",","")),""),_xlpm.n,SUMPRODUCT(--(_xlpm.v&lt;&gt;"")),IF(_xlpm.n=0,"",SUM(_xlpm.v)/_xlpm.n)))</f>
        <v>5183960.8</v>
      </c>
      <c r="N34" s="110" t="s">
        <v>122</v>
      </c>
      <c r="O34" s="74" t="str">
        <f t="shared" ref="O34:O65" si="1">IF(AND(COUNTA(C34:G34)=5,L34&lt;20000000),A34,"")</f>
        <v/>
      </c>
      <c r="V34" s="74">
        <v>1038</v>
      </c>
    </row>
    <row r="35" spans="1:22" ht="17.25" customHeight="1" x14ac:dyDescent="0.25">
      <c r="A35" s="81" t="s">
        <v>57</v>
      </c>
      <c r="B35" s="140">
        <v>31</v>
      </c>
      <c r="C35" s="231">
        <v>6636249</v>
      </c>
      <c r="D35" s="231">
        <v>2442606</v>
      </c>
      <c r="E35" s="231">
        <v>3986040</v>
      </c>
      <c r="F35" s="231">
        <v>9309754</v>
      </c>
      <c r="G35" s="233">
        <v>6757891</v>
      </c>
      <c r="H35" s="141" t="str" cm="1">
        <f t="array" ref="H35">_xlfn.LET(
  _xlpm.v,IFERROR(VALUE(SUBSTITUTE(C35:G35,",","")),""),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35" s="112" t="s">
        <v>180</v>
      </c>
      <c r="J35" s="112" t="s">
        <v>180</v>
      </c>
      <c r="K35" s="108"/>
      <c r="L35" s="77" cm="1">
        <f t="array" ref="L35">IF(A35="","",IF(COUNTA(C35:G35)=0,"",SUMPRODUCT((LOWER(TRIM(C35:G35&amp;""))&lt;&gt;"x")*IFERROR(VALUE(SUBSTITUTE(C35:G35,",","")),0))))</f>
        <v>29132540</v>
      </c>
      <c r="M35" s="79" cm="1">
        <f t="array" ref="M35">IF(COUNTA(C35:G35)&lt;5,"",_xlfn.LET(_xlpm.v,IFERROR(VALUE(SUBSTITUTE(C35:G35,",","")),""),_xlpm.n,SUMPRODUCT(--(_xlpm.v&lt;&gt;"")),IF(_xlpm.n=0,"",SUM(_xlpm.v)/_xlpm.n)))</f>
        <v>5826508</v>
      </c>
      <c r="N35" s="110" t="s">
        <v>122</v>
      </c>
      <c r="O35" s="74" t="str">
        <f t="shared" si="1"/>
        <v/>
      </c>
      <c r="V35" s="74">
        <v>1039</v>
      </c>
    </row>
    <row r="36" spans="1:22" ht="17.25" customHeight="1" x14ac:dyDescent="0.25">
      <c r="A36" s="81" t="s">
        <v>59</v>
      </c>
      <c r="B36" s="140">
        <v>28</v>
      </c>
      <c r="C36" s="231">
        <v>2223948</v>
      </c>
      <c r="D36" s="231">
        <v>2496560</v>
      </c>
      <c r="E36" s="231">
        <v>3049431</v>
      </c>
      <c r="F36" s="231">
        <v>6042170</v>
      </c>
      <c r="G36" s="233">
        <v>3362486</v>
      </c>
      <c r="H36" s="141" t="str" cm="1">
        <f t="array" ref="H36">_xlfn.LET(
  _xlpm.v,IFERROR(VALUE(SUBSTITUTE(C36:G36,",","")),""),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36" s="112" t="s">
        <v>180</v>
      </c>
      <c r="J36" s="112" t="s">
        <v>180</v>
      </c>
      <c r="K36" s="108"/>
      <c r="L36" s="77" cm="1">
        <f t="array" ref="L36">IF(A36="","",IF(COUNTA(C36:G36)=0,"",SUMPRODUCT((LOWER(TRIM(C36:G36&amp;""))&lt;&gt;"x")*IFERROR(VALUE(SUBSTITUTE(C36:G36,",","")),0))))</f>
        <v>17174595</v>
      </c>
      <c r="M36" s="79" cm="1">
        <f t="array" ref="M36">IF(COUNTA(C36:G36)&lt;5,"",_xlfn.LET(_xlpm.v,IFERROR(VALUE(SUBSTITUTE(C36:G36,",","")),""),_xlpm.n,SUMPRODUCT(--(_xlpm.v&lt;&gt;"")),IF(_xlpm.n=0,"",SUM(_xlpm.v)/_xlpm.n)))</f>
        <v>3434919</v>
      </c>
      <c r="N36" s="111" t="s">
        <v>125</v>
      </c>
      <c r="O36" s="74" t="str">
        <f t="shared" si="1"/>
        <v>RedDawn2110</v>
      </c>
      <c r="V36" s="74">
        <v>1041</v>
      </c>
    </row>
    <row r="37" spans="1:22" ht="17.25" customHeight="1" x14ac:dyDescent="0.25">
      <c r="A37" s="81" t="s">
        <v>61</v>
      </c>
      <c r="B37" s="140">
        <v>31</v>
      </c>
      <c r="C37" s="231">
        <v>3093492</v>
      </c>
      <c r="D37" s="231">
        <v>1909440</v>
      </c>
      <c r="E37" s="231">
        <v>4587413</v>
      </c>
      <c r="F37" s="231">
        <v>6157328</v>
      </c>
      <c r="G37" s="233">
        <v>1989647</v>
      </c>
      <c r="H37" s="141" t="str" cm="1">
        <f t="array" ref="H37">_xlfn.LET(
  _xlpm.v,IFERROR(VALUE(SUBSTITUTE(C37:G37,",","")),""),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37" s="112" t="s">
        <v>180</v>
      </c>
      <c r="J37" s="112" t="s">
        <v>180</v>
      </c>
      <c r="K37" s="108"/>
      <c r="L37" s="77" cm="1">
        <f t="array" ref="L37">IF(A37="","",IF(COUNTA(C37:G37)=0,"",SUMPRODUCT((LOWER(TRIM(C37:G37&amp;""))&lt;&gt;"x")*IFERROR(VALUE(SUBSTITUTE(C37:G37,",","")),0))))</f>
        <v>17737320</v>
      </c>
      <c r="M37" s="79" cm="1">
        <f t="array" ref="M37">IF(COUNTA(C37:G37)&lt;5,"",_xlfn.LET(_xlpm.v,IFERROR(VALUE(SUBSTITUTE(C37:G37,",","")),""),_xlpm.n,SUMPRODUCT(--(_xlpm.v&lt;&gt;"")),IF(_xlpm.n=0,"",SUM(_xlpm.v)/_xlpm.n)))</f>
        <v>3547464</v>
      </c>
      <c r="N37" s="111" t="s">
        <v>125</v>
      </c>
      <c r="O37" s="74" t="str">
        <f t="shared" si="1"/>
        <v>Rushu19</v>
      </c>
      <c r="V37" s="74">
        <v>1044</v>
      </c>
    </row>
    <row r="38" spans="1:22" ht="17.25" customHeight="1" x14ac:dyDescent="0.25">
      <c r="A38" s="81" t="s">
        <v>251</v>
      </c>
      <c r="B38" s="140">
        <v>30</v>
      </c>
      <c r="C38" s="231">
        <v>3850086</v>
      </c>
      <c r="D38" s="231">
        <v>525997</v>
      </c>
      <c r="E38" s="231">
        <v>3041940</v>
      </c>
      <c r="F38" s="231">
        <v>4481341</v>
      </c>
      <c r="G38" s="233">
        <v>8061662</v>
      </c>
      <c r="H38" s="141" t="str" cm="1">
        <f t="array" ref="H38">_xlfn.LET(
  _xlpm.v,IFERROR(VALUE(SUBSTITUTE(C38:G38,",","")),""),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38" s="112" t="s">
        <v>180</v>
      </c>
      <c r="J38" s="112" t="s">
        <v>180</v>
      </c>
      <c r="K38" s="108"/>
      <c r="L38" s="77" cm="1">
        <f t="array" ref="L38">IF(A38="","",IF(COUNTA(C38:G38)=0,"",SUMPRODUCT((LOWER(TRIM(C38:G38&amp;""))&lt;&gt;"x")*IFERROR(VALUE(SUBSTITUTE(C38:G38,",","")),0))))</f>
        <v>19961026</v>
      </c>
      <c r="M38" s="79" cm="1">
        <f t="array" ref="M38">IF(COUNTA(C38:G38)&lt;5,"",_xlfn.LET(_xlpm.v,IFERROR(VALUE(SUBSTITUTE(C38:G38,",","")),""),_xlpm.n,SUMPRODUCT(--(_xlpm.v&lt;&gt;"")),IF(_xlpm.n=0,"",SUM(_xlpm.v)/_xlpm.n)))</f>
        <v>3992205.2</v>
      </c>
      <c r="N38" s="111" t="s">
        <v>125</v>
      </c>
      <c r="O38" s="74" t="str">
        <f t="shared" si="1"/>
        <v>slap-mtl-can</v>
      </c>
      <c r="V38" s="74">
        <v>1045</v>
      </c>
    </row>
    <row r="39" spans="1:22" ht="17.25" customHeight="1" x14ac:dyDescent="0.25">
      <c r="A39" s="81" t="s">
        <v>63</v>
      </c>
      <c r="B39" s="140">
        <v>30</v>
      </c>
      <c r="C39" s="231">
        <v>4393199</v>
      </c>
      <c r="D39" s="231">
        <v>5111175</v>
      </c>
      <c r="E39" s="231">
        <v>4901379</v>
      </c>
      <c r="F39" s="231">
        <v>10524005</v>
      </c>
      <c r="G39" s="233">
        <v>9390236</v>
      </c>
      <c r="H39" s="141" t="str" cm="1">
        <f t="array" ref="H39">_xlfn.LET(
  _xlpm.v,IFERROR(VALUE(SUBSTITUTE(C39:G39,",","")),""),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39" s="112" t="s">
        <v>180</v>
      </c>
      <c r="J39" s="112" t="s">
        <v>180</v>
      </c>
      <c r="K39" s="108"/>
      <c r="L39" s="77" cm="1">
        <f t="array" ref="L39">IF(A39="","",IF(COUNTA(C39:G39)=0,"",SUMPRODUCT((LOWER(TRIM(C39:G39&amp;""))&lt;&gt;"x")*IFERROR(VALUE(SUBSTITUTE(C39:G39,",","")),0))))</f>
        <v>34319994</v>
      </c>
      <c r="M39" s="79" cm="1">
        <f t="array" ref="M39">IF(COUNTA(C39:G39)&lt;5,"",_xlfn.LET(_xlpm.v,IFERROR(VALUE(SUBSTITUTE(C39:G39,",","")),""),_xlpm.n,SUMPRODUCT(--(_xlpm.v&lt;&gt;"")),IF(_xlpm.n=0,"",SUM(_xlpm.v)/_xlpm.n)))</f>
        <v>6863998.7999999998</v>
      </c>
      <c r="N39" s="110" t="s">
        <v>122</v>
      </c>
      <c r="O39" s="74" t="str">
        <f t="shared" si="1"/>
        <v/>
      </c>
      <c r="V39" s="74">
        <v>1047</v>
      </c>
    </row>
    <row r="40" spans="1:22" ht="17.25" customHeight="1" x14ac:dyDescent="0.25">
      <c r="A40" s="81" t="s">
        <v>186</v>
      </c>
      <c r="B40" s="140">
        <v>32</v>
      </c>
      <c r="C40" s="231">
        <v>0</v>
      </c>
      <c r="D40" s="231">
        <v>0</v>
      </c>
      <c r="E40" s="231">
        <v>1269980</v>
      </c>
      <c r="F40" s="231">
        <v>0</v>
      </c>
      <c r="G40" s="233">
        <v>18819943</v>
      </c>
      <c r="H40" s="141" t="str" cm="1">
        <f t="array" ref="H40">_xlfn.LET(
  _xlpm.v,IFERROR(VALUE(SUBSTITUTE(C40:G40,",","")),""),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40" s="112" t="s">
        <v>180</v>
      </c>
      <c r="J40" s="112" t="s">
        <v>180</v>
      </c>
      <c r="K40" s="108"/>
      <c r="L40" s="77" cm="1">
        <f t="array" ref="L40">IF(A40="","",IF(COUNTA(C40:G40)=0,"",SUMPRODUCT((LOWER(TRIM(C40:G40&amp;""))&lt;&gt;"x")*IFERROR(VALUE(SUBSTITUTE(C40:G40,",","")),0))))</f>
        <v>20089923</v>
      </c>
      <c r="M40" s="79" cm="1">
        <f t="array" ref="M40">IF(COUNTA(C40:G40)&lt;5,"",_xlfn.LET(_xlpm.v,IFERROR(VALUE(SUBSTITUTE(C40:G40,",","")),""),_xlpm.n,SUMPRODUCT(--(_xlpm.v&lt;&gt;"")),IF(_xlpm.n=0,"",SUM(_xlpm.v)/_xlpm.n)))</f>
        <v>4017984.6</v>
      </c>
      <c r="N40" s="110" t="s">
        <v>122</v>
      </c>
      <c r="O40" s="74" t="str">
        <f t="shared" si="1"/>
        <v/>
      </c>
      <c r="V40" s="74">
        <v>1048</v>
      </c>
    </row>
    <row r="41" spans="1:22" ht="17.25" customHeight="1" x14ac:dyDescent="0.25">
      <c r="A41" s="81" t="s">
        <v>66</v>
      </c>
      <c r="B41" s="140">
        <v>29</v>
      </c>
      <c r="C41" s="231">
        <v>6139652</v>
      </c>
      <c r="D41" s="231">
        <v>3936135</v>
      </c>
      <c r="E41" s="231">
        <v>4485411</v>
      </c>
      <c r="F41" s="231">
        <v>9331282</v>
      </c>
      <c r="G41" s="233">
        <v>10207938</v>
      </c>
      <c r="H41" s="141" t="str" cm="1">
        <f t="array" ref="H41">_xlfn.LET(
  _xlpm.v,IFERROR(VALUE(SUBSTITUTE(C41:G41,",","")),""),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41" s="112" t="s">
        <v>180</v>
      </c>
      <c r="J41" s="112" t="s">
        <v>180</v>
      </c>
      <c r="K41" s="108"/>
      <c r="L41" s="77" cm="1">
        <f t="array" ref="L41">IF(A41="","",IF(COUNTA(C41:G41)=0,"",SUMPRODUCT((LOWER(TRIM(C41:G41&amp;""))&lt;&gt;"x")*IFERROR(VALUE(SUBSTITUTE(C41:G41,",","")),0))))</f>
        <v>34100418</v>
      </c>
      <c r="M41" s="79" cm="1">
        <f t="array" ref="M41">IF(COUNTA(C41:G41)&lt;5,"",_xlfn.LET(_xlpm.v,IFERROR(VALUE(SUBSTITUTE(C41:G41,",","")),""),_xlpm.n,SUMPRODUCT(--(_xlpm.v&lt;&gt;"")),IF(_xlpm.n=0,"",SUM(_xlpm.v)/_xlpm.n)))</f>
        <v>6820083.5999999996</v>
      </c>
      <c r="N41" s="110" t="s">
        <v>122</v>
      </c>
      <c r="O41" s="74" t="str">
        <f t="shared" si="1"/>
        <v/>
      </c>
      <c r="V41" s="74">
        <v>1098</v>
      </c>
    </row>
    <row r="42" spans="1:22" ht="17.25" customHeight="1" x14ac:dyDescent="0.25">
      <c r="A42" s="81" t="s">
        <v>68</v>
      </c>
      <c r="B42" s="140">
        <v>29</v>
      </c>
      <c r="C42" s="231">
        <v>5169827</v>
      </c>
      <c r="D42" s="231">
        <v>914760</v>
      </c>
      <c r="E42" s="231">
        <v>886666</v>
      </c>
      <c r="F42" s="231">
        <v>2240559</v>
      </c>
      <c r="G42" s="233">
        <v>956868</v>
      </c>
      <c r="H42" s="141" t="str" cm="1">
        <f t="array" ref="H42">_xlfn.LET(
  _xlpm.v,IFERROR(VALUE(SUBSTITUTE(C42:G42,",","")),""),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42" s="112" t="s">
        <v>180</v>
      </c>
      <c r="J42" s="113" t="s">
        <v>178</v>
      </c>
      <c r="K42" s="108"/>
      <c r="L42" s="77" cm="1">
        <f t="array" ref="L42">IF(A42="","",IF(COUNTA(C42:G42)=0,"",SUMPRODUCT((LOWER(TRIM(C42:G42&amp;""))&lt;&gt;"x")*IFERROR(VALUE(SUBSTITUTE(C42:G42,",","")),0))))</f>
        <v>10168680</v>
      </c>
      <c r="M42" s="79" cm="1">
        <f t="array" ref="M42">IF(COUNTA(C42:G42)&lt;5,"",_xlfn.LET(_xlpm.v,IFERROR(VALUE(SUBSTITUTE(C42:G42,",","")),""),_xlpm.n,SUMPRODUCT(--(_xlpm.v&lt;&gt;"")),IF(_xlpm.n=0,"",SUM(_xlpm.v)/_xlpm.n)))</f>
        <v>2033736</v>
      </c>
      <c r="N42" s="111" t="s">
        <v>125</v>
      </c>
      <c r="O42" s="74" t="str">
        <f t="shared" si="1"/>
        <v>Turtley22</v>
      </c>
      <c r="V42" s="74">
        <v>1049</v>
      </c>
    </row>
    <row r="43" spans="1:22" ht="17.25" customHeight="1" x14ac:dyDescent="0.25">
      <c r="A43" s="81" t="s">
        <v>70</v>
      </c>
      <c r="B43" s="140">
        <v>30</v>
      </c>
      <c r="C43" s="231">
        <v>6284547</v>
      </c>
      <c r="D43" s="231">
        <v>6090047</v>
      </c>
      <c r="E43" s="231">
        <v>2412620</v>
      </c>
      <c r="F43" s="231">
        <v>6961461</v>
      </c>
      <c r="G43" s="233">
        <v>3362751</v>
      </c>
      <c r="H43" s="141" t="str" cm="1">
        <f t="array" ref="H43">_xlfn.LET(
  _xlpm.v,IFERROR(VALUE(SUBSTITUTE(C43:G43,",","")),""),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43" s="112" t="s">
        <v>180</v>
      </c>
      <c r="J43" s="112" t="s">
        <v>180</v>
      </c>
      <c r="K43" s="108"/>
      <c r="L43" s="77" cm="1">
        <f t="array" ref="L43">IF(A43="","",IF(COUNTA(C43:G43)=0,"",SUMPRODUCT((LOWER(TRIM(C43:G43&amp;""))&lt;&gt;"x")*IFERROR(VALUE(SUBSTITUTE(C43:G43,",","")),0))))</f>
        <v>25111426</v>
      </c>
      <c r="M43" s="79" cm="1">
        <f t="array" ref="M43">IF(COUNTA(C43:G43)&lt;5,"",_xlfn.LET(_xlpm.v,IFERROR(VALUE(SUBSTITUTE(C43:G43,",","")),""),_xlpm.n,SUMPRODUCT(--(_xlpm.v&lt;&gt;"")),IF(_xlpm.n=0,"",SUM(_xlpm.v)/_xlpm.n)))</f>
        <v>5022285.2</v>
      </c>
      <c r="N43" s="110" t="s">
        <v>122</v>
      </c>
      <c r="O43" s="74" t="str">
        <f t="shared" si="1"/>
        <v/>
      </c>
      <c r="V43" s="74">
        <v>1051</v>
      </c>
    </row>
    <row r="44" spans="1:22" ht="17.25" customHeight="1" x14ac:dyDescent="0.25">
      <c r="A44" s="81" t="s">
        <v>72</v>
      </c>
      <c r="B44" s="140">
        <v>29</v>
      </c>
      <c r="C44" s="231">
        <v>6436606</v>
      </c>
      <c r="D44" s="231">
        <v>4543726</v>
      </c>
      <c r="E44" s="231">
        <v>2544233</v>
      </c>
      <c r="F44" s="231">
        <v>9776435</v>
      </c>
      <c r="G44" s="233">
        <v>838415</v>
      </c>
      <c r="H44" s="141" t="str" cm="1">
        <f t="array" ref="H44">_xlfn.LET(
  _xlpm.v,IFERROR(VALUE(SUBSTITUTE(C44:G44,",","")),""),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44" s="112" t="s">
        <v>180</v>
      </c>
      <c r="J44" s="112" t="s">
        <v>180</v>
      </c>
      <c r="K44" s="108"/>
      <c r="L44" s="77" cm="1">
        <f t="array" ref="L44">IF(A44="","",IF(COUNTA(C44:G44)=0,"",SUMPRODUCT((LOWER(TRIM(C44:G44&amp;""))&lt;&gt;"x")*IFERROR(VALUE(SUBSTITUTE(C44:G44,",","")),0))))</f>
        <v>24139415</v>
      </c>
      <c r="M44" s="79" cm="1">
        <f t="array" ref="M44">IF(COUNTA(C44:G44)&lt;5,"",_xlfn.LET(_xlpm.v,IFERROR(VALUE(SUBSTITUTE(C44:G44,",","")),""),_xlpm.n,SUMPRODUCT(--(_xlpm.v&lt;&gt;"")),IF(_xlpm.n=0,"",SUM(_xlpm.v)/_xlpm.n)))</f>
        <v>4827883</v>
      </c>
      <c r="N44" s="110" t="s">
        <v>122</v>
      </c>
      <c r="O44" s="74" t="str">
        <f t="shared" si="1"/>
        <v/>
      </c>
      <c r="V44" s="74">
        <v>1052</v>
      </c>
    </row>
    <row r="45" spans="1:22" ht="17.25" customHeight="1" x14ac:dyDescent="0.25">
      <c r="A45" s="81" t="s">
        <v>192</v>
      </c>
      <c r="B45" s="140">
        <v>31</v>
      </c>
      <c r="C45" s="231">
        <v>8243522</v>
      </c>
      <c r="D45" s="231">
        <v>3670262</v>
      </c>
      <c r="E45" s="231">
        <v>3998147</v>
      </c>
      <c r="F45" s="231">
        <v>12223287</v>
      </c>
      <c r="G45" s="233">
        <v>4560759</v>
      </c>
      <c r="H45" s="141" t="str" cm="1">
        <f t="array" ref="H45">_xlfn.LET(
  _xlpm.v,IFERROR(VALUE(SUBSTITUTE(C45:G45,",","")),""),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45" s="112" t="s">
        <v>180</v>
      </c>
      <c r="J45" s="112" t="s">
        <v>180</v>
      </c>
      <c r="K45" s="108"/>
      <c r="L45" s="77" cm="1">
        <f t="array" ref="L45">IF(A45="","",IF(COUNTA(C45:G45)=0,"",SUMPRODUCT((LOWER(TRIM(C45:G45&amp;""))&lt;&gt;"x")*IFERROR(VALUE(SUBSTITUTE(C45:G45,",","")),0))))</f>
        <v>32695977</v>
      </c>
      <c r="M45" s="79" cm="1">
        <f t="array" ref="M45">IF(COUNTA(C45:G45)&lt;5,"",_xlfn.LET(_xlpm.v,IFERROR(VALUE(SUBSTITUTE(C45:G45,",","")),""),_xlpm.n,SUMPRODUCT(--(_xlpm.v&lt;&gt;"")),IF(_xlpm.n=0,"",SUM(_xlpm.v)/_xlpm.n)))</f>
        <v>6539195.4000000004</v>
      </c>
      <c r="N45" s="110" t="s">
        <v>122</v>
      </c>
      <c r="O45" s="74" t="str">
        <f t="shared" si="1"/>
        <v/>
      </c>
      <c r="V45" s="74">
        <v>1054</v>
      </c>
    </row>
    <row r="46" spans="1:22" ht="17.25" customHeight="1" x14ac:dyDescent="0.25">
      <c r="A46" s="82" t="s">
        <v>190</v>
      </c>
      <c r="B46" s="140">
        <v>30</v>
      </c>
      <c r="C46" s="231">
        <v>6543184</v>
      </c>
      <c r="D46" s="231">
        <v>3852492</v>
      </c>
      <c r="E46" s="231">
        <v>6080357</v>
      </c>
      <c r="F46" s="231">
        <v>9960676</v>
      </c>
      <c r="G46" s="233">
        <v>6078753</v>
      </c>
      <c r="H46" s="141" t="str" cm="1">
        <f t="array" ref="H46">_xlfn.LET(
  _xlpm.v,IFERROR(VALUE(SUBSTITUTE(C46:G46,",","")),""),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46" s="112" t="s">
        <v>180</v>
      </c>
      <c r="J46" s="112" t="s">
        <v>180</v>
      </c>
      <c r="K46" s="108"/>
      <c r="L46" s="77" cm="1">
        <f t="array" ref="L46">IF(A46="","",IF(COUNTA(C46:G46)=0,"",SUMPRODUCT((LOWER(TRIM(C46:G46&amp;""))&lt;&gt;"x")*IFERROR(VALUE(SUBSTITUTE(C46:G46,",","")),0))))</f>
        <v>32515462</v>
      </c>
      <c r="M46" s="79" cm="1">
        <f t="array" ref="M46">IF(COUNTA(C46:G46)&lt;5,"",_xlfn.LET(_xlpm.v,IFERROR(VALUE(SUBSTITUTE(C46:G46,",","")),""),_xlpm.n,SUMPRODUCT(--(_xlpm.v&lt;&gt;"")),IF(_xlpm.n=0,"",SUM(_xlpm.v)/_xlpm.n)))</f>
        <v>6503092.4000000004</v>
      </c>
      <c r="N46" s="110" t="s">
        <v>122</v>
      </c>
      <c r="O46" s="74" t="str">
        <f t="shared" si="1"/>
        <v/>
      </c>
      <c r="V46" s="74">
        <v>1055</v>
      </c>
    </row>
    <row r="47" spans="1:22" ht="17.25" customHeight="1" x14ac:dyDescent="0.25">
      <c r="A47" s="82" t="s">
        <v>8</v>
      </c>
      <c r="B47" s="140">
        <v>30</v>
      </c>
      <c r="C47" s="231">
        <v>6132240</v>
      </c>
      <c r="D47" s="231">
        <v>4290006</v>
      </c>
      <c r="E47" s="231">
        <v>3134425</v>
      </c>
      <c r="F47" s="231">
        <v>6721200</v>
      </c>
      <c r="G47" s="233">
        <v>3192582</v>
      </c>
      <c r="H47" s="141" t="str" cm="1">
        <f t="array" ref="H47">_xlfn.LET(
  _xlpm.v,IFERROR(VALUE(SUBSTITUTE(C47:G47,",","")),""),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47" s="112" t="s">
        <v>180</v>
      </c>
      <c r="J47" s="112" t="s">
        <v>180</v>
      </c>
      <c r="K47" s="108"/>
      <c r="L47" s="77" cm="1">
        <f t="array" ref="L47">IF(A47="","",IF(COUNTA(C47:G47)=0,"",SUMPRODUCT((LOWER(TRIM(C47:G47&amp;""))&lt;&gt;"x")*IFERROR(VALUE(SUBSTITUTE(C47:G47,",","")),0))))</f>
        <v>23470453</v>
      </c>
      <c r="M47" s="79" cm="1">
        <f t="array" ref="M47">IF(COUNTA(C47:G47)&lt;5,"",_xlfn.LET(_xlpm.v,IFERROR(VALUE(SUBSTITUTE(C47:G47,",","")),""),_xlpm.n,SUMPRODUCT(--(_xlpm.v&lt;&gt;"")),IF(_xlpm.n=0,"",SUM(_xlpm.v)/_xlpm.n)))</f>
        <v>4694090.5999999996</v>
      </c>
      <c r="N47" s="110" t="s">
        <v>122</v>
      </c>
      <c r="O47" s="74" t="str">
        <f t="shared" si="1"/>
        <v/>
      </c>
      <c r="V47" s="74">
        <v>1056</v>
      </c>
    </row>
    <row r="48" spans="1:22" ht="17.25" customHeight="1" x14ac:dyDescent="0.25">
      <c r="A48" s="82" t="s">
        <v>12</v>
      </c>
      <c r="B48" s="140">
        <v>31</v>
      </c>
      <c r="C48" s="231">
        <v>7946084</v>
      </c>
      <c r="D48" s="231">
        <v>6017228</v>
      </c>
      <c r="E48" s="231">
        <v>2706209</v>
      </c>
      <c r="F48" s="231">
        <v>7774453</v>
      </c>
      <c r="G48" s="233">
        <v>8375918</v>
      </c>
      <c r="H48" s="141" t="str" cm="1">
        <f t="array" ref="H48">_xlfn.LET(
  _xlpm.v,IFERROR(VALUE(SUBSTITUTE(C48:G48,",","")),""),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48" s="112" t="s">
        <v>180</v>
      </c>
      <c r="J48" s="112" t="s">
        <v>180</v>
      </c>
      <c r="K48" s="108"/>
      <c r="L48" s="77" cm="1">
        <f t="array" ref="L48">IF(A48="","",IF(COUNTA(C48:G48)=0,"",SUMPRODUCT((LOWER(TRIM(C48:G48&amp;""))&lt;&gt;"x")*IFERROR(VALUE(SUBSTITUTE(C48:G48,",","")),0))))</f>
        <v>32819892</v>
      </c>
      <c r="M48" s="79" cm="1">
        <f t="array" ref="M48">IF(COUNTA(C48:G48)&lt;5,"",_xlfn.LET(_xlpm.v,IFERROR(VALUE(SUBSTITUTE(C48:G48,",","")),""),_xlpm.n,SUMPRODUCT(--(_xlpm.v&lt;&gt;"")),IF(_xlpm.n=0,"",SUM(_xlpm.v)/_xlpm.n)))</f>
        <v>6563978.4000000004</v>
      </c>
      <c r="N48" s="110" t="s">
        <v>122</v>
      </c>
      <c r="O48" s="74" t="str">
        <f t="shared" si="1"/>
        <v/>
      </c>
      <c r="V48" s="74">
        <v>1057</v>
      </c>
    </row>
    <row r="49" spans="1:22" ht="17.25" customHeight="1" x14ac:dyDescent="0.25">
      <c r="A49" s="82" t="s">
        <v>14</v>
      </c>
      <c r="B49" s="140">
        <v>30</v>
      </c>
      <c r="C49" s="231">
        <v>3073390</v>
      </c>
      <c r="D49" s="231">
        <v>2442670</v>
      </c>
      <c r="E49" s="231">
        <v>2872837</v>
      </c>
      <c r="F49" s="231">
        <v>6860216</v>
      </c>
      <c r="G49" s="233">
        <v>3212616</v>
      </c>
      <c r="H49" s="141" t="str" cm="1">
        <f t="array" ref="H49">_xlfn.LET(
  _xlpm.v,IFERROR(VALUE(SUBSTITUTE(C49:G49,",","")),""),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49" s="112" t="s">
        <v>180</v>
      </c>
      <c r="J49" s="112" t="s">
        <v>180</v>
      </c>
      <c r="K49" s="108"/>
      <c r="L49" s="77" cm="1">
        <f t="array" ref="L49">IF(A49="","",IF(COUNTA(C49:G49)=0,"",SUMPRODUCT((LOWER(TRIM(C49:G49&amp;""))&lt;&gt;"x")*IFERROR(VALUE(SUBSTITUTE(C49:G49,",","")),0))))</f>
        <v>18461729</v>
      </c>
      <c r="M49" s="79" cm="1">
        <f t="array" ref="M49">IF(COUNTA(C49:G49)&lt;5,"",_xlfn.LET(_xlpm.v,IFERROR(VALUE(SUBSTITUTE(C49:G49,",","")),""),_xlpm.n,SUMPRODUCT(--(_xlpm.v&lt;&gt;"")),IF(_xlpm.n=0,"",SUM(_xlpm.v)/_xlpm.n)))</f>
        <v>3692345.8</v>
      </c>
      <c r="N49" s="111" t="s">
        <v>125</v>
      </c>
      <c r="O49" s="74" t="str">
        <f t="shared" si="1"/>
        <v>Balkan</v>
      </c>
      <c r="V49" s="74">
        <v>1058</v>
      </c>
    </row>
    <row r="50" spans="1:22" ht="17.25" customHeight="1" x14ac:dyDescent="0.25">
      <c r="A50" s="82" t="s">
        <v>17</v>
      </c>
      <c r="B50" s="140">
        <v>29</v>
      </c>
      <c r="C50" s="231">
        <v>6429583</v>
      </c>
      <c r="D50" s="231">
        <v>3251139</v>
      </c>
      <c r="E50" s="231">
        <v>3051047</v>
      </c>
      <c r="F50" s="231">
        <v>6319690</v>
      </c>
      <c r="G50" s="233">
        <v>6249474</v>
      </c>
      <c r="H50" s="141" t="str" cm="1">
        <f t="array" ref="H50">_xlfn.LET(
  _xlpm.v,IFERROR(VALUE(SUBSTITUTE(C50:G50,",","")),""),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50" s="112" t="s">
        <v>180</v>
      </c>
      <c r="J50" s="112" t="s">
        <v>180</v>
      </c>
      <c r="K50" s="108"/>
      <c r="L50" s="77" cm="1">
        <f t="array" ref="L50">IF(A50="","",IF(COUNTA(C50:G50)=0,"",SUMPRODUCT((LOWER(TRIM(C50:G50&amp;""))&lt;&gt;"x")*IFERROR(VALUE(SUBSTITUTE(C50:G50,",","")),0))))</f>
        <v>25300933</v>
      </c>
      <c r="M50" s="79" cm="1">
        <f t="array" ref="M50">IF(COUNTA(C50:G50)&lt;5,"",_xlfn.LET(_xlpm.v,IFERROR(VALUE(SUBSTITUTE(C50:G50,",","")),""),_xlpm.n,SUMPRODUCT(--(_xlpm.v&lt;&gt;"")),IF(_xlpm.n=0,"",SUM(_xlpm.v)/_xlpm.n)))</f>
        <v>5060186.5999999996</v>
      </c>
      <c r="N50" s="110" t="s">
        <v>122</v>
      </c>
      <c r="O50" s="74" t="str">
        <f t="shared" si="1"/>
        <v/>
      </c>
      <c r="V50" s="74">
        <v>1059</v>
      </c>
    </row>
    <row r="51" spans="1:22" ht="17.25" customHeight="1" x14ac:dyDescent="0.25">
      <c r="A51" s="82" t="s">
        <v>20</v>
      </c>
      <c r="B51" s="140">
        <v>30</v>
      </c>
      <c r="C51" s="231">
        <v>8912920</v>
      </c>
      <c r="D51" s="231">
        <v>3106328</v>
      </c>
      <c r="E51" s="231">
        <v>1950490</v>
      </c>
      <c r="F51" s="231">
        <v>7476803</v>
      </c>
      <c r="G51" s="233">
        <v>4521220</v>
      </c>
      <c r="H51" s="141" t="str" cm="1">
        <f t="array" ref="H51">_xlfn.LET(
  _xlpm.v,IFERROR(VALUE(SUBSTITUTE(C51:G51,",","")),""),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51" s="112" t="s">
        <v>180</v>
      </c>
      <c r="J51" s="112" t="s">
        <v>180</v>
      </c>
      <c r="K51" s="108"/>
      <c r="L51" s="77" cm="1">
        <f t="array" ref="L51">IF(A51="","",IF(COUNTA(C51:G51)=0,"",SUMPRODUCT((LOWER(TRIM(C51:G51&amp;""))&lt;&gt;"x")*IFERROR(VALUE(SUBSTITUTE(C51:G51,",","")),0))))</f>
        <v>25967761</v>
      </c>
      <c r="M51" s="79" cm="1">
        <f t="array" ref="M51">IF(COUNTA(C51:G51)&lt;5,"",_xlfn.LET(_xlpm.v,IFERROR(VALUE(SUBSTITUTE(C51:G51,",","")),""),_xlpm.n,SUMPRODUCT(--(_xlpm.v&lt;&gt;"")),IF(_xlpm.n=0,"",SUM(_xlpm.v)/_xlpm.n)))</f>
        <v>5193552.2</v>
      </c>
      <c r="N51" s="110" t="s">
        <v>122</v>
      </c>
      <c r="O51" s="74" t="str">
        <f t="shared" si="1"/>
        <v/>
      </c>
      <c r="V51" s="74">
        <v>1060</v>
      </c>
    </row>
    <row r="52" spans="1:22" ht="17.25" customHeight="1" x14ac:dyDescent="0.25">
      <c r="A52" s="82" t="s">
        <v>65</v>
      </c>
      <c r="B52" s="140">
        <v>28</v>
      </c>
      <c r="C52" s="231">
        <v>1701648</v>
      </c>
      <c r="D52" s="231">
        <v>914760</v>
      </c>
      <c r="E52" s="231">
        <v>2490962</v>
      </c>
      <c r="F52" s="231">
        <v>0</v>
      </c>
      <c r="G52" s="233">
        <v>2200057</v>
      </c>
      <c r="H52" s="141" t="str" cm="1">
        <f t="array" ref="H52">_xlfn.LET(
  _xlpm.v,IFERROR(VALUE(SUBSTITUTE(C52:G52,",","")),""),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2" s="112" t="s">
        <v>180</v>
      </c>
      <c r="J52" s="112" t="s">
        <v>180</v>
      </c>
      <c r="K52" s="108"/>
      <c r="L52" s="77" cm="1">
        <f t="array" ref="L52">IF(A52="","",IF(COUNTA(C52:G52)=0,"",SUMPRODUCT((LOWER(TRIM(C52:G52&amp;""))&lt;&gt;"x")*IFERROR(VALUE(SUBSTITUTE(C52:G52,",","")),0))))</f>
        <v>7307427</v>
      </c>
      <c r="M52" s="79" cm="1">
        <f t="array" ref="M52">IF(COUNTA(C52:G52)&lt;5,"",_xlfn.LET(_xlpm.v,IFERROR(VALUE(SUBSTITUTE(C52:G52,",","")),""),_xlpm.n,SUMPRODUCT(--(_xlpm.v&lt;&gt;"")),IF(_xlpm.n=0,"",SUM(_xlpm.v)/_xlpm.n)))</f>
        <v>1461485.4</v>
      </c>
      <c r="N52" s="111" t="s">
        <v>125</v>
      </c>
      <c r="O52" s="74" t="str">
        <f t="shared" si="1"/>
        <v>Blaque</v>
      </c>
      <c r="V52" s="74">
        <v>1090</v>
      </c>
    </row>
    <row r="53" spans="1:22" ht="17.25" customHeight="1" x14ac:dyDescent="0.25">
      <c r="A53" s="82" t="s">
        <v>22</v>
      </c>
      <c r="B53" s="140">
        <v>29</v>
      </c>
      <c r="C53" s="231">
        <v>0</v>
      </c>
      <c r="D53" s="231">
        <v>0</v>
      </c>
      <c r="E53" s="231">
        <v>0</v>
      </c>
      <c r="F53" s="231">
        <v>0</v>
      </c>
      <c r="G53" s="233">
        <v>0</v>
      </c>
      <c r="H53" s="141" t="str" cm="1">
        <f t="array" ref="H53">_xlfn.LET(
  _xlpm.v,IFERROR(VALUE(SUBSTITUTE(C53:G53,",","")),""),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3" s="113" t="s">
        <v>178</v>
      </c>
      <c r="J53" s="114" t="s">
        <v>181</v>
      </c>
      <c r="K53" s="108"/>
      <c r="L53" s="77" cm="1">
        <f t="array" ref="L53">IF(A53="","",IF(COUNTA(C53:G53)=0,"",SUMPRODUCT((LOWER(TRIM(C53:G53&amp;""))&lt;&gt;"x")*IFERROR(VALUE(SUBSTITUTE(C53:G53,",","")),0))))</f>
        <v>0</v>
      </c>
      <c r="M53" s="79" cm="1">
        <f t="array" ref="M53">IF(COUNTA(C53:G53)&lt;5,"",_xlfn.LET(_xlpm.v,IFERROR(VALUE(SUBSTITUTE(C53:G53,",","")),""),_xlpm.n,SUMPRODUCT(--(_xlpm.v&lt;&gt;"")),IF(_xlpm.n=0,"",SUM(_xlpm.v)/_xlpm.n)))</f>
        <v>0</v>
      </c>
      <c r="N53" s="111" t="s">
        <v>125</v>
      </c>
      <c r="O53" s="74" t="str">
        <f t="shared" si="1"/>
        <v>Brommex</v>
      </c>
      <c r="V53" s="74" t="str">
        <f>IF(TRIM(SUBSTITUTE(A53,CHAR(160),""))="","",IFERROR(_xlfn.XLOOKUP(TRIM(SUBSTITUTE(A53,CHAR(160),"")),Lookup!$A$2:$A$300,Lookup!$B$2:$B$300,""),""))</f>
        <v/>
      </c>
    </row>
    <row r="54" spans="1:22" ht="17.25" customHeight="1" x14ac:dyDescent="0.25">
      <c r="A54" s="82" t="s">
        <v>25</v>
      </c>
      <c r="B54" s="140">
        <v>28</v>
      </c>
      <c r="C54" s="231">
        <v>1911060</v>
      </c>
      <c r="D54" s="231">
        <v>2468058</v>
      </c>
      <c r="E54" s="231">
        <v>1653854</v>
      </c>
      <c r="F54" s="231">
        <v>4905224</v>
      </c>
      <c r="G54" s="233">
        <v>557320</v>
      </c>
      <c r="H54" s="141" t="str" cm="1">
        <f t="array" ref="H54">_xlfn.LET(
  _xlpm.v,IFERROR(VALUE(SUBSTITUTE(C54:G54,",","")),""),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4" s="112" t="s">
        <v>180</v>
      </c>
      <c r="J54" s="112" t="s">
        <v>180</v>
      </c>
      <c r="K54" s="108"/>
      <c r="L54" s="77" cm="1">
        <f t="array" ref="L54">IF(A54="","",IF(COUNTA(C54:G54)=0,"",SUMPRODUCT((LOWER(TRIM(C54:G54&amp;""))&lt;&gt;"x")*IFERROR(VALUE(SUBSTITUTE(C54:G54,",","")),0))))</f>
        <v>11495516</v>
      </c>
      <c r="M54" s="79" cm="1">
        <f t="array" ref="M54">IF(COUNTA(C54:G54)&lt;5,"",_xlfn.LET(_xlpm.v,IFERROR(VALUE(SUBSTITUTE(C54:G54,",","")),""),_xlpm.n,SUMPRODUCT(--(_xlpm.v&lt;&gt;"")),IF(_xlpm.n=0,"",SUM(_xlpm.v)/_xlpm.n)))</f>
        <v>2299103.2000000002</v>
      </c>
      <c r="N54" s="111" t="s">
        <v>125</v>
      </c>
      <c r="O54" s="74" t="str">
        <f t="shared" si="1"/>
        <v>CarlosMLG</v>
      </c>
      <c r="V54" s="74">
        <v>1062</v>
      </c>
    </row>
    <row r="55" spans="1:22" ht="17.25" customHeight="1" x14ac:dyDescent="0.25">
      <c r="A55" s="82" t="s">
        <v>27</v>
      </c>
      <c r="B55" s="140">
        <v>29</v>
      </c>
      <c r="C55" s="231">
        <v>751884</v>
      </c>
      <c r="D55" s="231">
        <v>629915</v>
      </c>
      <c r="E55" s="231">
        <v>690300</v>
      </c>
      <c r="F55" s="231">
        <v>465758</v>
      </c>
      <c r="G55" s="233">
        <v>320740</v>
      </c>
      <c r="H55" s="141" t="str" cm="1">
        <f t="array" ref="H55">_xlfn.LET(
  _xlpm.v,IFERROR(VALUE(SUBSTITUTE(C55:G55,",","")),""),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5" s="112" t="s">
        <v>180</v>
      </c>
      <c r="J55" s="112" t="s">
        <v>180</v>
      </c>
      <c r="K55" s="108"/>
      <c r="L55" s="77" cm="1">
        <f t="array" ref="L55">IF(A55="","",IF(COUNTA(C55:G55)=0,"",SUMPRODUCT((LOWER(TRIM(C55:G55&amp;""))&lt;&gt;"x")*IFERROR(VALUE(SUBSTITUTE(C55:G55,",","")),0))))</f>
        <v>2858597</v>
      </c>
      <c r="M55" s="79" cm="1">
        <f t="array" ref="M55">IF(COUNTA(C55:G55)&lt;5,"",_xlfn.LET(_xlpm.v,IFERROR(VALUE(SUBSTITUTE(C55:G55,",","")),""),_xlpm.n,SUMPRODUCT(--(_xlpm.v&lt;&gt;"")),IF(_xlpm.n=0,"",SUM(_xlpm.v)/_xlpm.n)))</f>
        <v>571719.4</v>
      </c>
      <c r="N55" s="111" t="s">
        <v>125</v>
      </c>
      <c r="O55" s="74" t="str">
        <f t="shared" si="1"/>
        <v>Cgable</v>
      </c>
      <c r="V55" s="74">
        <v>1063</v>
      </c>
    </row>
    <row r="56" spans="1:22" ht="17.25" customHeight="1" x14ac:dyDescent="0.25">
      <c r="A56" s="82" t="s">
        <v>75</v>
      </c>
      <c r="B56" s="140">
        <v>27</v>
      </c>
      <c r="C56" s="231">
        <v>6748361</v>
      </c>
      <c r="D56" s="231">
        <v>3618148</v>
      </c>
      <c r="E56" s="231">
        <v>3340628</v>
      </c>
      <c r="F56" s="231">
        <v>6156935</v>
      </c>
      <c r="G56" s="233">
        <v>3171730</v>
      </c>
      <c r="H56" s="141" t="str" cm="1">
        <f t="array" ref="H56">_xlfn.LET(
  _xlpm.v,IFERROR(VALUE(SUBSTITUTE(C56:G56,",","")),""),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56" s="112" t="s">
        <v>180</v>
      </c>
      <c r="J56" s="115" t="s">
        <v>142</v>
      </c>
      <c r="K56" s="108"/>
      <c r="L56" s="77" cm="1">
        <f t="array" ref="L56">IF(A56="","",IF(COUNTA(C56:G56)=0,"",SUMPRODUCT((LOWER(TRIM(C56:G56&amp;""))&lt;&gt;"x")*IFERROR(VALUE(SUBSTITUTE(C56:G56,",","")),0))))</f>
        <v>23035802</v>
      </c>
      <c r="M56" s="79" cm="1">
        <f t="array" ref="M56">IF(COUNTA(C56:G56)&lt;5,"",_xlfn.LET(_xlpm.v,IFERROR(VALUE(SUBSTITUTE(C56:G56,",","")),""),_xlpm.n,SUMPRODUCT(--(_xlpm.v&lt;&gt;"")),IF(_xlpm.n=0,"",SUM(_xlpm.v)/_xlpm.n)))</f>
        <v>4607160.4000000004</v>
      </c>
      <c r="N56" s="110" t="s">
        <v>122</v>
      </c>
      <c r="O56" s="74" t="str">
        <f t="shared" si="1"/>
        <v/>
      </c>
      <c r="V56" s="74" t="str">
        <f>IF(TRIM(SUBSTITUTE(A56,CHAR(160),""))="","",IFERROR(_xlfn.XLOOKUP(TRIM(SUBSTITUTE(A56,CHAR(160),"")),Lookup!$A$2:$A$300,Lookup!$B$2:$B$300,""),""))</f>
        <v/>
      </c>
    </row>
    <row r="57" spans="1:22" ht="17.25" customHeight="1" x14ac:dyDescent="0.25">
      <c r="A57" s="82" t="s">
        <v>29</v>
      </c>
      <c r="B57" s="140">
        <v>28</v>
      </c>
      <c r="C57" s="231">
        <v>1213102</v>
      </c>
      <c r="D57" s="231">
        <v>383583</v>
      </c>
      <c r="E57" s="231">
        <v>488425</v>
      </c>
      <c r="F57" s="231">
        <v>104463</v>
      </c>
      <c r="G57" s="233">
        <v>406017</v>
      </c>
      <c r="H57" s="141" t="str" cm="1">
        <f t="array" ref="H57">_xlfn.LET(
  _xlpm.v,IFERROR(VALUE(SUBSTITUTE(C57:G57,",","")),""),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7" s="112" t="s">
        <v>180</v>
      </c>
      <c r="J57" s="112" t="s">
        <v>180</v>
      </c>
      <c r="K57" s="108"/>
      <c r="L57" s="77" cm="1">
        <f t="array" ref="L57">IF(A57="","",IF(COUNTA(C57:G57)=0,"",SUMPRODUCT((LOWER(TRIM(C57:G57&amp;""))&lt;&gt;"x")*IFERROR(VALUE(SUBSTITUTE(C57:G57,",","")),0))))</f>
        <v>2595590</v>
      </c>
      <c r="M57" s="79" cm="1">
        <f t="array" ref="M57">IF(COUNTA(C57:G57)&lt;5,"",_xlfn.LET(_xlpm.v,IFERROR(VALUE(SUBSTITUTE(C57:G57,",","")),""),_xlpm.n,SUMPRODUCT(--(_xlpm.v&lt;&gt;"")),IF(_xlpm.n=0,"",SUM(_xlpm.v)/_xlpm.n)))</f>
        <v>519118</v>
      </c>
      <c r="N57" s="111" t="s">
        <v>125</v>
      </c>
      <c r="O57" s="74" t="str">
        <f t="shared" si="1"/>
        <v>Chuck Woolery</v>
      </c>
      <c r="V57" s="74">
        <v>1064</v>
      </c>
    </row>
    <row r="58" spans="1:22" ht="17.25" customHeight="1" x14ac:dyDescent="0.25">
      <c r="A58" s="82" t="s">
        <v>31</v>
      </c>
      <c r="B58" s="140">
        <v>29</v>
      </c>
      <c r="C58" s="231">
        <v>2042546</v>
      </c>
      <c r="D58" s="231">
        <v>1158906</v>
      </c>
      <c r="E58" s="231">
        <v>1226208</v>
      </c>
      <c r="F58" s="231">
        <v>6369745</v>
      </c>
      <c r="G58" s="233">
        <v>1631611</v>
      </c>
      <c r="H58" s="141" t="str" cm="1">
        <f t="array" ref="H58">_xlfn.LET(
  _xlpm.v,IFERROR(VALUE(SUBSTITUTE(C58:G58,",","")),""),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58" s="112" t="s">
        <v>180</v>
      </c>
      <c r="J58" s="112" t="s">
        <v>180</v>
      </c>
      <c r="K58" s="108"/>
      <c r="L58" s="77" cm="1">
        <f t="array" ref="L58">IF(A58="","",IF(COUNTA(C58:G58)=0,"",SUMPRODUCT((LOWER(TRIM(C58:G58&amp;""))&lt;&gt;"x")*IFERROR(VALUE(SUBSTITUTE(C58:G58,",","")),0))))</f>
        <v>12429016</v>
      </c>
      <c r="M58" s="79" cm="1">
        <f t="array" ref="M58">IF(COUNTA(C58:G58)&lt;5,"",_xlfn.LET(_xlpm.v,IFERROR(VALUE(SUBSTITUTE(C58:G58,",","")),""),_xlpm.n,SUMPRODUCT(--(_xlpm.v&lt;&gt;"")),IF(_xlpm.n=0,"",SUM(_xlpm.v)/_xlpm.n)))</f>
        <v>2485803.2000000002</v>
      </c>
      <c r="N58" s="111" t="s">
        <v>125</v>
      </c>
      <c r="O58" s="74" t="str">
        <f t="shared" si="1"/>
        <v>Daani</v>
      </c>
      <c r="V58" s="74">
        <v>1065</v>
      </c>
    </row>
    <row r="59" spans="1:22" ht="17.25" customHeight="1" x14ac:dyDescent="0.25">
      <c r="A59" s="82" t="s">
        <v>163</v>
      </c>
      <c r="B59" s="140">
        <v>30</v>
      </c>
      <c r="C59" s="231">
        <v>3178211</v>
      </c>
      <c r="D59" s="231">
        <v>2599543</v>
      </c>
      <c r="E59" s="232" t="s">
        <v>142</v>
      </c>
      <c r="F59" s="231" t="s">
        <v>142</v>
      </c>
      <c r="G59" s="233" t="s">
        <v>142</v>
      </c>
      <c r="H59" s="141" t="str" cm="1">
        <f t="array" ref="H59">_xlfn.LET(
  _xlpm.v,IFERROR(VALUE(SUBSTITUTE(C59:G59,",","")),""),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59" s="115" t="s">
        <v>142</v>
      </c>
      <c r="J59" s="115" t="s">
        <v>142</v>
      </c>
      <c r="K59" s="108"/>
      <c r="L59" s="77" cm="1">
        <f t="array" ref="L59">IF(A59="","",IF(COUNTA(C59:G59)=0,"",SUMPRODUCT((LOWER(TRIM(C59:G59&amp;""))&lt;&gt;"x")*IFERROR(VALUE(SUBSTITUTE(C59:G59,",","")),0))))</f>
        <v>5777754</v>
      </c>
      <c r="M59" s="79" cm="1">
        <f t="array" ref="M59">IF(COUNTA(C59:G59)&lt;5,"",_xlfn.LET(_xlpm.v,IFERROR(VALUE(SUBSTITUTE(C59:G59,",","")),""),_xlpm.n,SUMPRODUCT(--(_xlpm.v&lt;&gt;"")),IF(_xlpm.n=0,"",SUM(_xlpm.v)/_xlpm.n)))</f>
        <v>2888877</v>
      </c>
      <c r="N59" s="111" t="s">
        <v>125</v>
      </c>
      <c r="O59" s="74" t="str">
        <f t="shared" si="1"/>
        <v>Daniele89</v>
      </c>
      <c r="V59" s="74" t="str">
        <f>IF(TRIM(SUBSTITUTE(A59,CHAR(160),""))="","",IFERROR(_xlfn.XLOOKUP(TRIM(SUBSTITUTE(A59,CHAR(160),"")),Lookup!$A$2:$A$300,Lookup!$B$2:$B$300,""),""))</f>
        <v/>
      </c>
    </row>
    <row r="60" spans="1:22" ht="17.25" customHeight="1" x14ac:dyDescent="0.25">
      <c r="A60" s="82" t="s">
        <v>203</v>
      </c>
      <c r="B60" s="140">
        <v>29</v>
      </c>
      <c r="C60" s="231">
        <v>7132788</v>
      </c>
      <c r="D60" s="231">
        <v>3260501</v>
      </c>
      <c r="E60" s="231">
        <v>2414282</v>
      </c>
      <c r="F60" s="231">
        <v>14697717</v>
      </c>
      <c r="G60" s="233">
        <v>6593835</v>
      </c>
      <c r="H60" s="141" t="str" cm="1">
        <f t="array" ref="H60">_xlfn.LET(
  _xlpm.v,IFERROR(VALUE(SUBSTITUTE(C60:G60,",","")),""),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60" s="112" t="s">
        <v>180</v>
      </c>
      <c r="J60" s="112" t="s">
        <v>180</v>
      </c>
      <c r="K60" s="108"/>
      <c r="L60" s="77" cm="1">
        <f t="array" ref="L60">IF(A60="","",IF(COUNTA(C60:G60)=0,"",SUMPRODUCT((LOWER(TRIM(C60:G60&amp;""))&lt;&gt;"x")*IFERROR(VALUE(SUBSTITUTE(C60:G60,",","")),0))))</f>
        <v>34099123</v>
      </c>
      <c r="M60" s="79" cm="1">
        <f t="array" ref="M60">IF(COUNTA(C60:G60)&lt;5,"",_xlfn.LET(_xlpm.v,IFERROR(VALUE(SUBSTITUTE(C60:G60,",","")),""),_xlpm.n,SUMPRODUCT(--(_xlpm.v&lt;&gt;"")),IF(_xlpm.n=0,"",SUM(_xlpm.v)/_xlpm.n)))</f>
        <v>6819824.5999999996</v>
      </c>
      <c r="N60" s="110" t="s">
        <v>122</v>
      </c>
      <c r="O60" s="74" t="str">
        <f t="shared" si="1"/>
        <v/>
      </c>
      <c r="V60" s="74">
        <v>1068</v>
      </c>
    </row>
    <row r="61" spans="1:22" ht="17.25" customHeight="1" x14ac:dyDescent="0.25">
      <c r="A61" s="82" t="s">
        <v>73</v>
      </c>
      <c r="B61" s="140">
        <v>30</v>
      </c>
      <c r="C61" s="231">
        <v>14442742</v>
      </c>
      <c r="D61" s="231">
        <v>3429697</v>
      </c>
      <c r="E61" s="231">
        <v>3127842</v>
      </c>
      <c r="F61" s="231">
        <v>6182677</v>
      </c>
      <c r="G61" s="233">
        <v>3032214</v>
      </c>
      <c r="H61" s="141" t="str" cm="1">
        <f t="array" ref="H61">_xlfn.LET(
  _xlpm.v,IFERROR(VALUE(SUBSTITUTE(C61:G61,",","")),""),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61" s="112" t="s">
        <v>180</v>
      </c>
      <c r="J61" s="112" t="s">
        <v>180</v>
      </c>
      <c r="K61" s="108"/>
      <c r="L61" s="77" cm="1">
        <f t="array" ref="L61">IF(A61="","",IF(COUNTA(C61:G61)=0,"",SUMPRODUCT((LOWER(TRIM(C61:G61&amp;""))&lt;&gt;"x")*IFERROR(VALUE(SUBSTITUTE(C61:G61,",","")),0))))</f>
        <v>30215172</v>
      </c>
      <c r="M61" s="79" cm="1">
        <f t="array" ref="M61">IF(COUNTA(C61:G61)&lt;5,"",_xlfn.LET(_xlpm.v,IFERROR(VALUE(SUBSTITUTE(C61:G61,",","")),""),_xlpm.n,SUMPRODUCT(--(_xlpm.v&lt;&gt;"")),IF(_xlpm.n=0,"",SUM(_xlpm.v)/_xlpm.n)))</f>
        <v>6043034.4000000004</v>
      </c>
      <c r="N61" s="110" t="s">
        <v>122</v>
      </c>
      <c r="O61" s="74" t="str">
        <f t="shared" si="1"/>
        <v/>
      </c>
      <c r="V61" s="74">
        <v>1100</v>
      </c>
    </row>
    <row r="62" spans="1:22" ht="17.25" customHeight="1" x14ac:dyDescent="0.25">
      <c r="A62" s="82" t="s">
        <v>194</v>
      </c>
      <c r="B62" s="140">
        <v>28</v>
      </c>
      <c r="C62" s="231">
        <v>3718482</v>
      </c>
      <c r="D62" s="231">
        <v>3268404</v>
      </c>
      <c r="E62" s="231">
        <v>3802503</v>
      </c>
      <c r="F62" s="231">
        <v>11209950</v>
      </c>
      <c r="G62" s="233">
        <v>3191463</v>
      </c>
      <c r="H62" s="141" t="str" cm="1">
        <f t="array" ref="H62">_xlfn.LET(
  _xlpm.v,IFERROR(VALUE(SUBSTITUTE(C62:G62,",","")),""),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62" s="112" t="s">
        <v>180</v>
      </c>
      <c r="J62" s="112" t="s">
        <v>180</v>
      </c>
      <c r="K62" s="108"/>
      <c r="L62" s="77" cm="1">
        <f t="array" ref="L62">IF(A62="","",IF(COUNTA(C62:G62)=0,"",SUMPRODUCT((LOWER(TRIM(C62:G62&amp;""))&lt;&gt;"x")*IFERROR(VALUE(SUBSTITUTE(C62:G62,",","")),0))))</f>
        <v>25190802</v>
      </c>
      <c r="M62" s="79" cm="1">
        <f t="array" ref="M62">IF(COUNTA(C62:G62)&lt;5,"",_xlfn.LET(_xlpm.v,IFERROR(VALUE(SUBSTITUTE(C62:G62,",","")),""),_xlpm.n,SUMPRODUCT(--(_xlpm.v&lt;&gt;"")),IF(_xlpm.n=0,"",SUM(_xlpm.v)/_xlpm.n)))</f>
        <v>5038160.4000000004</v>
      </c>
      <c r="N62" s="110" t="s">
        <v>122</v>
      </c>
      <c r="O62" s="74" t="str">
        <f t="shared" si="1"/>
        <v/>
      </c>
      <c r="V62" s="74">
        <v>1070</v>
      </c>
    </row>
    <row r="63" spans="1:22" ht="17.25" customHeight="1" x14ac:dyDescent="0.25">
      <c r="A63" s="82" t="s">
        <v>40</v>
      </c>
      <c r="B63" s="140">
        <v>28</v>
      </c>
      <c r="C63" s="231">
        <v>3923477</v>
      </c>
      <c r="D63" s="231">
        <v>2811247</v>
      </c>
      <c r="E63" s="231">
        <v>2940367</v>
      </c>
      <c r="F63" s="231">
        <v>5972453</v>
      </c>
      <c r="G63" s="233">
        <v>10617</v>
      </c>
      <c r="H63" s="141" t="str" cm="1">
        <f t="array" ref="H63">_xlfn.LET(
  _xlpm.v,IFERROR(VALUE(SUBSTITUTE(C63:G63,",","")),""),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63" s="112" t="s">
        <v>180</v>
      </c>
      <c r="J63" s="112" t="s">
        <v>180</v>
      </c>
      <c r="K63" s="108"/>
      <c r="L63" s="77" cm="1">
        <f t="array" ref="L63">IF(A63="","",IF(COUNTA(C63:G63)=0,"",SUMPRODUCT((LOWER(TRIM(C63:G63&amp;""))&lt;&gt;"x")*IFERROR(VALUE(SUBSTITUTE(C63:G63,",","")),0))))</f>
        <v>15658161</v>
      </c>
      <c r="M63" s="79" cm="1">
        <f t="array" ref="M63">IF(COUNTA(C63:G63)&lt;5,"",_xlfn.LET(_xlpm.v,IFERROR(VALUE(SUBSTITUTE(C63:G63,",","")),""),_xlpm.n,SUMPRODUCT(--(_xlpm.v&lt;&gt;"")),IF(_xlpm.n=0,"",SUM(_xlpm.v)/_xlpm.n)))</f>
        <v>3131632.2</v>
      </c>
      <c r="N63" s="111" t="s">
        <v>125</v>
      </c>
      <c r="O63" s="74" t="str">
        <f t="shared" si="1"/>
        <v>HURSTBRO</v>
      </c>
      <c r="V63" s="74" t="str">
        <f>IF(TRIM(SUBSTITUTE(A63,CHAR(160),""))="","",IFERROR(_xlfn.XLOOKUP(TRIM(SUBSTITUTE(A63,CHAR(160),"")),Lookup!$A$2:$A$300,Lookup!$B$2:$B$300,""),""))</f>
        <v/>
      </c>
    </row>
    <row r="64" spans="1:22" ht="17.25" customHeight="1" x14ac:dyDescent="0.25">
      <c r="A64" s="82" t="s">
        <v>77</v>
      </c>
      <c r="B64" s="140">
        <v>30</v>
      </c>
      <c r="C64" s="231">
        <v>4091493</v>
      </c>
      <c r="D64" s="231">
        <v>2467254</v>
      </c>
      <c r="E64" s="231">
        <v>4677961</v>
      </c>
      <c r="F64" s="231">
        <v>6014052</v>
      </c>
      <c r="G64" s="233">
        <v>1880758</v>
      </c>
      <c r="H64" s="141" t="str" cm="1">
        <f t="array" ref="H64">_xlfn.LET(
  _xlpm.v,IFERROR(VALUE(SUBSTITUTE(C64:G64,",","")),""),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64" s="112" t="s">
        <v>180</v>
      </c>
      <c r="J64" s="112" t="s">
        <v>180</v>
      </c>
      <c r="K64" s="108"/>
      <c r="L64" s="77" cm="1">
        <f t="array" ref="L64">IF(A64="","",IF(COUNTA(C64:G64)=0,"",SUMPRODUCT((LOWER(TRIM(C64:G64&amp;""))&lt;&gt;"x")*IFERROR(VALUE(SUBSTITUTE(C64:G64,",","")),0))))</f>
        <v>19131518</v>
      </c>
      <c r="M64" s="79" cm="1">
        <f t="array" ref="M64">IF(COUNTA(C64:G64)&lt;5,"",_xlfn.LET(_xlpm.v,IFERROR(VALUE(SUBSTITUTE(C64:G64,",","")),""),_xlpm.n,SUMPRODUCT(--(_xlpm.v&lt;&gt;"")),IF(_xlpm.n=0,"",SUM(_xlpm.v)/_xlpm.n)))</f>
        <v>3826303.6</v>
      </c>
      <c r="N64" s="111" t="s">
        <v>125</v>
      </c>
      <c r="O64" s="74" t="str">
        <f t="shared" si="1"/>
        <v>IJAG</v>
      </c>
      <c r="V64" s="74" t="str">
        <f>IF(TRIM(SUBSTITUTE(A64,CHAR(160),""))="","",IFERROR(_xlfn.XLOOKUP(TRIM(SUBSTITUTE(A64,CHAR(160),"")),Lookup!$A$2:$A$300,Lookup!$B$2:$B$300,""),""))</f>
        <v/>
      </c>
    </row>
    <row r="65" spans="1:22" ht="17.25" customHeight="1" x14ac:dyDescent="0.25">
      <c r="A65" s="82" t="s">
        <v>191</v>
      </c>
      <c r="B65" s="140">
        <v>27</v>
      </c>
      <c r="C65" s="231">
        <v>6317725</v>
      </c>
      <c r="D65" s="231">
        <v>3709343</v>
      </c>
      <c r="E65" s="231">
        <v>1504982</v>
      </c>
      <c r="F65" s="231">
        <v>8806573</v>
      </c>
      <c r="G65" s="233">
        <v>2764521</v>
      </c>
      <c r="H65" s="141" t="str" cm="1">
        <f t="array" ref="H65">_xlfn.LET(
  _xlpm.v,IFERROR(VALUE(SUBSTITUTE(C65:G65,",","")),""),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65" s="112" t="s">
        <v>180</v>
      </c>
      <c r="J65" s="113" t="s">
        <v>178</v>
      </c>
      <c r="K65" s="108"/>
      <c r="L65" s="77" cm="1">
        <f t="array" ref="L65">IF(A65="","",IF(COUNTA(C65:G65)=0,"",SUMPRODUCT((LOWER(TRIM(C65:G65&amp;""))&lt;&gt;"x")*IFERROR(VALUE(SUBSTITUTE(C65:G65,",","")),0))))</f>
        <v>23103144</v>
      </c>
      <c r="M65" s="79" cm="1">
        <f t="array" ref="M65">IF(COUNTA(C65:G65)&lt;5,"",_xlfn.LET(_xlpm.v,IFERROR(VALUE(SUBSTITUTE(C65:G65,",","")),""),_xlpm.n,SUMPRODUCT(--(_xlpm.v&lt;&gt;"")),IF(_xlpm.n=0,"",SUM(_xlpm.v)/_xlpm.n)))</f>
        <v>4620628.8</v>
      </c>
      <c r="N65" s="110" t="s">
        <v>122</v>
      </c>
      <c r="O65" s="74" t="str">
        <f t="shared" si="1"/>
        <v/>
      </c>
      <c r="V65" s="74">
        <v>1072</v>
      </c>
    </row>
    <row r="66" spans="1:22" ht="17.25" customHeight="1" x14ac:dyDescent="0.25">
      <c r="A66" s="82" t="s">
        <v>206</v>
      </c>
      <c r="B66" s="140">
        <v>29</v>
      </c>
      <c r="C66" s="231">
        <v>6270040</v>
      </c>
      <c r="D66" s="231">
        <v>2006276</v>
      </c>
      <c r="E66" s="231">
        <v>1504980</v>
      </c>
      <c r="F66" s="231">
        <v>7730191</v>
      </c>
      <c r="G66" s="233">
        <v>4820269</v>
      </c>
      <c r="H66" s="141" t="str" cm="1">
        <f t="array" ref="H66">_xlfn.LET(
  _xlpm.v,IFERROR(VALUE(SUBSTITUTE(C66:G66,",","")),""),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66" s="112" t="s">
        <v>180</v>
      </c>
      <c r="J66" s="113" t="s">
        <v>178</v>
      </c>
      <c r="K66" s="108"/>
      <c r="L66" s="77" cm="1">
        <f t="array" ref="L66">IF(A66="","",IF(COUNTA(C66:G66)=0,"",SUMPRODUCT((LOWER(TRIM(C66:G66&amp;""))&lt;&gt;"x")*IFERROR(VALUE(SUBSTITUTE(C66:G66,",","")),0))))</f>
        <v>22331756</v>
      </c>
      <c r="M66" s="79" cm="1">
        <f t="array" ref="M66">IF(COUNTA(C66:G66)&lt;5,"",_xlfn.LET(_xlpm.v,IFERROR(VALUE(SUBSTITUTE(C66:G66,",","")),""),_xlpm.n,SUMPRODUCT(--(_xlpm.v&lt;&gt;"")),IF(_xlpm.n=0,"",SUM(_xlpm.v)/_xlpm.n)))</f>
        <v>4466351.2</v>
      </c>
      <c r="N66" s="110" t="s">
        <v>122</v>
      </c>
      <c r="O66" s="74" t="str">
        <f t="shared" ref="O66:O96" si="2">IF(AND(COUNTA(C66:G66)=5,L66&lt;20000000),A66,"")</f>
        <v/>
      </c>
      <c r="V66" s="74">
        <v>1073</v>
      </c>
    </row>
    <row r="67" spans="1:22" ht="17.25" customHeight="1" x14ac:dyDescent="0.25">
      <c r="A67" s="82" t="s">
        <v>43</v>
      </c>
      <c r="B67" s="140">
        <v>30</v>
      </c>
      <c r="C67" s="231">
        <v>6485226</v>
      </c>
      <c r="D67" s="231">
        <v>4703109</v>
      </c>
      <c r="E67" s="231">
        <v>4309314</v>
      </c>
      <c r="F67" s="231">
        <v>8655999</v>
      </c>
      <c r="G67" s="233">
        <v>6351389</v>
      </c>
      <c r="H67" s="141" t="str" cm="1">
        <f t="array" ref="H67">_xlfn.LET(
  _xlpm.v,IFERROR(VALUE(SUBSTITUTE(C67:G67,",","")),""),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67" s="112" t="s">
        <v>180</v>
      </c>
      <c r="J67" s="112" t="s">
        <v>180</v>
      </c>
      <c r="K67" s="108"/>
      <c r="L67" s="77" cm="1">
        <f t="array" ref="L67">IF(A67="","",IF(COUNTA(C67:G67)=0,"",SUMPRODUCT((LOWER(TRIM(C67:G67&amp;""))&lt;&gt;"x")*IFERROR(VALUE(SUBSTITUTE(C67:G67,",","")),0))))</f>
        <v>30505037</v>
      </c>
      <c r="M67" s="79" cm="1">
        <f t="array" ref="M67">IF(COUNTA(C67:G67)&lt;5,"",_xlfn.LET(_xlpm.v,IFERROR(VALUE(SUBSTITUTE(C67:G67,",","")),""),_xlpm.n,SUMPRODUCT(--(_xlpm.v&lt;&gt;"")),IF(_xlpm.n=0,"",SUM(_xlpm.v)/_xlpm.n)))</f>
        <v>6101007.4000000004</v>
      </c>
      <c r="N67" s="110" t="s">
        <v>122</v>
      </c>
      <c r="O67" s="74" t="str">
        <f t="shared" si="2"/>
        <v/>
      </c>
      <c r="V67" s="74">
        <v>1074</v>
      </c>
    </row>
    <row r="68" spans="1:22" ht="17.25" customHeight="1" x14ac:dyDescent="0.25">
      <c r="A68" s="82" t="s">
        <v>196</v>
      </c>
      <c r="B68" s="140">
        <v>28</v>
      </c>
      <c r="C68" s="231">
        <v>3938564</v>
      </c>
      <c r="D68" s="231">
        <v>1270981</v>
      </c>
      <c r="E68" s="231">
        <v>1595048</v>
      </c>
      <c r="F68" s="231">
        <v>5605356</v>
      </c>
      <c r="G68" s="233">
        <v>1692746</v>
      </c>
      <c r="H68" s="141" t="str" cm="1">
        <f t="array" ref="H68">_xlfn.LET(
  _xlpm.v,IFERROR(VALUE(SUBSTITUTE(C68:G68,",","")),""),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68" s="112" t="s">
        <v>180</v>
      </c>
      <c r="J68" s="112" t="s">
        <v>180</v>
      </c>
      <c r="K68" s="108"/>
      <c r="L68" s="77" cm="1">
        <f t="array" ref="L68">IF(A68="","",IF(COUNTA(C68:G68)=0,"",SUMPRODUCT((LOWER(TRIM(C68:G68&amp;""))&lt;&gt;"x")*IFERROR(VALUE(SUBSTITUTE(C68:G68,",","")),0))))</f>
        <v>14102695</v>
      </c>
      <c r="M68" s="79" cm="1">
        <f t="array" ref="M68">IF(COUNTA(C68:G68)&lt;5,"",_xlfn.LET(_xlpm.v,IFERROR(VALUE(SUBSTITUTE(C68:G68,",","")),""),_xlpm.n,SUMPRODUCT(--(_xlpm.v&lt;&gt;"")),IF(_xlpm.n=0,"",SUM(_xlpm.v)/_xlpm.n)))</f>
        <v>2820539</v>
      </c>
      <c r="N68" s="111" t="s">
        <v>125</v>
      </c>
      <c r="O68" s="74" t="str">
        <f t="shared" si="2"/>
        <v>Knull is back</v>
      </c>
      <c r="V68" s="74">
        <v>1094</v>
      </c>
    </row>
    <row r="69" spans="1:22" ht="17.25" customHeight="1" x14ac:dyDescent="0.25">
      <c r="A69" s="82" t="s">
        <v>45</v>
      </c>
      <c r="B69" s="140">
        <v>30</v>
      </c>
      <c r="C69" s="231">
        <v>7114957</v>
      </c>
      <c r="D69" s="231">
        <v>3345476</v>
      </c>
      <c r="E69" s="231">
        <v>3433310</v>
      </c>
      <c r="F69" s="231">
        <v>6383100</v>
      </c>
      <c r="G69" s="233">
        <v>2679750</v>
      </c>
      <c r="H69" s="141" t="str" cm="1">
        <f t="array" ref="H69">_xlfn.LET(
  _xlpm.v,IFERROR(VALUE(SUBSTITUTE(C69:G69,",","")),""),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69" s="114" t="s">
        <v>181</v>
      </c>
      <c r="J69" s="114" t="s">
        <v>181</v>
      </c>
      <c r="K69" s="108"/>
      <c r="L69" s="77" cm="1">
        <f t="array" ref="L69">IF(A69="","",IF(COUNTA(C69:G69)=0,"",SUMPRODUCT((LOWER(TRIM(C69:G69&amp;""))&lt;&gt;"x")*IFERROR(VALUE(SUBSTITUTE(C69:G69,",","")),0))))</f>
        <v>22956593</v>
      </c>
      <c r="M69" s="79" cm="1">
        <f t="array" ref="M69">IF(COUNTA(C69:G69)&lt;5,"",_xlfn.LET(_xlpm.v,IFERROR(VALUE(SUBSTITUTE(C69:G69,",","")),""),_xlpm.n,SUMPRODUCT(--(_xlpm.v&lt;&gt;"")),IF(_xlpm.n=0,"",SUM(_xlpm.v)/_xlpm.n)))</f>
        <v>4591318.5999999996</v>
      </c>
      <c r="N69" s="110" t="s">
        <v>122</v>
      </c>
      <c r="O69" s="74" t="str">
        <f t="shared" si="2"/>
        <v/>
      </c>
      <c r="V69" s="74">
        <v>1075</v>
      </c>
    </row>
    <row r="70" spans="1:22" ht="17.25" customHeight="1" x14ac:dyDescent="0.25">
      <c r="A70" s="82" t="s">
        <v>47</v>
      </c>
      <c r="B70" s="140">
        <v>28</v>
      </c>
      <c r="C70" s="231">
        <v>4778785</v>
      </c>
      <c r="D70" s="231">
        <v>3331431</v>
      </c>
      <c r="E70" s="231">
        <v>7044762</v>
      </c>
      <c r="F70" s="231">
        <v>6274655</v>
      </c>
      <c r="G70" s="233">
        <v>4918364</v>
      </c>
      <c r="H70" s="141" t="str" cm="1">
        <f t="array" ref="H70">_xlfn.LET(
  _xlpm.v,IFERROR(VALUE(SUBSTITUTE(C70:G70,",","")),""),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70" s="112" t="s">
        <v>180</v>
      </c>
      <c r="J70" s="112" t="s">
        <v>180</v>
      </c>
      <c r="K70" s="108"/>
      <c r="L70" s="77" cm="1">
        <f t="array" ref="L70">IF(A70="","",IF(COUNTA(C70:G70)=0,"",SUMPRODUCT((LOWER(TRIM(C70:G70&amp;""))&lt;&gt;"x")*IFERROR(VALUE(SUBSTITUTE(C70:G70,",","")),0))))</f>
        <v>26347997</v>
      </c>
      <c r="M70" s="79" cm="1">
        <f t="array" ref="M70">IF(COUNTA(C70:G70)&lt;5,"",_xlfn.LET(_xlpm.v,IFERROR(VALUE(SUBSTITUTE(C70:G70,",","")),""),_xlpm.n,SUMPRODUCT(--(_xlpm.v&lt;&gt;"")),IF(_xlpm.n=0,"",SUM(_xlpm.v)/_xlpm.n)))</f>
        <v>5269599.4000000004</v>
      </c>
      <c r="N70" s="110" t="s">
        <v>122</v>
      </c>
      <c r="O70" s="74" t="str">
        <f t="shared" si="2"/>
        <v/>
      </c>
      <c r="V70" s="74">
        <v>1076</v>
      </c>
    </row>
    <row r="71" spans="1:22" ht="17.25" customHeight="1" x14ac:dyDescent="0.25">
      <c r="A71" s="82" t="s">
        <v>198</v>
      </c>
      <c r="B71" s="140">
        <v>28</v>
      </c>
      <c r="C71" s="231">
        <v>3416322</v>
      </c>
      <c r="D71" s="231">
        <v>2280578</v>
      </c>
      <c r="E71" s="231">
        <v>1134588</v>
      </c>
      <c r="F71" s="231">
        <v>3086684</v>
      </c>
      <c r="G71" s="233">
        <v>1187609</v>
      </c>
      <c r="H71" s="141" t="str" cm="1">
        <f t="array" ref="H71">_xlfn.LET(
  _xlpm.v,IFERROR(VALUE(SUBSTITUTE(C71:G71,",","")),""),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1" s="112" t="s">
        <v>180</v>
      </c>
      <c r="J71" s="112" t="s">
        <v>180</v>
      </c>
      <c r="K71" s="108"/>
      <c r="L71" s="77" cm="1">
        <f t="array" ref="L71">IF(A71="","",IF(COUNTA(C71:G71)=0,"",SUMPRODUCT((LOWER(TRIM(C71:G71&amp;""))&lt;&gt;"x")*IFERROR(VALUE(SUBSTITUTE(C71:G71,",","")),0))))</f>
        <v>11105781</v>
      </c>
      <c r="M71" s="79" cm="1">
        <f t="array" ref="M71">IF(COUNTA(C71:G71)&lt;5,"",_xlfn.LET(_xlpm.v,IFERROR(VALUE(SUBSTITUTE(C71:G71,",","")),""),_xlpm.n,SUMPRODUCT(--(_xlpm.v&lt;&gt;"")),IF(_xlpm.n=0,"",SUM(_xlpm.v)/_xlpm.n)))</f>
        <v>2221156.2000000002</v>
      </c>
      <c r="N71" s="111" t="s">
        <v>125</v>
      </c>
      <c r="O71" s="74" t="str">
        <f t="shared" si="2"/>
        <v>LOVER GUY</v>
      </c>
      <c r="V71" s="74">
        <v>1077</v>
      </c>
    </row>
    <row r="72" spans="1:22" ht="17.25" customHeight="1" x14ac:dyDescent="0.25">
      <c r="A72" s="82" t="s">
        <v>51</v>
      </c>
      <c r="B72" s="140">
        <v>28</v>
      </c>
      <c r="C72" s="231">
        <v>579064</v>
      </c>
      <c r="D72" s="231">
        <v>605335</v>
      </c>
      <c r="E72" s="231">
        <v>620853</v>
      </c>
      <c r="F72" s="231">
        <v>1289773</v>
      </c>
      <c r="G72" s="233">
        <v>538466</v>
      </c>
      <c r="H72" s="141" t="str" cm="1">
        <f t="array" ref="H72">_xlfn.LET(
  _xlpm.v,IFERROR(VALUE(SUBSTITUTE(C72:G72,",","")),""),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2" s="112" t="s">
        <v>180</v>
      </c>
      <c r="J72" s="112" t="s">
        <v>180</v>
      </c>
      <c r="K72" s="108"/>
      <c r="L72" s="77" cm="1">
        <f t="array" ref="L72">IF(A72="","",IF(COUNTA(C72:G72)=0,"",SUMPRODUCT((LOWER(TRIM(C72:G72&amp;""))&lt;&gt;"x")*IFERROR(VALUE(SUBSTITUTE(C72:G72,",","")),0))))</f>
        <v>3633491</v>
      </c>
      <c r="M72" s="79" cm="1">
        <f t="array" ref="M72">IF(COUNTA(C72:G72)&lt;5,"",_xlfn.LET(_xlpm.v,IFERROR(VALUE(SUBSTITUTE(C72:G72,",","")),""),_xlpm.n,SUMPRODUCT(--(_xlpm.v&lt;&gt;"")),IF(_xlpm.n=0,"",SUM(_xlpm.v)/_xlpm.n)))</f>
        <v>726698.2</v>
      </c>
      <c r="N72" s="111" t="s">
        <v>125</v>
      </c>
      <c r="O72" s="74" t="str">
        <f t="shared" si="2"/>
        <v>Matys</v>
      </c>
      <c r="V72" s="74">
        <v>1078</v>
      </c>
    </row>
    <row r="73" spans="1:22" ht="17.25" customHeight="1" x14ac:dyDescent="0.25">
      <c r="A73" s="82" t="s">
        <v>52</v>
      </c>
      <c r="B73" s="140">
        <v>30</v>
      </c>
      <c r="C73" s="231">
        <v>5470423</v>
      </c>
      <c r="D73" s="231">
        <v>632996</v>
      </c>
      <c r="E73" s="231">
        <v>1236842</v>
      </c>
      <c r="F73" s="231">
        <v>1480458</v>
      </c>
      <c r="G73" s="233">
        <v>1210323</v>
      </c>
      <c r="H73" s="141" t="str" cm="1">
        <f t="array" ref="H73">_xlfn.LET(
  _xlpm.v,IFERROR(VALUE(SUBSTITUTE(C73:G73,",","")),""),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3" s="114" t="s">
        <v>181</v>
      </c>
      <c r="J73" s="114" t="s">
        <v>181</v>
      </c>
      <c r="K73" s="108"/>
      <c r="L73" s="77" cm="1">
        <f t="array" ref="L73">IF(A73="","",IF(COUNTA(C73:G73)=0,"",SUMPRODUCT((LOWER(TRIM(C73:G73&amp;""))&lt;&gt;"x")*IFERROR(VALUE(SUBSTITUTE(C73:G73,",","")),0))))</f>
        <v>10031042</v>
      </c>
      <c r="M73" s="79" cm="1">
        <f t="array" ref="M73">IF(COUNTA(C73:G73)&lt;5,"",_xlfn.LET(_xlpm.v,IFERROR(VALUE(SUBSTITUTE(C73:G73,",","")),""),_xlpm.n,SUMPRODUCT(--(_xlpm.v&lt;&gt;"")),IF(_xlpm.n=0,"",SUM(_xlpm.v)/_xlpm.n)))</f>
        <v>2006208.4</v>
      </c>
      <c r="N73" s="111" t="s">
        <v>125</v>
      </c>
      <c r="O73" s="74" t="str">
        <f t="shared" si="2"/>
        <v>Mervyn</v>
      </c>
      <c r="V73" s="74">
        <v>1079</v>
      </c>
    </row>
    <row r="74" spans="1:22" ht="17.25" customHeight="1" x14ac:dyDescent="0.25">
      <c r="A74" s="82" t="s">
        <v>74</v>
      </c>
      <c r="B74" s="140">
        <v>30</v>
      </c>
      <c r="C74" s="231">
        <v>6439037</v>
      </c>
      <c r="D74" s="231">
        <v>3220116</v>
      </c>
      <c r="E74" s="231">
        <v>4952631</v>
      </c>
      <c r="F74" s="231">
        <v>12439114</v>
      </c>
      <c r="G74" s="233">
        <v>4123234</v>
      </c>
      <c r="H74" s="141" t="str" cm="1">
        <f t="array" ref="H74">_xlfn.LET(
  _xlpm.v,IFERROR(VALUE(SUBSTITUTE(C74:G74,",","")),""),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74" s="112" t="s">
        <v>180</v>
      </c>
      <c r="J74" s="112" t="s">
        <v>180</v>
      </c>
      <c r="K74" s="108"/>
      <c r="L74" s="77" cm="1">
        <f t="array" ref="L74">IF(A74="","",IF(COUNTA(C74:G74)=0,"",SUMPRODUCT((LOWER(TRIM(C74:G74&amp;""))&lt;&gt;"x")*IFERROR(VALUE(SUBSTITUTE(C74:G74,",","")),0))))</f>
        <v>31174132</v>
      </c>
      <c r="M74" s="79" cm="1">
        <f t="array" ref="M74">IF(COUNTA(C74:G74)&lt;5,"",_xlfn.LET(_xlpm.v,IFERROR(VALUE(SUBSTITUTE(C74:G74,",","")),""),_xlpm.n,SUMPRODUCT(--(_xlpm.v&lt;&gt;"")),IF(_xlpm.n=0,"",SUM(_xlpm.v)/_xlpm.n)))</f>
        <v>6234826.4000000004</v>
      </c>
      <c r="N74" s="110" t="s">
        <v>122</v>
      </c>
      <c r="O74" s="74" t="str">
        <f t="shared" si="2"/>
        <v/>
      </c>
      <c r="V74" s="74">
        <v>1104</v>
      </c>
    </row>
    <row r="75" spans="1:22" ht="17.25" customHeight="1" x14ac:dyDescent="0.25">
      <c r="A75" s="82" t="s">
        <v>69</v>
      </c>
      <c r="B75" s="140">
        <v>28</v>
      </c>
      <c r="C75" s="231">
        <v>2934417</v>
      </c>
      <c r="D75" s="231">
        <v>497042</v>
      </c>
      <c r="E75" s="231">
        <v>1296791</v>
      </c>
      <c r="F75" s="231">
        <v>4750460</v>
      </c>
      <c r="G75" s="233">
        <v>880338</v>
      </c>
      <c r="H75" s="141" t="str" cm="1">
        <f t="array" ref="H75">_xlfn.LET(
  _xlpm.v,IFERROR(VALUE(SUBSTITUTE(C75:G75,",","")),""),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5" s="112" t="s">
        <v>180</v>
      </c>
      <c r="J75" s="112" t="s">
        <v>180</v>
      </c>
      <c r="K75" s="108"/>
      <c r="L75" s="77" cm="1">
        <f t="array" ref="L75">IF(A75="","",IF(COUNTA(C75:G75)=0,"",SUMPRODUCT((LOWER(TRIM(C75:G75&amp;""))&lt;&gt;"x")*IFERROR(VALUE(SUBSTITUTE(C75:G75,",","")),0))))</f>
        <v>10359048</v>
      </c>
      <c r="M75" s="79" cm="1">
        <f t="array" ref="M75">IF(COUNTA(C75:G75)&lt;5,"",_xlfn.LET(_xlpm.v,IFERROR(VALUE(SUBSTITUTE(C75:G75,",","")),""),_xlpm.n,SUMPRODUCT(--(_xlpm.v&lt;&gt;"")),IF(_xlpm.n=0,"",SUM(_xlpm.v)/_xlpm.n)))</f>
        <v>2071809.6</v>
      </c>
      <c r="N75" s="111" t="s">
        <v>125</v>
      </c>
      <c r="O75" s="74" t="str">
        <f t="shared" si="2"/>
        <v>Pabloaob</v>
      </c>
      <c r="V75" s="74">
        <v>1097</v>
      </c>
    </row>
    <row r="76" spans="1:22" ht="17.25" customHeight="1" x14ac:dyDescent="0.25">
      <c r="A76" s="82" t="s">
        <v>76</v>
      </c>
      <c r="B76" s="140">
        <v>30</v>
      </c>
      <c r="C76" s="231">
        <v>3193895</v>
      </c>
      <c r="D76" s="231">
        <v>3268454</v>
      </c>
      <c r="E76" s="231">
        <v>2094250</v>
      </c>
      <c r="F76" s="231">
        <v>9851153</v>
      </c>
      <c r="G76" s="233">
        <v>1457607</v>
      </c>
      <c r="H76" s="141" t="str" cm="1">
        <f t="array" ref="H76">_xlfn.LET(
  _xlpm.v,IFERROR(VALUE(SUBSTITUTE(C76:G76,",","")),""),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76" s="112" t="s">
        <v>180</v>
      </c>
      <c r="J76" s="112" t="s">
        <v>180</v>
      </c>
      <c r="K76" s="108"/>
      <c r="L76" s="77" cm="1">
        <f t="array" ref="L76">IF(A76="","",IF(COUNTA(C76:G76)=0,"",SUMPRODUCT((LOWER(TRIM(C76:G76&amp;""))&lt;&gt;"x")*IFERROR(VALUE(SUBSTITUTE(C76:G76,",","")),0))))</f>
        <v>19865359</v>
      </c>
      <c r="M76" s="79" cm="1">
        <f t="array" ref="M76">IF(COUNTA(C76:G76)&lt;5,"",_xlfn.LET(_xlpm.v,IFERROR(VALUE(SUBSTITUTE(C76:G76,",","")),""),_xlpm.n,SUMPRODUCT(--(_xlpm.v&lt;&gt;"")),IF(_xlpm.n=0,"",SUM(_xlpm.v)/_xlpm.n)))</f>
        <v>3973071.8</v>
      </c>
      <c r="N76" s="111" t="s">
        <v>125</v>
      </c>
      <c r="O76" s="74" t="str">
        <f t="shared" si="2"/>
        <v>Rex Odie</v>
      </c>
      <c r="V76" s="74">
        <v>1043</v>
      </c>
    </row>
    <row r="77" spans="1:22" ht="17.25" customHeight="1" x14ac:dyDescent="0.25">
      <c r="A77" s="82" t="s">
        <v>54</v>
      </c>
      <c r="B77" s="140">
        <v>30</v>
      </c>
      <c r="C77" s="231">
        <v>6427818</v>
      </c>
      <c r="D77" s="231">
        <v>3105647</v>
      </c>
      <c r="E77" s="231">
        <v>2978794</v>
      </c>
      <c r="F77" s="231">
        <v>12420048</v>
      </c>
      <c r="G77" s="233">
        <v>7213971</v>
      </c>
      <c r="H77" s="141" t="str" cm="1">
        <f t="array" ref="H77">_xlfn.LET(
  _xlpm.v,IFERROR(VALUE(SUBSTITUTE(C77:G77,",","")),""),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77" s="112" t="s">
        <v>180</v>
      </c>
      <c r="J77" s="112" t="s">
        <v>180</v>
      </c>
      <c r="K77" s="108"/>
      <c r="L77" s="77" cm="1">
        <f t="array" ref="L77">IF(A77="","",IF(COUNTA(C77:G77)=0,"",SUMPRODUCT((LOWER(TRIM(C77:G77&amp;""))&lt;&gt;"x")*IFERROR(VALUE(SUBSTITUTE(C77:G77,",","")),0))))</f>
        <v>32146278</v>
      </c>
      <c r="M77" s="79" cm="1">
        <f t="array" ref="M77">IF(COUNTA(C77:G77)&lt;5,"",_xlfn.LET(_xlpm.v,IFERROR(VALUE(SUBSTITUTE(C77:G77,",","")),""),_xlpm.n,SUMPRODUCT(--(_xlpm.v&lt;&gt;"")),IF(_xlpm.n=0,"",SUM(_xlpm.v)/_xlpm.n)))</f>
        <v>6429255.5999999996</v>
      </c>
      <c r="N77" s="110" t="s">
        <v>122</v>
      </c>
      <c r="O77" s="74" t="str">
        <f t="shared" si="2"/>
        <v/>
      </c>
      <c r="V77" s="74">
        <v>1081</v>
      </c>
    </row>
    <row r="78" spans="1:22" ht="17.25" customHeight="1" x14ac:dyDescent="0.25">
      <c r="A78" s="82" t="s">
        <v>56</v>
      </c>
      <c r="B78" s="140">
        <v>29</v>
      </c>
      <c r="C78" s="231">
        <v>3171847</v>
      </c>
      <c r="D78" s="231">
        <v>2005440</v>
      </c>
      <c r="E78" s="231">
        <v>2011070</v>
      </c>
      <c r="F78" s="231">
        <v>2140780</v>
      </c>
      <c r="G78" s="233">
        <v>1668960</v>
      </c>
      <c r="H78" s="141" t="str" cm="1">
        <f t="array" ref="H78">_xlfn.LET(
  _xlpm.v,IFERROR(VALUE(SUBSTITUTE(C78:G78,",","")),""),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8" s="112" t="s">
        <v>180</v>
      </c>
      <c r="J78" s="112" t="s">
        <v>180</v>
      </c>
      <c r="K78" s="108"/>
      <c r="L78" s="77" cm="1">
        <f t="array" ref="L78">IF(A78="","",IF(COUNTA(C78:G78)=0,"",SUMPRODUCT((LOWER(TRIM(C78:G78&amp;""))&lt;&gt;"x")*IFERROR(VALUE(SUBSTITUTE(C78:G78,",","")),0))))</f>
        <v>10998097</v>
      </c>
      <c r="M78" s="79" cm="1">
        <f t="array" ref="M78">IF(COUNTA(C78:G78)&lt;5,"",_xlfn.LET(_xlpm.v,IFERROR(VALUE(SUBSTITUTE(C78:G78,",","")),""),_xlpm.n,SUMPRODUCT(--(_xlpm.v&lt;&gt;"")),IF(_xlpm.n=0,"",SUM(_xlpm.v)/_xlpm.n)))</f>
        <v>2199619.4</v>
      </c>
      <c r="N78" s="111" t="s">
        <v>125</v>
      </c>
      <c r="O78" s="74" t="str">
        <f t="shared" si="2"/>
        <v>Sweetgum Matt</v>
      </c>
      <c r="V78" s="74">
        <v>1083</v>
      </c>
    </row>
    <row r="79" spans="1:22" ht="17.25" customHeight="1" x14ac:dyDescent="0.25">
      <c r="A79" s="82" t="s">
        <v>201</v>
      </c>
      <c r="B79" s="140">
        <v>31</v>
      </c>
      <c r="C79" s="231">
        <v>6054266</v>
      </c>
      <c r="D79" s="231">
        <v>3039079</v>
      </c>
      <c r="E79" s="231" t="s">
        <v>142</v>
      </c>
      <c r="F79" s="231" t="s">
        <v>142</v>
      </c>
      <c r="G79" s="233">
        <v>0</v>
      </c>
      <c r="H79" s="141" t="str" cm="1">
        <f t="array" ref="H79">_xlfn.LET(
  _xlpm.v,IFERROR(VALUE(SUBSTITUTE(C79:G79,",","")),""),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79" s="115" t="s">
        <v>142</v>
      </c>
      <c r="J79" s="112" t="s">
        <v>180</v>
      </c>
      <c r="K79" s="108"/>
      <c r="L79" s="77" cm="1">
        <f t="array" ref="L79">IF(A79="","",IF(COUNTA(C79:G79)=0,"",SUMPRODUCT((LOWER(TRIM(C79:G79&amp;""))&lt;&gt;"x")*IFERROR(VALUE(SUBSTITUTE(C79:G79,",","")),0))))</f>
        <v>9093345</v>
      </c>
      <c r="M79" s="79" cm="1">
        <f t="array" ref="M79">IF(COUNTA(C79:G79)&lt;5,"",_xlfn.LET(_xlpm.v,IFERROR(VALUE(SUBSTITUTE(C79:G79,",","")),""),_xlpm.n,SUMPRODUCT(--(_xlpm.v&lt;&gt;"")),IF(_xlpm.n=0,"",SUM(_xlpm.v)/_xlpm.n)))</f>
        <v>3031115</v>
      </c>
      <c r="N79" s="111" t="s">
        <v>125</v>
      </c>
      <c r="O79" s="74" t="str">
        <f t="shared" si="2"/>
        <v>Youknownothing</v>
      </c>
      <c r="V79" s="74" t="str">
        <f>IF(TRIM(SUBSTITUTE(A79,CHAR(160),""))="","",IFERROR(_xlfn.XLOOKUP(TRIM(SUBSTITUTE(A79,CHAR(160),"")),Lookup!$A$2:$A$300,Lookup!$B$2:$B$300,""),""))</f>
        <v/>
      </c>
    </row>
    <row r="80" spans="1:22" ht="17.25" customHeight="1" x14ac:dyDescent="0.25">
      <c r="A80" s="82" t="s">
        <v>58</v>
      </c>
      <c r="B80" s="140">
        <v>28</v>
      </c>
      <c r="C80" s="231">
        <v>2704370</v>
      </c>
      <c r="D80" s="231">
        <v>2038088</v>
      </c>
      <c r="E80" s="231">
        <v>1501640</v>
      </c>
      <c r="F80" s="231">
        <v>6009632</v>
      </c>
      <c r="G80" s="233">
        <v>2267659</v>
      </c>
      <c r="H80" s="141" t="str" cm="1">
        <f t="array" ref="H80">_xlfn.LET(
  _xlpm.v,IFERROR(VALUE(SUBSTITUTE(C80:G80,",","")),""),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80" s="112" t="s">
        <v>180</v>
      </c>
      <c r="J80" s="112" t="s">
        <v>180</v>
      </c>
      <c r="K80" s="108"/>
      <c r="L80" s="77" cm="1">
        <f t="array" ref="L80">IF(A80="","",IF(COUNTA(C80:G80)=0,"",SUMPRODUCT((LOWER(TRIM(C80:G80&amp;""))&lt;&gt;"x")*IFERROR(VALUE(SUBSTITUTE(C80:G80,",","")),0))))</f>
        <v>14521389</v>
      </c>
      <c r="M80" s="79" cm="1">
        <f t="array" ref="M80">IF(COUNTA(C80:G80)&lt;5,"",_xlfn.LET(_xlpm.v,IFERROR(VALUE(SUBSTITUTE(C80:G80,",","")),""),_xlpm.n,SUMPRODUCT(--(_xlpm.v&lt;&gt;"")),IF(_xlpm.n=0,"",SUM(_xlpm.v)/_xlpm.n)))</f>
        <v>2904277.8</v>
      </c>
      <c r="N80" s="111" t="s">
        <v>125</v>
      </c>
      <c r="O80" s="74" t="str">
        <f t="shared" si="2"/>
        <v>T3psu</v>
      </c>
      <c r="V80" s="74">
        <v>1084</v>
      </c>
    </row>
    <row r="81" spans="1:22" ht="17.25" customHeight="1" x14ac:dyDescent="0.25">
      <c r="A81" s="82" t="s">
        <v>60</v>
      </c>
      <c r="B81" s="140">
        <v>30</v>
      </c>
      <c r="C81" s="231">
        <v>6393117</v>
      </c>
      <c r="D81" s="231">
        <v>6494730</v>
      </c>
      <c r="E81" s="231">
        <v>6007794</v>
      </c>
      <c r="F81" s="231">
        <v>6914403</v>
      </c>
      <c r="G81" s="233">
        <v>3591735</v>
      </c>
      <c r="H81" s="141" t="str" cm="1">
        <f t="array" ref="H81">_xlfn.LET(
  _xlpm.v,IFERROR(VALUE(SUBSTITUTE(C81:G81,",","")),""),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81" s="112" t="s">
        <v>180</v>
      </c>
      <c r="J81" s="112" t="s">
        <v>180</v>
      </c>
      <c r="K81" s="108"/>
      <c r="L81" s="77" cm="1">
        <f t="array" ref="L81">IF(A81="","",IF(COUNTA(C81:G81)=0,"",SUMPRODUCT((LOWER(TRIM(C81:G81&amp;""))&lt;&gt;"x")*IFERROR(VALUE(SUBSTITUTE(C81:G81,",","")),0))))</f>
        <v>29401779</v>
      </c>
      <c r="M81" s="79" cm="1">
        <f t="array" ref="M81">IF(COUNTA(C81:G81)&lt;5,"",_xlfn.LET(_xlpm.v,IFERROR(VALUE(SUBSTITUTE(C81:G81,",","")),""),_xlpm.n,SUMPRODUCT(--(_xlpm.v&lt;&gt;"")),IF(_xlpm.n=0,"",SUM(_xlpm.v)/_xlpm.n)))</f>
        <v>5880355.7999999998</v>
      </c>
      <c r="N81" s="110" t="s">
        <v>122</v>
      </c>
      <c r="O81" s="74" t="str">
        <f t="shared" si="2"/>
        <v/>
      </c>
      <c r="V81" s="74">
        <v>1085</v>
      </c>
    </row>
    <row r="82" spans="1:22" ht="17.25" customHeight="1" x14ac:dyDescent="0.25">
      <c r="A82" s="82" t="s">
        <v>193</v>
      </c>
      <c r="B82" s="140">
        <v>30</v>
      </c>
      <c r="C82" s="231">
        <v>8772541</v>
      </c>
      <c r="D82" s="231">
        <v>3547512</v>
      </c>
      <c r="E82" s="231">
        <v>3001859</v>
      </c>
      <c r="F82" s="231">
        <v>13113778</v>
      </c>
      <c r="G82" s="233">
        <v>3621806</v>
      </c>
      <c r="H82" s="141" t="str" cm="1">
        <f t="array" ref="H82">_xlfn.LET(
  _xlpm.v,IFERROR(VALUE(SUBSTITUTE(C82:G82,",","")),""),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82" s="112" t="s">
        <v>180</v>
      </c>
      <c r="J82" s="112" t="s">
        <v>180</v>
      </c>
      <c r="K82" s="108"/>
      <c r="L82" s="77" cm="1">
        <f t="array" ref="L82">IF(A82="","",IF(COUNTA(C82:G82)=0,"",SUMPRODUCT((LOWER(TRIM(C82:G82&amp;""))&lt;&gt;"x")*IFERROR(VALUE(SUBSTITUTE(C82:G82,",","")),0))))</f>
        <v>32057496</v>
      </c>
      <c r="M82" s="79" cm="1">
        <f t="array" ref="M82">IF(COUNTA(C82:G82)&lt;5,"",_xlfn.LET(_xlpm.v,IFERROR(VALUE(SUBSTITUTE(C82:G82,",","")),""),_xlpm.n,SUMPRODUCT(--(_xlpm.v&lt;&gt;"")),IF(_xlpm.n=0,"",SUM(_xlpm.v)/_xlpm.n)))</f>
        <v>6411499.2000000002</v>
      </c>
      <c r="N82" s="110" t="s">
        <v>122</v>
      </c>
      <c r="O82" s="74" t="str">
        <f t="shared" si="2"/>
        <v/>
      </c>
      <c r="V82" s="74">
        <v>1086</v>
      </c>
    </row>
    <row r="83" spans="1:22" ht="17.25" customHeight="1" x14ac:dyDescent="0.25">
      <c r="A83" s="82" t="s">
        <v>62</v>
      </c>
      <c r="B83" s="140">
        <v>29</v>
      </c>
      <c r="C83" s="231">
        <v>4530493</v>
      </c>
      <c r="D83" s="231">
        <v>3723295</v>
      </c>
      <c r="E83" s="231">
        <v>6509</v>
      </c>
      <c r="F83" s="231">
        <v>3900771</v>
      </c>
      <c r="G83" s="233">
        <v>1951060</v>
      </c>
      <c r="H83" s="141" t="str" cm="1">
        <f t="array" ref="H83">_xlfn.LET(
  _xlpm.v,IFERROR(VALUE(SUBSTITUTE(C83:G83,",","")),""),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3" s="112" t="s">
        <v>180</v>
      </c>
      <c r="J83" s="112" t="s">
        <v>180</v>
      </c>
      <c r="K83" s="108"/>
      <c r="L83" s="77" cm="1">
        <f t="array" ref="L83">IF(A83="","",IF(COUNTA(C83:G83)=0,"",SUMPRODUCT((LOWER(TRIM(C83:G83&amp;""))&lt;&gt;"x")*IFERROR(VALUE(SUBSTITUTE(C83:G83,",","")),0))))</f>
        <v>14112128</v>
      </c>
      <c r="M83" s="79" cm="1">
        <f t="array" ref="M83">IF(COUNTA(C83:G83)&lt;5,"",_xlfn.LET(_xlpm.v,IFERROR(VALUE(SUBSTITUTE(C83:G83,",","")),""),_xlpm.n,SUMPRODUCT(--(_xlpm.v&lt;&gt;"")),IF(_xlpm.n=0,"",SUM(_xlpm.v)/_xlpm.n)))</f>
        <v>2822425.6</v>
      </c>
      <c r="N83" s="111" t="s">
        <v>125</v>
      </c>
      <c r="O83" s="74" t="str">
        <f t="shared" si="2"/>
        <v>TurkeyG</v>
      </c>
      <c r="V83" s="74">
        <v>1087</v>
      </c>
    </row>
    <row r="84" spans="1:22" ht="17.25" customHeight="1" x14ac:dyDescent="0.25">
      <c r="A84" s="82" t="s">
        <v>64</v>
      </c>
      <c r="B84" s="140">
        <v>30</v>
      </c>
      <c r="C84" s="231">
        <v>4507644</v>
      </c>
      <c r="D84" s="231">
        <v>2462312</v>
      </c>
      <c r="E84" s="231">
        <v>1677464</v>
      </c>
      <c r="F84" s="231">
        <v>10017866</v>
      </c>
      <c r="G84" s="233">
        <v>1148309</v>
      </c>
      <c r="H84" s="141" t="str" cm="1">
        <f t="array" ref="H84">_xlfn.LET(
  _xlpm.v,IFERROR(VALUE(SUBSTITUTE(C84:G84,",","")),""),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84" s="112" t="s">
        <v>180</v>
      </c>
      <c r="J84" s="113" t="s">
        <v>178</v>
      </c>
      <c r="K84" s="108"/>
      <c r="L84" s="77" cm="1">
        <f t="array" ref="L84">IF(A84="","",IF(COUNTA(C84:G84)=0,"",SUMPRODUCT((LOWER(TRIM(C84:G84&amp;""))&lt;&gt;"x")*IFERROR(VALUE(SUBSTITUTE(C84:G84,",","")),0))))</f>
        <v>19813595</v>
      </c>
      <c r="M84" s="79" cm="1">
        <f t="array" ref="M84">IF(COUNTA(C84:G84)&lt;5,"",_xlfn.LET(_xlpm.v,IFERROR(VALUE(SUBSTITUTE(C84:G84,",","")),""),_xlpm.n,SUMPRODUCT(--(_xlpm.v&lt;&gt;"")),IF(_xlpm.n=0,"",SUM(_xlpm.v)/_xlpm.n)))</f>
        <v>3962719</v>
      </c>
      <c r="N84" s="111" t="s">
        <v>125</v>
      </c>
      <c r="O84" s="74" t="str">
        <f t="shared" si="2"/>
        <v>Valentine85</v>
      </c>
      <c r="V84" s="74">
        <v>1088</v>
      </c>
    </row>
    <row r="85" spans="1:22" ht="17.25" customHeight="1" x14ac:dyDescent="0.25">
      <c r="A85" s="82" t="s">
        <v>71</v>
      </c>
      <c r="B85" s="140">
        <v>29</v>
      </c>
      <c r="C85" s="231">
        <v>2306998</v>
      </c>
      <c r="D85" s="231">
        <v>1867622</v>
      </c>
      <c r="E85" s="231">
        <v>2555263</v>
      </c>
      <c r="F85" s="231">
        <v>4326767</v>
      </c>
      <c r="G85" s="233">
        <v>2894384</v>
      </c>
      <c r="H85" s="141" t="str" cm="1">
        <f t="array" ref="H85">_xlfn.LET(
  _xlpm.v,IFERROR(VALUE(SUBSTITUTE(C85:G85,",","")),""),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5" s="112" t="s">
        <v>180</v>
      </c>
      <c r="J85" s="112" t="s">
        <v>180</v>
      </c>
      <c r="K85" s="108"/>
      <c r="L85" s="77" cm="1">
        <f t="array" ref="L85">IF(A85="","",IF(COUNTA(C85:G85)=0,"",SUMPRODUCT((LOWER(TRIM(C85:G85&amp;""))&lt;&gt;"x")*IFERROR(VALUE(SUBSTITUTE(C85:G85,",","")),0))))</f>
        <v>13951034</v>
      </c>
      <c r="M85" s="79" cm="1">
        <f t="array" ref="M85">IF(COUNTA(C85:G85)&lt;5,"",_xlfn.LET(_xlpm.v,IFERROR(VALUE(SUBSTITUTE(C85:G85,",","")),""),_xlpm.n,SUMPRODUCT(--(_xlpm.v&lt;&gt;"")),IF(_xlpm.n=0,"",SUM(_xlpm.v)/_xlpm.n)))</f>
        <v>2790206.8</v>
      </c>
      <c r="N85" s="111" t="s">
        <v>125</v>
      </c>
      <c r="O85" s="74" t="str">
        <f t="shared" si="2"/>
        <v>XxStonexX</v>
      </c>
      <c r="V85" s="74">
        <v>1099</v>
      </c>
    </row>
    <row r="86" spans="1:22" ht="17.25" customHeight="1" x14ac:dyDescent="0.25">
      <c r="A86" s="82" t="s">
        <v>5</v>
      </c>
      <c r="B86" s="140">
        <v>29</v>
      </c>
      <c r="C86" s="231">
        <v>0</v>
      </c>
      <c r="D86" s="231">
        <v>0</v>
      </c>
      <c r="E86" s="231">
        <v>0</v>
      </c>
      <c r="F86" s="231">
        <v>0</v>
      </c>
      <c r="G86" s="233">
        <v>0</v>
      </c>
      <c r="H86" s="141" t="str" cm="1">
        <f t="array" ref="H86">_xlfn.LET(
  _xlpm.v,IFERROR(VALUE(SUBSTITUTE(C86:G86,",","")),""),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6" s="114" t="s">
        <v>181</v>
      </c>
      <c r="J86" s="114" t="s">
        <v>181</v>
      </c>
      <c r="K86" s="108"/>
      <c r="L86" s="77" cm="1">
        <f t="array" ref="L86">IF(A86="","",IF(COUNTA(C86:G86)=0,"",SUMPRODUCT((LOWER(TRIM(C86:G86&amp;""))&lt;&gt;"x")*IFERROR(VALUE(SUBSTITUTE(C86:G86,",","")),0))))</f>
        <v>0</v>
      </c>
      <c r="M86" s="79" cm="1">
        <f t="array" ref="M86">IF(COUNTA(C86:G86)&lt;5,"",_xlfn.LET(_xlpm.v,IFERROR(VALUE(SUBSTITUTE(C86:G86,",","")),""),_xlpm.n,SUMPRODUCT(--(_xlpm.v&lt;&gt;"")),IF(_xlpm.n=0,"",SUM(_xlpm.v)/_xlpm.n)))</f>
        <v>0</v>
      </c>
      <c r="N86" s="111" t="s">
        <v>125</v>
      </c>
      <c r="O86" s="74" t="str">
        <f t="shared" si="2"/>
        <v>Carson29</v>
      </c>
      <c r="V86" s="74" t="str">
        <f>IF(TRIM(SUBSTITUTE(A86,CHAR(160),""))="","",IFERROR(_xlfn.XLOOKUP(TRIM(SUBSTITUTE(A86,CHAR(160),"")),Lookup!$A$2:$A$300,Lookup!$B$2:$B$300,""),""))</f>
        <v/>
      </c>
    </row>
    <row r="87" spans="1:22" ht="17.25" customHeight="1" x14ac:dyDescent="0.25">
      <c r="A87" s="82" t="s">
        <v>18</v>
      </c>
      <c r="B87" s="140">
        <v>24</v>
      </c>
      <c r="C87" s="231">
        <v>0</v>
      </c>
      <c r="D87" s="231">
        <v>0</v>
      </c>
      <c r="E87" s="231">
        <v>3515271</v>
      </c>
      <c r="F87" s="231">
        <v>3008846</v>
      </c>
      <c r="G87" s="233">
        <v>2223624</v>
      </c>
      <c r="H87" s="141" t="str" cm="1">
        <f t="array" ref="H87">_xlfn.LET(
  _xlpm.v,IFERROR(VALUE(SUBSTITUTE(C87:G87,",","")),""),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7" s="112" t="s">
        <v>180</v>
      </c>
      <c r="J87" s="112" t="s">
        <v>180</v>
      </c>
      <c r="K87" s="108"/>
      <c r="L87" s="77" cm="1">
        <f t="array" ref="L87">IF(A87="","",IF(COUNTA(C87:G87)=0,"",SUMPRODUCT((LOWER(TRIM(C87:G87&amp;""))&lt;&gt;"x")*IFERROR(VALUE(SUBSTITUTE(C87:G87,",","")),0))))</f>
        <v>8747741</v>
      </c>
      <c r="M87" s="79" cm="1">
        <f t="array" ref="M87">IF(COUNTA(C87:G87)&lt;5,"",_xlfn.LET(_xlpm.v,IFERROR(VALUE(SUBSTITUTE(C87:G87,",","")),""),_xlpm.n,SUMPRODUCT(--(_xlpm.v&lt;&gt;"")),IF(_xlpm.n=0,"",SUM(_xlpm.v)/_xlpm.n)))</f>
        <v>1749548.2</v>
      </c>
      <c r="N87" s="111" t="s">
        <v>125</v>
      </c>
      <c r="O87" s="74" t="str">
        <f t="shared" si="2"/>
        <v>EFGH</v>
      </c>
      <c r="V87" s="74" t="str">
        <f>IF(TRIM(SUBSTITUTE(A87,CHAR(160),""))="","",IFERROR(_xlfn.XLOOKUP(TRIM(SUBSTITUTE(A87,CHAR(160),"")),Lookup!$A$2:$A$300,Lookup!$B$2:$B$300,""),""))</f>
        <v/>
      </c>
    </row>
    <row r="88" spans="1:22" ht="17.25" customHeight="1" x14ac:dyDescent="0.25">
      <c r="A88" s="83" t="s">
        <v>21</v>
      </c>
      <c r="B88" s="140">
        <v>24</v>
      </c>
      <c r="C88" s="231">
        <v>0</v>
      </c>
      <c r="D88" s="231">
        <v>0</v>
      </c>
      <c r="E88" s="231">
        <v>2092265</v>
      </c>
      <c r="F88" s="231">
        <v>65190</v>
      </c>
      <c r="G88" s="233">
        <v>1226334</v>
      </c>
      <c r="H88" s="141" t="str" cm="1">
        <f t="array" ref="H88">_xlfn.LET(
  _xlpm.v,IFERROR(VALUE(SUBSTITUTE(C88:G88,",","")),""),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8" s="113" t="s">
        <v>178</v>
      </c>
      <c r="J88" s="113" t="s">
        <v>178</v>
      </c>
      <c r="K88" s="108"/>
      <c r="L88" s="77" cm="1">
        <f t="array" ref="L88">IF(A88="","",IF(COUNTA(C88:G88)=0,"",SUMPRODUCT((LOWER(TRIM(C88:G88&amp;""))&lt;&gt;"x")*IFERROR(VALUE(SUBSTITUTE(C88:G88,",","")),0))))</f>
        <v>3383789</v>
      </c>
      <c r="M88" s="79" cm="1">
        <f t="array" ref="M88">IF(COUNTA(C88:G88)&lt;5,"",_xlfn.LET(_xlpm.v,IFERROR(VALUE(SUBSTITUTE(C88:G88,",","")),""),_xlpm.n,SUMPRODUCT(--(_xlpm.v&lt;&gt;"")),IF(_xlpm.n=0,"",SUM(_xlpm.v)/_xlpm.n)))</f>
        <v>676757.8</v>
      </c>
      <c r="N88" s="111" t="s">
        <v>125</v>
      </c>
      <c r="O88" s="74" t="str">
        <f t="shared" si="2"/>
        <v>IJKL</v>
      </c>
      <c r="V88" s="74" t="str">
        <f>IF(TRIM(SUBSTITUTE(A88,CHAR(160),""))="","",IFERROR(_xlfn.XLOOKUP(TRIM(SUBSTITUTE(A88,CHAR(160),"")),Lookup!$A$2:$A$300,Lookup!$B$2:$B$300,""),""))</f>
        <v/>
      </c>
    </row>
    <row r="89" spans="1:22" ht="17.25" customHeight="1" x14ac:dyDescent="0.25">
      <c r="A89" s="83" t="s">
        <v>199</v>
      </c>
      <c r="B89" s="140">
        <v>28</v>
      </c>
      <c r="C89" s="231">
        <v>3178211</v>
      </c>
      <c r="D89" s="231">
        <v>1836285</v>
      </c>
      <c r="E89" s="231">
        <v>507715</v>
      </c>
      <c r="F89" s="231">
        <v>2405146</v>
      </c>
      <c r="G89" s="233">
        <v>850411</v>
      </c>
      <c r="H89" s="141" t="str" cm="1">
        <f t="array" ref="H89">_xlfn.LET(
  _xlpm.v,IFERROR(VALUE(SUBSTITUTE(C89:G89,",","")),""),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9" s="112" t="s">
        <v>180</v>
      </c>
      <c r="J89" s="112" t="s">
        <v>180</v>
      </c>
      <c r="K89" s="108"/>
      <c r="L89" s="77" cm="1">
        <f t="array" ref="L89">IF(A89="","",IF(COUNTA(C89:G89)=0,"",SUMPRODUCT((LOWER(TRIM(C89:G89&amp;""))&lt;&gt;"x")*IFERROR(VALUE(SUBSTITUTE(C89:G89,",","")),0))))</f>
        <v>8777768</v>
      </c>
      <c r="M89" s="79" cm="1">
        <f t="array" ref="M89">IF(COUNTA(C89:G89)&lt;5,"",_xlfn.LET(_xlpm.v,IFERROR(VALUE(SUBSTITUTE(C89:G89,",","")),""),_xlpm.n,SUMPRODUCT(--(_xlpm.v&lt;&gt;"")),IF(_xlpm.n=0,"",SUM(_xlpm.v)/_xlpm.n)))</f>
        <v>1755553.6</v>
      </c>
      <c r="N89" s="111" t="s">
        <v>125</v>
      </c>
      <c r="O89" s="74" t="str">
        <f t="shared" si="2"/>
        <v>INMORTALES</v>
      </c>
      <c r="V89" s="74">
        <v>1092</v>
      </c>
    </row>
    <row r="90" spans="1:22" ht="17.25" customHeight="1" x14ac:dyDescent="0.25">
      <c r="A90" s="83" t="s">
        <v>30</v>
      </c>
      <c r="B90" s="140">
        <v>24</v>
      </c>
      <c r="C90" s="231">
        <v>0</v>
      </c>
      <c r="D90" s="231">
        <v>0</v>
      </c>
      <c r="E90" s="231">
        <v>101450</v>
      </c>
      <c r="F90" s="231" t="s">
        <v>142</v>
      </c>
      <c r="G90" s="233" t="s">
        <v>142</v>
      </c>
      <c r="H90" s="141" t="str" cm="1">
        <f t="array" ref="H90">_xlfn.LET(
  _xlpm.v,IFERROR(VALUE(SUBSTITUTE(C90:G90,",","")),""),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90" s="114" t="s">
        <v>181</v>
      </c>
      <c r="J90" s="115" t="s">
        <v>142</v>
      </c>
      <c r="K90" s="108"/>
      <c r="L90" s="77" cm="1">
        <f t="array" ref="L90">IF(A90="","",IF(COUNTA(C90:G90)=0,"",SUMPRODUCT((LOWER(TRIM(C90:G90&amp;""))&lt;&gt;"x")*IFERROR(VALUE(SUBSTITUTE(C90:G90,",","")),0))))</f>
        <v>101450</v>
      </c>
      <c r="M90" s="79" cm="1">
        <f t="array" ref="M90">IF(COUNTA(C90:G90)&lt;5,"",_xlfn.LET(_xlpm.v,IFERROR(VALUE(SUBSTITUTE(C90:G90,",","")),""),_xlpm.n,SUMPRODUCT(--(_xlpm.v&lt;&gt;"")),IF(_xlpm.n=0,"",SUM(_xlpm.v)/_xlpm.n)))</f>
        <v>33816.666666666664</v>
      </c>
      <c r="N90" s="118"/>
      <c r="O90" s="74" t="str">
        <f t="shared" si="2"/>
        <v>KIRINfarm</v>
      </c>
      <c r="V90" s="74" t="str">
        <f>IF(TRIM(SUBSTITUTE(A90,CHAR(160),""))="","",IFERROR(_xlfn.XLOOKUP(TRIM(SUBSTITUTE(A90,CHAR(160),"")),Lookup!$A$2:$A$300,Lookup!$B$2:$B$300,""),""))</f>
        <v/>
      </c>
    </row>
    <row r="91" spans="1:22" ht="17.25" customHeight="1" x14ac:dyDescent="0.25">
      <c r="A91" s="83" t="s">
        <v>26</v>
      </c>
      <c r="B91" s="140">
        <v>27</v>
      </c>
      <c r="C91" s="231">
        <v>1749721</v>
      </c>
      <c r="D91" s="231">
        <v>2953940</v>
      </c>
      <c r="E91" s="231">
        <v>1259681</v>
      </c>
      <c r="F91" s="231">
        <v>6977788</v>
      </c>
      <c r="G91" s="233">
        <v>4279733</v>
      </c>
      <c r="H91" s="141" t="str" cm="1">
        <f t="array" ref="H91">_xlfn.LET(
  _xlpm.v,IFERROR(VALUE(SUBSTITUTE(C91:G91,",","")),""),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91" s="113" t="s">
        <v>178</v>
      </c>
      <c r="J91" s="112" t="s">
        <v>180</v>
      </c>
      <c r="K91" s="108"/>
      <c r="L91" s="77" cm="1">
        <f t="array" ref="L91">IF(A91="","",IF(COUNTA(C91:G91)=0,"",SUMPRODUCT((LOWER(TRIM(C91:G91&amp;""))&lt;&gt;"x")*IFERROR(VALUE(SUBSTITUTE(C91:G91,",","")),0))))</f>
        <v>17220863</v>
      </c>
      <c r="M91" s="79" cm="1">
        <f t="array" ref="M91">IF(COUNTA(C91:G91)&lt;5,"",_xlfn.LET(_xlpm.v,IFERROR(VALUE(SUBSTITUTE(C91:G91,",","")),""),_xlpm.n,SUMPRODUCT(--(_xlpm.v&lt;&gt;"")),IF(_xlpm.n=0,"",SUM(_xlpm.v)/_xlpm.n)))</f>
        <v>3444172.6</v>
      </c>
      <c r="N91" s="111" t="s">
        <v>125</v>
      </c>
      <c r="O91" s="74" t="str">
        <f t="shared" si="2"/>
        <v>MatthewKehling</v>
      </c>
      <c r="V91" s="74" t="str">
        <f>IF(TRIM(SUBSTITUTE(A91,CHAR(160),""))="","",IFERROR(_xlfn.XLOOKUP(TRIM(SUBSTITUTE(A91,CHAR(160),"")),Lookup!$A$2:$A$300,Lookup!$B$2:$B$300,""),""))</f>
        <v/>
      </c>
    </row>
    <row r="92" spans="1:22" ht="17.25" customHeight="1" x14ac:dyDescent="0.25">
      <c r="A92" s="83" t="s">
        <v>15</v>
      </c>
      <c r="B92" s="140">
        <v>29</v>
      </c>
      <c r="C92" s="231">
        <v>748653</v>
      </c>
      <c r="D92" s="231">
        <v>0</v>
      </c>
      <c r="E92" s="231">
        <v>1516156</v>
      </c>
      <c r="F92" s="231">
        <v>3391507</v>
      </c>
      <c r="G92" s="233">
        <v>1100567</v>
      </c>
      <c r="H92" s="141" t="str" cm="1">
        <f t="array" ref="H92">_xlfn.LET(
  _xlpm.v,IFERROR(VALUE(SUBSTITUTE(C92:G92,",","")),""),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92" s="112" t="s">
        <v>180</v>
      </c>
      <c r="J92" s="112" t="s">
        <v>180</v>
      </c>
      <c r="K92" s="108"/>
      <c r="L92" s="77" cm="1">
        <f t="array" ref="L92">IF(A92="","",IF(COUNTA(C92:G92)=0,"",SUMPRODUCT((LOWER(TRIM(C92:G92&amp;""))&lt;&gt;"x")*IFERROR(VALUE(SUBSTITUTE(C92:G92,",","")),0))))</f>
        <v>6756883</v>
      </c>
      <c r="M92" s="79" cm="1">
        <f t="array" ref="M92">IF(COUNTA(C92:G92)&lt;5,"",_xlfn.LET(_xlpm.v,IFERROR(VALUE(SUBSTITUTE(C92:G92,",","")),""),_xlpm.n,SUMPRODUCT(--(_xlpm.v&lt;&gt;"")),IF(_xlpm.n=0,"",SUM(_xlpm.v)/_xlpm.n)))</f>
        <v>1351376.6</v>
      </c>
      <c r="N92" s="111" t="s">
        <v>125</v>
      </c>
      <c r="O92" s="74" t="str">
        <f t="shared" si="2"/>
        <v>MexCol</v>
      </c>
      <c r="V92" s="74">
        <v>1112</v>
      </c>
    </row>
    <row r="93" spans="1:22" ht="17.25" customHeight="1" x14ac:dyDescent="0.25">
      <c r="A93" s="83" t="s">
        <v>147</v>
      </c>
      <c r="B93" s="140">
        <v>27</v>
      </c>
      <c r="C93" s="231">
        <v>7930947</v>
      </c>
      <c r="D93" s="231">
        <v>1530429</v>
      </c>
      <c r="E93" s="231">
        <v>6089165</v>
      </c>
      <c r="F93" s="231">
        <v>6058100</v>
      </c>
      <c r="G93" s="233">
        <v>2061364</v>
      </c>
      <c r="H93" s="141" t="str" cm="1">
        <f t="array" ref="H93">_xlfn.LET(
  _xlpm.v,IFERROR(VALUE(SUBSTITUTE(C93:G93,",","")),""),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93" s="112" t="s">
        <v>180</v>
      </c>
      <c r="J93" s="112" t="s">
        <v>180</v>
      </c>
      <c r="K93" s="108"/>
      <c r="L93" s="77" cm="1">
        <f t="array" ref="L93">IF(A93="","",IF(COUNTA(C93:G93)=0,"",SUMPRODUCT((LOWER(TRIM(C93:G93&amp;""))&lt;&gt;"x")*IFERROR(VALUE(SUBSTITUTE(C93:G93,",","")),0))))</f>
        <v>23670005</v>
      </c>
      <c r="M93" s="79" cm="1">
        <f t="array" ref="M93">IF(COUNTA(C93:G93)&lt;5,"",_xlfn.LET(_xlpm.v,IFERROR(VALUE(SUBSTITUTE(C93:G93,",","")),""),_xlpm.n,SUMPRODUCT(--(_xlpm.v&lt;&gt;"")),IF(_xlpm.n=0,"",SUM(_xlpm.v)/_xlpm.n)))</f>
        <v>4734001</v>
      </c>
      <c r="N93" s="110" t="s">
        <v>122</v>
      </c>
      <c r="O93" s="74" t="str">
        <f t="shared" si="2"/>
        <v/>
      </c>
      <c r="V93" s="74">
        <v>1107</v>
      </c>
    </row>
    <row r="94" spans="1:22" ht="17.25" customHeight="1" x14ac:dyDescent="0.25">
      <c r="A94" s="83" t="s">
        <v>200</v>
      </c>
      <c r="B94" s="140">
        <v>29</v>
      </c>
      <c r="C94" s="231">
        <v>1235849</v>
      </c>
      <c r="D94" s="231">
        <v>2067365</v>
      </c>
      <c r="E94" s="231">
        <v>1063837</v>
      </c>
      <c r="F94" s="231">
        <v>2811159</v>
      </c>
      <c r="G94" s="233">
        <v>831617</v>
      </c>
      <c r="H94" s="141" t="str" cm="1">
        <f t="array" ref="H94">_xlfn.LET(
  _xlpm.v,IFERROR(VALUE(SUBSTITUTE(C94:G94,",","")),""),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94" s="112" t="s">
        <v>180</v>
      </c>
      <c r="J94" s="112" t="s">
        <v>180</v>
      </c>
      <c r="K94" s="108"/>
      <c r="L94" s="77" cm="1">
        <f t="array" ref="L94">IF(A94="","",IF(COUNTA(C94:G94)=0,"",SUMPRODUCT((LOWER(TRIM(C94:G94&amp;""))&lt;&gt;"x")*IFERROR(VALUE(SUBSTITUTE(C94:G94,",","")),0))))</f>
        <v>8009827</v>
      </c>
      <c r="M94" s="79" cm="1">
        <f t="array" ref="M94">IF(COUNTA(C94:G94)&lt;5,"",_xlfn.LET(_xlpm.v,IFERROR(VALUE(SUBSTITUTE(C94:G94,",","")),""),_xlpm.n,SUMPRODUCT(--(_xlpm.v&lt;&gt;"")),IF(_xlpm.n=0,"",SUM(_xlpm.v)/_xlpm.n)))</f>
        <v>1601965.4</v>
      </c>
      <c r="N94" s="111" t="s">
        <v>125</v>
      </c>
      <c r="O94" s="74" t="str">
        <f t="shared" si="2"/>
        <v>WALTER676</v>
      </c>
      <c r="V94" s="74">
        <v>1109</v>
      </c>
    </row>
    <row r="95" spans="1:22" ht="17.25" customHeight="1" x14ac:dyDescent="0.25">
      <c r="A95" s="83" t="s">
        <v>162</v>
      </c>
      <c r="B95" s="140">
        <v>31</v>
      </c>
      <c r="C95" s="231" t="s">
        <v>142</v>
      </c>
      <c r="D95" s="231">
        <v>0</v>
      </c>
      <c r="E95" s="231">
        <v>6273879</v>
      </c>
      <c r="F95" s="231">
        <v>8311485</v>
      </c>
      <c r="G95" s="233">
        <v>3085996</v>
      </c>
      <c r="H95" s="141" t="str" cm="1">
        <f t="array" ref="H95">_xlfn.LET(
  _xlpm.v,IFERROR(VALUE(SUBSTITUTE(C95:G95,",","")),""),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95" s="115" t="s">
        <v>142</v>
      </c>
      <c r="J95" s="112" t="s">
        <v>180</v>
      </c>
      <c r="K95" s="108"/>
      <c r="L95" s="77" cm="1">
        <f t="array" ref="L95">IF(A95="","",IF(COUNTA(C95:G95)=0,"",SUMPRODUCT((LOWER(TRIM(C95:G95&amp;""))&lt;&gt;"x")*IFERROR(VALUE(SUBSTITUTE(C95:G95,",","")),0))))</f>
        <v>17671360</v>
      </c>
      <c r="M95" s="79" cm="1">
        <f t="array" ref="M95">IF(COUNTA(C95:G95)&lt;5,"",_xlfn.LET(_xlpm.v,IFERROR(VALUE(SUBSTITUTE(C95:G95,",","")),""),_xlpm.n,SUMPRODUCT(--(_xlpm.v&lt;&gt;"")),IF(_xlpm.n=0,"",SUM(_xlpm.v)/_xlpm.n)))</f>
        <v>4417840</v>
      </c>
      <c r="N95" s="111" t="s">
        <v>125</v>
      </c>
      <c r="O95" s="74" t="str">
        <f t="shared" si="2"/>
        <v>Tillu Bodmosh</v>
      </c>
      <c r="V95" s="74">
        <v>1111</v>
      </c>
    </row>
    <row r="96" spans="1:22" ht="17.25" customHeight="1" x14ac:dyDescent="0.25">
      <c r="A96" s="66" t="s">
        <v>176</v>
      </c>
      <c r="B96" s="140">
        <v>30</v>
      </c>
      <c r="C96" s="231" t="s">
        <v>142</v>
      </c>
      <c r="D96" s="231" t="s">
        <v>142</v>
      </c>
      <c r="E96" s="231" t="s">
        <v>142</v>
      </c>
      <c r="F96" s="231">
        <v>285962</v>
      </c>
      <c r="G96" s="233">
        <v>1687743</v>
      </c>
      <c r="H96" s="141" t="str" cm="1">
        <f t="array" ref="H96">_xlfn.LET(
  _xlpm.v,IFERROR(VALUE(SUBSTITUTE(C96:G96,",","")),""),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96" s="115" t="s">
        <v>142</v>
      </c>
      <c r="J96" s="112" t="s">
        <v>180</v>
      </c>
      <c r="K96" s="108"/>
      <c r="L96" s="77" cm="1">
        <f t="array" ref="L96">IF(A96="","",IF(COUNTA(C96:G96)=0,"",SUMPRODUCT((LOWER(TRIM(C96:G96&amp;""))&lt;&gt;"x")*IFERROR(VALUE(SUBSTITUTE(C96:G96,",","")),0))))</f>
        <v>1973705</v>
      </c>
      <c r="M96" s="79" cm="1">
        <f t="array" ref="M96">IF(COUNTA(C96:G96)&lt;5,"",_xlfn.LET(_xlpm.v,IFERROR(VALUE(SUBSTITUTE(C96:G96,",","")),""),_xlpm.n,SUMPRODUCT(--(_xlpm.v&lt;&gt;"")),IF(_xlpm.n=0,"",SUM(_xlpm.v)/_xlpm.n)))</f>
        <v>986852.5</v>
      </c>
      <c r="N96" s="111" t="s">
        <v>125</v>
      </c>
      <c r="O96" s="74" t="str">
        <f t="shared" si="2"/>
        <v>fantasmah</v>
      </c>
      <c r="V96" s="74">
        <v>1114</v>
      </c>
    </row>
    <row r="97" spans="1:22" ht="17.25" customHeight="1" x14ac:dyDescent="0.25">
      <c r="A97" s="73"/>
      <c r="C97" s="154"/>
      <c r="D97" s="154"/>
      <c r="E97" s="154"/>
      <c r="F97" s="154"/>
      <c r="G97" s="230"/>
      <c r="H97" s="78" t="str" cm="1">
        <f t="array" ref="H97">_xlfn.LET(
  _xlpm.v,IFERROR(VALUE(SUBSTITUTE(C97:G97,",","")),""),
  _xlpm.valid,SUMPRODUCT(--ISNUMBER(_xlpm.v)),
  _xlpm.n,SUMPRODUCT(--ISNUMBER(_xlpm.v),--(_xlpm.v&lt;6000000)),
  IF(_xlpm.valid=0,"",
     IF(_xlpm.n=0,"Perfect!",_xlpm.n&amp;" "&amp;IF(_xlpm.n=1,"miss","misses"))
  )
)</f>
        <v/>
      </c>
      <c r="I97" s="115"/>
      <c r="J97" s="115"/>
      <c r="K97" s="108"/>
      <c r="L97" s="77" t="str" cm="1">
        <f t="array" ref="L97">IF(A97="","",IF(COUNTA(C97:G97)=0,"",SUMPRODUCT((LOWER(TRIM(C97:G97&amp;""))&lt;&gt;"x")*IFERROR(VALUE(SUBSTITUTE(C97:G97,",","")),0))))</f>
        <v/>
      </c>
      <c r="M97" s="79"/>
      <c r="N97" s="109"/>
      <c r="V97" s="74" t="str">
        <f>IF(TRIM(SUBSTITUTE(A97,CHAR(160),""))="","",IFERROR(_xlfn.XLOOKUP(TRIM(SUBSTITUTE(A97,CHAR(160),"")),Lookup!$A$2:$A$300,Lookup!$B$2:$B$300,""),""))</f>
        <v/>
      </c>
    </row>
    <row r="98" spans="1:22" ht="17.25" customHeight="1" x14ac:dyDescent="0.25">
      <c r="C98" s="77"/>
      <c r="D98" s="77"/>
      <c r="E98" s="77"/>
      <c r="F98" s="77"/>
      <c r="G98" s="78"/>
      <c r="H98" s="78" t="str" cm="1">
        <f t="array" ref="H98">_xlfn.LET(
  _xlpm.v,IFERROR(VALUE(SUBSTITUTE(C98:G98,",","")),""),
  _xlpm.valid,SUMPRODUCT(--ISNUMBER(_xlpm.v)),
  _xlpm.n,SUMPRODUCT(--ISNUMBER(_xlpm.v),--(_xlpm.v&lt;6000000)),
  IF(_xlpm.valid=0,"",
     IF(_xlpm.n=0,"Perfect!",_xlpm.n&amp;" "&amp;IF(_xlpm.n=1,"miss","misses"))
  )
)</f>
        <v/>
      </c>
      <c r="I98" s="115"/>
      <c r="J98" s="115"/>
      <c r="K98" s="108"/>
      <c r="L98" s="77" t="str" cm="1">
        <f t="array" ref="L98">IF(A98="","",IF(COUNTA(C98:G98)=0,"",SUMPRODUCT((LOWER(TRIM(C98:G98&amp;""))&lt;&gt;"x")*IFERROR(VALUE(SUBSTITUTE(C98:G98,",","")),0))))</f>
        <v/>
      </c>
      <c r="M98" s="79" t="str" cm="1">
        <f t="array" ref="M98">IF(COUNTA(C98:G98)&lt;5,"",_xlfn.LET(_xlpm.v,IFERROR(VALUE(SUBSTITUTE(C98:G98,",","")),""),_xlpm.n,SUMPRODUCT(--(_xlpm.v&lt;&gt;"")),IF(_xlpm.n=0,"",SUM(_xlpm.v)/_xlpm.n)))</f>
        <v/>
      </c>
      <c r="N98" s="109"/>
      <c r="O98" s="74" t="str">
        <f>IF(AND(COUNTA(C98:G98)=5,L98&lt;20000000),A98,"")</f>
        <v/>
      </c>
      <c r="V98" s="74" t="str">
        <f>IF(TRIM(SUBSTITUTE(A98,CHAR(160),""))="","",IFERROR(_xlfn.XLOOKUP(TRIM(SUBSTITUTE(A98,CHAR(160),"")),Lookup!$A$2:$A$300,Lookup!$B$2:$B$300,""),""))</f>
        <v/>
      </c>
    </row>
    <row r="99" spans="1:22" ht="17.25" customHeight="1" x14ac:dyDescent="0.25">
      <c r="C99" s="77"/>
      <c r="D99" s="77"/>
      <c r="E99" s="77"/>
      <c r="F99" s="77"/>
      <c r="G99" s="78"/>
      <c r="H99" s="78" t="str" cm="1">
        <f t="array" ref="H99">_xlfn.LET(
  _xlpm.v,IFERROR(VALUE(SUBSTITUTE(C99:G99,",","")),""),
  _xlpm.valid,SUMPRODUCT(--ISNUMBER(_xlpm.v)),
  _xlpm.n,SUMPRODUCT(--ISNUMBER(_xlpm.v),--(_xlpm.v&lt;6000000)),
  IF(_xlpm.valid=0,"",
     IF(_xlpm.n=0,"Perfect!",_xlpm.n&amp;" "&amp;IF(_xlpm.n=1,"miss","misses"))
  )
)</f>
        <v/>
      </c>
      <c r="I99" s="115"/>
      <c r="J99" s="115"/>
      <c r="K99" s="108"/>
      <c r="L99" s="77" t="str" cm="1">
        <f t="array" ref="L99">IF(A99="","",IF(COUNTA(C99:G99)=0,"",SUMPRODUCT((LOWER(TRIM(C99:G99&amp;""))&lt;&gt;"x")*IFERROR(VALUE(SUBSTITUTE(C99:G99,",","")),0))))</f>
        <v/>
      </c>
      <c r="M99" s="79" t="str" cm="1">
        <f t="array" ref="M99">IF(COUNTA(C99:G99)&lt;5,"",_xlfn.LET(_xlpm.v,IFERROR(VALUE(SUBSTITUTE(C99:G99,",","")),""),_xlpm.n,SUMPRODUCT(--(_xlpm.v&lt;&gt;"")),IF(_xlpm.n=0,"",SUM(_xlpm.v)/_xlpm.n)))</f>
        <v/>
      </c>
      <c r="N99" s="109"/>
      <c r="O99" s="74" t="str">
        <f>IF(AND(COUNTA(C99:G99)=5,L99&lt;20000000),A99,"")</f>
        <v/>
      </c>
      <c r="V99" s="74" t="str">
        <f>IF(TRIM(SUBSTITUTE(A99,CHAR(160),""))="","",IFERROR(_xlfn.XLOOKUP(TRIM(SUBSTITUTE(A99,CHAR(160),"")),Lookup!$A$2:$A$300,Lookup!$B$2:$B$300,""),""))</f>
        <v/>
      </c>
    </row>
    <row r="100" spans="1:22" ht="17.25" customHeight="1" x14ac:dyDescent="0.25">
      <c r="C100" s="77"/>
      <c r="D100" s="77"/>
      <c r="E100" s="77"/>
      <c r="F100" s="77"/>
      <c r="G100" s="78"/>
      <c r="H100" s="78"/>
      <c r="I100" s="115"/>
      <c r="J100" s="115"/>
      <c r="K100" s="108"/>
      <c r="L100" s="77" t="str" cm="1">
        <f t="array" ref="L100">IF(A100="","",IF(COUNTA(C100:G100)=0,"",SUMPRODUCT((LOWER(TRIM(C100:G100&amp;""))&lt;&gt;"x")*IFERROR(VALUE(SUBSTITUTE(C100:G100,",","")),0))))</f>
        <v/>
      </c>
      <c r="M100" s="79"/>
      <c r="N100" s="109"/>
    </row>
    <row r="101" spans="1:22" ht="17.25" customHeight="1" x14ac:dyDescent="0.25">
      <c r="C101" s="77"/>
      <c r="D101" s="77"/>
      <c r="E101" s="77"/>
      <c r="F101" s="77"/>
      <c r="G101" s="78"/>
      <c r="H101" s="78"/>
      <c r="I101" s="115"/>
      <c r="J101" s="115"/>
      <c r="K101" s="108"/>
      <c r="L101" s="77" t="str" cm="1">
        <f t="array" ref="L101">IF(A101="","",IF(COUNTA(C101:G101)=0,"",SUMPRODUCT((LOWER(TRIM(C101:G101&amp;""))&lt;&gt;"x")*IFERROR(VALUE(SUBSTITUTE(C101:G101,",","")),0))))</f>
        <v/>
      </c>
      <c r="M101" s="79"/>
      <c r="N101" s="109"/>
    </row>
    <row r="102" spans="1:22" ht="17.25" customHeight="1" x14ac:dyDescent="0.25">
      <c r="C102" s="77"/>
      <c r="D102" s="77"/>
      <c r="E102" s="77"/>
      <c r="F102" s="77"/>
      <c r="G102" s="78"/>
      <c r="H102" s="78" t="str" cm="1">
        <f t="array" ref="H102">_xlfn.LET(
  _xlpm.v,IFERROR(VALUE(SUBSTITUTE(C102:G102,",","")),""),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2" s="115"/>
      <c r="J102" s="115"/>
      <c r="K102" s="108"/>
      <c r="L102" s="77" t="str" cm="1">
        <f t="array" ref="L102">IF(A102="","",IF(COUNTA(C102:G102)=0,"",SUMPRODUCT((LOWER(TRIM(C102:G102&amp;""))&lt;&gt;"x")*IFERROR(VALUE(SUBSTITUTE(C102:G102,",","")),0))))</f>
        <v/>
      </c>
      <c r="M102" s="79" t="str" cm="1">
        <f t="array" ref="M102">IF(COUNTA(C102:G102)&lt;5,"",_xlfn.LET(_xlpm.v,IFERROR(VALUE(SUBSTITUTE(C102:G102,",","")),""),_xlpm.n,SUMPRODUCT(--(_xlpm.v&lt;&gt;"")),IF(_xlpm.n=0,"",SUM(_xlpm.v)/_xlpm.n)))</f>
        <v/>
      </c>
      <c r="N102" s="109"/>
      <c r="O102" s="74" t="str">
        <f>IF(AND(COUNTA(C102:G102)=5,L102&lt;20000000),A102,"")</f>
        <v/>
      </c>
      <c r="V102" s="74" t="str">
        <f>IF(TRIM(SUBSTITUTE(A102,CHAR(160),""))="","",IFERROR(_xlfn.XLOOKUP(TRIM(SUBSTITUTE(A102,CHAR(160),"")),Lookup!$A$2:$A$300,Lookup!$B$2:$B$300,""),""))</f>
        <v/>
      </c>
    </row>
    <row r="103" spans="1:22" ht="17.25" customHeight="1" x14ac:dyDescent="0.25">
      <c r="C103" s="77"/>
      <c r="D103" s="77"/>
      <c r="E103" s="77"/>
      <c r="F103" s="77"/>
      <c r="G103" s="78"/>
      <c r="H103" s="78" t="str" cm="1">
        <f t="array" ref="H103">_xlfn.LET(
  _xlpm.v,IFERROR(VALUE(SUBSTITUTE(C103:G103,",","")),""),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3" s="115"/>
      <c r="J103" s="115"/>
      <c r="K103" s="108"/>
      <c r="L103" s="77" t="str" cm="1">
        <f t="array" ref="L103">IF(A103="","",IF(COUNTA(C103:G103)=0,"",SUMPRODUCT((LOWER(TRIM(C103:G103&amp;""))&lt;&gt;"x")*IFERROR(VALUE(SUBSTITUTE(C103:G103,",","")),0))))</f>
        <v/>
      </c>
      <c r="M103" s="79" t="str" cm="1">
        <f t="array" ref="M103">IF(COUNTA(C103:G103)&lt;5,"",_xlfn.LET(_xlpm.v,IFERROR(VALUE(SUBSTITUTE(C103:G103,",","")),""),_xlpm.n,SUMPRODUCT(--(_xlpm.v&lt;&gt;"")),IF(_xlpm.n=0,"",SUM(_xlpm.v)/_xlpm.n)))</f>
        <v/>
      </c>
      <c r="N103" s="109"/>
      <c r="O103" s="74" t="str">
        <f>IF(AND(COUNTA(C103:G103)=5,L103&lt;20000000),A103,"")</f>
        <v/>
      </c>
      <c r="V103" s="74" t="str">
        <f>IF(TRIM(SUBSTITUTE(A103,CHAR(160),""))="","",IFERROR(_xlfn.XLOOKUP(TRIM(SUBSTITUTE(A103,CHAR(160),"")),Lookup!$A$2:$A$300,Lookup!$B$2:$B$300,""),""))</f>
        <v/>
      </c>
    </row>
    <row r="104" spans="1:22" ht="17.25" customHeight="1" x14ac:dyDescent="0.25">
      <c r="C104" s="77"/>
      <c r="D104" s="77"/>
      <c r="E104" s="77"/>
      <c r="F104" s="77"/>
      <c r="G104" s="78"/>
      <c r="H104" s="78" t="str" cm="1">
        <f t="array" ref="H104">_xlfn.LET(
  _xlpm.v,IFERROR(VALUE(SUBSTITUTE(C104:G104,",","")),""),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4" s="115"/>
      <c r="J104" s="115"/>
      <c r="K104" s="108"/>
      <c r="L104" s="77" t="str" cm="1">
        <f t="array" ref="L104">IF(A104="","",IF(COUNTA(C104:G104)=0,"",SUMPRODUCT((LOWER(TRIM(C104:G104&amp;""))&lt;&gt;"x")*IFERROR(VALUE(SUBSTITUTE(C104:G104,",","")),0))))</f>
        <v/>
      </c>
      <c r="M104" s="79" t="str" cm="1">
        <f t="array" ref="M104">IF(COUNTA(C104:G104)&lt;5,"",_xlfn.LET(_xlpm.v,IFERROR(VALUE(SUBSTITUTE(C104:G104,",","")),""),_xlpm.n,SUMPRODUCT(--(_xlpm.v&lt;&gt;"")),IF(_xlpm.n=0,"",SUM(_xlpm.v)/_xlpm.n)))</f>
        <v/>
      </c>
      <c r="N104" s="109"/>
      <c r="O104" s="74" t="str">
        <f>IF(AND(COUNTA(C104:G104)=5,L104&lt;20000000),A104,"")</f>
        <v/>
      </c>
      <c r="V104" s="74" t="str">
        <f>IF(TRIM(SUBSTITUTE(A104,CHAR(160),""))="","",IFERROR(_xlfn.XLOOKUP(TRIM(SUBSTITUTE(A104,CHAR(160),"")),Lookup!$A$2:$A$300,Lookup!$B$2:$B$300,""),""))</f>
        <v/>
      </c>
    </row>
    <row r="105" spans="1:22" ht="17.25" customHeight="1" x14ac:dyDescent="0.25">
      <c r="C105" s="77"/>
      <c r="D105" s="77"/>
      <c r="E105" s="77"/>
      <c r="F105" s="77"/>
      <c r="G105" s="78"/>
      <c r="H105" s="78" t="str" cm="1">
        <f t="array" ref="H105">_xlfn.LET(
  _xlpm.v,IFERROR(VALUE(SUBSTITUTE(C105:G105,",","")),""),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5" s="115"/>
      <c r="J105" s="115"/>
      <c r="K105" s="108"/>
      <c r="L105" s="77" t="str" cm="1">
        <f t="array" ref="L105">IF(A105="","",IF(COUNTA(C105:G105)=0,"",SUMPRODUCT((LOWER(TRIM(C105:G105&amp;""))&lt;&gt;"x")*IFERROR(VALUE(SUBSTITUTE(C105:G105,",","")),0))))</f>
        <v/>
      </c>
      <c r="M105" s="79" t="str" cm="1">
        <f t="array" ref="M105">IF(COUNTA(C105:G105)&lt;5,"",_xlfn.LET(_xlpm.v,IFERROR(VALUE(SUBSTITUTE(C105:G105,",","")),""),_xlpm.n,SUMPRODUCT(--(_xlpm.v&lt;&gt;"")),IF(_xlpm.n=0,"",SUM(_xlpm.v)/_xlpm.n)))</f>
        <v/>
      </c>
      <c r="N105" s="109"/>
      <c r="O105" s="74" t="str">
        <f>IF(AND(COUNTA(C105:G105)=5,L105&lt;20000000),A105,"")</f>
        <v/>
      </c>
      <c r="V105" s="74" t="str">
        <f>IF(TRIM(SUBSTITUTE(A105,CHAR(160),""))="","",IFERROR(_xlfn.XLOOKUP(TRIM(SUBSTITUTE(A105,CHAR(160),"")),Lookup!$A$2:$A$300,Lookup!$B$2:$B$300,""),""))</f>
        <v/>
      </c>
    </row>
    <row r="106" spans="1:22" ht="17.25" customHeight="1" x14ac:dyDescent="0.25">
      <c r="C106" s="77"/>
      <c r="D106" s="77"/>
      <c r="E106" s="77"/>
      <c r="F106" s="77"/>
      <c r="G106" s="78"/>
      <c r="H106" s="78" t="str" cm="1">
        <f t="array" ref="H106">_xlfn.LET(
  _xlpm.v,IFERROR(VALUE(SUBSTITUTE(C106:G106,",","")),""),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6" s="115"/>
      <c r="J106" s="115"/>
      <c r="K106" s="108"/>
      <c r="L106" s="77" t="str" cm="1">
        <f t="array" ref="L106">IF(A106="","",IF(COUNTA(C106:G106)=0,"",SUMPRODUCT((LOWER(TRIM(C106:G106&amp;""))&lt;&gt;"x")*IFERROR(VALUE(SUBSTITUTE(C106:G106,",","")),0))))</f>
        <v/>
      </c>
      <c r="M106" s="79" t="str" cm="1">
        <f t="array" ref="M106">IF(COUNTA(C106:G106)&lt;5,"",_xlfn.LET(_xlpm.v,IFERROR(VALUE(SUBSTITUTE(C106:G106,",","")),""),_xlpm.n,SUMPRODUCT(--(_xlpm.v&lt;&gt;"")),IF(_xlpm.n=0,"",SUM(_xlpm.v)/_xlpm.n)))</f>
        <v/>
      </c>
      <c r="N106" s="109"/>
      <c r="O106" s="74" t="str">
        <f>IF(AND(COUNTA(C106:G106)=5,L106&lt;20000000),A106,"")</f>
        <v/>
      </c>
      <c r="V106" s="74" t="str">
        <f>IF(TRIM(SUBSTITUTE(A106,CHAR(160),""))="","",IFERROR(_xlfn.XLOOKUP(TRIM(SUBSTITUTE(A106,CHAR(160),"")),Lookup!$A$2:$A$300,Lookup!$B$2:$B$300,""),""))</f>
        <v/>
      </c>
    </row>
    <row r="107" spans="1:22" ht="17.25" customHeight="1" x14ac:dyDescent="0.25">
      <c r="A107" s="74" t="s">
        <v>97</v>
      </c>
      <c r="C107" s="84" cm="1">
        <f t="array" ref="C107">IF(SUMPRODUCT((LOWER(TRIM(C2:C106&amp;""))&lt;&gt;"x")*(C2:C106&lt;&gt;0)*(C2:C106&lt;&gt;""))=0,"",COUNTIFS(C$2:C$106,"&lt;6000000",C$2:C$106,"&lt;&gt;x",C$2:C$106,"&lt;&gt;"))</f>
        <v>49</v>
      </c>
      <c r="D107" s="84" cm="1">
        <f t="array" ref="D107">IF(SUMPRODUCT((LOWER(TRIM(D2:D106&amp;""))&lt;&gt;"x")*(D2:D106&lt;&gt;0)*(D2:D106&lt;&gt;""))=0,"",COUNTIFS(D$2:D$106,"&lt;6000000",D$2:D$106,"&lt;&gt;x",D$2:D$106,"&lt;&gt;"))</f>
        <v>80</v>
      </c>
      <c r="E107" s="84" cm="1">
        <f t="array" ref="E107">IF(SUMPRODUCT((LOWER(TRIM(E2:E106&amp;""))&lt;&gt;"x")*(E2:E106&lt;&gt;0)*(E2:E106&lt;&gt;""))=0,"",COUNTIFS(E$2:E$106,"&lt;6000000",E$2:E$106,"&lt;&gt;x",E$2:E$106,"&lt;&gt;"))</f>
        <v>80</v>
      </c>
      <c r="F107" s="84" cm="1">
        <f t="array" ref="F107">IF(SUMPRODUCT((LOWER(TRIM(F2:F106&amp;""))&lt;&gt;"x")*(F2:F106&lt;&gt;0)*(F2:F106&lt;&gt;""))=0,"",COUNTIFS(F$2:F$106,"&lt;6000000",F$2:F$106,"&lt;&gt;x",F$2:F$106,"&lt;&gt;"))</f>
        <v>31</v>
      </c>
      <c r="G107" s="84" cm="1">
        <f t="array" ref="G107">IF(SUMPRODUCT((LOWER(TRIM(G2:G106&amp;""))&lt;&gt;"x")*(G2:G106&lt;&gt;0)*(G2:G106&lt;&gt;""))=0,"",COUNTIFS(G$2:G$106,"&lt;6000000",G$2:G$106,"&lt;&gt;x",G$2:G$106,"&lt;&gt;"))</f>
        <v>62</v>
      </c>
    </row>
    <row r="108" spans="1:22" ht="17.25" customHeight="1" x14ac:dyDescent="0.25">
      <c r="C108" s="79"/>
      <c r="D108" s="79"/>
      <c r="E108" s="79"/>
      <c r="F108" s="79"/>
      <c r="G108" s="79"/>
    </row>
    <row r="109" spans="1:22" ht="17.25" customHeight="1" x14ac:dyDescent="0.25">
      <c r="A109" s="74" t="s">
        <v>98</v>
      </c>
      <c r="C109" s="79" cm="1">
        <f t="array" ref="C109">IF(SUMPRODUCT((LOWER(TRIM(C2:C106&amp;""))&lt;&gt;"x")*(C2:C106&lt;&gt;0)*(C2:C106&lt;&gt;""))=0,"",SUMPRODUCT((LOWER(TRIM(C2:C106&amp;""))&lt;&gt;"x")*IFERROR(C2:C106*1,0)))</f>
        <v>446482652</v>
      </c>
      <c r="D109" s="79" cm="1">
        <f t="array" ref="D109">IF(SUMPRODUCT((LOWER(TRIM(D2:D106&amp;""))&lt;&gt;"x")*(D2:D106&lt;&gt;0)*(D2:D106&lt;&gt;""))=0,"",SUMPRODUCT((LOWER(TRIM(D2:D106&amp;""))&lt;&gt;"x")*IFERROR(D2:D106*1,0)))</f>
        <v>283577916</v>
      </c>
      <c r="E109" s="79" cm="1">
        <f t="array" ref="E109">IF(SUMPRODUCT((LOWER(TRIM(E2:E106&amp;""))&lt;&gt;"x")*(E2:E106&lt;&gt;0)*(E2:E106&lt;&gt;""))=0,"",SUMPRODUCT((LOWER(TRIM(E2:E106&amp;""))&lt;&gt;"x")*IFERROR(E2:E106*1,0)))</f>
        <v>276812119</v>
      </c>
      <c r="F109" s="79" cm="1">
        <f t="array" ref="F109">IF(SUMPRODUCT((LOWER(TRIM(F2:F106&amp;""))&lt;&gt;"x")*(F2:F106&lt;&gt;0)*(F2:F106&lt;&gt;""))=0,"",SUMPRODUCT((LOWER(TRIM(F2:F106&amp;""))&lt;&gt;"x")*IFERROR(F2:F106*1,0)))</f>
        <v>605945479</v>
      </c>
      <c r="G109" s="79" cm="1">
        <f t="array" ref="G109">IF(SUMPRODUCT((LOWER(TRIM(G2:G106&amp;""))&lt;&gt;"x")*(G2:G106&lt;&gt;0)*(G2:G106&lt;&gt;""))=0,"",SUMPRODUCT((LOWER(TRIM(G2:G106&amp;""))&lt;&gt;"x")*IFERROR(G2:G106*1,0)))</f>
        <v>409477209</v>
      </c>
      <c r="N109" s="74" t="s">
        <v>103</v>
      </c>
      <c r="O109" s="74" t="s">
        <v>104</v>
      </c>
      <c r="P109" s="74" t="s">
        <v>92</v>
      </c>
    </row>
    <row r="110" spans="1:22" ht="17.25" customHeight="1" x14ac:dyDescent="0.25">
      <c r="A110" s="74" t="s">
        <v>99</v>
      </c>
      <c r="C110" s="77">
        <v>463710368</v>
      </c>
      <c r="D110" s="77">
        <v>284831316</v>
      </c>
      <c r="E110" s="77">
        <v>283427391</v>
      </c>
      <c r="F110" s="77">
        <v>619268913</v>
      </c>
      <c r="G110" s="77">
        <v>409493548</v>
      </c>
      <c r="L110" s="74" t="s">
        <v>93</v>
      </c>
      <c r="M110" s="78" t="s">
        <v>184</v>
      </c>
      <c r="N110" s="74">
        <v>83</v>
      </c>
      <c r="O110" s="74">
        <v>4</v>
      </c>
      <c r="P110" s="74">
        <v>4</v>
      </c>
    </row>
    <row r="111" spans="1:22" ht="17.25" customHeight="1" x14ac:dyDescent="0.25">
      <c r="A111" s="74" t="s">
        <v>100</v>
      </c>
      <c r="C111" s="79">
        <f>IF(OR(C109="",C110="",C109=0,C110=0),"",C109-C110)</f>
        <v>-17227716</v>
      </c>
      <c r="D111" s="79">
        <f t="shared" ref="D111:G111" si="3">IF(OR(D109="",D110="",D109=0,D110=0),"",D109-D110)</f>
        <v>-1253400</v>
      </c>
      <c r="E111" s="79">
        <f t="shared" si="3"/>
        <v>-6615272</v>
      </c>
      <c r="F111" s="79">
        <f t="shared" si="3"/>
        <v>-13323434</v>
      </c>
      <c r="G111" s="79">
        <f t="shared" si="3"/>
        <v>-16339</v>
      </c>
      <c r="L111" s="74" t="s">
        <v>102</v>
      </c>
      <c r="M111" s="78" t="s">
        <v>183</v>
      </c>
      <c r="N111" s="74">
        <v>83</v>
      </c>
      <c r="O111" s="74">
        <v>5</v>
      </c>
      <c r="P111" s="74">
        <v>4</v>
      </c>
    </row>
    <row r="112" spans="1:22" ht="17.25" customHeight="1" x14ac:dyDescent="0.25">
      <c r="C112" s="79"/>
      <c r="D112" s="79"/>
      <c r="E112" s="79"/>
      <c r="F112" s="79"/>
      <c r="G112" s="79"/>
      <c r="L112" s="74" t="s">
        <v>94</v>
      </c>
      <c r="M112" s="78"/>
    </row>
    <row r="113" spans="1:22" ht="17.25" customHeight="1" x14ac:dyDescent="0.25">
      <c r="A113" s="74" t="s">
        <v>101</v>
      </c>
      <c r="C113" s="79"/>
      <c r="D113" s="79"/>
      <c r="E113" s="79"/>
      <c r="F113" s="79"/>
      <c r="G113" s="79"/>
    </row>
    <row r="114" spans="1:22" ht="17.25" customHeight="1" x14ac:dyDescent="0.25">
      <c r="A114" s="78" t="s">
        <v>166</v>
      </c>
      <c r="C114" s="79"/>
      <c r="D114" s="79"/>
      <c r="E114" s="79"/>
      <c r="F114" s="79"/>
      <c r="G114" s="79"/>
    </row>
    <row r="115" spans="1:22" ht="17.25" customHeight="1" x14ac:dyDescent="0.25">
      <c r="A115" s="74" t="s">
        <v>98</v>
      </c>
      <c r="C115" s="77">
        <v>1035725773</v>
      </c>
      <c r="D115" s="77">
        <v>583068199</v>
      </c>
      <c r="E115" s="77">
        <v>653764497</v>
      </c>
      <c r="F115" s="77">
        <v>1084850260</v>
      </c>
      <c r="G115" s="77">
        <v>563460934</v>
      </c>
    </row>
    <row r="116" spans="1:22" ht="17.25" customHeight="1" x14ac:dyDescent="0.25"/>
    <row r="117" spans="1:22" ht="17.25" customHeight="1" x14ac:dyDescent="0.25">
      <c r="A117" s="74" t="s">
        <v>95</v>
      </c>
      <c r="C117" s="74" t="str">
        <f>IF(OR(C110="",C115=""),"",IF(C110&gt;C115,"WPX",IF(C115&gt;C110,$A$114,"")))</f>
        <v>#185 KLLA</v>
      </c>
      <c r="D117" s="74" t="str">
        <f t="shared" ref="D117:G117" si="4">IF(OR(D110="",D115=""),"",IF(D110&gt;D115,"WPX",IF(D115&gt;D110,$A$114,"")))</f>
        <v>#185 KLLA</v>
      </c>
      <c r="E117" s="74" t="str">
        <f t="shared" si="4"/>
        <v>#185 KLLA</v>
      </c>
      <c r="F117" s="74" t="str">
        <f t="shared" si="4"/>
        <v>#185 KLLA</v>
      </c>
      <c r="G117" s="74" t="str">
        <f t="shared" si="4"/>
        <v>#185 KLLA</v>
      </c>
    </row>
    <row r="118" spans="1:22" ht="17.25" customHeight="1" x14ac:dyDescent="0.25"/>
    <row r="119" spans="1:22" ht="17.25" customHeight="1" x14ac:dyDescent="0.25"/>
    <row r="120" spans="1:22" ht="17.25" customHeight="1" x14ac:dyDescent="0.25">
      <c r="A120" s="74" t="str">
        <f>IF(COUNTA(C117:G117)&lt;5,"",IF(COUNTIF(C117:G117,"WPX")&gt;2,"WPX",A114))</f>
        <v>#185 KLLA</v>
      </c>
      <c r="V120" s="74">
        <v>1047</v>
      </c>
    </row>
    <row r="121" spans="1:22" ht="81" customHeight="1" x14ac:dyDescent="0.25">
      <c r="V121" s="74">
        <v>1073</v>
      </c>
    </row>
    <row r="122" spans="1:22" ht="81" customHeight="1" x14ac:dyDescent="0.25">
      <c r="V122" s="74">
        <v>1045</v>
      </c>
    </row>
    <row r="123" spans="1:22" ht="81" customHeight="1" x14ac:dyDescent="0.25">
      <c r="V123" s="74">
        <v>1077</v>
      </c>
    </row>
    <row r="138" spans="22:22" ht="81" customHeight="1" x14ac:dyDescent="0.25">
      <c r="V138" s="103" t="s">
        <v>180</v>
      </c>
    </row>
    <row r="139" spans="22:22" ht="81" customHeight="1" x14ac:dyDescent="0.25">
      <c r="V139" s="104" t="s">
        <v>178</v>
      </c>
    </row>
    <row r="140" spans="22:22" ht="81" customHeight="1" x14ac:dyDescent="0.25">
      <c r="V140" s="105" t="s">
        <v>181</v>
      </c>
    </row>
  </sheetData>
  <sheetProtection selectLockedCells="1"/>
  <conditionalFormatting sqref="I2:K106">
    <cfRule type="expression" dxfId="68" priority="20">
      <formula>LOWER(TRIM(I2&amp;""))="f"</formula>
    </cfRule>
    <cfRule type="expression" dxfId="67" priority="21">
      <formula>OR(LOWER(TRIM(I2&amp;""))="n",AND(I2=0,I2&lt;&gt;""))</formula>
    </cfRule>
    <cfRule type="expression" dxfId="66" priority="22">
      <formula>OR(LOWER(TRIM(I2&amp;""))="y",I2=1)</formula>
    </cfRule>
  </conditionalFormatting>
  <conditionalFormatting sqref="L2:L106">
    <cfRule type="dataBar" priority="19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{FA7873CF-DAF9-4365-9811-57DD78618F37}</x14:id>
        </ext>
      </extLst>
    </cfRule>
  </conditionalFormatting>
  <conditionalFormatting sqref="C2:G106">
    <cfRule type="expression" dxfId="65" priority="23">
      <formula>AND(ISNUMBER(C2),C2&gt;=6000000)</formula>
    </cfRule>
    <cfRule type="expression" dxfId="64" priority="24">
      <formula>AND(ISNUMBER(C2),C2&gt;=1,C2&lt;6000000)</formula>
    </cfRule>
    <cfRule type="expression" dxfId="63" priority="25">
      <formula>AND(C2&lt;&gt;"",TRIM(LOWER(C2&amp;""))&lt;&gt;"x",C2=0)</formula>
    </cfRule>
    <cfRule type="expression" dxfId="62" priority="26">
      <formula>TRIM(LOWER(C2&amp;""))="x"</formula>
    </cfRule>
  </conditionalFormatting>
  <conditionalFormatting sqref="N138">
    <cfRule type="expression" dxfId="61" priority="16">
      <formula>LOWER(TRIM(N138&amp;""))="f"</formula>
    </cfRule>
    <cfRule type="expression" dxfId="60" priority="17">
      <formula>OR(LOWER(TRIM(N138&amp;""))="n",AND(N138=0,N138&lt;&gt;""))</formula>
    </cfRule>
    <cfRule type="expression" dxfId="59" priority="18">
      <formula>OR(LOWER(TRIM(N138&amp;""))="y",N138=1)</formula>
    </cfRule>
  </conditionalFormatting>
  <conditionalFormatting sqref="N139">
    <cfRule type="expression" dxfId="58" priority="13">
      <formula>LOWER(TRIM(N139&amp;""))="f"</formula>
    </cfRule>
    <cfRule type="expression" dxfId="57" priority="14">
      <formula>OR(LOWER(TRIM(N139&amp;""))="n",AND(N139=0,N139&lt;&gt;""))</formula>
    </cfRule>
    <cfRule type="expression" dxfId="56" priority="15">
      <formula>OR(LOWER(TRIM(N139&amp;""))="y",N139=1)</formula>
    </cfRule>
  </conditionalFormatting>
  <conditionalFormatting sqref="N140">
    <cfRule type="expression" dxfId="55" priority="10">
      <formula>LOWER(TRIM(N140&amp;""))="f"</formula>
    </cfRule>
    <cfRule type="expression" dxfId="54" priority="11">
      <formula>OR(LOWER(TRIM(N140&amp;""))="n",AND(N140=0,N140&lt;&gt;""))</formula>
    </cfRule>
    <cfRule type="expression" dxfId="53" priority="12">
      <formula>OR(LOWER(TRIM(N140&amp;""))="y",N140=1)</formula>
    </cfRule>
  </conditionalFormatting>
  <conditionalFormatting sqref="V138">
    <cfRule type="expression" dxfId="52" priority="7">
      <formula>LOWER(TRIM(V138&amp;""))="f"</formula>
    </cfRule>
    <cfRule type="expression" dxfId="51" priority="8">
      <formula>OR(LOWER(TRIM(V138&amp;""))="n",AND(V138=0,V138&lt;&gt;""))</formula>
    </cfRule>
    <cfRule type="expression" dxfId="50" priority="9">
      <formula>OR(LOWER(TRIM(V138&amp;""))="y",V138=1)</formula>
    </cfRule>
  </conditionalFormatting>
  <conditionalFormatting sqref="V139">
    <cfRule type="expression" dxfId="49" priority="4">
      <formula>LOWER(TRIM(V139&amp;""))="f"</formula>
    </cfRule>
    <cfRule type="expression" dxfId="48" priority="5">
      <formula>OR(LOWER(TRIM(V139&amp;""))="n",AND(V139=0,V139&lt;&gt;""))</formula>
    </cfRule>
    <cfRule type="expression" dxfId="47" priority="6">
      <formula>OR(LOWER(TRIM(V139&amp;""))="y",V139=1)</formula>
    </cfRule>
  </conditionalFormatting>
  <conditionalFormatting sqref="V140">
    <cfRule type="expression" dxfId="46" priority="1">
      <formula>LOWER(TRIM(V140&amp;""))="f"</formula>
    </cfRule>
    <cfRule type="expression" dxfId="45" priority="2">
      <formula>OR(LOWER(TRIM(V140&amp;""))="n",AND(V140=0,V140&lt;&gt;""))</formula>
    </cfRule>
    <cfRule type="expression" dxfId="44" priority="3">
      <formula>OR(LOWER(TRIM(V140&amp;""))="y",V140=1)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3" r:id="rId3" name="Button 25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7873CF-DAF9-4365-9811-57DD78618F37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60833-1016-4E98-8358-3E9069053700}">
  <sheetPr codeName="Sheet1"/>
  <dimension ref="A1:T108"/>
  <sheetViews>
    <sheetView tabSelected="1" zoomScale="90" zoomScaleNormal="90" workbookViewId="0">
      <selection activeCell="M7" activeCellId="2" sqref="M6 E63 M7"/>
    </sheetView>
  </sheetViews>
  <sheetFormatPr defaultRowHeight="15" x14ac:dyDescent="0.25"/>
  <cols>
    <col min="2" max="2" width="17.28515625" customWidth="1"/>
    <col min="6" max="6" width="17.28515625" customWidth="1"/>
    <col min="10" max="10" width="17.28515625" customWidth="1"/>
    <col min="14" max="14" width="17.28515625" customWidth="1"/>
    <col min="19" max="19" width="18.7109375" customWidth="1"/>
  </cols>
  <sheetData>
    <row r="1" spans="1:20" ht="20.25" x14ac:dyDescent="0.3">
      <c r="A1" s="149"/>
      <c r="B1" s="149" t="str">
        <f>"R4/R5 - " &amp; COUNTIFS(B3:B13,"&lt;&gt;",B3:B13,"&lt;&gt;x")</f>
        <v>R4/R5 - 9</v>
      </c>
      <c r="C1" s="149"/>
      <c r="D1" s="149"/>
      <c r="E1" s="150"/>
      <c r="F1" s="150" t="str">
        <f>"R3 - " &amp; COUNTIFS(F3:F100,"&lt;&gt;",F3:F100,"&lt;&gt;x")</f>
        <v>R3 - 61</v>
      </c>
      <c r="G1" s="150"/>
      <c r="H1" s="150"/>
      <c r="I1" s="151"/>
      <c r="J1" s="151" t="str">
        <f>"R2 - " &amp; COUNTIFS(J3:J90,"&lt;&gt;",J3:J90,"&lt;&gt;x")</f>
        <v>R2 - 25</v>
      </c>
      <c r="K1" s="151"/>
      <c r="L1" s="151"/>
      <c r="M1" s="152"/>
      <c r="N1" s="152" t="str">
        <f>"R1 - " &amp; COUNTIFS(N3:N26,"&lt;&gt;",N3:N26,"&lt;&gt;x")</f>
        <v>R1 - 5</v>
      </c>
      <c r="O1" s="152"/>
      <c r="P1" s="152"/>
      <c r="Q1" s="1" cm="1">
        <f t="array" ref="Q1">SUMPRODUCT(--(B3:B100&lt;&gt;""))
 + SUMPRODUCT(--(F3:F100&lt;&gt;""))
 + SUMPRODUCT(--(J3:J99&lt;&gt;""))
 + SUMPRODUCT(--(N3:N97&lt;&gt;""))</f>
        <v>100</v>
      </c>
    </row>
    <row r="2" spans="1:20" x14ac:dyDescent="0.25">
      <c r="A2" s="116" t="s">
        <v>0</v>
      </c>
      <c r="B2" t="s">
        <v>1</v>
      </c>
      <c r="C2" t="s">
        <v>2</v>
      </c>
      <c r="D2" s="117" t="s">
        <v>3</v>
      </c>
      <c r="E2" t="s">
        <v>0</v>
      </c>
      <c r="F2" t="s">
        <v>1</v>
      </c>
      <c r="G2" t="s">
        <v>2</v>
      </c>
      <c r="H2" t="s">
        <v>3</v>
      </c>
      <c r="I2" t="s">
        <v>0</v>
      </c>
      <c r="J2" t="s">
        <v>1</v>
      </c>
      <c r="K2" t="s">
        <v>2</v>
      </c>
      <c r="L2" t="s">
        <v>3</v>
      </c>
      <c r="M2" t="s">
        <v>0</v>
      </c>
      <c r="N2" t="s">
        <v>1</v>
      </c>
      <c r="O2" t="s">
        <v>2</v>
      </c>
      <c r="P2" t="s">
        <v>3</v>
      </c>
    </row>
    <row r="3" spans="1:20" x14ac:dyDescent="0.25">
      <c r="A3">
        <v>1001</v>
      </c>
      <c r="B3" t="s">
        <v>152</v>
      </c>
      <c r="C3">
        <v>32</v>
      </c>
      <c r="D3" t="s">
        <v>152</v>
      </c>
      <c r="E3">
        <v>1055</v>
      </c>
      <c r="F3" t="s">
        <v>190</v>
      </c>
      <c r="G3">
        <v>30</v>
      </c>
      <c r="I3">
        <v>1056</v>
      </c>
      <c r="J3" t="s">
        <v>8</v>
      </c>
      <c r="K3">
        <v>30</v>
      </c>
      <c r="M3">
        <v>1062</v>
      </c>
      <c r="N3" t="s">
        <v>25</v>
      </c>
      <c r="O3">
        <v>28</v>
      </c>
    </row>
    <row r="4" spans="1:20" x14ac:dyDescent="0.25">
      <c r="A4">
        <v>1002</v>
      </c>
      <c r="B4" t="s">
        <v>6</v>
      </c>
      <c r="C4">
        <v>31</v>
      </c>
      <c r="E4">
        <v>1010</v>
      </c>
      <c r="F4" t="s">
        <v>4</v>
      </c>
      <c r="G4">
        <v>30</v>
      </c>
      <c r="I4">
        <v>1057</v>
      </c>
      <c r="J4" t="s">
        <v>12</v>
      </c>
      <c r="K4">
        <v>31</v>
      </c>
      <c r="M4">
        <v>1035</v>
      </c>
      <c r="N4" t="s">
        <v>50</v>
      </c>
      <c r="O4">
        <v>30</v>
      </c>
    </row>
    <row r="5" spans="1:20" x14ac:dyDescent="0.25">
      <c r="A5">
        <v>1003</v>
      </c>
      <c r="B5" t="s">
        <v>10</v>
      </c>
      <c r="C5">
        <v>31</v>
      </c>
      <c r="E5">
        <v>1117</v>
      </c>
      <c r="F5" t="s">
        <v>430</v>
      </c>
      <c r="G5">
        <v>33</v>
      </c>
      <c r="H5" t="s">
        <v>336</v>
      </c>
      <c r="I5">
        <v>1058</v>
      </c>
      <c r="J5" t="s">
        <v>14</v>
      </c>
      <c r="K5">
        <v>30</v>
      </c>
      <c r="M5">
        <v>1113</v>
      </c>
      <c r="N5" t="s">
        <v>260</v>
      </c>
      <c r="O5">
        <v>30</v>
      </c>
      <c r="P5" t="s">
        <v>217</v>
      </c>
    </row>
    <row r="6" spans="1:20" x14ac:dyDescent="0.25">
      <c r="A6">
        <v>1005</v>
      </c>
      <c r="B6" t="s">
        <v>153</v>
      </c>
      <c r="C6">
        <v>31</v>
      </c>
      <c r="E6">
        <v>1138</v>
      </c>
      <c r="F6" t="s">
        <v>504</v>
      </c>
      <c r="G6">
        <v>30</v>
      </c>
      <c r="I6">
        <v>1060</v>
      </c>
      <c r="J6" t="s">
        <v>20</v>
      </c>
      <c r="K6">
        <v>30</v>
      </c>
      <c r="M6">
        <v>1147</v>
      </c>
      <c r="N6" t="s">
        <v>631</v>
      </c>
      <c r="O6">
        <v>30</v>
      </c>
    </row>
    <row r="7" spans="1:20" x14ac:dyDescent="0.25">
      <c r="A7">
        <v>1030</v>
      </c>
      <c r="B7" t="s">
        <v>41</v>
      </c>
      <c r="C7">
        <v>30</v>
      </c>
      <c r="E7">
        <v>1011</v>
      </c>
      <c r="F7" t="s">
        <v>7</v>
      </c>
      <c r="G7">
        <v>30</v>
      </c>
      <c r="I7">
        <v>1090</v>
      </c>
      <c r="J7" t="s">
        <v>65</v>
      </c>
      <c r="K7">
        <v>28</v>
      </c>
      <c r="L7" t="s">
        <v>164</v>
      </c>
      <c r="M7">
        <v>1148</v>
      </c>
      <c r="N7" t="s">
        <v>632</v>
      </c>
      <c r="O7">
        <v>31</v>
      </c>
    </row>
    <row r="8" spans="1:20" x14ac:dyDescent="0.25">
      <c r="A8">
        <v>1006</v>
      </c>
      <c r="B8" t="s">
        <v>155</v>
      </c>
      <c r="C8">
        <v>31</v>
      </c>
      <c r="D8" t="s">
        <v>155</v>
      </c>
      <c r="E8">
        <v>1131</v>
      </c>
      <c r="F8" t="s">
        <v>501</v>
      </c>
      <c r="G8">
        <v>32</v>
      </c>
      <c r="I8">
        <v>1065</v>
      </c>
      <c r="J8" t="s">
        <v>31</v>
      </c>
      <c r="K8">
        <v>29</v>
      </c>
    </row>
    <row r="9" spans="1:20" x14ac:dyDescent="0.25">
      <c r="A9">
        <v>1007</v>
      </c>
      <c r="B9" t="s">
        <v>19</v>
      </c>
      <c r="C9">
        <v>32</v>
      </c>
      <c r="E9">
        <v>1120</v>
      </c>
      <c r="F9" t="s">
        <v>451</v>
      </c>
      <c r="G9">
        <v>30</v>
      </c>
      <c r="I9">
        <v>1068</v>
      </c>
      <c r="J9" t="s">
        <v>203</v>
      </c>
      <c r="K9">
        <v>30</v>
      </c>
      <c r="S9" t="str" cm="1">
        <f t="array" ref="S9:S108">_xlfn._xlws.SORT(_xlfn.TOCOL(_xlfn.VSTACK(B3:B100, F3:F99, J3:J85, N3:N96), 1))</f>
        <v>ACoolNickName</v>
      </c>
      <c r="T9" t="s">
        <v>190</v>
      </c>
    </row>
    <row r="10" spans="1:20" x14ac:dyDescent="0.25">
      <c r="A10">
        <v>1008</v>
      </c>
      <c r="B10" t="s">
        <v>195</v>
      </c>
      <c r="C10">
        <v>30</v>
      </c>
      <c r="D10" t="s">
        <v>156</v>
      </c>
      <c r="E10">
        <v>1013</v>
      </c>
      <c r="F10" t="s">
        <v>13</v>
      </c>
      <c r="G10">
        <v>31</v>
      </c>
      <c r="I10">
        <v>1070</v>
      </c>
      <c r="J10" t="s">
        <v>194</v>
      </c>
      <c r="K10">
        <v>28</v>
      </c>
      <c r="S10" t="str">
        <v>Addisssss</v>
      </c>
      <c r="T10" t="s">
        <v>8</v>
      </c>
    </row>
    <row r="11" spans="1:20" x14ac:dyDescent="0.25">
      <c r="A11">
        <v>1009</v>
      </c>
      <c r="B11" t="s">
        <v>23</v>
      </c>
      <c r="C11">
        <v>31</v>
      </c>
      <c r="E11">
        <v>1122</v>
      </c>
      <c r="F11" t="s">
        <v>458</v>
      </c>
      <c r="G11">
        <v>31</v>
      </c>
      <c r="I11">
        <v>1126</v>
      </c>
      <c r="J11" t="s">
        <v>485</v>
      </c>
      <c r="K11">
        <v>30</v>
      </c>
      <c r="S11" t="str">
        <v>Adi500</v>
      </c>
      <c r="T11" s="153" t="s">
        <v>4</v>
      </c>
    </row>
    <row r="12" spans="1:20" x14ac:dyDescent="0.25">
      <c r="E12">
        <v>1125</v>
      </c>
      <c r="F12" t="s">
        <v>459</v>
      </c>
      <c r="G12">
        <v>32</v>
      </c>
      <c r="I12">
        <v>1072</v>
      </c>
      <c r="J12" t="s">
        <v>191</v>
      </c>
      <c r="K12">
        <v>27</v>
      </c>
      <c r="L12" t="s">
        <v>160</v>
      </c>
      <c r="S12" t="str">
        <v>Afun6</v>
      </c>
      <c r="T12" s="153" t="s">
        <v>336</v>
      </c>
    </row>
    <row r="13" spans="1:20" x14ac:dyDescent="0.25">
      <c r="E13">
        <v>1014</v>
      </c>
      <c r="F13" t="s">
        <v>16</v>
      </c>
      <c r="G13">
        <v>30</v>
      </c>
      <c r="I13">
        <v>1074</v>
      </c>
      <c r="J13" t="s">
        <v>43</v>
      </c>
      <c r="K13">
        <v>30</v>
      </c>
      <c r="S13" t="str">
        <v>Amii</v>
      </c>
      <c r="T13" t="s">
        <v>504</v>
      </c>
    </row>
    <row r="14" spans="1:20" x14ac:dyDescent="0.25">
      <c r="E14">
        <v>1017</v>
      </c>
      <c r="F14" t="s">
        <v>188</v>
      </c>
      <c r="G14">
        <v>29</v>
      </c>
      <c r="I14">
        <v>1094</v>
      </c>
      <c r="J14" t="s">
        <v>628</v>
      </c>
      <c r="K14">
        <v>28</v>
      </c>
      <c r="L14" t="s">
        <v>67</v>
      </c>
      <c r="S14" t="str">
        <v>AreKayPee</v>
      </c>
      <c r="T14" t="s">
        <v>7</v>
      </c>
    </row>
    <row r="15" spans="1:20" x14ac:dyDescent="0.25">
      <c r="E15">
        <v>1021</v>
      </c>
      <c r="F15" t="s">
        <v>429</v>
      </c>
      <c r="G15">
        <v>31</v>
      </c>
      <c r="H15" t="s">
        <v>254</v>
      </c>
      <c r="I15">
        <v>1129</v>
      </c>
      <c r="J15" t="s">
        <v>499</v>
      </c>
      <c r="K15">
        <v>30</v>
      </c>
      <c r="S15" t="str">
        <v>Ashmit Odisha</v>
      </c>
      <c r="T15" t="s">
        <v>12</v>
      </c>
    </row>
    <row r="16" spans="1:20" x14ac:dyDescent="0.25">
      <c r="E16">
        <v>1130</v>
      </c>
      <c r="F16" t="s">
        <v>500</v>
      </c>
      <c r="G16">
        <v>31</v>
      </c>
      <c r="I16">
        <v>1075</v>
      </c>
      <c r="J16" t="s">
        <v>45</v>
      </c>
      <c r="K16">
        <v>30</v>
      </c>
      <c r="S16" t="str">
        <v>Baby Fortuner</v>
      </c>
      <c r="T16" t="s">
        <v>501</v>
      </c>
    </row>
    <row r="17" spans="5:20" x14ac:dyDescent="0.25">
      <c r="E17">
        <v>1023</v>
      </c>
      <c r="F17" t="s">
        <v>28</v>
      </c>
      <c r="G17">
        <v>31</v>
      </c>
      <c r="I17">
        <v>1076</v>
      </c>
      <c r="J17" t="s">
        <v>47</v>
      </c>
      <c r="K17">
        <v>29</v>
      </c>
      <c r="S17" t="str">
        <v>Bakchod Billa</v>
      </c>
      <c r="T17" t="s">
        <v>451</v>
      </c>
    </row>
    <row r="18" spans="5:20" x14ac:dyDescent="0.25">
      <c r="E18">
        <v>1114</v>
      </c>
      <c r="F18" t="s">
        <v>176</v>
      </c>
      <c r="G18">
        <v>30</v>
      </c>
      <c r="I18">
        <v>1145</v>
      </c>
      <c r="J18" t="s">
        <v>579</v>
      </c>
      <c r="K18">
        <v>31</v>
      </c>
      <c r="S18" t="str">
        <v>Balkan</v>
      </c>
      <c r="T18" t="s">
        <v>14</v>
      </c>
    </row>
    <row r="19" spans="5:20" x14ac:dyDescent="0.25">
      <c r="E19">
        <v>1123</v>
      </c>
      <c r="F19" t="s">
        <v>454</v>
      </c>
      <c r="G19">
        <v>32</v>
      </c>
      <c r="I19">
        <v>1081</v>
      </c>
      <c r="J19" t="s">
        <v>54</v>
      </c>
      <c r="K19">
        <v>30</v>
      </c>
      <c r="S19" t="str">
        <v>BeachyGirl98</v>
      </c>
      <c r="T19" t="s">
        <v>596</v>
      </c>
    </row>
    <row r="20" spans="5:20" x14ac:dyDescent="0.25">
      <c r="E20">
        <v>1025</v>
      </c>
      <c r="F20" t="s">
        <v>32</v>
      </c>
      <c r="G20">
        <v>29</v>
      </c>
      <c r="I20">
        <v>1084</v>
      </c>
      <c r="J20" t="s">
        <v>58</v>
      </c>
      <c r="K20">
        <v>29</v>
      </c>
      <c r="S20" t="str">
        <v>Big Meech</v>
      </c>
      <c r="T20" t="s">
        <v>17</v>
      </c>
    </row>
    <row r="21" spans="5:20" x14ac:dyDescent="0.25">
      <c r="E21">
        <v>1118</v>
      </c>
      <c r="F21" t="s">
        <v>426</v>
      </c>
      <c r="G21">
        <v>30</v>
      </c>
      <c r="I21">
        <v>1127</v>
      </c>
      <c r="J21" t="s">
        <v>498</v>
      </c>
      <c r="K21">
        <v>30</v>
      </c>
      <c r="S21" t="str">
        <v>biiee</v>
      </c>
      <c r="T21" t="s">
        <v>13</v>
      </c>
    </row>
    <row r="22" spans="5:20" x14ac:dyDescent="0.25">
      <c r="E22">
        <v>1100</v>
      </c>
      <c r="F22" t="s">
        <v>73</v>
      </c>
      <c r="G22">
        <v>30</v>
      </c>
      <c r="I22">
        <v>1085</v>
      </c>
      <c r="J22" t="s">
        <v>60</v>
      </c>
      <c r="K22">
        <v>30</v>
      </c>
      <c r="S22" t="str">
        <v>Blaque</v>
      </c>
      <c r="T22" t="s">
        <v>20</v>
      </c>
    </row>
    <row r="23" spans="5:20" x14ac:dyDescent="0.25">
      <c r="E23">
        <v>1026</v>
      </c>
      <c r="F23" t="s">
        <v>187</v>
      </c>
      <c r="G23">
        <v>31</v>
      </c>
      <c r="I23">
        <v>1086</v>
      </c>
      <c r="J23" t="s">
        <v>193</v>
      </c>
      <c r="K23">
        <v>30</v>
      </c>
      <c r="S23" t="str">
        <v>Blaze Shadow</v>
      </c>
      <c r="T23" t="s">
        <v>65</v>
      </c>
    </row>
    <row r="24" spans="5:20" x14ac:dyDescent="0.25">
      <c r="E24">
        <v>1143</v>
      </c>
      <c r="F24" t="s">
        <v>590</v>
      </c>
      <c r="G24">
        <v>31</v>
      </c>
      <c r="I24">
        <v>1087</v>
      </c>
      <c r="J24" t="s">
        <v>62</v>
      </c>
      <c r="K24">
        <v>29</v>
      </c>
      <c r="S24" t="str">
        <v>Blazing Inferno</v>
      </c>
      <c r="T24" t="s">
        <v>458</v>
      </c>
    </row>
    <row r="25" spans="5:20" x14ac:dyDescent="0.25">
      <c r="E25">
        <v>1027</v>
      </c>
      <c r="F25" t="s">
        <v>35</v>
      </c>
      <c r="G25">
        <v>31</v>
      </c>
      <c r="I25">
        <v>1088</v>
      </c>
      <c r="J25" t="s">
        <v>64</v>
      </c>
      <c r="K25">
        <v>30</v>
      </c>
      <c r="S25" t="str">
        <v>BravoTeam25</v>
      </c>
      <c r="T25" t="s">
        <v>459</v>
      </c>
    </row>
    <row r="26" spans="5:20" x14ac:dyDescent="0.25">
      <c r="E26">
        <v>1020</v>
      </c>
      <c r="F26" t="s">
        <v>431</v>
      </c>
      <c r="G26">
        <v>33</v>
      </c>
      <c r="H26" t="s">
        <v>24</v>
      </c>
      <c r="I26">
        <v>1119</v>
      </c>
      <c r="J26" t="s">
        <v>449</v>
      </c>
      <c r="K26">
        <v>30</v>
      </c>
      <c r="S26" t="str">
        <v>CarlosMLG</v>
      </c>
      <c r="T26" t="s">
        <v>16</v>
      </c>
    </row>
    <row r="27" spans="5:20" x14ac:dyDescent="0.25">
      <c r="E27">
        <v>1028</v>
      </c>
      <c r="F27" t="s">
        <v>189</v>
      </c>
      <c r="G27">
        <v>30</v>
      </c>
      <c r="I27">
        <v>1146</v>
      </c>
      <c r="J27" t="s">
        <v>581</v>
      </c>
      <c r="K27">
        <v>29</v>
      </c>
      <c r="S27" t="str">
        <v>CARTON-LIN</v>
      </c>
      <c r="T27" t="s">
        <v>25</v>
      </c>
    </row>
    <row r="28" spans="5:20" ht="15" customHeight="1" x14ac:dyDescent="0.25">
      <c r="E28">
        <v>1134</v>
      </c>
      <c r="F28" t="s">
        <v>486</v>
      </c>
      <c r="G28">
        <v>31</v>
      </c>
      <c r="S28" t="str">
        <v>Crazy AF</v>
      </c>
      <c r="T28" t="s">
        <v>188</v>
      </c>
    </row>
    <row r="29" spans="5:20" x14ac:dyDescent="0.25">
      <c r="E29">
        <v>1029</v>
      </c>
      <c r="F29" t="s">
        <v>37</v>
      </c>
      <c r="G29">
        <v>31</v>
      </c>
      <c r="H29" t="s">
        <v>38</v>
      </c>
      <c r="S29" t="str">
        <v>Crazy Head</v>
      </c>
      <c r="T29" t="s">
        <v>29</v>
      </c>
    </row>
    <row r="30" spans="5:20" x14ac:dyDescent="0.25">
      <c r="E30">
        <v>1136</v>
      </c>
      <c r="F30" t="s">
        <v>502</v>
      </c>
      <c r="G30">
        <v>32</v>
      </c>
      <c r="S30" t="str">
        <v>Daani</v>
      </c>
      <c r="T30" t="s">
        <v>429</v>
      </c>
    </row>
    <row r="31" spans="5:20" x14ac:dyDescent="0.25">
      <c r="E31">
        <v>1135</v>
      </c>
      <c r="F31" t="s">
        <v>489</v>
      </c>
      <c r="G31">
        <v>31</v>
      </c>
      <c r="S31" t="str">
        <v>Deadwake</v>
      </c>
      <c r="T31" t="s">
        <v>500</v>
      </c>
    </row>
    <row r="32" spans="5:20" x14ac:dyDescent="0.25">
      <c r="E32">
        <v>1031</v>
      </c>
      <c r="F32" t="s">
        <v>42</v>
      </c>
      <c r="G32">
        <v>31</v>
      </c>
      <c r="S32" t="str">
        <v>DestinedOne</v>
      </c>
      <c r="T32" t="s">
        <v>31</v>
      </c>
    </row>
    <row r="33" spans="5:20" x14ac:dyDescent="0.25">
      <c r="E33">
        <v>1032</v>
      </c>
      <c r="F33" t="s">
        <v>44</v>
      </c>
      <c r="G33">
        <v>32</v>
      </c>
      <c r="H33" t="s">
        <v>159</v>
      </c>
      <c r="S33" t="str">
        <v>Ender174</v>
      </c>
      <c r="T33" t="s">
        <v>28</v>
      </c>
    </row>
    <row r="34" spans="5:20" x14ac:dyDescent="0.25">
      <c r="E34">
        <v>1033</v>
      </c>
      <c r="F34" t="s">
        <v>154</v>
      </c>
      <c r="G34">
        <v>33</v>
      </c>
      <c r="S34" t="str">
        <v>fantasmah</v>
      </c>
      <c r="T34" t="s">
        <v>6</v>
      </c>
    </row>
    <row r="35" spans="5:20" x14ac:dyDescent="0.25">
      <c r="E35">
        <v>1142</v>
      </c>
      <c r="F35" t="s">
        <v>591</v>
      </c>
      <c r="G35">
        <v>31</v>
      </c>
      <c r="S35" t="str">
        <v>felemiah</v>
      </c>
      <c r="T35" t="s">
        <v>152</v>
      </c>
    </row>
    <row r="36" spans="5:20" x14ac:dyDescent="0.25">
      <c r="E36">
        <v>1034</v>
      </c>
      <c r="F36" t="s">
        <v>46</v>
      </c>
      <c r="G36">
        <v>29</v>
      </c>
      <c r="S36" t="str">
        <v>FernaLS</v>
      </c>
      <c r="T36" t="s">
        <v>176</v>
      </c>
    </row>
    <row r="37" spans="5:20" x14ac:dyDescent="0.25">
      <c r="E37">
        <v>1037</v>
      </c>
      <c r="F37" t="s">
        <v>48</v>
      </c>
      <c r="G37">
        <v>33</v>
      </c>
      <c r="S37" t="str">
        <v>Gareeeeb</v>
      </c>
      <c r="T37" t="s">
        <v>454</v>
      </c>
    </row>
    <row r="38" spans="5:20" x14ac:dyDescent="0.25">
      <c r="E38">
        <v>1036</v>
      </c>
      <c r="F38" t="s">
        <v>158</v>
      </c>
      <c r="G38">
        <v>30</v>
      </c>
      <c r="H38" t="s">
        <v>158</v>
      </c>
      <c r="S38" t="str">
        <v>GaurangM</v>
      </c>
      <c r="T38" t="s">
        <v>32</v>
      </c>
    </row>
    <row r="39" spans="5:20" x14ac:dyDescent="0.25">
      <c r="E39">
        <v>1104</v>
      </c>
      <c r="F39" t="s">
        <v>74</v>
      </c>
      <c r="G39">
        <v>30</v>
      </c>
      <c r="S39" t="str">
        <v>GhostofAthens</v>
      </c>
      <c r="T39" t="s">
        <v>597</v>
      </c>
    </row>
    <row r="40" spans="5:20" x14ac:dyDescent="0.25">
      <c r="E40">
        <v>1140</v>
      </c>
      <c r="F40" t="s">
        <v>583</v>
      </c>
      <c r="G40">
        <v>32</v>
      </c>
      <c r="S40" t="str">
        <v>Gigante de Mu</v>
      </c>
      <c r="T40" t="s">
        <v>10</v>
      </c>
    </row>
    <row r="41" spans="5:20" x14ac:dyDescent="0.25">
      <c r="E41">
        <v>1038</v>
      </c>
      <c r="F41" t="s">
        <v>53</v>
      </c>
      <c r="G41">
        <v>29</v>
      </c>
      <c r="S41" t="str">
        <v>GKPHylnd</v>
      </c>
      <c r="T41" t="s">
        <v>426</v>
      </c>
    </row>
    <row r="42" spans="5:20" x14ac:dyDescent="0.25">
      <c r="E42">
        <v>1137</v>
      </c>
      <c r="F42" t="s">
        <v>503</v>
      </c>
      <c r="G42">
        <v>31</v>
      </c>
      <c r="S42" t="str">
        <v>go0ns</v>
      </c>
      <c r="T42" t="s">
        <v>203</v>
      </c>
    </row>
    <row r="43" spans="5:20" x14ac:dyDescent="0.25">
      <c r="E43">
        <v>1039</v>
      </c>
      <c r="F43" t="s">
        <v>57</v>
      </c>
      <c r="G43">
        <v>31</v>
      </c>
      <c r="S43" t="str">
        <v>HellBOY</v>
      </c>
      <c r="T43" t="s">
        <v>73</v>
      </c>
    </row>
    <row r="44" spans="5:20" x14ac:dyDescent="0.25">
      <c r="E44">
        <v>1128</v>
      </c>
      <c r="F44" t="s">
        <v>492</v>
      </c>
      <c r="G44">
        <v>31</v>
      </c>
      <c r="S44" t="str">
        <v>HidSid</v>
      </c>
      <c r="T44" t="s">
        <v>187</v>
      </c>
    </row>
    <row r="45" spans="5:20" x14ac:dyDescent="0.25">
      <c r="E45">
        <v>1041</v>
      </c>
      <c r="F45" t="s">
        <v>59</v>
      </c>
      <c r="G45">
        <v>29</v>
      </c>
      <c r="S45" t="str">
        <v>Hnakai</v>
      </c>
      <c r="T45" t="s">
        <v>590</v>
      </c>
    </row>
    <row r="46" spans="5:20" x14ac:dyDescent="0.25">
      <c r="E46">
        <v>1043</v>
      </c>
      <c r="F46" t="s">
        <v>76</v>
      </c>
      <c r="G46">
        <v>30</v>
      </c>
      <c r="S46" t="str">
        <v>HulaGrafix</v>
      </c>
      <c r="T46" t="s">
        <v>35</v>
      </c>
    </row>
    <row r="47" spans="5:20" x14ac:dyDescent="0.25">
      <c r="E47">
        <v>1044</v>
      </c>
      <c r="F47" t="s">
        <v>61</v>
      </c>
      <c r="G47">
        <v>31</v>
      </c>
      <c r="S47" t="str">
        <v>humzi</v>
      </c>
      <c r="T47" t="s">
        <v>194</v>
      </c>
    </row>
    <row r="48" spans="5:20" x14ac:dyDescent="0.25">
      <c r="E48">
        <v>1132</v>
      </c>
      <c r="F48" t="s">
        <v>494</v>
      </c>
      <c r="G48">
        <v>31</v>
      </c>
      <c r="S48" t="str">
        <v>INDIAN COP</v>
      </c>
      <c r="T48" t="s">
        <v>485</v>
      </c>
    </row>
    <row r="49" spans="5:20" x14ac:dyDescent="0.25">
      <c r="E49">
        <v>1124</v>
      </c>
      <c r="F49" t="s">
        <v>456</v>
      </c>
      <c r="G49">
        <v>30</v>
      </c>
      <c r="S49" t="str">
        <v>indiasapu</v>
      </c>
      <c r="T49" t="s">
        <v>431</v>
      </c>
    </row>
    <row r="50" spans="5:20" x14ac:dyDescent="0.25">
      <c r="E50">
        <v>1045</v>
      </c>
      <c r="F50" t="s">
        <v>251</v>
      </c>
      <c r="G50">
        <v>30</v>
      </c>
      <c r="S50" t="str">
        <v>Jackal $0 F2P</v>
      </c>
      <c r="T50" t="s">
        <v>189</v>
      </c>
    </row>
    <row r="51" spans="5:20" x14ac:dyDescent="0.25">
      <c r="E51">
        <v>1141</v>
      </c>
      <c r="F51" t="s">
        <v>589</v>
      </c>
      <c r="G51">
        <v>34</v>
      </c>
      <c r="S51" t="str">
        <v>Jar Jar Bawk</v>
      </c>
      <c r="T51" t="s">
        <v>191</v>
      </c>
    </row>
    <row r="52" spans="5:20" x14ac:dyDescent="0.25">
      <c r="E52">
        <v>1004</v>
      </c>
      <c r="F52" t="s">
        <v>625</v>
      </c>
      <c r="G52">
        <v>30</v>
      </c>
      <c r="H52" t="s">
        <v>250</v>
      </c>
      <c r="S52" t="str">
        <v>Jbzscrews</v>
      </c>
      <c r="T52" t="s">
        <v>486</v>
      </c>
    </row>
    <row r="53" spans="5:20" x14ac:dyDescent="0.25">
      <c r="E53">
        <v>1047</v>
      </c>
      <c r="F53" t="s">
        <v>63</v>
      </c>
      <c r="G53">
        <v>30</v>
      </c>
      <c r="S53" t="str">
        <v>Josh 007</v>
      </c>
      <c r="T53" t="s">
        <v>37</v>
      </c>
    </row>
    <row r="54" spans="5:20" x14ac:dyDescent="0.25">
      <c r="E54">
        <v>1048</v>
      </c>
      <c r="F54" t="s">
        <v>186</v>
      </c>
      <c r="G54">
        <v>32</v>
      </c>
      <c r="S54" t="str">
        <v>KAS</v>
      </c>
      <c r="T54" t="s">
        <v>43</v>
      </c>
    </row>
    <row r="55" spans="5:20" x14ac:dyDescent="0.25">
      <c r="E55">
        <v>1098</v>
      </c>
      <c r="F55" t="s">
        <v>66</v>
      </c>
      <c r="G55">
        <v>29</v>
      </c>
      <c r="S55" t="str">
        <v>Kazim</v>
      </c>
      <c r="T55" t="s">
        <v>502</v>
      </c>
    </row>
    <row r="56" spans="5:20" x14ac:dyDescent="0.25">
      <c r="E56">
        <v>1139</v>
      </c>
      <c r="F56" t="s">
        <v>585</v>
      </c>
      <c r="G56">
        <v>32</v>
      </c>
      <c r="S56" t="str">
        <v>kealThus</v>
      </c>
      <c r="T56" t="s">
        <v>153</v>
      </c>
    </row>
    <row r="57" spans="5:20" x14ac:dyDescent="0.25">
      <c r="E57">
        <v>1111</v>
      </c>
      <c r="F57" t="s">
        <v>162</v>
      </c>
      <c r="G57">
        <v>31</v>
      </c>
      <c r="S57" t="str">
        <v>KILLG-MACH</v>
      </c>
      <c r="T57" t="s">
        <v>489</v>
      </c>
    </row>
    <row r="58" spans="5:20" x14ac:dyDescent="0.25">
      <c r="E58">
        <v>1049</v>
      </c>
      <c r="F58" t="s">
        <v>68</v>
      </c>
      <c r="G58">
        <v>29</v>
      </c>
      <c r="S58" t="str">
        <v>Kimpossible7544</v>
      </c>
      <c r="T58" t="s">
        <v>41</v>
      </c>
    </row>
    <row r="59" spans="5:20" x14ac:dyDescent="0.25">
      <c r="E59">
        <v>1051</v>
      </c>
      <c r="F59" t="s">
        <v>70</v>
      </c>
      <c r="G59">
        <v>30</v>
      </c>
      <c r="H59" t="s">
        <v>157</v>
      </c>
      <c r="S59" t="str">
        <v>Landcruiser</v>
      </c>
      <c r="T59" t="s">
        <v>196</v>
      </c>
    </row>
    <row r="60" spans="5:20" x14ac:dyDescent="0.25">
      <c r="E60">
        <v>1133</v>
      </c>
      <c r="F60" t="s">
        <v>626</v>
      </c>
      <c r="G60">
        <v>30</v>
      </c>
      <c r="H60" t="s">
        <v>448</v>
      </c>
      <c r="S60" t="str">
        <v>LeleXX85</v>
      </c>
      <c r="T60" t="s">
        <v>499</v>
      </c>
    </row>
    <row r="61" spans="5:20" x14ac:dyDescent="0.25">
      <c r="E61">
        <v>1054</v>
      </c>
      <c r="F61" t="s">
        <v>192</v>
      </c>
      <c r="G61">
        <v>31</v>
      </c>
      <c r="S61" t="str">
        <v>lion cute</v>
      </c>
      <c r="T61" t="s">
        <v>42</v>
      </c>
    </row>
    <row r="62" spans="5:20" x14ac:dyDescent="0.25">
      <c r="E62">
        <v>1144</v>
      </c>
      <c r="F62" t="s">
        <v>586</v>
      </c>
      <c r="G62">
        <v>30</v>
      </c>
      <c r="S62" t="str">
        <v>LionessEvergree</v>
      </c>
      <c r="T62" t="s">
        <v>45</v>
      </c>
    </row>
    <row r="63" spans="5:20" x14ac:dyDescent="0.25">
      <c r="E63">
        <v>1149</v>
      </c>
      <c r="F63" t="s">
        <v>633</v>
      </c>
      <c r="G63">
        <v>33</v>
      </c>
      <c r="S63" t="str">
        <v>Lisa</v>
      </c>
      <c r="T63" t="s">
        <v>44</v>
      </c>
    </row>
    <row r="64" spans="5:20" x14ac:dyDescent="0.25">
      <c r="S64" t="str">
        <v>LittleOmig</v>
      </c>
      <c r="T64" t="s">
        <v>47</v>
      </c>
    </row>
    <row r="65" spans="19:20" x14ac:dyDescent="0.25">
      <c r="S65" t="str">
        <v>Lolnaaav</v>
      </c>
      <c r="T65" t="s">
        <v>579</v>
      </c>
    </row>
    <row r="66" spans="19:20" x14ac:dyDescent="0.25">
      <c r="S66" t="str">
        <v>Lunacat17</v>
      </c>
      <c r="T66" t="s">
        <v>154</v>
      </c>
    </row>
    <row r="67" spans="19:20" x14ac:dyDescent="0.25">
      <c r="S67" t="str">
        <v>McJeeps</v>
      </c>
      <c r="T67" t="s">
        <v>46</v>
      </c>
    </row>
    <row r="68" spans="19:20" x14ac:dyDescent="0.25">
      <c r="S68" t="str">
        <v>M-D</v>
      </c>
      <c r="T68" t="s">
        <v>591</v>
      </c>
    </row>
    <row r="69" spans="19:20" x14ac:dyDescent="0.25">
      <c r="S69" t="str">
        <v>Mekk9</v>
      </c>
      <c r="T69" t="s">
        <v>48</v>
      </c>
    </row>
    <row r="70" spans="19:20" x14ac:dyDescent="0.25">
      <c r="S70" t="str">
        <v>Meowwe</v>
      </c>
      <c r="T70" t="s">
        <v>50</v>
      </c>
    </row>
    <row r="71" spans="19:20" x14ac:dyDescent="0.25">
      <c r="S71" t="str">
        <v>metalhead1617</v>
      </c>
      <c r="T71" t="s">
        <v>158</v>
      </c>
    </row>
    <row r="72" spans="19:20" x14ac:dyDescent="0.25">
      <c r="S72" t="str">
        <v>misswiz</v>
      </c>
      <c r="T72" t="s">
        <v>74</v>
      </c>
    </row>
    <row r="73" spans="19:20" x14ac:dyDescent="0.25">
      <c r="S73" t="str">
        <v>Mr. Tife</v>
      </c>
      <c r="T73" t="s">
        <v>583</v>
      </c>
    </row>
    <row r="74" spans="19:20" x14ac:dyDescent="0.25">
      <c r="S74" t="str">
        <v>MyHitMyWay</v>
      </c>
      <c r="T74" t="s">
        <v>53</v>
      </c>
    </row>
    <row r="75" spans="19:20" x14ac:dyDescent="0.25">
      <c r="S75" t="str">
        <v>Nephi</v>
      </c>
      <c r="T75" t="s">
        <v>503</v>
      </c>
    </row>
    <row r="76" spans="19:20" x14ac:dyDescent="0.25">
      <c r="S76" t="str">
        <v>Ooppss</v>
      </c>
      <c r="T76" t="s">
        <v>601</v>
      </c>
    </row>
    <row r="77" spans="19:20" x14ac:dyDescent="0.25">
      <c r="S77" t="str">
        <v>Ozzi-</v>
      </c>
    </row>
    <row r="78" spans="19:20" x14ac:dyDescent="0.25">
      <c r="S78" t="str">
        <v>Ozzy Fudd</v>
      </c>
    </row>
    <row r="79" spans="19:20" x14ac:dyDescent="0.25">
      <c r="S79" t="str">
        <v>RedDawn2110</v>
      </c>
    </row>
    <row r="80" spans="19:20" x14ac:dyDescent="0.25">
      <c r="S80" t="str">
        <v>Rex Odie</v>
      </c>
    </row>
    <row r="81" spans="19:19" x14ac:dyDescent="0.25">
      <c r="S81" t="str">
        <v>Rushu19</v>
      </c>
    </row>
    <row r="82" spans="19:19" x14ac:dyDescent="0.25">
      <c r="S82" t="str">
        <v>RyanD</v>
      </c>
    </row>
    <row r="83" spans="19:19" x14ac:dyDescent="0.25">
      <c r="S83" t="str">
        <v>saichandra</v>
      </c>
    </row>
    <row r="84" spans="19:19" x14ac:dyDescent="0.25">
      <c r="S84" t="str">
        <v>Shubh10</v>
      </c>
    </row>
    <row r="85" spans="19:19" x14ac:dyDescent="0.25">
      <c r="S85" t="str">
        <v>slap-mtl-can</v>
      </c>
    </row>
    <row r="86" spans="19:19" x14ac:dyDescent="0.25">
      <c r="S86" t="str">
        <v>smecherul</v>
      </c>
    </row>
    <row r="87" spans="19:19" x14ac:dyDescent="0.25">
      <c r="S87" t="str">
        <v>Storm-Batey</v>
      </c>
    </row>
    <row r="88" spans="19:19" x14ac:dyDescent="0.25">
      <c r="S88" t="str">
        <v>SurvivorBias</v>
      </c>
    </row>
    <row r="89" spans="19:19" x14ac:dyDescent="0.25">
      <c r="S89" t="str">
        <v>T3psu</v>
      </c>
    </row>
    <row r="90" spans="19:19" x14ac:dyDescent="0.25">
      <c r="S90" t="str">
        <v>Tha-Don</v>
      </c>
    </row>
    <row r="91" spans="19:19" x14ac:dyDescent="0.25">
      <c r="S91" t="str">
        <v>The Knull</v>
      </c>
    </row>
    <row r="92" spans="19:19" x14ac:dyDescent="0.25">
      <c r="S92" t="str">
        <v>THE LEGEND</v>
      </c>
    </row>
    <row r="93" spans="19:19" x14ac:dyDescent="0.25">
      <c r="S93" t="str">
        <v>The Witcher</v>
      </c>
    </row>
    <row r="94" spans="19:19" x14ac:dyDescent="0.25">
      <c r="S94" t="str">
        <v>theKD</v>
      </c>
    </row>
    <row r="95" spans="19:19" x14ac:dyDescent="0.25">
      <c r="S95" t="str">
        <v>Tife</v>
      </c>
    </row>
    <row r="96" spans="19:19" x14ac:dyDescent="0.25">
      <c r="S96" t="str">
        <v>tij</v>
      </c>
    </row>
    <row r="97" spans="19:19" x14ac:dyDescent="0.25">
      <c r="S97" t="str">
        <v>Tillu Bodmosh</v>
      </c>
    </row>
    <row r="98" spans="19:19" x14ac:dyDescent="0.25">
      <c r="S98" t="str">
        <v>TLCHIN</v>
      </c>
    </row>
    <row r="99" spans="19:19" x14ac:dyDescent="0.25">
      <c r="S99" t="str">
        <v>TurkeyG</v>
      </c>
    </row>
    <row r="100" spans="19:19" x14ac:dyDescent="0.25">
      <c r="S100" t="str">
        <v>Turtley22</v>
      </c>
    </row>
    <row r="101" spans="19:19" x14ac:dyDescent="0.25">
      <c r="S101" t="str">
        <v>Valbru</v>
      </c>
    </row>
    <row r="102" spans="19:19" x14ac:dyDescent="0.25">
      <c r="S102" t="str">
        <v>Valentine85</v>
      </c>
    </row>
    <row r="103" spans="19:19" x14ac:dyDescent="0.25">
      <c r="S103" t="str">
        <v>Vicky</v>
      </c>
    </row>
    <row r="104" spans="19:19" x14ac:dyDescent="0.25">
      <c r="S104" t="str">
        <v>Vio</v>
      </c>
    </row>
    <row r="105" spans="19:19" x14ac:dyDescent="0.25">
      <c r="S105" t="str">
        <v>XPmatrix</v>
      </c>
    </row>
    <row r="106" spans="19:19" x14ac:dyDescent="0.25">
      <c r="S106" t="str">
        <v>xx Dr Doctor xx</v>
      </c>
    </row>
    <row r="107" spans="19:19" x14ac:dyDescent="0.25">
      <c r="S107" t="str">
        <v>yupansu</v>
      </c>
    </row>
    <row r="108" spans="19:19" x14ac:dyDescent="0.25">
      <c r="S108" t="str">
        <v>Zzzeus</v>
      </c>
    </row>
  </sheetData>
  <sortState xmlns:xlrd2="http://schemas.microsoft.com/office/spreadsheetml/2017/richdata2" ref="I4:L26">
    <sortCondition ref="J4:J2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ArchiveSelectedRosterPlayer_ToArchivedPlayers">
                <anchor moveWithCells="1" sizeWithCells="1">
                  <from>
                    <xdr:col>16</xdr:col>
                    <xdr:colOff>171450</xdr:colOff>
                    <xdr:row>2</xdr:row>
                    <xdr:rowOff>114300</xdr:rowOff>
                  </from>
                  <to>
                    <xdr:col>18</xdr:col>
                    <xdr:colOff>533400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MovePlayertoCategory.MovePlayertoCategory">
                <anchor moveWithCells="1" sizeWithCells="1">
                  <from>
                    <xdr:col>16</xdr:col>
                    <xdr:colOff>247650</xdr:colOff>
                    <xdr:row>5</xdr:row>
                    <xdr:rowOff>85725</xdr:rowOff>
                  </from>
                  <to>
                    <xdr:col>18</xdr:col>
                    <xdr:colOff>533400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8A94-BA6A-439B-88C0-FBEED3078C3D}">
  <sheetPr codeName="Sheet12"/>
  <dimension ref="A1:B210"/>
  <sheetViews>
    <sheetView topLeftCell="A37" workbookViewId="0">
      <selection activeCell="D20" sqref="D20"/>
    </sheetView>
  </sheetViews>
  <sheetFormatPr defaultRowHeight="15" x14ac:dyDescent="0.25"/>
  <sheetData>
    <row r="1" spans="1:2" x14ac:dyDescent="0.25">
      <c r="A1" t="s">
        <v>165</v>
      </c>
      <c r="B1" t="s">
        <v>0</v>
      </c>
    </row>
    <row r="2" spans="1:2" x14ac:dyDescent="0.25">
      <c r="A2" t="str" cm="1">
        <f t="array" ref="A2">IFERROR(_xlfn.LET(_xlpm.n,_xlfn.VSTACK(Roster!B$3:B$40,Roster!D$3:D$40,Roster!F$3:F$32,Roster!H$3:H$32,Roster!J$3:J$20,Roster!L$3:L$20,Roster!N$3:N$13,Roster!P$3:P$14),INDEX(_xlfn._xlws.FILTER(_xlpm.n,_xlpm.n&lt;&gt;""),ROWS(A$2:A2))),"")</f>
        <v>Ender174</v>
      </c>
      <c r="B2" t="str" cm="1">
        <f t="array" ref="B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2))),"")</f>
        <v/>
      </c>
    </row>
    <row r="3" spans="1:2" x14ac:dyDescent="0.25">
      <c r="A3" t="str" cm="1">
        <f t="array" ref="A3">IFERROR(_xlfn.LET(_xlpm.n,_xlfn.VSTACK(Roster!B$3:B$40,Roster!D$3:D$40,Roster!F$3:F$32,Roster!H$3:H$32,Roster!J$3:J$20,Roster!L$3:L$20,Roster!N$3:N$13,Roster!P$3:P$14),INDEX(_xlfn._xlws.FILTER(_xlpm.n,_xlpm.n&lt;&gt;""),ROWS(A$2:A3))),"")</f>
        <v>DestinedOne</v>
      </c>
      <c r="B3" t="str" cm="1">
        <f t="array" ref="B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3))),"")</f>
        <v/>
      </c>
    </row>
    <row r="4" spans="1:2" x14ac:dyDescent="0.25">
      <c r="A4" t="str" cm="1">
        <f t="array" ref="A4">IFERROR(_xlfn.LET(_xlpm.n,_xlfn.VSTACK(Roster!B$3:B$40,Roster!D$3:D$40,Roster!F$3:F$32,Roster!H$3:H$32,Roster!J$3:J$20,Roster!L$3:L$20,Roster!N$3:N$13,Roster!P$3:P$14),INDEX(_xlfn._xlws.FILTER(_xlpm.n,_xlpm.n&lt;&gt;""),ROWS(A$2:A4))),"")</f>
        <v>GaurangM</v>
      </c>
      <c r="B4" t="str" cm="1">
        <f t="array" ref="B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4))),"")</f>
        <v/>
      </c>
    </row>
    <row r="5" spans="1:2" x14ac:dyDescent="0.25">
      <c r="A5" t="str" cm="1">
        <f t="array" ref="A5">IFERROR(_xlfn.LET(_xlpm.n,_xlfn.VSTACK(Roster!B$3:B$40,Roster!D$3:D$40,Roster!F$3:F$32,Roster!H$3:H$32,Roster!J$3:J$20,Roster!L$3:L$20,Roster!N$3:N$13,Roster!P$3:P$14),INDEX(_xlfn._xlws.FILTER(_xlpm.n,_xlpm.n&lt;&gt;""),ROWS(A$2:A5))),"")</f>
        <v>kealThus</v>
      </c>
      <c r="B5" t="str" cm="1">
        <f t="array" ref="B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5))),"")</f>
        <v/>
      </c>
    </row>
    <row r="6" spans="1:2" x14ac:dyDescent="0.25">
      <c r="A6" t="str" cm="1">
        <f t="array" ref="A6">IFERROR(_xlfn.LET(_xlpm.n,_xlfn.VSTACK(Roster!B$3:B$40,Roster!D$3:D$40,Roster!F$3:F$32,Roster!H$3:H$32,Roster!J$3:J$20,Roster!L$3:L$20,Roster!N$3:N$13,Roster!P$3:P$14),INDEX(_xlfn._xlws.FILTER(_xlpm.n,_xlpm.n&lt;&gt;""),ROWS(A$2:A6))),"")</f>
        <v>Kimpossible7544</v>
      </c>
      <c r="B6" t="str" cm="1">
        <f t="array" ref="B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6))),"")</f>
        <v/>
      </c>
    </row>
    <row r="7" spans="1:2" x14ac:dyDescent="0.25">
      <c r="A7" t="str" cm="1">
        <f t="array" ref="A7">IFERROR(_xlfn.LET(_xlpm.n,_xlfn.VSTACK(Roster!B$3:B$40,Roster!D$3:D$40,Roster!F$3:F$32,Roster!H$3:H$32,Roster!J$3:J$20,Roster!L$3:L$20,Roster!N$3:N$13,Roster!P$3:P$14),INDEX(_xlfn._xlws.FILTER(_xlpm.n,_xlpm.n&lt;&gt;""),ROWS(A$2:A7))),"")</f>
        <v>Ozzi-</v>
      </c>
      <c r="B7" t="str" cm="1">
        <f t="array" ref="B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7))),"")</f>
        <v/>
      </c>
    </row>
    <row r="8" spans="1:2" x14ac:dyDescent="0.25">
      <c r="A8" t="str" cm="1">
        <f t="array" ref="A8">IFERROR(_xlfn.LET(_xlpm.n,_xlfn.VSTACK(Roster!B$3:B$40,Roster!D$3:D$40,Roster!F$3:F$32,Roster!H$3:H$32,Roster!J$3:J$20,Roster!L$3:L$20,Roster!N$3:N$13,Roster!P$3:P$14),INDEX(_xlfn._xlws.FILTER(_xlpm.n,_xlpm.n&lt;&gt;""),ROWS(A$2:A8))),"")</f>
        <v>SurvivorBias</v>
      </c>
      <c r="B8" t="str" cm="1">
        <f t="array" ref="B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8))),"")</f>
        <v/>
      </c>
    </row>
    <row r="9" spans="1:2" x14ac:dyDescent="0.25">
      <c r="A9" t="str" cm="1">
        <f t="array" ref="A9">IFERROR(_xlfn.LET(_xlpm.n,_xlfn.VSTACK(Roster!B$3:B$40,Roster!D$3:D$40,Roster!F$3:F$32,Roster!H$3:H$32,Roster!J$3:J$20,Roster!L$3:L$20,Roster!N$3:N$13,Roster!P$3:P$14),INDEX(_xlfn._xlws.FILTER(_xlpm.n,_xlpm.n&lt;&gt;""),ROWS(A$2:A9))),"")</f>
        <v>Tha-Don</v>
      </c>
      <c r="B9" t="str" cm="1">
        <f t="array" ref="B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9))),"")</f>
        <v/>
      </c>
    </row>
    <row r="10" spans="1:2" x14ac:dyDescent="0.25">
      <c r="A10" t="str" cm="1">
        <f t="array" ref="A10">IFERROR(_xlfn.LET(_xlpm.n,_xlfn.VSTACK(Roster!B$3:B$40,Roster!D$3:D$40,Roster!F$3:F$32,Roster!H$3:H$32,Roster!J$3:J$20,Roster!L$3:L$20,Roster!N$3:N$13,Roster!P$3:P$14),INDEX(_xlfn._xlws.FILTER(_xlpm.n,_xlpm.n&lt;&gt;""),ROWS(A$2:A10))),"")</f>
        <v>Valbru</v>
      </c>
      <c r="B10" t="str" cm="1">
        <f t="array" ref="B1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10))),"")</f>
        <v/>
      </c>
    </row>
    <row r="11" spans="1:2" x14ac:dyDescent="0.25">
      <c r="A11" t="str" cm="1">
        <f t="array" ref="A11">IFERROR(_xlfn.LET(_xlpm.n,_xlfn.VSTACK(Roster!B$3:B$40,Roster!D$3:D$40,Roster!F$3:F$32,Roster!H$3:H$32,Roster!J$3:J$20,Roster!L$3:L$20,Roster!N$3:N$13,Roster!P$3:P$14),INDEX(_xlfn._xlws.FILTER(_xlpm.n,_xlpm.n&lt;&gt;""),ROWS(A$2:A11))),"")</f>
        <v>Ender174</v>
      </c>
      <c r="B11" t="str" cm="1">
        <f t="array" ref="B1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11))),"")</f>
        <v/>
      </c>
    </row>
    <row r="12" spans="1:2" x14ac:dyDescent="0.25">
      <c r="A12" t="str" cm="1">
        <f t="array" ref="A12">IFERROR(_xlfn.LET(_xlpm.n,_xlfn.VSTACK(Roster!B$3:B$40,Roster!D$3:D$40,Roster!F$3:F$32,Roster!H$3:H$32,Roster!J$3:J$20,Roster!L$3:L$20,Roster!N$3:N$13,Roster!P$3:P$14),INDEX(_xlfn._xlws.FILTER(_xlpm.n,_xlpm.n&lt;&gt;""),ROWS(A$2:A12))),"")</f>
        <v>Ozzi-</v>
      </c>
      <c r="B12" t="str" cm="1">
        <f t="array" ref="B1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12))),"")</f>
        <v/>
      </c>
    </row>
    <row r="13" spans="1:2" x14ac:dyDescent="0.25">
      <c r="A13" t="str" cm="1">
        <f t="array" ref="A13">IFERROR(_xlfn.LET(_xlpm.n,_xlfn.VSTACK(Roster!B$3:B$40,Roster!D$3:D$40,Roster!F$3:F$32,Roster!H$3:H$32,Roster!J$3:J$20,Roster!L$3:L$20,Roster!N$3:N$13,Roster!P$3:P$14),INDEX(_xlfn._xlws.FILTER(_xlpm.n,_xlpm.n&lt;&gt;""),ROWS(A$2:A13))),"")</f>
        <v>Țha-Ɗ</v>
      </c>
      <c r="B13" t="str" cm="1">
        <f t="array" ref="B1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13))),"")</f>
        <v/>
      </c>
    </row>
    <row r="14" spans="1:2" x14ac:dyDescent="0.25">
      <c r="A14" t="str" cm="1">
        <f t="array" ref="A14">IFERROR(_xlfn.LET(_xlpm.n,_xlfn.VSTACK(Roster!B$3:B$40,Roster!D$3:D$40,Roster!F$3:F$32,Roster!H$3:H$32,Roster!J$3:J$20,Roster!L$3:L$20,Roster!N$3:N$13,Roster!P$3:P$14),INDEX(_xlfn._xlws.FILTER(_xlpm.n,_xlpm.n&lt;&gt;""),ROWS(A$2:A14))),"")</f>
        <v>ACoolNickName</v>
      </c>
      <c r="B14" t="str" cm="1">
        <f t="array" ref="B1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14))),"")</f>
        <v/>
      </c>
    </row>
    <row r="15" spans="1:2" x14ac:dyDescent="0.25">
      <c r="A15" t="str" cm="1">
        <f t="array" ref="A15">IFERROR(_xlfn.LET(_xlpm.n,_xlfn.VSTACK(Roster!B$3:B$40,Roster!D$3:D$40,Roster!F$3:F$32,Roster!H$3:H$32,Roster!J$3:J$20,Roster!L$3:L$20,Roster!N$3:N$13,Roster!P$3:P$14),INDEX(_xlfn._xlws.FILTER(_xlpm.n,_xlpm.n&lt;&gt;""),ROWS(A$2:A15))),"")</f>
        <v>Adi500</v>
      </c>
      <c r="B15" t="str" cm="1">
        <f t="array" ref="B1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15))),"")</f>
        <v/>
      </c>
    </row>
    <row r="16" spans="1:2" x14ac:dyDescent="0.25">
      <c r="A16" t="str" cm="1">
        <f t="array" ref="A16">IFERROR(_xlfn.LET(_xlpm.n,_xlfn.VSTACK(Roster!B$3:B$40,Roster!D$3:D$40,Roster!F$3:F$32,Roster!H$3:H$32,Roster!J$3:J$20,Roster!L$3:L$20,Roster!N$3:N$13,Roster!P$3:P$14),INDEX(_xlfn._xlws.FILTER(_xlpm.n,_xlpm.n&lt;&gt;""),ROWS(A$2:A16))),"")</f>
        <v>Afun6</v>
      </c>
      <c r="B16" t="str" cm="1">
        <f t="array" ref="B1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16))),"")</f>
        <v/>
      </c>
    </row>
    <row r="17" spans="1:2" x14ac:dyDescent="0.25">
      <c r="A17" t="str" cm="1">
        <f t="array" ref="A17">IFERROR(_xlfn.LET(_xlpm.n,_xlfn.VSTACK(Roster!B$3:B$40,Roster!D$3:D$40,Roster!F$3:F$32,Roster!H$3:H$32,Roster!J$3:J$20,Roster!L$3:L$20,Roster!N$3:N$13,Roster!P$3:P$14),INDEX(_xlfn._xlws.FILTER(_xlpm.n,_xlpm.n&lt;&gt;""),ROWS(A$2:A17))),"")</f>
        <v>Amii</v>
      </c>
      <c r="B17" t="str" cm="1">
        <f t="array" ref="B1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17))),"")</f>
        <v/>
      </c>
    </row>
    <row r="18" spans="1:2" x14ac:dyDescent="0.25">
      <c r="A18" t="str" cm="1">
        <f t="array" ref="A18">IFERROR(_xlfn.LET(_xlpm.n,_xlfn.VSTACK(Roster!B$3:B$40,Roster!D$3:D$40,Roster!F$3:F$32,Roster!H$3:H$32,Roster!J$3:J$20,Roster!L$3:L$20,Roster!N$3:N$13,Roster!P$3:P$14),INDEX(_xlfn._xlws.FILTER(_xlpm.n,_xlpm.n&lt;&gt;""),ROWS(A$2:A18))),"")</f>
        <v>AreKayPee</v>
      </c>
      <c r="B18" t="str" cm="1">
        <f t="array" ref="B1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18))),"")</f>
        <v/>
      </c>
    </row>
    <row r="19" spans="1:2" x14ac:dyDescent="0.25">
      <c r="A19" t="str" cm="1">
        <f t="array" ref="A19">IFERROR(_xlfn.LET(_xlpm.n,_xlfn.VSTACK(Roster!B$3:B$40,Roster!D$3:D$40,Roster!F$3:F$32,Roster!H$3:H$32,Roster!J$3:J$20,Roster!L$3:L$20,Roster!N$3:N$13,Roster!P$3:P$14),INDEX(_xlfn._xlws.FILTER(_xlpm.n,_xlpm.n&lt;&gt;""),ROWS(A$2:A19))),"")</f>
        <v>Baby Fortuner</v>
      </c>
      <c r="B19" t="str" cm="1">
        <f t="array" ref="B1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19))),"")</f>
        <v/>
      </c>
    </row>
    <row r="20" spans="1:2" x14ac:dyDescent="0.25">
      <c r="A20" t="str" cm="1">
        <f t="array" ref="A20">IFERROR(_xlfn.LET(_xlpm.n,_xlfn.VSTACK(Roster!B$3:B$40,Roster!D$3:D$40,Roster!F$3:F$32,Roster!H$3:H$32,Roster!J$3:J$20,Roster!L$3:L$20,Roster!N$3:N$13,Roster!P$3:P$14),INDEX(_xlfn._xlws.FILTER(_xlpm.n,_xlpm.n&lt;&gt;""),ROWS(A$2:A20))),"")</f>
        <v>Bakchod Billa</v>
      </c>
      <c r="B20" t="str" cm="1">
        <f t="array" ref="B2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20))),"")</f>
        <v/>
      </c>
    </row>
    <row r="21" spans="1:2" x14ac:dyDescent="0.25">
      <c r="A21" t="str" cm="1">
        <f t="array" ref="A21">IFERROR(_xlfn.LET(_xlpm.n,_xlfn.VSTACK(Roster!B$3:B$40,Roster!D$3:D$40,Roster!F$3:F$32,Roster!H$3:H$32,Roster!J$3:J$20,Roster!L$3:L$20,Roster!N$3:N$13,Roster!P$3:P$14),INDEX(_xlfn._xlws.FILTER(_xlpm.n,_xlpm.n&lt;&gt;""),ROWS(A$2:A21))),"")</f>
        <v>Big Meech</v>
      </c>
      <c r="B21" t="str" cm="1">
        <f t="array" ref="B2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21))),"")</f>
        <v/>
      </c>
    </row>
    <row r="22" spans="1:2" x14ac:dyDescent="0.25">
      <c r="A22" t="str" cm="1">
        <f t="array" ref="A22">IFERROR(_xlfn.LET(_xlpm.n,_xlfn.VSTACK(Roster!B$3:B$40,Roster!D$3:D$40,Roster!F$3:F$32,Roster!H$3:H$32,Roster!J$3:J$20,Roster!L$3:L$20,Roster!N$3:N$13,Roster!P$3:P$14),INDEX(_xlfn._xlws.FILTER(_xlpm.n,_xlpm.n&lt;&gt;""),ROWS(A$2:A22))),"")</f>
        <v>Blaze Shadow</v>
      </c>
      <c r="B22" t="str" cm="1">
        <f t="array" ref="B2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22))),"")</f>
        <v/>
      </c>
    </row>
    <row r="23" spans="1:2" x14ac:dyDescent="0.25">
      <c r="A23" t="str" cm="1">
        <f t="array" ref="A23">IFERROR(_xlfn.LET(_xlpm.n,_xlfn.VSTACK(Roster!B$3:B$40,Roster!D$3:D$40,Roster!F$3:F$32,Roster!H$3:H$32,Roster!J$3:J$20,Roster!L$3:L$20,Roster!N$3:N$13,Roster!P$3:P$14),INDEX(_xlfn._xlws.FILTER(_xlpm.n,_xlpm.n&lt;&gt;""),ROWS(A$2:A23))),"")</f>
        <v>Blazing Inferno</v>
      </c>
      <c r="B23" t="str" cm="1">
        <f t="array" ref="B2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23))),"")</f>
        <v/>
      </c>
    </row>
    <row r="24" spans="1:2" x14ac:dyDescent="0.25">
      <c r="A24" t="str" cm="1">
        <f t="array" ref="A24">IFERROR(_xlfn.LET(_xlpm.n,_xlfn.VSTACK(Roster!B$3:B$40,Roster!D$3:D$40,Roster!F$3:F$32,Roster!H$3:H$32,Roster!J$3:J$20,Roster!L$3:L$20,Roster!N$3:N$13,Roster!P$3:P$14),INDEX(_xlfn._xlws.FILTER(_xlpm.n,_xlpm.n&lt;&gt;""),ROWS(A$2:A24))),"")</f>
        <v>BravoTeam25</v>
      </c>
      <c r="B24" t="str" cm="1">
        <f t="array" ref="B2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24))),"")</f>
        <v/>
      </c>
    </row>
    <row r="25" spans="1:2" x14ac:dyDescent="0.25">
      <c r="A25" t="str" cm="1">
        <f t="array" ref="A25">IFERROR(_xlfn.LET(_xlpm.n,_xlfn.VSTACK(Roster!B$3:B$40,Roster!D$3:D$40,Roster!F$3:F$32,Roster!H$3:H$32,Roster!J$3:J$20,Roster!L$3:L$20,Roster!N$3:N$13,Roster!P$3:P$14),INDEX(_xlfn._xlws.FILTER(_xlpm.n,_xlpm.n&lt;&gt;""),ROWS(A$2:A25))),"")</f>
        <v>CARTON-LIN</v>
      </c>
      <c r="B25" t="str" cm="1">
        <f t="array" ref="B2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25))),"")</f>
        <v/>
      </c>
    </row>
    <row r="26" spans="1:2" x14ac:dyDescent="0.25">
      <c r="A26" t="str" cm="1">
        <f t="array" ref="A26">IFERROR(_xlfn.LET(_xlpm.n,_xlfn.VSTACK(Roster!B$3:B$40,Roster!D$3:D$40,Roster!F$3:F$32,Roster!H$3:H$32,Roster!J$3:J$20,Roster!L$3:L$20,Roster!N$3:N$13,Roster!P$3:P$14),INDEX(_xlfn._xlws.FILTER(_xlpm.n,_xlpm.n&lt;&gt;""),ROWS(A$2:A26))),"")</f>
        <v>Crazy AF</v>
      </c>
      <c r="B26" t="str" cm="1">
        <f t="array" ref="B2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26))),"")</f>
        <v/>
      </c>
    </row>
    <row r="27" spans="1:2" x14ac:dyDescent="0.25">
      <c r="A27" t="str" cm="1">
        <f t="array" ref="A27">IFERROR(_xlfn.LET(_xlpm.n,_xlfn.VSTACK(Roster!B$3:B$40,Roster!D$3:D$40,Roster!F$3:F$32,Roster!H$3:H$32,Roster!J$3:J$20,Roster!L$3:L$20,Roster!N$3:N$13,Roster!P$3:P$14),INDEX(_xlfn._xlws.FILTER(_xlpm.n,_xlpm.n&lt;&gt;""),ROWS(A$2:A27))),"")</f>
        <v>Crazy Head</v>
      </c>
      <c r="B27" t="str" cm="1">
        <f t="array" ref="B2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27))),"")</f>
        <v/>
      </c>
    </row>
    <row r="28" spans="1:2" x14ac:dyDescent="0.25">
      <c r="A28" t="str" cm="1">
        <f t="array" ref="A28">IFERROR(_xlfn.LET(_xlpm.n,_xlfn.VSTACK(Roster!B$3:B$40,Roster!D$3:D$40,Roster!F$3:F$32,Roster!H$3:H$32,Roster!J$3:J$20,Roster!L$3:L$20,Roster!N$3:N$13,Roster!P$3:P$14),INDEX(_xlfn._xlws.FILTER(_xlpm.n,_xlpm.n&lt;&gt;""),ROWS(A$2:A28))),"")</f>
        <v>Deadwake</v>
      </c>
      <c r="B28" t="str" cm="1">
        <f t="array" ref="B2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28))),"")</f>
        <v/>
      </c>
    </row>
    <row r="29" spans="1:2" x14ac:dyDescent="0.25">
      <c r="A29" t="str" cm="1">
        <f t="array" ref="A29">IFERROR(_xlfn.LET(_xlpm.n,_xlfn.VSTACK(Roster!B$3:B$40,Roster!D$3:D$40,Roster!F$3:F$32,Roster!H$3:H$32,Roster!J$3:J$20,Roster!L$3:L$20,Roster!N$3:N$13,Roster!P$3:P$14),INDEX(_xlfn._xlws.FILTER(_xlpm.n,_xlpm.n&lt;&gt;""),ROWS(A$2:A29))),"")</f>
        <v>fantasmah</v>
      </c>
      <c r="B29" t="str" cm="1">
        <f t="array" ref="B2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29))),"")</f>
        <v/>
      </c>
    </row>
    <row r="30" spans="1:2" x14ac:dyDescent="0.25">
      <c r="A30" t="str" cm="1">
        <f t="array" ref="A30">IFERROR(_xlfn.LET(_xlpm.n,_xlfn.VSTACK(Roster!B$3:B$40,Roster!D$3:D$40,Roster!F$3:F$32,Roster!H$3:H$32,Roster!J$3:J$20,Roster!L$3:L$20,Roster!N$3:N$13,Roster!P$3:P$14),INDEX(_xlfn._xlws.FILTER(_xlpm.n,_xlpm.n&lt;&gt;""),ROWS(A$2:A30))),"")</f>
        <v>felemiah</v>
      </c>
      <c r="B30" t="str" cm="1">
        <f t="array" ref="B3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30))),"")</f>
        <v/>
      </c>
    </row>
    <row r="31" spans="1:2" x14ac:dyDescent="0.25">
      <c r="A31" t="str" cm="1">
        <f t="array" ref="A31">IFERROR(_xlfn.LET(_xlpm.n,_xlfn.VSTACK(Roster!B$3:B$40,Roster!D$3:D$40,Roster!F$3:F$32,Roster!H$3:H$32,Roster!J$3:J$20,Roster!L$3:L$20,Roster!N$3:N$13,Roster!P$3:P$14),INDEX(_xlfn._xlws.FILTER(_xlpm.n,_xlpm.n&lt;&gt;""),ROWS(A$2:A31))),"")</f>
        <v>FernaLS</v>
      </c>
      <c r="B31" t="str" cm="1">
        <f t="array" ref="B3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31))),"")</f>
        <v/>
      </c>
    </row>
    <row r="32" spans="1:2" x14ac:dyDescent="0.25">
      <c r="A32" t="str" cm="1">
        <f t="array" ref="A32">IFERROR(_xlfn.LET(_xlpm.n,_xlfn.VSTACK(Roster!B$3:B$40,Roster!D$3:D$40,Roster!F$3:F$32,Roster!H$3:H$32,Roster!J$3:J$20,Roster!L$3:L$20,Roster!N$3:N$13,Roster!P$3:P$14),INDEX(_xlfn._xlws.FILTER(_xlpm.n,_xlpm.n&lt;&gt;""),ROWS(A$2:A32))),"")</f>
        <v>GhostofAthens</v>
      </c>
      <c r="B32" t="str" cm="1">
        <f t="array" ref="B3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32))),"")</f>
        <v/>
      </c>
    </row>
    <row r="33" spans="1:2" x14ac:dyDescent="0.25">
      <c r="A33" t="str" cm="1">
        <f t="array" ref="A33">IFERROR(_xlfn.LET(_xlpm.n,_xlfn.VSTACK(Roster!B$3:B$40,Roster!D$3:D$40,Roster!F$3:F$32,Roster!H$3:H$32,Roster!J$3:J$20,Roster!L$3:L$20,Roster!N$3:N$13,Roster!P$3:P$14),INDEX(_xlfn._xlws.FILTER(_xlpm.n,_xlpm.n&lt;&gt;""),ROWS(A$2:A33))),"")</f>
        <v>go0ns</v>
      </c>
      <c r="B33" t="str" cm="1">
        <f t="array" ref="B3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33))),"")</f>
        <v/>
      </c>
    </row>
    <row r="34" spans="1:2" x14ac:dyDescent="0.25">
      <c r="A34" t="str" cm="1">
        <f t="array" ref="A34">IFERROR(_xlfn.LET(_xlpm.n,_xlfn.VSTACK(Roster!B$3:B$40,Roster!D$3:D$40,Roster!F$3:F$32,Roster!H$3:H$32,Roster!J$3:J$20,Roster!L$3:L$20,Roster!N$3:N$13,Roster!P$3:P$14),INDEX(_xlfn._xlws.FILTER(_xlpm.n,_xlpm.n&lt;&gt;""),ROWS(A$2:A34))),"")</f>
        <v>HellBOY</v>
      </c>
      <c r="B34" t="str" cm="1">
        <f t="array" ref="B3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34))),"")</f>
        <v/>
      </c>
    </row>
    <row r="35" spans="1:2" x14ac:dyDescent="0.25">
      <c r="A35" t="str" cm="1">
        <f t="array" ref="A35">IFERROR(_xlfn.LET(_xlpm.n,_xlfn.VSTACK(Roster!B$3:B$40,Roster!D$3:D$40,Roster!F$3:F$32,Roster!H$3:H$32,Roster!J$3:J$20,Roster!L$3:L$20,Roster!N$3:N$13,Roster!P$3:P$14),INDEX(_xlfn._xlws.FILTER(_xlpm.n,_xlpm.n&lt;&gt;""),ROWS(A$2:A35))),"")</f>
        <v>HidSid</v>
      </c>
      <c r="B35" t="str" cm="1">
        <f t="array" ref="B3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35))),"")</f>
        <v/>
      </c>
    </row>
    <row r="36" spans="1:2" x14ac:dyDescent="0.25">
      <c r="A36" t="str" cm="1">
        <f t="array" ref="A36">IFERROR(_xlfn.LET(_xlpm.n,_xlfn.VSTACK(Roster!B$3:B$40,Roster!D$3:D$40,Roster!F$3:F$32,Roster!H$3:H$32,Roster!J$3:J$20,Roster!L$3:L$20,Roster!N$3:N$13,Roster!P$3:P$14),INDEX(_xlfn._xlws.FILTER(_xlpm.n,_xlpm.n&lt;&gt;""),ROWS(A$2:A36))),"")</f>
        <v>Hnakai</v>
      </c>
      <c r="B36" t="str" cm="1">
        <f t="array" ref="B3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36))),"")</f>
        <v/>
      </c>
    </row>
    <row r="37" spans="1:2" x14ac:dyDescent="0.25">
      <c r="A37" t="str" cm="1">
        <f t="array" ref="A37">IFERROR(_xlfn.LET(_xlpm.n,_xlfn.VSTACK(Roster!B$3:B$40,Roster!D$3:D$40,Roster!F$3:F$32,Roster!H$3:H$32,Roster!J$3:J$20,Roster!L$3:L$20,Roster!N$3:N$13,Roster!P$3:P$14),INDEX(_xlfn._xlws.FILTER(_xlpm.n,_xlpm.n&lt;&gt;""),ROWS(A$2:A37))),"")</f>
        <v>INDIAN COP</v>
      </c>
      <c r="B37" t="str" cm="1">
        <f t="array" ref="B3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37))),"")</f>
        <v/>
      </c>
    </row>
    <row r="38" spans="1:2" x14ac:dyDescent="0.25">
      <c r="A38" t="str" cm="1">
        <f t="array" ref="A38">IFERROR(_xlfn.LET(_xlpm.n,_xlfn.VSTACK(Roster!B$3:B$40,Roster!D$3:D$40,Roster!F$3:F$32,Roster!H$3:H$32,Roster!J$3:J$20,Roster!L$3:L$20,Roster!N$3:N$13,Roster!P$3:P$14),INDEX(_xlfn._xlws.FILTER(_xlpm.n,_xlpm.n&lt;&gt;""),ROWS(A$2:A38))),"")</f>
        <v>indiasapu</v>
      </c>
      <c r="B38" t="str" cm="1">
        <f t="array" ref="B3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38))),"")</f>
        <v/>
      </c>
    </row>
    <row r="39" spans="1:2" x14ac:dyDescent="0.25">
      <c r="A39" t="str" cm="1">
        <f t="array" ref="A39">IFERROR(_xlfn.LET(_xlpm.n,_xlfn.VSTACK(Roster!B$3:B$40,Roster!D$3:D$40,Roster!F$3:F$32,Roster!H$3:H$32,Roster!J$3:J$20,Roster!L$3:L$20,Roster!N$3:N$13,Roster!P$3:P$14),INDEX(_xlfn._xlws.FILTER(_xlpm.n,_xlpm.n&lt;&gt;""),ROWS(A$2:A39))),"")</f>
        <v>Jar Jar Bawk</v>
      </c>
      <c r="B39" t="str" cm="1">
        <f t="array" ref="B3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39))),"")</f>
        <v/>
      </c>
    </row>
    <row r="40" spans="1:2" x14ac:dyDescent="0.25">
      <c r="A40" t="str" cm="1">
        <f t="array" ref="A40">IFERROR(_xlfn.LET(_xlpm.n,_xlfn.VSTACK(Roster!B$3:B$40,Roster!D$3:D$40,Roster!F$3:F$32,Roster!H$3:H$32,Roster!J$3:J$20,Roster!L$3:L$20,Roster!N$3:N$13,Roster!P$3:P$14),INDEX(_xlfn._xlws.FILTER(_xlpm.n,_xlpm.n&lt;&gt;""),ROWS(A$2:A40))),"")</f>
        <v>Jbzscrews</v>
      </c>
      <c r="B40" t="str" cm="1">
        <f t="array" ref="B4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40))),"")</f>
        <v/>
      </c>
    </row>
    <row r="41" spans="1:2" x14ac:dyDescent="0.25">
      <c r="A41" t="str" cm="1">
        <f t="array" ref="A41">IFERROR(_xlfn.LET(_xlpm.n,_xlfn.VSTACK(Roster!B$3:B$40,Roster!D$3:D$40,Roster!F$3:F$32,Roster!H$3:H$32,Roster!J$3:J$20,Roster!L$3:L$20,Roster!N$3:N$13,Roster!P$3:P$14),INDEX(_xlfn._xlws.FILTER(_xlpm.n,_xlpm.n&lt;&gt;""),ROWS(A$2:A41))),"")</f>
        <v>KAS</v>
      </c>
      <c r="B41" t="str" cm="1">
        <f t="array" ref="B4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41))),"")</f>
        <v/>
      </c>
    </row>
    <row r="42" spans="1:2" x14ac:dyDescent="0.25">
      <c r="A42" t="str" cm="1">
        <f t="array" ref="A42">IFERROR(_xlfn.LET(_xlpm.n,_xlfn.VSTACK(Roster!B$3:B$40,Roster!D$3:D$40,Roster!F$3:F$32,Roster!H$3:H$32,Roster!J$3:J$20,Roster!L$3:L$20,Roster!N$3:N$13,Roster!P$3:P$14),INDEX(_xlfn._xlws.FILTER(_xlpm.n,_xlpm.n&lt;&gt;""),ROWS(A$2:A42))),"")</f>
        <v>KILLG-MACH</v>
      </c>
      <c r="B42" t="str" cm="1">
        <f t="array" ref="B4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42))),"")</f>
        <v/>
      </c>
    </row>
    <row r="43" spans="1:2" x14ac:dyDescent="0.25">
      <c r="A43" t="str" cm="1">
        <f t="array" ref="A43">IFERROR(_xlfn.LET(_xlpm.n,_xlfn.VSTACK(Roster!B$3:B$40,Roster!D$3:D$40,Roster!F$3:F$32,Roster!H$3:H$32,Roster!J$3:J$20,Roster!L$3:L$20,Roster!N$3:N$13,Roster!P$3:P$14),INDEX(_xlfn._xlws.FILTER(_xlpm.n,_xlpm.n&lt;&gt;""),ROWS(A$2:A43))),"")</f>
        <v>LeleXX85</v>
      </c>
      <c r="B43" t="str" cm="1">
        <f t="array" ref="B4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43))),"")</f>
        <v/>
      </c>
    </row>
    <row r="44" spans="1:2" x14ac:dyDescent="0.25">
      <c r="A44" t="str" cm="1">
        <f t="array" ref="A44">IFERROR(_xlfn.LET(_xlpm.n,_xlfn.VSTACK(Roster!B$3:B$40,Roster!D$3:D$40,Roster!F$3:F$32,Roster!H$3:H$32,Roster!J$3:J$20,Roster!L$3:L$20,Roster!N$3:N$13,Roster!P$3:P$14),INDEX(_xlfn._xlws.FILTER(_xlpm.n,_xlpm.n&lt;&gt;""),ROWS(A$2:A44))),"")</f>
        <v>Ahon6 Farm2</v>
      </c>
      <c r="B44" t="str" cm="1">
        <f t="array" ref="B4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44))),"")</f>
        <v/>
      </c>
    </row>
    <row r="45" spans="1:2" x14ac:dyDescent="0.25">
      <c r="A45" t="str" cm="1">
        <f t="array" ref="A45">IFERROR(_xlfn.LET(_xlpm.n,_xlfn.VSTACK(Roster!B$3:B$40,Roster!D$3:D$40,Roster!F$3:F$32,Roster!H$3:H$32,Roster!J$3:J$20,Roster!L$3:L$20,Roster!N$3:N$13,Roster!P$3:P$14),INDEX(_xlfn._xlws.FILTER(_xlpm.n,_xlpm.n&lt;&gt;""),ROWS(A$2:A45))),"")</f>
        <v>Crazy On Break</v>
      </c>
      <c r="B45" t="str" cm="1">
        <f t="array" ref="B4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45))),"")</f>
        <v/>
      </c>
    </row>
    <row r="46" spans="1:2" x14ac:dyDescent="0.25">
      <c r="A46" t="str" cm="1">
        <f t="array" ref="A46">IFERROR(_xlfn.LET(_xlpm.n,_xlfn.VSTACK(Roster!B$3:B$40,Roster!D$3:D$40,Roster!F$3:F$32,Roster!H$3:H$32,Roster!J$3:J$20,Roster!L$3:L$20,Roster!N$3:N$13,Roster!P$3:P$14),INDEX(_xlfn._xlws.FILTER(_xlpm.n,_xlpm.n&lt;&gt;""),ROWS(A$2:A46))),"")</f>
        <v>COP ASHOK R3</v>
      </c>
      <c r="B46" t="str" cm="1">
        <f t="array" ref="B4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46))),"")</f>
        <v/>
      </c>
    </row>
    <row r="47" spans="1:2" x14ac:dyDescent="0.25">
      <c r="A47" t="str" cm="1">
        <f t="array" ref="A47">IFERROR(_xlfn.LET(_xlpm.n,_xlfn.VSTACK(Roster!B$3:B$40,Roster!D$3:D$40,Roster!F$3:F$32,Roster!H$3:H$32,Roster!J$3:J$20,Roster!L$3:L$20,Roster!N$3:N$13,Roster!P$3:P$14),INDEX(_xlfn._xlws.FILTER(_xlpm.n,_xlpm.n&lt;&gt;""),ROWS(A$2:A47))),"")</f>
        <v>Jigsaws</v>
      </c>
      <c r="B47" t="str" cm="1">
        <f t="array" ref="B4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47))),"")</f>
        <v/>
      </c>
    </row>
    <row r="48" spans="1:2" x14ac:dyDescent="0.25">
      <c r="A48" t="str" cm="1">
        <f t="array" ref="A48">IFERROR(_xlfn.LET(_xlpm.n,_xlfn.VSTACK(Roster!B$3:B$40,Roster!D$3:D$40,Roster!F$3:F$32,Roster!H$3:H$32,Roster!J$3:J$20,Roster!L$3:L$20,Roster!N$3:N$13,Roster!P$3:P$14),INDEX(_xlfn._xlws.FILTER(_xlpm.n,_xlpm.n&lt;&gt;""),ROWS(A$2:A48))),"")</f>
        <v>Addisssss</v>
      </c>
      <c r="B48" t="str" cm="1">
        <f t="array" ref="B4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48))),"")</f>
        <v/>
      </c>
    </row>
    <row r="49" spans="1:2" x14ac:dyDescent="0.25">
      <c r="A49" t="str" cm="1">
        <f t="array" ref="A49">IFERROR(_xlfn.LET(_xlpm.n,_xlfn.VSTACK(Roster!B$3:B$40,Roster!D$3:D$40,Roster!F$3:F$32,Roster!H$3:H$32,Roster!J$3:J$20,Roster!L$3:L$20,Roster!N$3:N$13,Roster!P$3:P$14),INDEX(_xlfn._xlws.FILTER(_xlpm.n,_xlpm.n&lt;&gt;""),ROWS(A$2:A49))),"")</f>
        <v>Ashmit Odisha</v>
      </c>
      <c r="B49" t="str" cm="1">
        <f t="array" ref="B4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49))),"")</f>
        <v/>
      </c>
    </row>
    <row r="50" spans="1:2" x14ac:dyDescent="0.25">
      <c r="A50" t="str" cm="1">
        <f t="array" ref="A50">IFERROR(_xlfn.LET(_xlpm.n,_xlfn.VSTACK(Roster!B$3:B$40,Roster!D$3:D$40,Roster!F$3:F$32,Roster!H$3:H$32,Roster!J$3:J$20,Roster!L$3:L$20,Roster!N$3:N$13,Roster!P$3:P$14),INDEX(_xlfn._xlws.FILTER(_xlpm.n,_xlpm.n&lt;&gt;""),ROWS(A$2:A50))),"")</f>
        <v>Balkan</v>
      </c>
      <c r="B50" t="str" cm="1">
        <f t="array" ref="B5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50))),"")</f>
        <v/>
      </c>
    </row>
    <row r="51" spans="1:2" x14ac:dyDescent="0.25">
      <c r="A51" t="str" cm="1">
        <f t="array" ref="A51">IFERROR(_xlfn.LET(_xlpm.n,_xlfn.VSTACK(Roster!B$3:B$40,Roster!D$3:D$40,Roster!F$3:F$32,Roster!H$3:H$32,Roster!J$3:J$20,Roster!L$3:L$20,Roster!N$3:N$13,Roster!P$3:P$14),INDEX(_xlfn._xlws.FILTER(_xlpm.n,_xlpm.n&lt;&gt;""),ROWS(A$2:A51))),"")</f>
        <v>biiee</v>
      </c>
      <c r="B51" t="str" cm="1">
        <f t="array" ref="B5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51))),"")</f>
        <v/>
      </c>
    </row>
    <row r="52" spans="1:2" x14ac:dyDescent="0.25">
      <c r="A52" t="str" cm="1">
        <f t="array" ref="A52">IFERROR(_xlfn.LET(_xlpm.n,_xlfn.VSTACK(Roster!B$3:B$40,Roster!D$3:D$40,Roster!F$3:F$32,Roster!H$3:H$32,Roster!J$3:J$20,Roster!L$3:L$20,Roster!N$3:N$13,Roster!P$3:P$14),INDEX(_xlfn._xlws.FILTER(_xlpm.n,_xlpm.n&lt;&gt;""),ROWS(A$2:A52))),"")</f>
        <v>Blaque</v>
      </c>
      <c r="B52" t="str" cm="1">
        <f t="array" ref="B5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52))),"")</f>
        <v/>
      </c>
    </row>
    <row r="53" spans="1:2" x14ac:dyDescent="0.25">
      <c r="A53" t="str" cm="1">
        <f t="array" ref="A53">IFERROR(_xlfn.LET(_xlpm.n,_xlfn.VSTACK(Roster!B$3:B$40,Roster!D$3:D$40,Roster!F$3:F$32,Roster!H$3:H$32,Roster!J$3:J$20,Roster!L$3:L$20,Roster!N$3:N$13,Roster!P$3:P$14),INDEX(_xlfn._xlws.FILTER(_xlpm.n,_xlpm.n&lt;&gt;""),ROWS(A$2:A53))),"")</f>
        <v>Daani</v>
      </c>
      <c r="B53" t="str" cm="1">
        <f t="array" ref="B5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53))),"")</f>
        <v/>
      </c>
    </row>
    <row r="54" spans="1:2" x14ac:dyDescent="0.25">
      <c r="A54" t="str" cm="1">
        <f t="array" ref="A54">IFERROR(_xlfn.LET(_xlpm.n,_xlfn.VSTACK(Roster!B$3:B$40,Roster!D$3:D$40,Roster!F$3:F$32,Roster!H$3:H$32,Roster!J$3:J$20,Roster!L$3:L$20,Roster!N$3:N$13,Roster!P$3:P$14),INDEX(_xlfn._xlws.FILTER(_xlpm.n,_xlpm.n&lt;&gt;""),ROWS(A$2:A54))),"")</f>
        <v>GKPHylnd</v>
      </c>
      <c r="B54" t="str" cm="1">
        <f t="array" ref="B5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54))),"")</f>
        <v/>
      </c>
    </row>
    <row r="55" spans="1:2" x14ac:dyDescent="0.25">
      <c r="A55" t="str" cm="1">
        <f t="array" ref="A55">IFERROR(_xlfn.LET(_xlpm.n,_xlfn.VSTACK(Roster!B$3:B$40,Roster!D$3:D$40,Roster!F$3:F$32,Roster!H$3:H$32,Roster!J$3:J$20,Roster!L$3:L$20,Roster!N$3:N$13,Roster!P$3:P$14),INDEX(_xlfn._xlws.FILTER(_xlpm.n,_xlpm.n&lt;&gt;""),ROWS(A$2:A55))),"")</f>
        <v>HulaGrafix</v>
      </c>
      <c r="B55" t="str" cm="1">
        <f t="array" ref="B5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55))),"")</f>
        <v/>
      </c>
    </row>
    <row r="56" spans="1:2" x14ac:dyDescent="0.25">
      <c r="A56" t="str" cm="1">
        <f t="array" ref="A56">IFERROR(_xlfn.LET(_xlpm.n,_xlfn.VSTACK(Roster!B$3:B$40,Roster!D$3:D$40,Roster!F$3:F$32,Roster!H$3:H$32,Roster!J$3:J$20,Roster!L$3:L$20,Roster!N$3:N$13,Roster!P$3:P$14),INDEX(_xlfn._xlws.FILTER(_xlpm.n,_xlpm.n&lt;&gt;""),ROWS(A$2:A56))),"")</f>
        <v>humzi</v>
      </c>
      <c r="B56" t="str" cm="1">
        <f t="array" ref="B5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56))),"")</f>
        <v/>
      </c>
    </row>
    <row r="57" spans="1:2" x14ac:dyDescent="0.25">
      <c r="A57" t="str" cm="1">
        <f t="array" ref="A57">IFERROR(_xlfn.LET(_xlpm.n,_xlfn.VSTACK(Roster!B$3:B$40,Roster!D$3:D$40,Roster!F$3:F$32,Roster!H$3:H$32,Roster!J$3:J$20,Roster!L$3:L$20,Roster!N$3:N$13,Roster!P$3:P$14),INDEX(_xlfn._xlws.FILTER(_xlpm.n,_xlpm.n&lt;&gt;""),ROWS(A$2:A57))),"")</f>
        <v>Jackal $0 F2P</v>
      </c>
      <c r="B57" t="str" cm="1">
        <f t="array" ref="B5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57))),"")</f>
        <v/>
      </c>
    </row>
    <row r="58" spans="1:2" x14ac:dyDescent="0.25">
      <c r="A58" t="str" cm="1">
        <f t="array" ref="A58">IFERROR(_xlfn.LET(_xlpm.n,_xlfn.VSTACK(Roster!B$3:B$40,Roster!D$3:D$40,Roster!F$3:F$32,Roster!H$3:H$32,Roster!J$3:J$20,Roster!L$3:L$20,Roster!N$3:N$13,Roster!P$3:P$14),INDEX(_xlfn._xlws.FILTER(_xlpm.n,_xlpm.n&lt;&gt;""),ROWS(A$2:A58))),"")</f>
        <v>Josh 007</v>
      </c>
      <c r="B58" t="str" cm="1">
        <f t="array" ref="B5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58))),"")</f>
        <v/>
      </c>
    </row>
    <row r="59" spans="1:2" x14ac:dyDescent="0.25">
      <c r="A59" t="str" cm="1">
        <f t="array" ref="A59">IFERROR(_xlfn.LET(_xlpm.n,_xlfn.VSTACK(Roster!B$3:B$40,Roster!D$3:D$40,Roster!F$3:F$32,Roster!H$3:H$32,Roster!J$3:J$20,Roster!L$3:L$20,Roster!N$3:N$13,Roster!P$3:P$14),INDEX(_xlfn._xlws.FILTER(_xlpm.n,_xlpm.n&lt;&gt;""),ROWS(A$2:A59))),"")</f>
        <v>The Knull</v>
      </c>
      <c r="B59" t="str" cm="1">
        <f t="array" ref="B5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59))),"")</f>
        <v/>
      </c>
    </row>
    <row r="60" spans="1:2" x14ac:dyDescent="0.25">
      <c r="A60" t="str" cm="1">
        <f t="array" ref="A60">IFERROR(_xlfn.LET(_xlpm.n,_xlfn.VSTACK(Roster!B$3:B$40,Roster!D$3:D$40,Roster!F$3:F$32,Roster!H$3:H$32,Roster!J$3:J$20,Roster!L$3:L$20,Roster!N$3:N$13,Roster!P$3:P$14),INDEX(_xlfn._xlws.FILTER(_xlpm.n,_xlpm.n&lt;&gt;""),ROWS(A$2:A60))),"")</f>
        <v>Landcruiser</v>
      </c>
      <c r="B60" t="str" cm="1">
        <f t="array" ref="B6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60))),"")</f>
        <v/>
      </c>
    </row>
    <row r="61" spans="1:2" x14ac:dyDescent="0.25">
      <c r="A61" t="str" cm="1">
        <f t="array" ref="A61">IFERROR(_xlfn.LET(_xlpm.n,_xlfn.VSTACK(Roster!B$3:B$40,Roster!D$3:D$40,Roster!F$3:F$32,Roster!H$3:H$32,Roster!J$3:J$20,Roster!L$3:L$20,Roster!N$3:N$13,Roster!P$3:P$14),INDEX(_xlfn._xlws.FILTER(_xlpm.n,_xlpm.n&lt;&gt;""),ROWS(A$2:A61))),"")</f>
        <v>lion cute</v>
      </c>
      <c r="B61" t="str" cm="1">
        <f t="array" ref="B6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61))),"")</f>
        <v/>
      </c>
    </row>
    <row r="62" spans="1:2" x14ac:dyDescent="0.25">
      <c r="A62" t="str" cm="1">
        <f t="array" ref="A62">IFERROR(_xlfn.LET(_xlpm.n,_xlfn.VSTACK(Roster!B$3:B$40,Roster!D$3:D$40,Roster!F$3:F$32,Roster!H$3:H$32,Roster!J$3:J$20,Roster!L$3:L$20,Roster!N$3:N$13,Roster!P$3:P$14),INDEX(_xlfn._xlws.FILTER(_xlpm.n,_xlpm.n&lt;&gt;""),ROWS(A$2:A62))),"")</f>
        <v>LittleOmig</v>
      </c>
      <c r="B62" t="str" cm="1">
        <f t="array" ref="B6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62))),"")</f>
        <v/>
      </c>
    </row>
    <row r="63" spans="1:2" x14ac:dyDescent="0.25">
      <c r="A63" t="str" cm="1">
        <f t="array" ref="A63">IFERROR(_xlfn.LET(_xlpm.n,_xlfn.VSTACK(Roster!B$3:B$40,Roster!D$3:D$40,Roster!F$3:F$32,Roster!H$3:H$32,Roster!J$3:J$20,Roster!L$3:L$20,Roster!N$3:N$13,Roster!P$3:P$14),INDEX(_xlfn._xlws.FILTER(_xlpm.n,_xlpm.n&lt;&gt;""),ROWS(A$2:A63))),"")</f>
        <v>Lolnaaav</v>
      </c>
      <c r="B63" t="str" cm="1">
        <f t="array" ref="B6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63))),"")</f>
        <v/>
      </c>
    </row>
    <row r="64" spans="1:2" x14ac:dyDescent="0.25">
      <c r="A64" t="str" cm="1">
        <f t="array" ref="A64">IFERROR(_xlfn.LET(_xlpm.n,_xlfn.VSTACK(Roster!B$3:B$40,Roster!D$3:D$40,Roster!F$3:F$32,Roster!H$3:H$32,Roster!J$3:J$20,Roster!L$3:L$20,Roster!N$3:N$13,Roster!P$3:P$14),INDEX(_xlfn._xlws.FILTER(_xlpm.n,_xlpm.n&lt;&gt;""),ROWS(A$2:A64))),"")</f>
        <v>RyanD</v>
      </c>
      <c r="B64" t="str" cm="1">
        <f t="array" ref="B6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64))),"")</f>
        <v/>
      </c>
    </row>
    <row r="65" spans="1:2" x14ac:dyDescent="0.25">
      <c r="A65" t="str" cm="1">
        <f t="array" ref="A65">IFERROR(_xlfn.LET(_xlpm.n,_xlfn.VSTACK(Roster!B$3:B$40,Roster!D$3:D$40,Roster!F$3:F$32,Roster!H$3:H$32,Roster!J$3:J$20,Roster!L$3:L$20,Roster!N$3:N$13,Roster!P$3:P$14),INDEX(_xlfn._xlws.FILTER(_xlpm.n,_xlpm.n&lt;&gt;""),ROWS(A$2:A65))),"")</f>
        <v>T3psu</v>
      </c>
      <c r="B65" t="str" cm="1">
        <f t="array" ref="B6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65))),"")</f>
        <v/>
      </c>
    </row>
    <row r="66" spans="1:2" x14ac:dyDescent="0.25">
      <c r="A66" t="str" cm="1">
        <f t="array" ref="A66">IFERROR(_xlfn.LET(_xlpm.n,_xlfn.VSTACK(Roster!B$3:B$40,Roster!D$3:D$40,Roster!F$3:F$32,Roster!H$3:H$32,Roster!J$3:J$20,Roster!L$3:L$20,Roster!N$3:N$13,Roster!P$3:P$14),INDEX(_xlfn._xlws.FILTER(_xlpm.n,_xlpm.n&lt;&gt;""),ROWS(A$2:A66))),"")</f>
        <v>乃ㄥAQΜE</v>
      </c>
      <c r="B66" t="str" cm="1">
        <f t="array" ref="B6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66))),"")</f>
        <v/>
      </c>
    </row>
    <row r="67" spans="1:2" x14ac:dyDescent="0.25">
      <c r="A67" t="str" cm="1">
        <f t="array" ref="A67">IFERROR(_xlfn.LET(_xlpm.n,_xlfn.VSTACK(Roster!B$3:B$40,Roster!D$3:D$40,Roster!F$3:F$32,Roster!H$3:H$32,Roster!J$3:J$20,Roster!L$3:L$20,Roster!N$3:N$13,Roster!P$3:P$14),INDEX(_xlfn._xlws.FILTER(_xlpm.n,_xlpm.n&lt;&gt;""),ROWS(A$2:A67))),"")</f>
        <v>Jäckal 0$ F2P</v>
      </c>
      <c r="B67" t="str" cm="1">
        <f t="array" ref="B6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67))),"")</f>
        <v/>
      </c>
    </row>
    <row r="68" spans="1:2" x14ac:dyDescent="0.25">
      <c r="A68" t="str" cm="1">
        <f t="array" ref="A68">IFERROR(_xlfn.LET(_xlpm.n,_xlfn.VSTACK(Roster!B$3:B$40,Roster!D$3:D$40,Roster!F$3:F$32,Roster!H$3:H$32,Roster!J$3:J$20,Roster!L$3:L$20,Roster!N$3:N$13,Roster!P$3:P$14),INDEX(_xlfn._xlws.FILTER(_xlpm.n,_xlpm.n&lt;&gt;""),ROWS(A$2:A68))),"")</f>
        <v xml:space="preserve">Knull is Back </v>
      </c>
      <c r="B68" t="str" cm="1">
        <f t="array" ref="B6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68))),"")</f>
        <v/>
      </c>
    </row>
    <row r="69" spans="1:2" x14ac:dyDescent="0.25">
      <c r="A69" t="str" cm="1">
        <f t="array" ref="A69">IFERROR(_xlfn.LET(_xlpm.n,_xlfn.VSTACK(Roster!B$3:B$40,Roster!D$3:D$40,Roster!F$3:F$32,Roster!H$3:H$32,Roster!J$3:J$20,Roster!L$3:L$20,Roster!N$3:N$13,Roster!P$3:P$14),INDEX(_xlfn._xlws.FILTER(_xlpm.n,_xlpm.n&lt;&gt;""),ROWS(A$2:A69))),"")</f>
        <v>CarlosMLG</v>
      </c>
      <c r="B69" t="str" cm="1">
        <f t="array" ref="B6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69))),"")</f>
        <v/>
      </c>
    </row>
    <row r="70" spans="1:2" x14ac:dyDescent="0.25">
      <c r="A70" t="str" cm="1">
        <f t="array" ref="A70">IFERROR(_xlfn.LET(_xlpm.n,_xlfn.VSTACK(Roster!B$3:B$40,Roster!D$3:D$40,Roster!F$3:F$32,Roster!H$3:H$32,Roster!J$3:J$20,Roster!L$3:L$20,Roster!N$3:N$13,Roster!P$3:P$14),INDEX(_xlfn._xlws.FILTER(_xlpm.n,_xlpm.n&lt;&gt;""),ROWS(A$2:A70))),"")</f>
        <v>Meowwe</v>
      </c>
      <c r="B70" t="str" cm="1">
        <f t="array" ref="B7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70))),"")</f>
        <v/>
      </c>
    </row>
    <row r="71" spans="1:2" x14ac:dyDescent="0.25">
      <c r="A71" t="str" cm="1">
        <f t="array" ref="A71">IFERROR(_xlfn.LET(_xlpm.n,_xlfn.VSTACK(Roster!B$3:B$40,Roster!D$3:D$40,Roster!F$3:F$32,Roster!H$3:H$32,Roster!J$3:J$20,Roster!L$3:L$20,Roster!N$3:N$13,Roster!P$3:P$14),INDEX(_xlfn._xlws.FILTER(_xlpm.n,_xlpm.n&lt;&gt;""),ROWS(A$2:A71))),"")</f>
        <v>yupansu</v>
      </c>
      <c r="B71" t="str" cm="1">
        <f t="array" ref="B7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71))),"")</f>
        <v/>
      </c>
    </row>
    <row r="72" spans="1:2" x14ac:dyDescent="0.25">
      <c r="A72" t="str" cm="1">
        <f t="array" ref="A72">IFERROR(_xlfn.LET(_xlpm.n,_xlfn.VSTACK(Roster!B$3:B$40,Roster!D$3:D$40,Roster!F$3:F$32,Roster!H$3:H$32,Roster!J$3:J$20,Roster!L$3:L$20,Roster!N$3:N$13,Roster!P$3:P$14),INDEX(_xlfn._xlws.FILTER(_xlpm.n,_xlpm.n&lt;&gt;""),ROWS(A$2:A72))),"")</f>
        <v>Gigante de Mu</v>
      </c>
      <c r="B72" t="str" cm="1">
        <f t="array" ref="B7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72))),"")</f>
        <v/>
      </c>
    </row>
    <row r="73" spans="1:2" x14ac:dyDescent="0.25">
      <c r="A73" t="str" cm="1">
        <f t="array" ref="A73">IFERROR(_xlfn.LET(_xlpm.n,_xlfn.VSTACK(Roster!B$3:B$40,Roster!D$3:D$40,Roster!F$3:F$32,Roster!H$3:H$32,Roster!J$3:J$20,Roster!L$3:L$20,Roster!N$3:N$13,Roster!P$3:P$14),INDEX(_xlfn._xlws.FILTER(_xlpm.n,_xlpm.n&lt;&gt;""),ROWS(A$2:A73))),"")</f>
        <v>Vicky</v>
      </c>
      <c r="B73" t="str" cm="1">
        <f t="array" ref="B7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73))),"")</f>
        <v/>
      </c>
    </row>
    <row r="74" spans="1:2" x14ac:dyDescent="0.25">
      <c r="A74" t="str" cm="1">
        <f t="array" ref="A74">IFERROR(_xlfn.LET(_xlpm.n,_xlfn.VSTACK(Roster!B$3:B$40,Roster!D$3:D$40,Roster!F$3:F$32,Roster!H$3:H$32,Roster!J$3:J$20,Roster!L$3:L$20,Roster!N$3:N$13,Roster!P$3:P$14),INDEX(_xlfn._xlws.FILTER(_xlpm.n,_xlpm.n&lt;&gt;""),ROWS(A$2:A74))),"")</f>
        <v>a사시미스시</v>
      </c>
      <c r="B74" t="str" cm="1">
        <f t="array" ref="B7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74))),"")</f>
        <v/>
      </c>
    </row>
    <row r="75" spans="1:2" x14ac:dyDescent="0.25">
      <c r="A75" t="str" cm="1">
        <f t="array" ref="A75">IFERROR(_xlfn.LET(_xlpm.n,_xlfn.VSTACK(Roster!B$3:B$40,Roster!D$3:D$40,Roster!F$3:F$32,Roster!H$3:H$32,Roster!J$3:J$20,Roster!L$3:L$20,Roster!N$3:N$13,Roster!P$3:P$14),INDEX(_xlfn._xlws.FILTER(_xlpm.n,_xlpm.n&lt;&gt;""),ROWS(A$2:A75))),"")</f>
        <v/>
      </c>
      <c r="B75" t="str" cm="1">
        <f t="array" ref="B7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75))),"")</f>
        <v/>
      </c>
    </row>
    <row r="76" spans="1:2" x14ac:dyDescent="0.25">
      <c r="A76" t="str" cm="1">
        <f t="array" ref="A76">IFERROR(_xlfn.LET(_xlpm.n,_xlfn.VSTACK(Roster!B$3:B$40,Roster!D$3:D$40,Roster!F$3:F$32,Roster!H$3:H$32,Roster!J$3:J$20,Roster!L$3:L$20,Roster!N$3:N$13,Roster!P$3:P$14),INDEX(_xlfn._xlws.FILTER(_xlpm.n,_xlpm.n&lt;&gt;""),ROWS(A$2:A76))),"")</f>
        <v/>
      </c>
      <c r="B76" t="str" cm="1">
        <f t="array" ref="B7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76))),"")</f>
        <v/>
      </c>
    </row>
    <row r="77" spans="1:2" x14ac:dyDescent="0.25">
      <c r="A77" t="str" cm="1">
        <f t="array" ref="A77">IFERROR(_xlfn.LET(_xlpm.n,_xlfn.VSTACK(Roster!B$3:B$40,Roster!D$3:D$40,Roster!F$3:F$32,Roster!H$3:H$32,Roster!J$3:J$20,Roster!L$3:L$20,Roster!N$3:N$13,Roster!P$3:P$14),INDEX(_xlfn._xlws.FILTER(_xlpm.n,_xlpm.n&lt;&gt;""),ROWS(A$2:A77))),"")</f>
        <v/>
      </c>
      <c r="B77" t="str" cm="1">
        <f t="array" ref="B7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77))),"")</f>
        <v/>
      </c>
    </row>
    <row r="78" spans="1:2" x14ac:dyDescent="0.25">
      <c r="A78" t="str" cm="1">
        <f t="array" ref="A78">IFERROR(_xlfn.LET(_xlpm.n,_xlfn.VSTACK(Roster!B$3:B$40,Roster!D$3:D$40,Roster!F$3:F$32,Roster!H$3:H$32,Roster!J$3:J$20,Roster!L$3:L$20,Roster!N$3:N$13,Roster!P$3:P$14),INDEX(_xlfn._xlws.FILTER(_xlpm.n,_xlpm.n&lt;&gt;""),ROWS(A$2:A78))),"")</f>
        <v/>
      </c>
      <c r="B78" t="str" cm="1">
        <f t="array" ref="B7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78))),"")</f>
        <v/>
      </c>
    </row>
    <row r="79" spans="1:2" x14ac:dyDescent="0.25">
      <c r="A79" t="str" cm="1">
        <f t="array" ref="A79">IFERROR(_xlfn.LET(_xlpm.n,_xlfn.VSTACK(Roster!B$3:B$40,Roster!D$3:D$40,Roster!F$3:F$32,Roster!H$3:H$32,Roster!J$3:J$20,Roster!L$3:L$20,Roster!N$3:N$13,Roster!P$3:P$14),INDEX(_xlfn._xlws.FILTER(_xlpm.n,_xlpm.n&lt;&gt;""),ROWS(A$2:A79))),"")</f>
        <v/>
      </c>
      <c r="B79" t="str" cm="1">
        <f t="array" ref="B7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79))),"")</f>
        <v/>
      </c>
    </row>
    <row r="80" spans="1:2" x14ac:dyDescent="0.25">
      <c r="A80" t="str" cm="1">
        <f t="array" ref="A80">IFERROR(_xlfn.LET(_xlpm.n,_xlfn.VSTACK(Roster!B$3:B$40,Roster!D$3:D$40,Roster!F$3:F$32,Roster!H$3:H$32,Roster!J$3:J$20,Roster!L$3:L$20,Roster!N$3:N$13,Roster!P$3:P$14),INDEX(_xlfn._xlws.FILTER(_xlpm.n,_xlpm.n&lt;&gt;""),ROWS(A$2:A80))),"")</f>
        <v/>
      </c>
      <c r="B80" t="str" cm="1">
        <f t="array" ref="B8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80))),"")</f>
        <v/>
      </c>
    </row>
    <row r="81" spans="1:2" x14ac:dyDescent="0.25">
      <c r="A81" t="str" cm="1">
        <f t="array" ref="A81">IFERROR(_xlfn.LET(_xlpm.n,_xlfn.VSTACK(Roster!B$3:B$40,Roster!D$3:D$40,Roster!F$3:F$32,Roster!H$3:H$32,Roster!J$3:J$20,Roster!L$3:L$20,Roster!N$3:N$13,Roster!P$3:P$14),INDEX(_xlfn._xlws.FILTER(_xlpm.n,_xlpm.n&lt;&gt;""),ROWS(A$2:A81))),"")</f>
        <v/>
      </c>
      <c r="B81" t="str" cm="1">
        <f t="array" ref="B8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81))),"")</f>
        <v/>
      </c>
    </row>
    <row r="82" spans="1:2" x14ac:dyDescent="0.25">
      <c r="A82" t="str" cm="1">
        <f t="array" ref="A82">IFERROR(_xlfn.LET(_xlpm.n,_xlfn.VSTACK(Roster!B$3:B$40,Roster!D$3:D$40,Roster!F$3:F$32,Roster!H$3:H$32,Roster!J$3:J$20,Roster!L$3:L$20,Roster!N$3:N$13,Roster!P$3:P$14),INDEX(_xlfn._xlws.FILTER(_xlpm.n,_xlpm.n&lt;&gt;""),ROWS(A$2:A82))),"")</f>
        <v/>
      </c>
      <c r="B82" t="str" cm="1">
        <f t="array" ref="B8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82))),"")</f>
        <v/>
      </c>
    </row>
    <row r="83" spans="1:2" x14ac:dyDescent="0.25">
      <c r="A83" t="str" cm="1">
        <f t="array" ref="A83">IFERROR(_xlfn.LET(_xlpm.n,_xlfn.VSTACK(Roster!B$3:B$40,Roster!D$3:D$40,Roster!F$3:F$32,Roster!H$3:H$32,Roster!J$3:J$20,Roster!L$3:L$20,Roster!N$3:N$13,Roster!P$3:P$14),INDEX(_xlfn._xlws.FILTER(_xlpm.n,_xlpm.n&lt;&gt;""),ROWS(A$2:A83))),"")</f>
        <v/>
      </c>
      <c r="B83" t="str" cm="1">
        <f t="array" ref="B8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83))),"")</f>
        <v/>
      </c>
    </row>
    <row r="84" spans="1:2" x14ac:dyDescent="0.25">
      <c r="A84" t="str" cm="1">
        <f t="array" ref="A84">IFERROR(_xlfn.LET(_xlpm.n,_xlfn.VSTACK(Roster!B$3:B$40,Roster!D$3:D$40,Roster!F$3:F$32,Roster!H$3:H$32,Roster!J$3:J$20,Roster!L$3:L$20,Roster!N$3:N$13,Roster!P$3:P$14),INDEX(_xlfn._xlws.FILTER(_xlpm.n,_xlpm.n&lt;&gt;""),ROWS(A$2:A84))),"")</f>
        <v/>
      </c>
      <c r="B84" t="str" cm="1">
        <f t="array" ref="B8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84))),"")</f>
        <v/>
      </c>
    </row>
    <row r="85" spans="1:2" x14ac:dyDescent="0.25">
      <c r="A85" t="str" cm="1">
        <f t="array" ref="A85">IFERROR(_xlfn.LET(_xlpm.n,_xlfn.VSTACK(Roster!B$3:B$40,Roster!D$3:D$40,Roster!F$3:F$32,Roster!H$3:H$32,Roster!J$3:J$20,Roster!L$3:L$20,Roster!N$3:N$13,Roster!P$3:P$14),INDEX(_xlfn._xlws.FILTER(_xlpm.n,_xlpm.n&lt;&gt;""),ROWS(A$2:A85))),"")</f>
        <v/>
      </c>
      <c r="B85" t="str" cm="1">
        <f t="array" ref="B8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85))),"")</f>
        <v/>
      </c>
    </row>
    <row r="86" spans="1:2" x14ac:dyDescent="0.25">
      <c r="A86" t="str" cm="1">
        <f t="array" ref="A86">IFERROR(_xlfn.LET(_xlpm.n,_xlfn.VSTACK(Roster!B$3:B$40,Roster!D$3:D$40,Roster!F$3:F$32,Roster!H$3:H$32,Roster!J$3:J$20,Roster!L$3:L$20,Roster!N$3:N$13,Roster!P$3:P$14),INDEX(_xlfn._xlws.FILTER(_xlpm.n,_xlpm.n&lt;&gt;""),ROWS(A$2:A86))),"")</f>
        <v/>
      </c>
      <c r="B86" t="str" cm="1">
        <f t="array" ref="B8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86))),"")</f>
        <v/>
      </c>
    </row>
    <row r="87" spans="1:2" x14ac:dyDescent="0.25">
      <c r="A87" t="str" cm="1">
        <f t="array" ref="A87">IFERROR(_xlfn.LET(_xlpm.n,_xlfn.VSTACK(Roster!B$3:B$40,Roster!D$3:D$40,Roster!F$3:F$32,Roster!H$3:H$32,Roster!J$3:J$20,Roster!L$3:L$20,Roster!N$3:N$13,Roster!P$3:P$14),INDEX(_xlfn._xlws.FILTER(_xlpm.n,_xlpm.n&lt;&gt;""),ROWS(A$2:A87))),"")</f>
        <v/>
      </c>
      <c r="B87" t="str" cm="1">
        <f t="array" ref="B8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87))),"")</f>
        <v/>
      </c>
    </row>
    <row r="88" spans="1:2" x14ac:dyDescent="0.25">
      <c r="A88" t="str" cm="1">
        <f t="array" ref="A88">IFERROR(_xlfn.LET(_xlpm.n,_xlfn.VSTACK(Roster!B$3:B$40,Roster!D$3:D$40,Roster!F$3:F$32,Roster!H$3:H$32,Roster!J$3:J$20,Roster!L$3:L$20,Roster!N$3:N$13,Roster!P$3:P$14),INDEX(_xlfn._xlws.FILTER(_xlpm.n,_xlpm.n&lt;&gt;""),ROWS(A$2:A88))),"")</f>
        <v/>
      </c>
      <c r="B88" t="str" cm="1">
        <f t="array" ref="B8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88))),"")</f>
        <v/>
      </c>
    </row>
    <row r="89" spans="1:2" x14ac:dyDescent="0.25">
      <c r="A89" t="str" cm="1">
        <f t="array" ref="A89">IFERROR(_xlfn.LET(_xlpm.n,_xlfn.VSTACK(Roster!B$3:B$40,Roster!D$3:D$40,Roster!F$3:F$32,Roster!H$3:H$32,Roster!J$3:J$20,Roster!L$3:L$20,Roster!N$3:N$13,Roster!P$3:P$14),INDEX(_xlfn._xlws.FILTER(_xlpm.n,_xlpm.n&lt;&gt;""),ROWS(A$2:A89))),"")</f>
        <v/>
      </c>
      <c r="B89" t="str" cm="1">
        <f t="array" ref="B8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89))),"")</f>
        <v/>
      </c>
    </row>
    <row r="90" spans="1:2" x14ac:dyDescent="0.25">
      <c r="A90" t="str" cm="1">
        <f t="array" ref="A90">IFERROR(_xlfn.LET(_xlpm.n,_xlfn.VSTACK(Roster!B$3:B$40,Roster!D$3:D$40,Roster!F$3:F$32,Roster!H$3:H$32,Roster!J$3:J$20,Roster!L$3:L$20,Roster!N$3:N$13,Roster!P$3:P$14),INDEX(_xlfn._xlws.FILTER(_xlpm.n,_xlpm.n&lt;&gt;""),ROWS(A$2:A90))),"")</f>
        <v/>
      </c>
      <c r="B90" t="str" cm="1">
        <f t="array" ref="B9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90))),"")</f>
        <v/>
      </c>
    </row>
    <row r="91" spans="1:2" x14ac:dyDescent="0.25">
      <c r="A91" t="str" cm="1">
        <f t="array" ref="A91">IFERROR(_xlfn.LET(_xlpm.n,_xlfn.VSTACK(Roster!B$3:B$40,Roster!D$3:D$40,Roster!F$3:F$32,Roster!H$3:H$32,Roster!J$3:J$20,Roster!L$3:L$20,Roster!N$3:N$13,Roster!P$3:P$14),INDEX(_xlfn._xlws.FILTER(_xlpm.n,_xlpm.n&lt;&gt;""),ROWS(A$2:A91))),"")</f>
        <v/>
      </c>
      <c r="B91" t="str" cm="1">
        <f t="array" ref="B9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91))),"")</f>
        <v/>
      </c>
    </row>
    <row r="92" spans="1:2" x14ac:dyDescent="0.25">
      <c r="A92" t="str" cm="1">
        <f t="array" ref="A92">IFERROR(_xlfn.LET(_xlpm.n,_xlfn.VSTACK(Roster!B$3:B$40,Roster!D$3:D$40,Roster!F$3:F$32,Roster!H$3:H$32,Roster!J$3:J$20,Roster!L$3:L$20,Roster!N$3:N$13,Roster!P$3:P$14),INDEX(_xlfn._xlws.FILTER(_xlpm.n,_xlpm.n&lt;&gt;""),ROWS(A$2:A92))),"")</f>
        <v/>
      </c>
      <c r="B92" t="str" cm="1">
        <f t="array" ref="B9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92))),"")</f>
        <v/>
      </c>
    </row>
    <row r="93" spans="1:2" x14ac:dyDescent="0.25">
      <c r="A93" t="str" cm="1">
        <f t="array" ref="A93">IFERROR(_xlfn.LET(_xlpm.n,_xlfn.VSTACK(Roster!B$3:B$40,Roster!D$3:D$40,Roster!F$3:F$32,Roster!H$3:H$32,Roster!J$3:J$20,Roster!L$3:L$20,Roster!N$3:N$13,Roster!P$3:P$14),INDEX(_xlfn._xlws.FILTER(_xlpm.n,_xlpm.n&lt;&gt;""),ROWS(A$2:A93))),"")</f>
        <v/>
      </c>
      <c r="B93" t="str" cm="1">
        <f t="array" ref="B9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93))),"")</f>
        <v/>
      </c>
    </row>
    <row r="94" spans="1:2" x14ac:dyDescent="0.25">
      <c r="A94" t="str" cm="1">
        <f t="array" ref="A94">IFERROR(_xlfn.LET(_xlpm.n,_xlfn.VSTACK(Roster!B$3:B$40,Roster!D$3:D$40,Roster!F$3:F$32,Roster!H$3:H$32,Roster!J$3:J$20,Roster!L$3:L$20,Roster!N$3:N$13,Roster!P$3:P$14),INDEX(_xlfn._xlws.FILTER(_xlpm.n,_xlpm.n&lt;&gt;""),ROWS(A$2:A94))),"")</f>
        <v/>
      </c>
      <c r="B94" t="str" cm="1">
        <f t="array" ref="B9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94))),"")</f>
        <v/>
      </c>
    </row>
    <row r="95" spans="1:2" x14ac:dyDescent="0.25">
      <c r="A95" t="str" cm="1">
        <f t="array" ref="A95">IFERROR(_xlfn.LET(_xlpm.n,_xlfn.VSTACK(Roster!B$3:B$40,Roster!D$3:D$40,Roster!F$3:F$32,Roster!H$3:H$32,Roster!J$3:J$20,Roster!L$3:L$20,Roster!N$3:N$13,Roster!P$3:P$14),INDEX(_xlfn._xlws.FILTER(_xlpm.n,_xlpm.n&lt;&gt;""),ROWS(A$2:A95))),"")</f>
        <v/>
      </c>
      <c r="B95" t="str" cm="1">
        <f t="array" ref="B9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95))),"")</f>
        <v/>
      </c>
    </row>
    <row r="96" spans="1:2" x14ac:dyDescent="0.25">
      <c r="A96" t="str" cm="1">
        <f t="array" ref="A96">IFERROR(_xlfn.LET(_xlpm.n,_xlfn.VSTACK(Roster!B$3:B$40,Roster!D$3:D$40,Roster!F$3:F$32,Roster!H$3:H$32,Roster!J$3:J$20,Roster!L$3:L$20,Roster!N$3:N$13,Roster!P$3:P$14),INDEX(_xlfn._xlws.FILTER(_xlpm.n,_xlpm.n&lt;&gt;""),ROWS(A$2:A96))),"")</f>
        <v/>
      </c>
      <c r="B96" t="str" cm="1">
        <f t="array" ref="B9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96))),"")</f>
        <v/>
      </c>
    </row>
    <row r="97" spans="1:2" x14ac:dyDescent="0.25">
      <c r="A97" t="str" cm="1">
        <f t="array" ref="A97">IFERROR(_xlfn.LET(_xlpm.n,_xlfn.VSTACK(Roster!B$3:B$40,Roster!D$3:D$40,Roster!F$3:F$32,Roster!H$3:H$32,Roster!J$3:J$20,Roster!L$3:L$20,Roster!N$3:N$13,Roster!P$3:P$14),INDEX(_xlfn._xlws.FILTER(_xlpm.n,_xlpm.n&lt;&gt;""),ROWS(A$2:A97))),"")</f>
        <v/>
      </c>
      <c r="B97" t="str" cm="1">
        <f t="array" ref="B9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97))),"")</f>
        <v/>
      </c>
    </row>
    <row r="98" spans="1:2" x14ac:dyDescent="0.25">
      <c r="A98" t="str" cm="1">
        <f t="array" ref="A98">IFERROR(_xlfn.LET(_xlpm.n,_xlfn.VSTACK(Roster!B$3:B$40,Roster!D$3:D$40,Roster!F$3:F$32,Roster!H$3:H$32,Roster!J$3:J$20,Roster!L$3:L$20,Roster!N$3:N$13,Roster!P$3:P$14),INDEX(_xlfn._xlws.FILTER(_xlpm.n,_xlpm.n&lt;&gt;""),ROWS(A$2:A98))),"")</f>
        <v/>
      </c>
      <c r="B98" t="str" cm="1">
        <f t="array" ref="B9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98))),"")</f>
        <v/>
      </c>
    </row>
    <row r="99" spans="1:2" x14ac:dyDescent="0.25">
      <c r="A99" t="str" cm="1">
        <f t="array" ref="A99">IFERROR(_xlfn.LET(_xlpm.n,_xlfn.VSTACK(Roster!B$3:B$40,Roster!D$3:D$40,Roster!F$3:F$32,Roster!H$3:H$32,Roster!J$3:J$20,Roster!L$3:L$20,Roster!N$3:N$13,Roster!P$3:P$14),INDEX(_xlfn._xlws.FILTER(_xlpm.n,_xlpm.n&lt;&gt;""),ROWS(A$2:A99))),"")</f>
        <v/>
      </c>
      <c r="B99" t="str" cm="1">
        <f t="array" ref="B9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99))),"")</f>
        <v/>
      </c>
    </row>
    <row r="100" spans="1:2" x14ac:dyDescent="0.25">
      <c r="A100" t="str" cm="1">
        <f t="array" ref="A100">IFERROR(_xlfn.LET(_xlpm.n,_xlfn.VSTACK(Roster!B$3:B$40,Roster!D$3:D$40,Roster!F$3:F$32,Roster!H$3:H$32,Roster!J$3:J$20,Roster!L$3:L$20,Roster!N$3:N$13,Roster!P$3:P$14),INDEX(_xlfn._xlws.FILTER(_xlpm.n,_xlpm.n&lt;&gt;""),ROWS(A$2:A100))),"")</f>
        <v/>
      </c>
      <c r="B100" t="str" cm="1">
        <f t="array" ref="B10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100))),"")</f>
        <v/>
      </c>
    </row>
    <row r="101" spans="1:2" x14ac:dyDescent="0.25">
      <c r="A101" t="str" cm="1">
        <f t="array" ref="A101">IFERROR(_xlfn.LET(_xlpm.n,_xlfn.VSTACK(Roster!B$3:B$40,Roster!D$3:D$40,Roster!F$3:F$32,Roster!H$3:H$32,Roster!J$3:J$20,Roster!L$3:L$20,Roster!N$3:N$13,Roster!P$3:P$14),INDEX(_xlfn._xlws.FILTER(_xlpm.n,_xlpm.n&lt;&gt;""),ROWS(A$2:A101))),"")</f>
        <v/>
      </c>
      <c r="B101" t="str" cm="1">
        <f t="array" ref="B10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101))),"")</f>
        <v/>
      </c>
    </row>
    <row r="102" spans="1:2" x14ac:dyDescent="0.25">
      <c r="A102" t="str" cm="1">
        <f t="array" ref="A102">IFERROR(_xlfn.LET(_xlpm.n,_xlfn.VSTACK(Roster!B$3:B$40,Roster!D$3:D$40,Roster!F$3:F$32,Roster!H$3:H$32,Roster!J$3:J$20,Roster!L$3:L$20,Roster!N$3:N$13,Roster!P$3:P$14),INDEX(_xlfn._xlws.FILTER(_xlpm.n,_xlpm.n&lt;&gt;""),ROWS(A$2:A102))),"")</f>
        <v/>
      </c>
      <c r="B102" t="str" cm="1">
        <f t="array" ref="B10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102))),"")</f>
        <v/>
      </c>
    </row>
    <row r="103" spans="1:2" x14ac:dyDescent="0.25">
      <c r="A103" t="str" cm="1">
        <f t="array" ref="A103">IFERROR(_xlfn.LET(_xlpm.n,_xlfn.VSTACK(Roster!B$3:B$40,Roster!D$3:D$40,Roster!F$3:F$32,Roster!H$3:H$32,Roster!J$3:J$20,Roster!L$3:L$20,Roster!N$3:N$13,Roster!P$3:P$14),INDEX(_xlfn._xlws.FILTER(_xlpm.n,_xlpm.n&lt;&gt;""),ROWS(A$2:A103))),"")</f>
        <v/>
      </c>
      <c r="B103" t="str" cm="1">
        <f t="array" ref="B10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103))),"")</f>
        <v/>
      </c>
    </row>
    <row r="104" spans="1:2" x14ac:dyDescent="0.25">
      <c r="A104" t="str" cm="1">
        <f t="array" ref="A104">IFERROR(_xlfn.LET(_xlpm.n,_xlfn.VSTACK(Roster!B$3:B$40,Roster!D$3:D$40,Roster!F$3:F$32,Roster!H$3:H$32,Roster!J$3:J$20,Roster!L$3:L$20,Roster!N$3:N$13,Roster!P$3:P$14),INDEX(_xlfn._xlws.FILTER(_xlpm.n,_xlpm.n&lt;&gt;""),ROWS(A$2:A104))),"")</f>
        <v/>
      </c>
      <c r="B104" t="str" cm="1">
        <f t="array" ref="B10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104))),"")</f>
        <v/>
      </c>
    </row>
    <row r="105" spans="1:2" x14ac:dyDescent="0.25">
      <c r="A105" t="str" cm="1">
        <f t="array" ref="A105">IFERROR(_xlfn.LET(_xlpm.n,_xlfn.VSTACK(Roster!B$3:B$40,Roster!D$3:D$40,Roster!F$3:F$32,Roster!H$3:H$32,Roster!J$3:J$20,Roster!L$3:L$20,Roster!N$3:N$13,Roster!P$3:P$14),INDEX(_xlfn._xlws.FILTER(_xlpm.n,_xlpm.n&lt;&gt;""),ROWS(A$2:A105))),"")</f>
        <v/>
      </c>
      <c r="B105" t="str" cm="1">
        <f t="array" ref="B10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105))),"")</f>
        <v/>
      </c>
    </row>
    <row r="106" spans="1:2" x14ac:dyDescent="0.25">
      <c r="A106" t="str" cm="1">
        <f t="array" ref="A106">IFERROR(_xlfn.LET(_xlpm.n,_xlfn.VSTACK(Roster!B$3:B$40,Roster!D$3:D$40,Roster!F$3:F$32,Roster!H$3:H$32,Roster!J$3:J$20,Roster!L$3:L$20,Roster!N$3:N$13,Roster!P$3:P$14),INDEX(_xlfn._xlws.FILTER(_xlpm.n,_xlpm.n&lt;&gt;""),ROWS(A$2:A106))),"")</f>
        <v/>
      </c>
      <c r="B106" t="str" cm="1">
        <f t="array" ref="B10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106))),"")</f>
        <v/>
      </c>
    </row>
    <row r="107" spans="1:2" x14ac:dyDescent="0.25">
      <c r="A107" t="str" cm="1">
        <f t="array" ref="A107">IFERROR(_xlfn.LET(_xlpm.n,_xlfn.VSTACK(Roster!B$3:B$40,Roster!D$3:D$40,Roster!F$3:F$32,Roster!H$3:H$32,Roster!J$3:J$20,Roster!L$3:L$20,Roster!N$3:N$13,Roster!P$3:P$14),INDEX(_xlfn._xlws.FILTER(_xlpm.n,_xlpm.n&lt;&gt;""),ROWS(A$2:A107))),"")</f>
        <v/>
      </c>
      <c r="B107" t="str" cm="1">
        <f t="array" ref="B10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107))),"")</f>
        <v/>
      </c>
    </row>
    <row r="108" spans="1:2" x14ac:dyDescent="0.25">
      <c r="A108" t="str" cm="1">
        <f t="array" ref="A108">IFERROR(_xlfn.LET(_xlpm.n,_xlfn.VSTACK(Roster!B$3:B$40,Roster!D$3:D$40,Roster!F$3:F$32,Roster!H$3:H$32,Roster!J$3:J$20,Roster!L$3:L$20,Roster!N$3:N$13,Roster!P$3:P$14),INDEX(_xlfn._xlws.FILTER(_xlpm.n,_xlpm.n&lt;&gt;""),ROWS(A$2:A108))),"")</f>
        <v/>
      </c>
      <c r="B108" t="str" cm="1">
        <f t="array" ref="B10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108))),"")</f>
        <v/>
      </c>
    </row>
    <row r="109" spans="1:2" x14ac:dyDescent="0.25">
      <c r="A109" t="str" cm="1">
        <f t="array" ref="A109">IFERROR(_xlfn.LET(_xlpm.n,_xlfn.VSTACK(Roster!B$3:B$40,Roster!D$3:D$40,Roster!F$3:F$32,Roster!H$3:H$32,Roster!J$3:J$20,Roster!L$3:L$20,Roster!N$3:N$13,Roster!P$3:P$14),INDEX(_xlfn._xlws.FILTER(_xlpm.n,_xlpm.n&lt;&gt;""),ROWS(A$2:A109))),"")</f>
        <v/>
      </c>
      <c r="B109" t="str" cm="1">
        <f t="array" ref="B10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109))),"")</f>
        <v/>
      </c>
    </row>
    <row r="110" spans="1:2" x14ac:dyDescent="0.25">
      <c r="A110" t="str" cm="1">
        <f t="array" ref="A110">IFERROR(_xlfn.LET(_xlpm.n,_xlfn.VSTACK(Roster!B$3:B$40,Roster!D$3:D$40,Roster!F$3:F$32,Roster!H$3:H$32,Roster!J$3:J$20,Roster!L$3:L$20,Roster!N$3:N$13,Roster!P$3:P$14),INDEX(_xlfn._xlws.FILTER(_xlpm.n,_xlpm.n&lt;&gt;""),ROWS(A$2:A110))),"")</f>
        <v/>
      </c>
      <c r="B110" t="str" cm="1">
        <f t="array" ref="B11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110))),"")</f>
        <v/>
      </c>
    </row>
    <row r="111" spans="1:2" x14ac:dyDescent="0.25">
      <c r="A111" t="str" cm="1">
        <f t="array" ref="A111">IFERROR(_xlfn.LET(_xlpm.n,_xlfn.VSTACK(Roster!B$3:B$40,Roster!D$3:D$40,Roster!F$3:F$32,Roster!H$3:H$32,Roster!J$3:J$20,Roster!L$3:L$20,Roster!N$3:N$13,Roster!P$3:P$14),INDEX(_xlfn._xlws.FILTER(_xlpm.n,_xlpm.n&lt;&gt;""),ROWS(A$2:A111))),"")</f>
        <v/>
      </c>
      <c r="B111" t="str" cm="1">
        <f t="array" ref="B11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111))),"")</f>
        <v/>
      </c>
    </row>
    <row r="112" spans="1:2" x14ac:dyDescent="0.25">
      <c r="A112" t="str" cm="1">
        <f t="array" ref="A112">IFERROR(_xlfn.LET(_xlpm.n,_xlfn.VSTACK(Roster!B$3:B$40,Roster!D$3:D$40,Roster!F$3:F$32,Roster!H$3:H$32,Roster!J$3:J$20,Roster!L$3:L$20,Roster!N$3:N$13,Roster!P$3:P$14),INDEX(_xlfn._xlws.FILTER(_xlpm.n,_xlpm.n&lt;&gt;""),ROWS(A$2:A112))),"")</f>
        <v/>
      </c>
      <c r="B112" t="str" cm="1">
        <f t="array" ref="B11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112))),"")</f>
        <v/>
      </c>
    </row>
    <row r="113" spans="1:2" x14ac:dyDescent="0.25">
      <c r="A113" t="str" cm="1">
        <f t="array" ref="A113">IFERROR(_xlfn.LET(_xlpm.n,_xlfn.VSTACK(Roster!B$3:B$40,Roster!D$3:D$40,Roster!F$3:F$32,Roster!H$3:H$32,Roster!J$3:J$20,Roster!L$3:L$20,Roster!N$3:N$13,Roster!P$3:P$14),INDEX(_xlfn._xlws.FILTER(_xlpm.n,_xlpm.n&lt;&gt;""),ROWS(A$2:A113))),"")</f>
        <v/>
      </c>
      <c r="B113" t="str" cm="1">
        <f t="array" ref="B11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113))),"")</f>
        <v/>
      </c>
    </row>
    <row r="114" spans="1:2" x14ac:dyDescent="0.25">
      <c r="A114" t="str" cm="1">
        <f t="array" ref="A114">IFERROR(_xlfn.LET(_xlpm.n,_xlfn.VSTACK(Roster!B$3:B$40,Roster!D$3:D$40,Roster!F$3:F$32,Roster!H$3:H$32,Roster!J$3:J$20,Roster!L$3:L$20,Roster!N$3:N$13,Roster!P$3:P$14),INDEX(_xlfn._xlws.FILTER(_xlpm.n,_xlpm.n&lt;&gt;""),ROWS(A$2:A114))),"")</f>
        <v/>
      </c>
      <c r="B114" t="str" cm="1">
        <f t="array" ref="B11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114))),"")</f>
        <v/>
      </c>
    </row>
    <row r="115" spans="1:2" x14ac:dyDescent="0.25">
      <c r="A115" t="str" cm="1">
        <f t="array" ref="A115">IFERROR(_xlfn.LET(_xlpm.n,_xlfn.VSTACK(Roster!B$3:B$40,Roster!D$3:D$40,Roster!F$3:F$32,Roster!H$3:H$32,Roster!J$3:J$20,Roster!L$3:L$20,Roster!N$3:N$13,Roster!P$3:P$14),INDEX(_xlfn._xlws.FILTER(_xlpm.n,_xlpm.n&lt;&gt;""),ROWS(A$2:A115))),"")</f>
        <v/>
      </c>
      <c r="B115" t="str" cm="1">
        <f t="array" ref="B11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115))),"")</f>
        <v/>
      </c>
    </row>
    <row r="116" spans="1:2" x14ac:dyDescent="0.25">
      <c r="A116" t="str" cm="1">
        <f t="array" ref="A116">IFERROR(_xlfn.LET(_xlpm.n,_xlfn.VSTACK(Roster!B$3:B$40,Roster!D$3:D$40,Roster!F$3:F$32,Roster!H$3:H$32,Roster!J$3:J$20,Roster!L$3:L$20,Roster!N$3:N$13,Roster!P$3:P$14),INDEX(_xlfn._xlws.FILTER(_xlpm.n,_xlpm.n&lt;&gt;""),ROWS(A$2:A116))),"")</f>
        <v/>
      </c>
      <c r="B116" t="str" cm="1">
        <f t="array" ref="B11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116))),"")</f>
        <v/>
      </c>
    </row>
    <row r="117" spans="1:2" x14ac:dyDescent="0.25">
      <c r="A117" t="str" cm="1">
        <f t="array" ref="A117">IFERROR(_xlfn.LET(_xlpm.n,_xlfn.VSTACK(Roster!B$3:B$40,Roster!D$3:D$40,Roster!F$3:F$32,Roster!H$3:H$32,Roster!J$3:J$20,Roster!L$3:L$20,Roster!N$3:N$13,Roster!P$3:P$14),INDEX(_xlfn._xlws.FILTER(_xlpm.n,_xlpm.n&lt;&gt;""),ROWS(A$2:A117))),"")</f>
        <v/>
      </c>
      <c r="B117" t="str" cm="1">
        <f t="array" ref="B11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117))),"")</f>
        <v/>
      </c>
    </row>
    <row r="118" spans="1:2" x14ac:dyDescent="0.25">
      <c r="A118" t="str" cm="1">
        <f t="array" ref="A118">IFERROR(_xlfn.LET(_xlpm.n,_xlfn.VSTACK(Roster!B$3:B$40,Roster!D$3:D$40,Roster!F$3:F$32,Roster!H$3:H$32,Roster!J$3:J$20,Roster!L$3:L$20,Roster!N$3:N$13,Roster!P$3:P$14),INDEX(_xlfn._xlws.FILTER(_xlpm.n,_xlpm.n&lt;&gt;""),ROWS(A$2:A118))),"")</f>
        <v/>
      </c>
      <c r="B118" t="str" cm="1">
        <f t="array" ref="B11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118))),"")</f>
        <v/>
      </c>
    </row>
    <row r="119" spans="1:2" x14ac:dyDescent="0.25">
      <c r="A119" t="str" cm="1">
        <f t="array" ref="A119">IFERROR(_xlfn.LET(_xlpm.n,_xlfn.VSTACK(Roster!B$3:B$40,Roster!D$3:D$40,Roster!F$3:F$32,Roster!H$3:H$32,Roster!J$3:J$20,Roster!L$3:L$20,Roster!N$3:N$13,Roster!P$3:P$14),INDEX(_xlfn._xlws.FILTER(_xlpm.n,_xlpm.n&lt;&gt;""),ROWS(A$2:A119))),"")</f>
        <v/>
      </c>
      <c r="B119" t="str" cm="1">
        <f t="array" ref="B11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119))),"")</f>
        <v/>
      </c>
    </row>
    <row r="120" spans="1:2" x14ac:dyDescent="0.25">
      <c r="A120" t="str" cm="1">
        <f t="array" ref="A120">IFERROR(_xlfn.LET(_xlpm.n,_xlfn.VSTACK(Roster!B$3:B$40,Roster!D$3:D$40,Roster!F$3:F$32,Roster!H$3:H$32,Roster!J$3:J$20,Roster!L$3:L$20,Roster!N$3:N$13,Roster!P$3:P$14),INDEX(_xlfn._xlws.FILTER(_xlpm.n,_xlpm.n&lt;&gt;""),ROWS(A$2:A120))),"")</f>
        <v/>
      </c>
      <c r="B120" t="str" cm="1">
        <f t="array" ref="B12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120))),"")</f>
        <v/>
      </c>
    </row>
    <row r="121" spans="1:2" x14ac:dyDescent="0.25">
      <c r="A121" t="str" cm="1">
        <f t="array" ref="A121">IFERROR(_xlfn.LET(_xlpm.n,_xlfn.VSTACK(Roster!B$3:B$40,Roster!D$3:D$40,Roster!F$3:F$32,Roster!H$3:H$32,Roster!J$3:J$20,Roster!L$3:L$20,Roster!N$3:N$13,Roster!P$3:P$14),INDEX(_xlfn._xlws.FILTER(_xlpm.n,_xlpm.n&lt;&gt;""),ROWS(A$2:A121))),"")</f>
        <v/>
      </c>
      <c r="B121" t="str" cm="1">
        <f t="array" ref="B12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121))),"")</f>
        <v/>
      </c>
    </row>
    <row r="122" spans="1:2" x14ac:dyDescent="0.25">
      <c r="A122" t="str" cm="1">
        <f t="array" ref="A122">IFERROR(_xlfn.LET(_xlpm.n,_xlfn.VSTACK(Roster!B$3:B$40,Roster!D$3:D$40,Roster!F$3:F$32,Roster!H$3:H$32,Roster!J$3:J$20,Roster!L$3:L$20,Roster!N$3:N$13,Roster!P$3:P$14),INDEX(_xlfn._xlws.FILTER(_xlpm.n,_xlpm.n&lt;&gt;""),ROWS(A$2:A122))),"")</f>
        <v/>
      </c>
      <c r="B122" t="str" cm="1">
        <f t="array" ref="B12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122))),"")</f>
        <v/>
      </c>
    </row>
    <row r="123" spans="1:2" x14ac:dyDescent="0.25">
      <c r="A123" t="str" cm="1">
        <f t="array" ref="A123">IFERROR(_xlfn.LET(_xlpm.n,_xlfn.VSTACK(Roster!B$3:B$40,Roster!D$3:D$40,Roster!F$3:F$32,Roster!H$3:H$32,Roster!J$3:J$20,Roster!L$3:L$20,Roster!N$3:N$13,Roster!P$3:P$14),INDEX(_xlfn._xlws.FILTER(_xlpm.n,_xlpm.n&lt;&gt;""),ROWS(A$2:A123))),"")</f>
        <v/>
      </c>
      <c r="B123" t="str" cm="1">
        <f t="array" ref="B12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123))),"")</f>
        <v/>
      </c>
    </row>
    <row r="124" spans="1:2" x14ac:dyDescent="0.25">
      <c r="A124" t="str" cm="1">
        <f t="array" ref="A124">IFERROR(_xlfn.LET(_xlpm.n,_xlfn.VSTACK(Roster!B$3:B$40,Roster!D$3:D$40,Roster!F$3:F$32,Roster!H$3:H$32,Roster!J$3:J$20,Roster!L$3:L$20,Roster!N$3:N$13,Roster!P$3:P$14),INDEX(_xlfn._xlws.FILTER(_xlpm.n,_xlpm.n&lt;&gt;""),ROWS(A$2:A124))),"")</f>
        <v/>
      </c>
      <c r="B124" t="str" cm="1">
        <f t="array" ref="B12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124))),"")</f>
        <v/>
      </c>
    </row>
    <row r="125" spans="1:2" x14ac:dyDescent="0.25">
      <c r="A125" t="str" cm="1">
        <f t="array" ref="A125">IFERROR(_xlfn.LET(_xlpm.n,_xlfn.VSTACK(Roster!B$3:B$40,Roster!D$3:D$40,Roster!F$3:F$32,Roster!H$3:H$32,Roster!J$3:J$20,Roster!L$3:L$20,Roster!N$3:N$13,Roster!P$3:P$14),INDEX(_xlfn._xlws.FILTER(_xlpm.n,_xlpm.n&lt;&gt;""),ROWS(A$2:A125))),"")</f>
        <v/>
      </c>
      <c r="B125" t="str" cm="1">
        <f t="array" ref="B12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125))),"")</f>
        <v/>
      </c>
    </row>
    <row r="126" spans="1:2" x14ac:dyDescent="0.25">
      <c r="A126" t="str" cm="1">
        <f t="array" ref="A126">IFERROR(_xlfn.LET(_xlpm.n,_xlfn.VSTACK(Roster!B$3:B$40,Roster!D$3:D$40,Roster!F$3:F$32,Roster!H$3:H$32,Roster!J$3:J$20,Roster!L$3:L$20,Roster!N$3:N$13,Roster!P$3:P$14),INDEX(_xlfn._xlws.FILTER(_xlpm.n,_xlpm.n&lt;&gt;""),ROWS(A$2:A126))),"")</f>
        <v/>
      </c>
      <c r="B126" t="str" cm="1">
        <f t="array" ref="B12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126))),"")</f>
        <v/>
      </c>
    </row>
    <row r="127" spans="1:2" x14ac:dyDescent="0.25">
      <c r="A127" t="str" cm="1">
        <f t="array" ref="A127">IFERROR(_xlfn.LET(_xlpm.n,_xlfn.VSTACK(Roster!B$3:B$40,Roster!D$3:D$40,Roster!F$3:F$32,Roster!H$3:H$32,Roster!J$3:J$20,Roster!L$3:L$20,Roster!N$3:N$13,Roster!P$3:P$14),INDEX(_xlfn._xlws.FILTER(_xlpm.n,_xlpm.n&lt;&gt;""),ROWS(A$2:A127))),"")</f>
        <v/>
      </c>
      <c r="B127" t="str" cm="1">
        <f t="array" ref="B12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127))),"")</f>
        <v/>
      </c>
    </row>
    <row r="128" spans="1:2" x14ac:dyDescent="0.25">
      <c r="A128" t="str" cm="1">
        <f t="array" ref="A128">IFERROR(_xlfn.LET(_xlpm.n,_xlfn.VSTACK(Roster!B$3:B$40,Roster!D$3:D$40,Roster!F$3:F$32,Roster!H$3:H$32,Roster!J$3:J$20,Roster!L$3:L$20,Roster!N$3:N$13,Roster!P$3:P$14),INDEX(_xlfn._xlws.FILTER(_xlpm.n,_xlpm.n&lt;&gt;""),ROWS(A$2:A128))),"")</f>
        <v/>
      </c>
      <c r="B128" t="str" cm="1">
        <f t="array" ref="B12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128))),"")</f>
        <v/>
      </c>
    </row>
    <row r="129" spans="1:2" x14ac:dyDescent="0.25">
      <c r="A129" t="str" cm="1">
        <f t="array" ref="A129">IFERROR(_xlfn.LET(_xlpm.n,_xlfn.VSTACK(Roster!B$3:B$40,Roster!D$3:D$40,Roster!F$3:F$32,Roster!H$3:H$32,Roster!J$3:J$20,Roster!L$3:L$20,Roster!N$3:N$13,Roster!P$3:P$14),INDEX(_xlfn._xlws.FILTER(_xlpm.n,_xlpm.n&lt;&gt;""),ROWS(A$2:A129))),"")</f>
        <v/>
      </c>
      <c r="B129" t="str" cm="1">
        <f t="array" ref="B12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129))),"")</f>
        <v/>
      </c>
    </row>
    <row r="130" spans="1:2" x14ac:dyDescent="0.25">
      <c r="A130" t="str" cm="1">
        <f t="array" ref="A130">IFERROR(_xlfn.LET(_xlpm.n,_xlfn.VSTACK(Roster!B$3:B$40,Roster!D$3:D$40,Roster!F$3:F$32,Roster!H$3:H$32,Roster!J$3:J$20,Roster!L$3:L$20,Roster!N$3:N$13,Roster!P$3:P$14),INDEX(_xlfn._xlws.FILTER(_xlpm.n,_xlpm.n&lt;&gt;""),ROWS(A$2:A130))),"")</f>
        <v/>
      </c>
      <c r="B130" t="str" cm="1">
        <f t="array" ref="B13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130))),"")</f>
        <v/>
      </c>
    </row>
    <row r="131" spans="1:2" x14ac:dyDescent="0.25">
      <c r="A131" t="str" cm="1">
        <f t="array" ref="A131">IFERROR(_xlfn.LET(_xlpm.n,_xlfn.VSTACK(Roster!B$3:B$40,Roster!D$3:D$40,Roster!F$3:F$32,Roster!H$3:H$32,Roster!J$3:J$20,Roster!L$3:L$20,Roster!N$3:N$13,Roster!P$3:P$14),INDEX(_xlfn._xlws.FILTER(_xlpm.n,_xlpm.n&lt;&gt;""),ROWS(A$2:A131))),"")</f>
        <v/>
      </c>
      <c r="B131" t="str" cm="1">
        <f t="array" ref="B13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131))),"")</f>
        <v/>
      </c>
    </row>
    <row r="132" spans="1:2" x14ac:dyDescent="0.25">
      <c r="A132" t="str" cm="1">
        <f t="array" ref="A132">IFERROR(_xlfn.LET(_xlpm.n,_xlfn.VSTACK(Roster!B$3:B$40,Roster!D$3:D$40,Roster!F$3:F$32,Roster!H$3:H$32,Roster!J$3:J$20,Roster!L$3:L$20,Roster!N$3:N$13,Roster!P$3:P$14),INDEX(_xlfn._xlws.FILTER(_xlpm.n,_xlpm.n&lt;&gt;""),ROWS(A$2:A132))),"")</f>
        <v/>
      </c>
      <c r="B132" t="str" cm="1">
        <f t="array" ref="B13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132))),"")</f>
        <v/>
      </c>
    </row>
    <row r="133" spans="1:2" x14ac:dyDescent="0.25">
      <c r="A133" t="str" cm="1">
        <f t="array" ref="A133">IFERROR(_xlfn.LET(_xlpm.n,_xlfn.VSTACK(Roster!B$3:B$40,Roster!D$3:D$40,Roster!F$3:F$32,Roster!H$3:H$32,Roster!J$3:J$20,Roster!L$3:L$20,Roster!N$3:N$13,Roster!P$3:P$14),INDEX(_xlfn._xlws.FILTER(_xlpm.n,_xlpm.n&lt;&gt;""),ROWS(A$2:A133))),"")</f>
        <v/>
      </c>
      <c r="B133" t="str" cm="1">
        <f t="array" ref="B13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133))),"")</f>
        <v/>
      </c>
    </row>
    <row r="134" spans="1:2" x14ac:dyDescent="0.25">
      <c r="A134" t="str" cm="1">
        <f t="array" ref="A134">IFERROR(_xlfn.LET(_xlpm.n,_xlfn.VSTACK(Roster!B$3:B$40,Roster!D$3:D$40,Roster!F$3:F$32,Roster!H$3:H$32,Roster!J$3:J$20,Roster!L$3:L$20,Roster!N$3:N$13,Roster!P$3:P$14),INDEX(_xlfn._xlws.FILTER(_xlpm.n,_xlpm.n&lt;&gt;""),ROWS(A$2:A134))),"")</f>
        <v/>
      </c>
      <c r="B134" t="str" cm="1">
        <f t="array" ref="B13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134))),"")</f>
        <v/>
      </c>
    </row>
    <row r="135" spans="1:2" x14ac:dyDescent="0.25">
      <c r="A135" t="str" cm="1">
        <f t="array" ref="A135">IFERROR(_xlfn.LET(_xlpm.n,_xlfn.VSTACK(Roster!B$3:B$40,Roster!D$3:D$40,Roster!F$3:F$32,Roster!H$3:H$32,Roster!J$3:J$20,Roster!L$3:L$20,Roster!N$3:N$13,Roster!P$3:P$14),INDEX(_xlfn._xlws.FILTER(_xlpm.n,_xlpm.n&lt;&gt;""),ROWS(A$2:A135))),"")</f>
        <v/>
      </c>
      <c r="B135" t="str" cm="1">
        <f t="array" ref="B13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135))),"")</f>
        <v/>
      </c>
    </row>
    <row r="136" spans="1:2" x14ac:dyDescent="0.25">
      <c r="A136" t="str" cm="1">
        <f t="array" ref="A136">IFERROR(_xlfn.LET(_xlpm.n,_xlfn.VSTACK(Roster!B$3:B$40,Roster!D$3:D$40,Roster!F$3:F$32,Roster!H$3:H$32,Roster!J$3:J$20,Roster!L$3:L$20,Roster!N$3:N$13,Roster!P$3:P$14),INDEX(_xlfn._xlws.FILTER(_xlpm.n,_xlpm.n&lt;&gt;""),ROWS(A$2:A136))),"")</f>
        <v/>
      </c>
      <c r="B136" t="str" cm="1">
        <f t="array" ref="B13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136))),"")</f>
        <v/>
      </c>
    </row>
    <row r="137" spans="1:2" x14ac:dyDescent="0.25">
      <c r="A137" t="str" cm="1">
        <f t="array" ref="A137">IFERROR(_xlfn.LET(_xlpm.n,_xlfn.VSTACK(Roster!B$3:B$40,Roster!D$3:D$40,Roster!F$3:F$32,Roster!H$3:H$32,Roster!J$3:J$20,Roster!L$3:L$20,Roster!N$3:N$13,Roster!P$3:P$14),INDEX(_xlfn._xlws.FILTER(_xlpm.n,_xlpm.n&lt;&gt;""),ROWS(A$2:A137))),"")</f>
        <v/>
      </c>
      <c r="B137" t="str" cm="1">
        <f t="array" ref="B13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137))),"")</f>
        <v/>
      </c>
    </row>
    <row r="138" spans="1:2" x14ac:dyDescent="0.25">
      <c r="A138" t="str" cm="1">
        <f t="array" ref="A138">IFERROR(_xlfn.LET(_xlpm.n,_xlfn.VSTACK(Roster!B$3:B$40,Roster!D$3:D$40,Roster!F$3:F$32,Roster!H$3:H$32,Roster!J$3:J$20,Roster!L$3:L$20,Roster!N$3:N$13,Roster!P$3:P$14),INDEX(_xlfn._xlws.FILTER(_xlpm.n,_xlpm.n&lt;&gt;""),ROWS(A$2:A138))),"")</f>
        <v/>
      </c>
      <c r="B138" t="str" cm="1">
        <f t="array" ref="B13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138))),"")</f>
        <v/>
      </c>
    </row>
    <row r="139" spans="1:2" x14ac:dyDescent="0.25">
      <c r="A139" t="str" cm="1">
        <f t="array" ref="A139">IFERROR(_xlfn.LET(_xlpm.n,_xlfn.VSTACK(Roster!B$3:B$40,Roster!D$3:D$40,Roster!F$3:F$32,Roster!H$3:H$32,Roster!J$3:J$20,Roster!L$3:L$20,Roster!N$3:N$13,Roster!P$3:P$14),INDEX(_xlfn._xlws.FILTER(_xlpm.n,_xlpm.n&lt;&gt;""),ROWS(A$2:A139))),"")</f>
        <v/>
      </c>
      <c r="B139" t="str" cm="1">
        <f t="array" ref="B13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139))),"")</f>
        <v/>
      </c>
    </row>
    <row r="140" spans="1:2" x14ac:dyDescent="0.25">
      <c r="A140" t="str" cm="1">
        <f t="array" ref="A140">IFERROR(_xlfn.LET(_xlpm.n,_xlfn.VSTACK(Roster!B$3:B$40,Roster!D$3:D$40,Roster!F$3:F$32,Roster!H$3:H$32,Roster!J$3:J$20,Roster!L$3:L$20,Roster!N$3:N$13,Roster!P$3:P$14),INDEX(_xlfn._xlws.FILTER(_xlpm.n,_xlpm.n&lt;&gt;""),ROWS(A$2:A140))),"")</f>
        <v/>
      </c>
      <c r="B140" t="str" cm="1">
        <f t="array" ref="B14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140))),"")</f>
        <v/>
      </c>
    </row>
    <row r="141" spans="1:2" x14ac:dyDescent="0.25">
      <c r="A141" t="str" cm="1">
        <f t="array" ref="A141">IFERROR(_xlfn.LET(_xlpm.n,_xlfn.VSTACK(Roster!B$3:B$40,Roster!D$3:D$40,Roster!F$3:F$32,Roster!H$3:H$32,Roster!J$3:J$20,Roster!L$3:L$20,Roster!N$3:N$13,Roster!P$3:P$14),INDEX(_xlfn._xlws.FILTER(_xlpm.n,_xlpm.n&lt;&gt;""),ROWS(A$2:A141))),"")</f>
        <v/>
      </c>
      <c r="B141" t="str" cm="1">
        <f t="array" ref="B14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141))),"")</f>
        <v/>
      </c>
    </row>
    <row r="142" spans="1:2" x14ac:dyDescent="0.25">
      <c r="A142" t="str" cm="1">
        <f t="array" ref="A142">IFERROR(_xlfn.LET(_xlpm.n,_xlfn.VSTACK(Roster!B$3:B$40,Roster!D$3:D$40,Roster!F$3:F$32,Roster!H$3:H$32,Roster!J$3:J$20,Roster!L$3:L$20,Roster!N$3:N$13,Roster!P$3:P$14),INDEX(_xlfn._xlws.FILTER(_xlpm.n,_xlpm.n&lt;&gt;""),ROWS(A$2:A142))),"")</f>
        <v/>
      </c>
      <c r="B142" t="str" cm="1">
        <f t="array" ref="B14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142))),"")</f>
        <v/>
      </c>
    </row>
    <row r="143" spans="1:2" x14ac:dyDescent="0.25">
      <c r="A143" t="str" cm="1">
        <f t="array" ref="A143">IFERROR(_xlfn.LET(_xlpm.n,_xlfn.VSTACK(Roster!B$3:B$40,Roster!D$3:D$40,Roster!F$3:F$32,Roster!H$3:H$32,Roster!J$3:J$20,Roster!L$3:L$20,Roster!N$3:N$13,Roster!P$3:P$14),INDEX(_xlfn._xlws.FILTER(_xlpm.n,_xlpm.n&lt;&gt;""),ROWS(A$2:A143))),"")</f>
        <v/>
      </c>
      <c r="B143" t="str" cm="1">
        <f t="array" ref="B14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143))),"")</f>
        <v/>
      </c>
    </row>
    <row r="144" spans="1:2" x14ac:dyDescent="0.25">
      <c r="A144" t="str" cm="1">
        <f t="array" ref="A144">IFERROR(_xlfn.LET(_xlpm.n,_xlfn.VSTACK(Roster!B$3:B$40,Roster!D$3:D$40,Roster!F$3:F$32,Roster!H$3:H$32,Roster!J$3:J$20,Roster!L$3:L$20,Roster!N$3:N$13,Roster!P$3:P$14),INDEX(_xlfn._xlws.FILTER(_xlpm.n,_xlpm.n&lt;&gt;""),ROWS(A$2:A144))),"")</f>
        <v/>
      </c>
      <c r="B144" t="str" cm="1">
        <f t="array" ref="B14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144))),"")</f>
        <v/>
      </c>
    </row>
    <row r="145" spans="1:2" x14ac:dyDescent="0.25">
      <c r="A145" t="str" cm="1">
        <f t="array" ref="A145">IFERROR(_xlfn.LET(_xlpm.n,_xlfn.VSTACK(Roster!B$3:B$40,Roster!D$3:D$40,Roster!F$3:F$32,Roster!H$3:H$32,Roster!J$3:J$20,Roster!L$3:L$20,Roster!N$3:N$13,Roster!P$3:P$14),INDEX(_xlfn._xlws.FILTER(_xlpm.n,_xlpm.n&lt;&gt;""),ROWS(A$2:A145))),"")</f>
        <v/>
      </c>
      <c r="B145" t="str" cm="1">
        <f t="array" ref="B14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145))),"")</f>
        <v/>
      </c>
    </row>
    <row r="146" spans="1:2" x14ac:dyDescent="0.25">
      <c r="A146" t="str" cm="1">
        <f t="array" ref="A146">IFERROR(_xlfn.LET(_xlpm.n,_xlfn.VSTACK(Roster!B$3:B$40,Roster!D$3:D$40,Roster!F$3:F$32,Roster!H$3:H$32,Roster!J$3:J$20,Roster!L$3:L$20,Roster!N$3:N$13,Roster!P$3:P$14),INDEX(_xlfn._xlws.FILTER(_xlpm.n,_xlpm.n&lt;&gt;""),ROWS(A$2:A146))),"")</f>
        <v/>
      </c>
      <c r="B146" t="str" cm="1">
        <f t="array" ref="B14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146))),"")</f>
        <v/>
      </c>
    </row>
    <row r="147" spans="1:2" x14ac:dyDescent="0.25">
      <c r="A147" t="str" cm="1">
        <f t="array" ref="A147">IFERROR(_xlfn.LET(_xlpm.n,_xlfn.VSTACK(Roster!B$3:B$40,Roster!D$3:D$40,Roster!F$3:F$32,Roster!H$3:H$32,Roster!J$3:J$20,Roster!L$3:L$20,Roster!N$3:N$13,Roster!P$3:P$14),INDEX(_xlfn._xlws.FILTER(_xlpm.n,_xlpm.n&lt;&gt;""),ROWS(A$2:A147))),"")</f>
        <v/>
      </c>
      <c r="B147" t="str" cm="1">
        <f t="array" ref="B14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147))),"")</f>
        <v/>
      </c>
    </row>
    <row r="148" spans="1:2" x14ac:dyDescent="0.25">
      <c r="A148" t="str" cm="1">
        <f t="array" ref="A148">IFERROR(_xlfn.LET(_xlpm.n,_xlfn.VSTACK(Roster!B$3:B$40,Roster!D$3:D$40,Roster!F$3:F$32,Roster!H$3:H$32,Roster!J$3:J$20,Roster!L$3:L$20,Roster!N$3:N$13,Roster!P$3:P$14),INDEX(_xlfn._xlws.FILTER(_xlpm.n,_xlpm.n&lt;&gt;""),ROWS(A$2:A148))),"")</f>
        <v/>
      </c>
      <c r="B148" t="str" cm="1">
        <f t="array" ref="B14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148))),"")</f>
        <v/>
      </c>
    </row>
    <row r="149" spans="1:2" x14ac:dyDescent="0.25">
      <c r="A149" t="str" cm="1">
        <f t="array" ref="A149">IFERROR(_xlfn.LET(_xlpm.n,_xlfn.VSTACK(Roster!B$3:B$40,Roster!D$3:D$40,Roster!F$3:F$32,Roster!H$3:H$32,Roster!J$3:J$20,Roster!L$3:L$20,Roster!N$3:N$13,Roster!P$3:P$14),INDEX(_xlfn._xlws.FILTER(_xlpm.n,_xlpm.n&lt;&gt;""),ROWS(A$2:A149))),"")</f>
        <v/>
      </c>
      <c r="B149" t="str" cm="1">
        <f t="array" ref="B14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149))),"")</f>
        <v/>
      </c>
    </row>
    <row r="150" spans="1:2" x14ac:dyDescent="0.25">
      <c r="A150" t="str" cm="1">
        <f t="array" ref="A150">IFERROR(_xlfn.LET(_xlpm.n,_xlfn.VSTACK(Roster!B$3:B$40,Roster!D$3:D$40,Roster!F$3:F$32,Roster!H$3:H$32,Roster!J$3:J$20,Roster!L$3:L$20,Roster!N$3:N$13,Roster!P$3:P$14),INDEX(_xlfn._xlws.FILTER(_xlpm.n,_xlpm.n&lt;&gt;""),ROWS(A$2:A150))),"")</f>
        <v/>
      </c>
      <c r="B150" t="str" cm="1">
        <f t="array" ref="B15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150))),"")</f>
        <v/>
      </c>
    </row>
    <row r="151" spans="1:2" x14ac:dyDescent="0.25">
      <c r="A151" t="str" cm="1">
        <f t="array" ref="A151">IFERROR(_xlfn.LET(_xlpm.n,_xlfn.VSTACK(Roster!B$3:B$40,Roster!D$3:D$40,Roster!F$3:F$32,Roster!H$3:H$32,Roster!J$3:J$20,Roster!L$3:L$20,Roster!N$3:N$13,Roster!P$3:P$14),INDEX(_xlfn._xlws.FILTER(_xlpm.n,_xlpm.n&lt;&gt;""),ROWS(A$2:A151))),"")</f>
        <v/>
      </c>
      <c r="B151" t="str" cm="1">
        <f t="array" ref="B15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151))),"")</f>
        <v/>
      </c>
    </row>
    <row r="152" spans="1:2" x14ac:dyDescent="0.25">
      <c r="A152" t="str" cm="1">
        <f t="array" ref="A152">IFERROR(_xlfn.LET(_xlpm.n,_xlfn.VSTACK(Roster!B$3:B$40,Roster!D$3:D$40,Roster!F$3:F$32,Roster!H$3:H$32,Roster!J$3:J$20,Roster!L$3:L$20,Roster!N$3:N$13,Roster!P$3:P$14),INDEX(_xlfn._xlws.FILTER(_xlpm.n,_xlpm.n&lt;&gt;""),ROWS(A$2:A152))),"")</f>
        <v/>
      </c>
      <c r="B152" t="str" cm="1">
        <f t="array" ref="B15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152))),"")</f>
        <v/>
      </c>
    </row>
    <row r="153" spans="1:2" x14ac:dyDescent="0.25">
      <c r="A153" t="str" cm="1">
        <f t="array" ref="A153">IFERROR(_xlfn.LET(_xlpm.n,_xlfn.VSTACK(Roster!B$3:B$40,Roster!D$3:D$40,Roster!F$3:F$32,Roster!H$3:H$32,Roster!J$3:J$20,Roster!L$3:L$20,Roster!N$3:N$13,Roster!P$3:P$14),INDEX(_xlfn._xlws.FILTER(_xlpm.n,_xlpm.n&lt;&gt;""),ROWS(A$2:A153))),"")</f>
        <v/>
      </c>
      <c r="B153" t="str" cm="1">
        <f t="array" ref="B15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153))),"")</f>
        <v/>
      </c>
    </row>
    <row r="154" spans="1:2" x14ac:dyDescent="0.25">
      <c r="A154" t="str" cm="1">
        <f t="array" ref="A154">IFERROR(_xlfn.LET(_xlpm.n,_xlfn.VSTACK(Roster!B$3:B$40,Roster!D$3:D$40,Roster!F$3:F$32,Roster!H$3:H$32,Roster!J$3:J$20,Roster!L$3:L$20,Roster!N$3:N$13,Roster!P$3:P$14),INDEX(_xlfn._xlws.FILTER(_xlpm.n,_xlpm.n&lt;&gt;""),ROWS(A$2:A154))),"")</f>
        <v/>
      </c>
      <c r="B154" t="str" cm="1">
        <f t="array" ref="B15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154))),"")</f>
        <v/>
      </c>
    </row>
    <row r="155" spans="1:2" x14ac:dyDescent="0.25">
      <c r="A155" t="str" cm="1">
        <f t="array" ref="A155">IFERROR(_xlfn.LET(_xlpm.n,_xlfn.VSTACK(Roster!B$3:B$40,Roster!D$3:D$40,Roster!F$3:F$32,Roster!H$3:H$32,Roster!J$3:J$20,Roster!L$3:L$20,Roster!N$3:N$13,Roster!P$3:P$14),INDEX(_xlfn._xlws.FILTER(_xlpm.n,_xlpm.n&lt;&gt;""),ROWS(A$2:A155))),"")</f>
        <v/>
      </c>
      <c r="B155" t="str" cm="1">
        <f t="array" ref="B15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155))),"")</f>
        <v/>
      </c>
    </row>
    <row r="156" spans="1:2" x14ac:dyDescent="0.25">
      <c r="A156" t="str" cm="1">
        <f t="array" ref="A156">IFERROR(_xlfn.LET(_xlpm.n,_xlfn.VSTACK(Roster!B$3:B$40,Roster!D$3:D$40,Roster!F$3:F$32,Roster!H$3:H$32,Roster!J$3:J$20,Roster!L$3:L$20,Roster!N$3:N$13,Roster!P$3:P$14),INDEX(_xlfn._xlws.FILTER(_xlpm.n,_xlpm.n&lt;&gt;""),ROWS(A$2:A156))),"")</f>
        <v/>
      </c>
      <c r="B156" t="str" cm="1">
        <f t="array" ref="B15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156))),"")</f>
        <v/>
      </c>
    </row>
    <row r="157" spans="1:2" x14ac:dyDescent="0.25">
      <c r="A157" t="str" cm="1">
        <f t="array" ref="A157">IFERROR(_xlfn.LET(_xlpm.n,_xlfn.VSTACK(Roster!B$3:B$40,Roster!D$3:D$40,Roster!F$3:F$32,Roster!H$3:H$32,Roster!J$3:J$20,Roster!L$3:L$20,Roster!N$3:N$13,Roster!P$3:P$14),INDEX(_xlfn._xlws.FILTER(_xlpm.n,_xlpm.n&lt;&gt;""),ROWS(A$2:A157))),"")</f>
        <v/>
      </c>
      <c r="B157" t="str" cm="1">
        <f t="array" ref="B15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157))),"")</f>
        <v/>
      </c>
    </row>
    <row r="158" spans="1:2" x14ac:dyDescent="0.25">
      <c r="A158" t="str" cm="1">
        <f t="array" ref="A158">IFERROR(_xlfn.LET(_xlpm.n,_xlfn.VSTACK(Roster!B$3:B$40,Roster!D$3:D$40,Roster!F$3:F$32,Roster!H$3:H$32,Roster!J$3:J$20,Roster!L$3:L$20,Roster!N$3:N$13,Roster!P$3:P$14),INDEX(_xlfn._xlws.FILTER(_xlpm.n,_xlpm.n&lt;&gt;""),ROWS(A$2:A158))),"")</f>
        <v/>
      </c>
      <c r="B158" t="str" cm="1">
        <f t="array" ref="B15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158))),"")</f>
        <v/>
      </c>
    </row>
    <row r="159" spans="1:2" x14ac:dyDescent="0.25">
      <c r="A159" t="str" cm="1">
        <f t="array" ref="A159">IFERROR(_xlfn.LET(_xlpm.n,_xlfn.VSTACK(Roster!B$3:B$40,Roster!D$3:D$40,Roster!F$3:F$32,Roster!H$3:H$32,Roster!J$3:J$20,Roster!L$3:L$20,Roster!N$3:N$13,Roster!P$3:P$14),INDEX(_xlfn._xlws.FILTER(_xlpm.n,_xlpm.n&lt;&gt;""),ROWS(A$2:A159))),"")</f>
        <v/>
      </c>
      <c r="B159" t="str" cm="1">
        <f t="array" ref="B15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159))),"")</f>
        <v/>
      </c>
    </row>
    <row r="160" spans="1:2" x14ac:dyDescent="0.25">
      <c r="A160" t="str" cm="1">
        <f t="array" ref="A160">IFERROR(_xlfn.LET(_xlpm.n,_xlfn.VSTACK(Roster!B$3:B$40,Roster!D$3:D$40,Roster!F$3:F$32,Roster!H$3:H$32,Roster!J$3:J$20,Roster!L$3:L$20,Roster!N$3:N$13,Roster!P$3:P$14),INDEX(_xlfn._xlws.FILTER(_xlpm.n,_xlpm.n&lt;&gt;""),ROWS(A$2:A160))),"")</f>
        <v/>
      </c>
      <c r="B160" t="str" cm="1">
        <f t="array" ref="B16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160))),"")</f>
        <v/>
      </c>
    </row>
    <row r="161" spans="1:2" x14ac:dyDescent="0.25">
      <c r="A161" t="str" cm="1">
        <f t="array" ref="A161">IFERROR(_xlfn.LET(_xlpm.n,_xlfn.VSTACK(Roster!B$3:B$40,Roster!D$3:D$40,Roster!F$3:F$32,Roster!H$3:H$32,Roster!J$3:J$20,Roster!L$3:L$20,Roster!N$3:N$13,Roster!P$3:P$14),INDEX(_xlfn._xlws.FILTER(_xlpm.n,_xlpm.n&lt;&gt;""),ROWS(A$2:A161))),"")</f>
        <v/>
      </c>
      <c r="B161" t="str" cm="1">
        <f t="array" ref="B16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161))),"")</f>
        <v/>
      </c>
    </row>
    <row r="162" spans="1:2" x14ac:dyDescent="0.25">
      <c r="A162" t="str" cm="1">
        <f t="array" ref="A162">IFERROR(_xlfn.LET(_xlpm.n,_xlfn.VSTACK(Roster!B$3:B$40,Roster!D$3:D$40,Roster!F$3:F$32,Roster!H$3:H$32,Roster!J$3:J$20,Roster!L$3:L$20,Roster!N$3:N$13,Roster!P$3:P$14),INDEX(_xlfn._xlws.FILTER(_xlpm.n,_xlpm.n&lt;&gt;""),ROWS(A$2:A162))),"")</f>
        <v/>
      </c>
      <c r="B162" t="str" cm="1">
        <f t="array" ref="B16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162))),"")</f>
        <v/>
      </c>
    </row>
    <row r="163" spans="1:2" x14ac:dyDescent="0.25">
      <c r="A163" t="str" cm="1">
        <f t="array" ref="A163">IFERROR(_xlfn.LET(_xlpm.n,_xlfn.VSTACK(Roster!B$3:B$40,Roster!D$3:D$40,Roster!F$3:F$32,Roster!H$3:H$32,Roster!J$3:J$20,Roster!L$3:L$20,Roster!N$3:N$13,Roster!P$3:P$14),INDEX(_xlfn._xlws.FILTER(_xlpm.n,_xlpm.n&lt;&gt;""),ROWS(A$2:A163))),"")</f>
        <v/>
      </c>
      <c r="B163" t="str" cm="1">
        <f t="array" ref="B16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163))),"")</f>
        <v/>
      </c>
    </row>
    <row r="164" spans="1:2" x14ac:dyDescent="0.25">
      <c r="A164" t="str" cm="1">
        <f t="array" ref="A164">IFERROR(_xlfn.LET(_xlpm.n,_xlfn.VSTACK(Roster!B$3:B$40,Roster!D$3:D$40,Roster!F$3:F$32,Roster!H$3:H$32,Roster!J$3:J$20,Roster!L$3:L$20,Roster!N$3:N$13,Roster!P$3:P$14),INDEX(_xlfn._xlws.FILTER(_xlpm.n,_xlpm.n&lt;&gt;""),ROWS(A$2:A164))),"")</f>
        <v/>
      </c>
      <c r="B164" t="str" cm="1">
        <f t="array" ref="B16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164))),"")</f>
        <v/>
      </c>
    </row>
    <row r="165" spans="1:2" x14ac:dyDescent="0.25">
      <c r="A165" t="str" cm="1">
        <f t="array" ref="A165">IFERROR(_xlfn.LET(_xlpm.n,_xlfn.VSTACK(Roster!B$3:B$40,Roster!D$3:D$40,Roster!F$3:F$32,Roster!H$3:H$32,Roster!J$3:J$20,Roster!L$3:L$20,Roster!N$3:N$13,Roster!P$3:P$14),INDEX(_xlfn._xlws.FILTER(_xlpm.n,_xlpm.n&lt;&gt;""),ROWS(A$2:A165))),"")</f>
        <v/>
      </c>
      <c r="B165" t="str" cm="1">
        <f t="array" ref="B16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165))),"")</f>
        <v/>
      </c>
    </row>
    <row r="166" spans="1:2" x14ac:dyDescent="0.25">
      <c r="A166" t="str" cm="1">
        <f t="array" ref="A166">IFERROR(_xlfn.LET(_xlpm.n,_xlfn.VSTACK(Roster!B$3:B$40,Roster!D$3:D$40,Roster!F$3:F$32,Roster!H$3:H$32,Roster!J$3:J$20,Roster!L$3:L$20,Roster!N$3:N$13,Roster!P$3:P$14),INDEX(_xlfn._xlws.FILTER(_xlpm.n,_xlpm.n&lt;&gt;""),ROWS(A$2:A166))),"")</f>
        <v/>
      </c>
      <c r="B166" t="str" cm="1">
        <f t="array" ref="B16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166))),"")</f>
        <v/>
      </c>
    </row>
    <row r="167" spans="1:2" x14ac:dyDescent="0.25">
      <c r="A167" t="str" cm="1">
        <f t="array" ref="A167">IFERROR(_xlfn.LET(_xlpm.n,_xlfn.VSTACK(Roster!B$3:B$40,Roster!D$3:D$40,Roster!F$3:F$32,Roster!H$3:H$32,Roster!J$3:J$20,Roster!L$3:L$20,Roster!N$3:N$13,Roster!P$3:P$14),INDEX(_xlfn._xlws.FILTER(_xlpm.n,_xlpm.n&lt;&gt;""),ROWS(A$2:A167))),"")</f>
        <v/>
      </c>
      <c r="B167" t="str" cm="1">
        <f t="array" ref="B16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167))),"")</f>
        <v/>
      </c>
    </row>
    <row r="168" spans="1:2" x14ac:dyDescent="0.25">
      <c r="A168" t="str" cm="1">
        <f t="array" ref="A168">IFERROR(_xlfn.LET(_xlpm.n,_xlfn.VSTACK(Roster!B$3:B$40,Roster!D$3:D$40,Roster!F$3:F$32,Roster!H$3:H$32,Roster!J$3:J$20,Roster!L$3:L$20,Roster!N$3:N$13,Roster!P$3:P$14),INDEX(_xlfn._xlws.FILTER(_xlpm.n,_xlpm.n&lt;&gt;""),ROWS(A$2:A168))),"")</f>
        <v/>
      </c>
      <c r="B168" t="str" cm="1">
        <f t="array" ref="B16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168))),"")</f>
        <v/>
      </c>
    </row>
    <row r="169" spans="1:2" x14ac:dyDescent="0.25">
      <c r="A169" t="str" cm="1">
        <f t="array" ref="A169">IFERROR(_xlfn.LET(_xlpm.n,_xlfn.VSTACK(Roster!B$3:B$40,Roster!D$3:D$40,Roster!F$3:F$32,Roster!H$3:H$32,Roster!J$3:J$20,Roster!L$3:L$20,Roster!N$3:N$13,Roster!P$3:P$14),INDEX(_xlfn._xlws.FILTER(_xlpm.n,_xlpm.n&lt;&gt;""),ROWS(A$2:A169))),"")</f>
        <v/>
      </c>
      <c r="B169" t="str" cm="1">
        <f t="array" ref="B16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169))),"")</f>
        <v/>
      </c>
    </row>
    <row r="170" spans="1:2" x14ac:dyDescent="0.25">
      <c r="A170" t="str" cm="1">
        <f t="array" ref="A170">IFERROR(_xlfn.LET(_xlpm.n,_xlfn.VSTACK(Roster!B$3:B$40,Roster!D$3:D$40,Roster!F$3:F$32,Roster!H$3:H$32,Roster!J$3:J$20,Roster!L$3:L$20,Roster!N$3:N$13,Roster!P$3:P$14),INDEX(_xlfn._xlws.FILTER(_xlpm.n,_xlpm.n&lt;&gt;""),ROWS(A$2:A170))),"")</f>
        <v/>
      </c>
      <c r="B170" t="str" cm="1">
        <f t="array" ref="B17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170))),"")</f>
        <v/>
      </c>
    </row>
    <row r="171" spans="1:2" x14ac:dyDescent="0.25">
      <c r="A171" t="str" cm="1">
        <f t="array" ref="A171">IFERROR(_xlfn.LET(_xlpm.n,_xlfn.VSTACK(Roster!B$3:B$40,Roster!D$3:D$40,Roster!F$3:F$32,Roster!H$3:H$32,Roster!J$3:J$20,Roster!L$3:L$20,Roster!N$3:N$13,Roster!P$3:P$14),INDEX(_xlfn._xlws.FILTER(_xlpm.n,_xlpm.n&lt;&gt;""),ROWS(A$2:A171))),"")</f>
        <v/>
      </c>
      <c r="B171" t="str" cm="1">
        <f t="array" ref="B17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171))),"")</f>
        <v/>
      </c>
    </row>
    <row r="172" spans="1:2" x14ac:dyDescent="0.25">
      <c r="A172" t="str" cm="1">
        <f t="array" ref="A172">IFERROR(_xlfn.LET(_xlpm.n,_xlfn.VSTACK(Roster!B$3:B$40,Roster!D$3:D$40,Roster!F$3:F$32,Roster!H$3:H$32,Roster!J$3:J$20,Roster!L$3:L$20,Roster!N$3:N$13,Roster!P$3:P$14),INDEX(_xlfn._xlws.FILTER(_xlpm.n,_xlpm.n&lt;&gt;""),ROWS(A$2:A172))),"")</f>
        <v/>
      </c>
      <c r="B172" t="str" cm="1">
        <f t="array" ref="B17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172))),"")</f>
        <v/>
      </c>
    </row>
    <row r="173" spans="1:2" x14ac:dyDescent="0.25">
      <c r="A173" t="str" cm="1">
        <f t="array" ref="A173">IFERROR(_xlfn.LET(_xlpm.n,_xlfn.VSTACK(Roster!B$3:B$40,Roster!D$3:D$40,Roster!F$3:F$32,Roster!H$3:H$32,Roster!J$3:J$20,Roster!L$3:L$20,Roster!N$3:N$13,Roster!P$3:P$14),INDEX(_xlfn._xlws.FILTER(_xlpm.n,_xlpm.n&lt;&gt;""),ROWS(A$2:A173))),"")</f>
        <v/>
      </c>
      <c r="B173" t="str" cm="1">
        <f t="array" ref="B17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173))),"")</f>
        <v/>
      </c>
    </row>
    <row r="174" spans="1:2" x14ac:dyDescent="0.25">
      <c r="A174" t="str" cm="1">
        <f t="array" ref="A174">IFERROR(_xlfn.LET(_xlpm.n,_xlfn.VSTACK(Roster!B$3:B$40,Roster!D$3:D$40,Roster!F$3:F$32,Roster!H$3:H$32,Roster!J$3:J$20,Roster!L$3:L$20,Roster!N$3:N$13,Roster!P$3:P$14),INDEX(_xlfn._xlws.FILTER(_xlpm.n,_xlpm.n&lt;&gt;""),ROWS(A$2:A174))),"")</f>
        <v/>
      </c>
      <c r="B174" t="str" cm="1">
        <f t="array" ref="B17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174))),"")</f>
        <v/>
      </c>
    </row>
    <row r="175" spans="1:2" x14ac:dyDescent="0.25">
      <c r="A175" t="str" cm="1">
        <f t="array" ref="A175">IFERROR(_xlfn.LET(_xlpm.n,_xlfn.VSTACK(Roster!B$3:B$40,Roster!D$3:D$40,Roster!F$3:F$32,Roster!H$3:H$32,Roster!J$3:J$20,Roster!L$3:L$20,Roster!N$3:N$13,Roster!P$3:P$14),INDEX(_xlfn._xlws.FILTER(_xlpm.n,_xlpm.n&lt;&gt;""),ROWS(A$2:A175))),"")</f>
        <v/>
      </c>
      <c r="B175" t="str" cm="1">
        <f t="array" ref="B17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175))),"")</f>
        <v/>
      </c>
    </row>
    <row r="176" spans="1:2" x14ac:dyDescent="0.25">
      <c r="A176" t="str" cm="1">
        <f t="array" ref="A176">IFERROR(_xlfn.LET(_xlpm.n,_xlfn.VSTACK(Roster!B$3:B$40,Roster!D$3:D$40,Roster!F$3:F$32,Roster!H$3:H$32,Roster!J$3:J$20,Roster!L$3:L$20,Roster!N$3:N$13,Roster!P$3:P$14),INDEX(_xlfn._xlws.FILTER(_xlpm.n,_xlpm.n&lt;&gt;""),ROWS(A$2:A176))),"")</f>
        <v/>
      </c>
      <c r="B176" t="str" cm="1">
        <f t="array" ref="B17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176))),"")</f>
        <v/>
      </c>
    </row>
    <row r="177" spans="1:2" x14ac:dyDescent="0.25">
      <c r="A177" t="str" cm="1">
        <f t="array" ref="A177">IFERROR(_xlfn.LET(_xlpm.n,_xlfn.VSTACK(Roster!B$3:B$40,Roster!D$3:D$40,Roster!F$3:F$32,Roster!H$3:H$32,Roster!J$3:J$20,Roster!L$3:L$20,Roster!N$3:N$13,Roster!P$3:P$14),INDEX(_xlfn._xlws.FILTER(_xlpm.n,_xlpm.n&lt;&gt;""),ROWS(A$2:A177))),"")</f>
        <v/>
      </c>
      <c r="B177" t="str" cm="1">
        <f t="array" ref="B17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177))),"")</f>
        <v/>
      </c>
    </row>
    <row r="178" spans="1:2" x14ac:dyDescent="0.25">
      <c r="A178" t="str" cm="1">
        <f t="array" ref="A178">IFERROR(_xlfn.LET(_xlpm.n,_xlfn.VSTACK(Roster!B$3:B$40,Roster!D$3:D$40,Roster!F$3:F$32,Roster!H$3:H$32,Roster!J$3:J$20,Roster!L$3:L$20,Roster!N$3:N$13,Roster!P$3:P$14),INDEX(_xlfn._xlws.FILTER(_xlpm.n,_xlpm.n&lt;&gt;""),ROWS(A$2:A178))),"")</f>
        <v/>
      </c>
      <c r="B178" t="str" cm="1">
        <f t="array" ref="B17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178))),"")</f>
        <v/>
      </c>
    </row>
    <row r="179" spans="1:2" x14ac:dyDescent="0.25">
      <c r="A179" t="str" cm="1">
        <f t="array" ref="A179">IFERROR(_xlfn.LET(_xlpm.n,_xlfn.VSTACK(Roster!B$3:B$40,Roster!D$3:D$40,Roster!F$3:F$32,Roster!H$3:H$32,Roster!J$3:J$20,Roster!L$3:L$20,Roster!N$3:N$13,Roster!P$3:P$14),INDEX(_xlfn._xlws.FILTER(_xlpm.n,_xlpm.n&lt;&gt;""),ROWS(A$2:A179))),"")</f>
        <v/>
      </c>
      <c r="B179" t="str" cm="1">
        <f t="array" ref="B17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179))),"")</f>
        <v/>
      </c>
    </row>
    <row r="180" spans="1:2" x14ac:dyDescent="0.25">
      <c r="A180" t="str" cm="1">
        <f t="array" ref="A180">IFERROR(_xlfn.LET(_xlpm.n,_xlfn.VSTACK(Roster!B$3:B$40,Roster!D$3:D$40,Roster!F$3:F$32,Roster!H$3:H$32,Roster!J$3:J$20,Roster!L$3:L$20,Roster!N$3:N$13,Roster!P$3:P$14),INDEX(_xlfn._xlws.FILTER(_xlpm.n,_xlpm.n&lt;&gt;""),ROWS(A$2:A180))),"")</f>
        <v/>
      </c>
      <c r="B180" t="str" cm="1">
        <f t="array" ref="B18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180))),"")</f>
        <v/>
      </c>
    </row>
    <row r="181" spans="1:2" x14ac:dyDescent="0.25">
      <c r="A181" t="str" cm="1">
        <f t="array" ref="A181">IFERROR(_xlfn.LET(_xlpm.n,_xlfn.VSTACK(Roster!B$3:B$40,Roster!D$3:D$40,Roster!F$3:F$32,Roster!H$3:H$32,Roster!J$3:J$20,Roster!L$3:L$20,Roster!N$3:N$13,Roster!P$3:P$14),INDEX(_xlfn._xlws.FILTER(_xlpm.n,_xlpm.n&lt;&gt;""),ROWS(A$2:A181))),"")</f>
        <v/>
      </c>
      <c r="B181" t="str" cm="1">
        <f t="array" ref="B18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181))),"")</f>
        <v/>
      </c>
    </row>
    <row r="182" spans="1:2" x14ac:dyDescent="0.25">
      <c r="A182" t="str" cm="1">
        <f t="array" ref="A182">IFERROR(_xlfn.LET(_xlpm.n,_xlfn.VSTACK(Roster!B$3:B$40,Roster!D$3:D$40,Roster!F$3:F$32,Roster!H$3:H$32,Roster!J$3:J$20,Roster!L$3:L$20,Roster!N$3:N$13,Roster!P$3:P$14),INDEX(_xlfn._xlws.FILTER(_xlpm.n,_xlpm.n&lt;&gt;""),ROWS(A$2:A182))),"")</f>
        <v/>
      </c>
      <c r="B182" t="str" cm="1">
        <f t="array" ref="B18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182))),"")</f>
        <v/>
      </c>
    </row>
    <row r="183" spans="1:2" x14ac:dyDescent="0.25">
      <c r="A183" t="str" cm="1">
        <f t="array" ref="A183">IFERROR(_xlfn.LET(_xlpm.n,_xlfn.VSTACK(Roster!B$3:B$40,Roster!D$3:D$40,Roster!F$3:F$32,Roster!H$3:H$32,Roster!J$3:J$20,Roster!L$3:L$20,Roster!N$3:N$13,Roster!P$3:P$14),INDEX(_xlfn._xlws.FILTER(_xlpm.n,_xlpm.n&lt;&gt;""),ROWS(A$2:A183))),"")</f>
        <v/>
      </c>
      <c r="B183" t="str" cm="1">
        <f t="array" ref="B18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183))),"")</f>
        <v/>
      </c>
    </row>
    <row r="184" spans="1:2" x14ac:dyDescent="0.25">
      <c r="A184" t="str" cm="1">
        <f t="array" ref="A184">IFERROR(_xlfn.LET(_xlpm.n,_xlfn.VSTACK(Roster!B$3:B$40,Roster!D$3:D$40,Roster!F$3:F$32,Roster!H$3:H$32,Roster!J$3:J$20,Roster!L$3:L$20,Roster!N$3:N$13,Roster!P$3:P$14),INDEX(_xlfn._xlws.FILTER(_xlpm.n,_xlpm.n&lt;&gt;""),ROWS(A$2:A184))),"")</f>
        <v/>
      </c>
      <c r="B184" t="str" cm="1">
        <f t="array" ref="B18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184))),"")</f>
        <v/>
      </c>
    </row>
    <row r="185" spans="1:2" x14ac:dyDescent="0.25">
      <c r="A185" t="str" cm="1">
        <f t="array" ref="A185">IFERROR(_xlfn.LET(_xlpm.n,_xlfn.VSTACK(Roster!B$3:B$40,Roster!D$3:D$40,Roster!F$3:F$32,Roster!H$3:H$32,Roster!J$3:J$20,Roster!L$3:L$20,Roster!N$3:N$13,Roster!P$3:P$14),INDEX(_xlfn._xlws.FILTER(_xlpm.n,_xlpm.n&lt;&gt;""),ROWS(A$2:A185))),"")</f>
        <v/>
      </c>
      <c r="B185" t="str" cm="1">
        <f t="array" ref="B18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185))),"")</f>
        <v/>
      </c>
    </row>
    <row r="186" spans="1:2" x14ac:dyDescent="0.25">
      <c r="A186" t="str" cm="1">
        <f t="array" ref="A186">IFERROR(_xlfn.LET(_xlpm.n,_xlfn.VSTACK(Roster!B$3:B$40,Roster!D$3:D$40,Roster!F$3:F$32,Roster!H$3:H$32,Roster!J$3:J$20,Roster!L$3:L$20,Roster!N$3:N$13,Roster!P$3:P$14),INDEX(_xlfn._xlws.FILTER(_xlpm.n,_xlpm.n&lt;&gt;""),ROWS(A$2:A186))),"")</f>
        <v/>
      </c>
      <c r="B186" t="str" cm="1">
        <f t="array" ref="B18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186))),"")</f>
        <v/>
      </c>
    </row>
    <row r="187" spans="1:2" x14ac:dyDescent="0.25">
      <c r="A187" t="str" cm="1">
        <f t="array" ref="A187">IFERROR(_xlfn.LET(_xlpm.n,_xlfn.VSTACK(Roster!B$3:B$40,Roster!D$3:D$40,Roster!F$3:F$32,Roster!H$3:H$32,Roster!J$3:J$20,Roster!L$3:L$20,Roster!N$3:N$13,Roster!P$3:P$14),INDEX(_xlfn._xlws.FILTER(_xlpm.n,_xlpm.n&lt;&gt;""),ROWS(A$2:A187))),"")</f>
        <v/>
      </c>
      <c r="B187" t="str" cm="1">
        <f t="array" ref="B18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187))),"")</f>
        <v/>
      </c>
    </row>
    <row r="188" spans="1:2" x14ac:dyDescent="0.25">
      <c r="A188" t="str" cm="1">
        <f t="array" ref="A188">IFERROR(_xlfn.LET(_xlpm.n,_xlfn.VSTACK(Roster!B$3:B$40,Roster!D$3:D$40,Roster!F$3:F$32,Roster!H$3:H$32,Roster!J$3:J$20,Roster!L$3:L$20,Roster!N$3:N$13,Roster!P$3:P$14),INDEX(_xlfn._xlws.FILTER(_xlpm.n,_xlpm.n&lt;&gt;""),ROWS(A$2:A188))),"")</f>
        <v/>
      </c>
      <c r="B188" t="str" cm="1">
        <f t="array" ref="B18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188))),"")</f>
        <v/>
      </c>
    </row>
    <row r="189" spans="1:2" x14ac:dyDescent="0.25">
      <c r="A189" t="str" cm="1">
        <f t="array" ref="A189">IFERROR(_xlfn.LET(_xlpm.n,_xlfn.VSTACK(Roster!B$3:B$40,Roster!D$3:D$40,Roster!F$3:F$32,Roster!H$3:H$32,Roster!J$3:J$20,Roster!L$3:L$20,Roster!N$3:N$13,Roster!P$3:P$14),INDEX(_xlfn._xlws.FILTER(_xlpm.n,_xlpm.n&lt;&gt;""),ROWS(A$2:A189))),"")</f>
        <v/>
      </c>
      <c r="B189" t="str" cm="1">
        <f t="array" ref="B18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189))),"")</f>
        <v/>
      </c>
    </row>
    <row r="190" spans="1:2" x14ac:dyDescent="0.25">
      <c r="A190" t="str" cm="1">
        <f t="array" ref="A190">IFERROR(_xlfn.LET(_xlpm.n,_xlfn.VSTACK(Roster!B$3:B$40,Roster!D$3:D$40,Roster!F$3:F$32,Roster!H$3:H$32,Roster!J$3:J$20,Roster!L$3:L$20,Roster!N$3:N$13,Roster!P$3:P$14),INDEX(_xlfn._xlws.FILTER(_xlpm.n,_xlpm.n&lt;&gt;""),ROWS(A$2:A190))),"")</f>
        <v/>
      </c>
      <c r="B190" t="str" cm="1">
        <f t="array" ref="B19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190))),"")</f>
        <v/>
      </c>
    </row>
    <row r="191" spans="1:2" x14ac:dyDescent="0.25">
      <c r="A191" t="str" cm="1">
        <f t="array" ref="A191">IFERROR(_xlfn.LET(_xlpm.n,_xlfn.VSTACK(Roster!B$3:B$40,Roster!D$3:D$40,Roster!F$3:F$32,Roster!H$3:H$32,Roster!J$3:J$20,Roster!L$3:L$20,Roster!N$3:N$13,Roster!P$3:P$14),INDEX(_xlfn._xlws.FILTER(_xlpm.n,_xlpm.n&lt;&gt;""),ROWS(A$2:A191))),"")</f>
        <v/>
      </c>
      <c r="B191" t="str" cm="1">
        <f t="array" ref="B19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191))),"")</f>
        <v/>
      </c>
    </row>
    <row r="192" spans="1:2" x14ac:dyDescent="0.25">
      <c r="A192" t="str" cm="1">
        <f t="array" ref="A192">IFERROR(_xlfn.LET(_xlpm.n,_xlfn.VSTACK(Roster!B$3:B$40,Roster!D$3:D$40,Roster!F$3:F$32,Roster!H$3:H$32,Roster!J$3:J$20,Roster!L$3:L$20,Roster!N$3:N$13,Roster!P$3:P$14),INDEX(_xlfn._xlws.FILTER(_xlpm.n,_xlpm.n&lt;&gt;""),ROWS(A$2:A192))),"")</f>
        <v/>
      </c>
      <c r="B192" t="str" cm="1">
        <f t="array" ref="B19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192))),"")</f>
        <v/>
      </c>
    </row>
    <row r="193" spans="1:2" x14ac:dyDescent="0.25">
      <c r="A193" t="str" cm="1">
        <f t="array" ref="A193">IFERROR(_xlfn.LET(_xlpm.n,_xlfn.VSTACK(Roster!B$3:B$40,Roster!D$3:D$40,Roster!F$3:F$32,Roster!H$3:H$32,Roster!J$3:J$20,Roster!L$3:L$20,Roster!N$3:N$13,Roster!P$3:P$14),INDEX(_xlfn._xlws.FILTER(_xlpm.n,_xlpm.n&lt;&gt;""),ROWS(A$2:A193))),"")</f>
        <v/>
      </c>
      <c r="B193" t="str" cm="1">
        <f t="array" ref="B19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193))),"")</f>
        <v/>
      </c>
    </row>
    <row r="194" spans="1:2" x14ac:dyDescent="0.25">
      <c r="A194" t="str" cm="1">
        <f t="array" ref="A194">IFERROR(_xlfn.LET(_xlpm.n,_xlfn.VSTACK(Roster!B$3:B$40,Roster!D$3:D$40,Roster!F$3:F$32,Roster!H$3:H$32,Roster!J$3:J$20,Roster!L$3:L$20,Roster!N$3:N$13,Roster!P$3:P$14),INDEX(_xlfn._xlws.FILTER(_xlpm.n,_xlpm.n&lt;&gt;""),ROWS(A$2:A194))),"")</f>
        <v/>
      </c>
      <c r="B194" t="str" cm="1">
        <f t="array" ref="B19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194))),"")</f>
        <v/>
      </c>
    </row>
    <row r="195" spans="1:2" x14ac:dyDescent="0.25">
      <c r="A195" t="str" cm="1">
        <f t="array" ref="A195">IFERROR(_xlfn.LET(_xlpm.n,_xlfn.VSTACK(Roster!B$3:B$40,Roster!D$3:D$40,Roster!F$3:F$32,Roster!H$3:H$32,Roster!J$3:J$20,Roster!L$3:L$20,Roster!N$3:N$13,Roster!P$3:P$14),INDEX(_xlfn._xlws.FILTER(_xlpm.n,_xlpm.n&lt;&gt;""),ROWS(A$2:A195))),"")</f>
        <v/>
      </c>
      <c r="B195" t="str" cm="1">
        <f t="array" ref="B19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195))),"")</f>
        <v/>
      </c>
    </row>
    <row r="196" spans="1:2" x14ac:dyDescent="0.25">
      <c r="A196" t="str" cm="1">
        <f t="array" ref="A196">IFERROR(_xlfn.LET(_xlpm.n,_xlfn.VSTACK(Roster!B$3:B$40,Roster!D$3:D$40,Roster!F$3:F$32,Roster!H$3:H$32,Roster!J$3:J$20,Roster!L$3:L$20,Roster!N$3:N$13,Roster!P$3:P$14),INDEX(_xlfn._xlws.FILTER(_xlpm.n,_xlpm.n&lt;&gt;""),ROWS(A$2:A196))),"")</f>
        <v/>
      </c>
      <c r="B196" t="str" cm="1">
        <f t="array" ref="B19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196))),"")</f>
        <v/>
      </c>
    </row>
    <row r="197" spans="1:2" x14ac:dyDescent="0.25">
      <c r="A197" t="str" cm="1">
        <f t="array" ref="A197">IFERROR(_xlfn.LET(_xlpm.n,_xlfn.VSTACK(Roster!B$3:B$40,Roster!D$3:D$40,Roster!F$3:F$32,Roster!H$3:H$32,Roster!J$3:J$20,Roster!L$3:L$20,Roster!N$3:N$13,Roster!P$3:P$14),INDEX(_xlfn._xlws.FILTER(_xlpm.n,_xlpm.n&lt;&gt;""),ROWS(A$2:A197))),"")</f>
        <v/>
      </c>
      <c r="B197" t="str" cm="1">
        <f t="array" ref="B19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197))),"")</f>
        <v/>
      </c>
    </row>
    <row r="198" spans="1:2" x14ac:dyDescent="0.25">
      <c r="A198" t="str" cm="1">
        <f t="array" ref="A198">IFERROR(_xlfn.LET(_xlpm.n,_xlfn.VSTACK(Roster!B$3:B$40,Roster!D$3:D$40,Roster!F$3:F$32,Roster!H$3:H$32,Roster!J$3:J$20,Roster!L$3:L$20,Roster!N$3:N$13,Roster!P$3:P$14),INDEX(_xlfn._xlws.FILTER(_xlpm.n,_xlpm.n&lt;&gt;""),ROWS(A$2:A198))),"")</f>
        <v/>
      </c>
      <c r="B198" t="str" cm="1">
        <f t="array" ref="B19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198))),"")</f>
        <v/>
      </c>
    </row>
    <row r="199" spans="1:2" x14ac:dyDescent="0.25">
      <c r="A199" t="str" cm="1">
        <f t="array" ref="A199">IFERROR(_xlfn.LET(_xlpm.n,_xlfn.VSTACK(Roster!B$3:B$40,Roster!D$3:D$40,Roster!F$3:F$32,Roster!H$3:H$32,Roster!J$3:J$20,Roster!L$3:L$20,Roster!N$3:N$13,Roster!P$3:P$14),INDEX(_xlfn._xlws.FILTER(_xlpm.n,_xlpm.n&lt;&gt;""),ROWS(A$2:A199))),"")</f>
        <v/>
      </c>
      <c r="B199" t="str" cm="1">
        <f t="array" ref="B19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199))),"")</f>
        <v/>
      </c>
    </row>
    <row r="200" spans="1:2" x14ac:dyDescent="0.25">
      <c r="A200" t="str" cm="1">
        <f t="array" ref="A200">IFERROR(_xlfn.LET(_xlpm.n,_xlfn.VSTACK(Roster!B$3:B$40,Roster!D$3:D$40,Roster!F$3:F$32,Roster!H$3:H$32,Roster!J$3:J$20,Roster!L$3:L$20,Roster!N$3:N$13,Roster!P$3:P$14),INDEX(_xlfn._xlws.FILTER(_xlpm.n,_xlpm.n&lt;&gt;""),ROWS(A$2:A200))),"")</f>
        <v/>
      </c>
      <c r="B200" t="str" cm="1">
        <f t="array" ref="B20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200))),"")</f>
        <v/>
      </c>
    </row>
    <row r="201" spans="1:2" x14ac:dyDescent="0.25">
      <c r="A201" t="str" cm="1">
        <f t="array" ref="A201">IFERROR(_xlfn.LET(_xlpm.n,_xlfn.VSTACK(Roster!B$3:B$40,Roster!D$3:D$40,Roster!F$3:F$32,Roster!H$3:H$32,Roster!J$3:J$20,Roster!L$3:L$20,Roster!N$3:N$13,Roster!P$3:P$14),INDEX(_xlfn._xlws.FILTER(_xlpm.n,_xlpm.n&lt;&gt;""),ROWS(A$2:A201))),"")</f>
        <v/>
      </c>
      <c r="B201" t="str" cm="1">
        <f t="array" ref="B20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201))),"")</f>
        <v/>
      </c>
    </row>
    <row r="202" spans="1:2" x14ac:dyDescent="0.25">
      <c r="A202" t="str" cm="1">
        <f t="array" ref="A202">IFERROR(_xlfn.LET(_xlpm.n,_xlfn.VSTACK(Roster!B$3:B$40,Roster!D$3:D$40,Roster!F$3:F$32,Roster!H$3:H$32,Roster!J$3:J$20,Roster!L$3:L$20,Roster!N$3:N$13,Roster!P$3:P$14),INDEX(_xlfn._xlws.FILTER(_xlpm.n,_xlpm.n&lt;&gt;""),ROWS(A$2:A202))),"")</f>
        <v/>
      </c>
      <c r="B202" t="str" cm="1">
        <f t="array" ref="B20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202))),"")</f>
        <v/>
      </c>
    </row>
    <row r="203" spans="1:2" x14ac:dyDescent="0.25">
      <c r="A203" t="str" cm="1">
        <f t="array" ref="A203">IFERROR(_xlfn.LET(_xlpm.n,_xlfn.VSTACK(Roster!B$3:B$40,Roster!D$3:D$40,Roster!F$3:F$32,Roster!H$3:H$32,Roster!J$3:J$20,Roster!L$3:L$20,Roster!N$3:N$13,Roster!P$3:P$14),INDEX(_xlfn._xlws.FILTER(_xlpm.n,_xlpm.n&lt;&gt;""),ROWS(A$2:A203))),"")</f>
        <v/>
      </c>
      <c r="B203" t="str" cm="1">
        <f t="array" ref="B20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203))),"")</f>
        <v/>
      </c>
    </row>
    <row r="204" spans="1:2" x14ac:dyDescent="0.25">
      <c r="A204" t="str" cm="1">
        <f t="array" ref="A204">IFERROR(_xlfn.LET(_xlpm.n,_xlfn.VSTACK(Roster!B$3:B$40,Roster!D$3:D$40,Roster!F$3:F$32,Roster!H$3:H$32,Roster!J$3:J$20,Roster!L$3:L$20,Roster!N$3:N$13,Roster!P$3:P$14),INDEX(_xlfn._xlws.FILTER(_xlpm.n,_xlpm.n&lt;&gt;""),ROWS(A$2:A204))),"")</f>
        <v/>
      </c>
      <c r="B204" t="str" cm="1">
        <f t="array" ref="B20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204))),"")</f>
        <v/>
      </c>
    </row>
    <row r="205" spans="1:2" x14ac:dyDescent="0.25">
      <c r="A205" t="str" cm="1">
        <f t="array" ref="A205">IFERROR(_xlfn.LET(_xlpm.n,_xlfn.VSTACK(Roster!B$3:B$40,Roster!D$3:D$40,Roster!F$3:F$32,Roster!H$3:H$32,Roster!J$3:J$20,Roster!L$3:L$20,Roster!N$3:N$13,Roster!P$3:P$14),INDEX(_xlfn._xlws.FILTER(_xlpm.n,_xlpm.n&lt;&gt;""),ROWS(A$2:A205))),"")</f>
        <v/>
      </c>
      <c r="B205" t="str" cm="1">
        <f t="array" ref="B20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205))),"")</f>
        <v/>
      </c>
    </row>
    <row r="206" spans="1:2" x14ac:dyDescent="0.25">
      <c r="A206" t="str" cm="1">
        <f t="array" ref="A206">IFERROR(_xlfn.LET(_xlpm.n,_xlfn.VSTACK(Roster!B$3:B$40,Roster!D$3:D$40,Roster!F$3:F$32,Roster!H$3:H$32,Roster!J$3:J$20,Roster!L$3:L$20,Roster!N$3:N$13,Roster!P$3:P$14),INDEX(_xlfn._xlws.FILTER(_xlpm.n,_xlpm.n&lt;&gt;""),ROWS(A$2:A206))),"")</f>
        <v/>
      </c>
      <c r="B206" t="str" cm="1">
        <f t="array" ref="B20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206))),"")</f>
        <v/>
      </c>
    </row>
    <row r="207" spans="1:2" x14ac:dyDescent="0.25">
      <c r="A207" t="str" cm="1">
        <f t="array" ref="A207">IFERROR(_xlfn.LET(_xlpm.n,_xlfn.VSTACK(Roster!B$3:B$40,Roster!D$3:D$40,Roster!F$3:F$32,Roster!H$3:H$32,Roster!J$3:J$20,Roster!L$3:L$20,Roster!N$3:N$13,Roster!P$3:P$14),INDEX(_xlfn._xlws.FILTER(_xlpm.n,_xlpm.n&lt;&gt;""),ROWS(A$2:A207))),"")</f>
        <v/>
      </c>
      <c r="B207" t="str" cm="1">
        <f t="array" ref="B20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207))),"")</f>
        <v/>
      </c>
    </row>
    <row r="208" spans="1:2" x14ac:dyDescent="0.25">
      <c r="A208" t="str" cm="1">
        <f t="array" ref="A208">IFERROR(_xlfn.LET(_xlpm.n,_xlfn.VSTACK(Roster!B$3:B$40,Roster!D$3:D$40,Roster!F$3:F$32,Roster!H$3:H$32,Roster!J$3:J$20,Roster!L$3:L$20,Roster!N$3:N$13,Roster!P$3:P$14),INDEX(_xlfn._xlws.FILTER(_xlpm.n,_xlpm.n&lt;&gt;""),ROWS(A$2:A208))),"")</f>
        <v/>
      </c>
      <c r="B208" t="str" cm="1">
        <f t="array" ref="B20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208))),"")</f>
        <v/>
      </c>
    </row>
    <row r="209" spans="1:1" x14ac:dyDescent="0.25">
      <c r="A209" t="str" cm="1">
        <f t="array" ref="A209">IFERROR(_xlfn.LET(_xlpm.n,_xlfn.VSTACK(Roster!B$3:B$40,Roster!D$3:D$40,Roster!F$3:F$32,Roster!H$3:H$32,Roster!J$3:J$20,Roster!L$3:L$20,Roster!N$3:N$13,Roster!P$3:P$14),INDEX(_xlfn._xlws.FILTER(_xlpm.n,_xlpm.n&lt;&gt;""),ROWS(A$2:A209))),"")</f>
        <v/>
      </c>
    </row>
    <row r="210" spans="1:1" x14ac:dyDescent="0.25">
      <c r="A210" t="str" cm="1">
        <f t="array" ref="A210">IFERROR(_xlfn.LET(_xlpm.n,_xlfn.VSTACK(Roster!B$3:B$40,Roster!D$3:D$40,Roster!F$3:F$32,Roster!H$3:H$32,Roster!J$3:J$20,Roster!L$3:L$20,Roster!N$3:N$13,Roster!P$3:P$14),INDEX(_xlfn._xlws.FILTER(_xlpm.n,_xlpm.n&lt;&gt;""),ROWS(A$2:A210))),"")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42A1-E4C4-4E0E-90E7-11DB0A2CCEFF}">
  <sheetPr codeName="Sheet3"/>
  <dimension ref="A1:CL106"/>
  <sheetViews>
    <sheetView showGridLines="0" workbookViewId="0">
      <selection activeCell="I1" sqref="I1"/>
    </sheetView>
  </sheetViews>
  <sheetFormatPr defaultColWidth="13" defaultRowHeight="15" x14ac:dyDescent="0.25"/>
  <cols>
    <col min="1" max="1" width="18.140625" style="66" customWidth="1"/>
    <col min="2" max="2" width="12.7109375" style="67" customWidth="1"/>
    <col min="3" max="3" width="7" style="66" customWidth="1"/>
    <col min="4" max="4" width="12.7109375" style="66" customWidth="1"/>
    <col min="5" max="5" width="7.7109375" style="66" customWidth="1"/>
    <col min="6" max="6" width="7.5703125" style="66" customWidth="1"/>
    <col min="7" max="7" width="13.28515625" style="66" customWidth="1"/>
    <col min="8" max="8" width="5.5703125" style="66" customWidth="1"/>
    <col min="9" max="9" width="12.7109375" style="66" customWidth="1"/>
    <col min="10" max="10" width="5.85546875" style="66" customWidth="1"/>
    <col min="11" max="11" width="12.7109375" style="66" customWidth="1"/>
    <col min="12" max="12" width="13.28515625" style="66" customWidth="1"/>
    <col min="13" max="13" width="12.7109375" style="66" customWidth="1"/>
    <col min="14" max="14" width="13.28515625" style="66" customWidth="1"/>
    <col min="15" max="15" width="12.7109375" style="66" customWidth="1"/>
    <col min="16" max="16" width="13.28515625" style="66" customWidth="1"/>
    <col min="17" max="17" width="12.7109375" style="66" customWidth="1"/>
    <col min="18" max="18" width="13.28515625" style="66" customWidth="1"/>
    <col min="19" max="19" width="12.7109375" style="66" customWidth="1"/>
    <col min="20" max="20" width="13.28515625" style="66" customWidth="1"/>
    <col min="21" max="21" width="12.7109375" style="66" customWidth="1"/>
    <col min="22" max="88" width="7.5703125" style="66" customWidth="1"/>
    <col min="89" max="89" width="7.5703125" style="71" customWidth="1"/>
    <col min="90" max="95" width="7.5703125" style="66" customWidth="1"/>
    <col min="96" max="16384" width="13" style="66"/>
  </cols>
  <sheetData>
    <row r="1" spans="1:90" s="65" customFormat="1" ht="93.75" customHeight="1" x14ac:dyDescent="0.25">
      <c r="B1" s="235" t="s">
        <v>105</v>
      </c>
      <c r="C1" s="65" t="s">
        <v>106</v>
      </c>
      <c r="D1" s="65" t="s">
        <v>107</v>
      </c>
      <c r="E1" s="65" t="s">
        <v>108</v>
      </c>
      <c r="F1" s="65" t="s">
        <v>109</v>
      </c>
      <c r="G1" s="65" t="s">
        <v>460</v>
      </c>
      <c r="H1" s="65" t="s">
        <v>461</v>
      </c>
      <c r="I1" s="65" t="s">
        <v>342</v>
      </c>
      <c r="J1" s="65" t="s">
        <v>343</v>
      </c>
      <c r="K1" s="65" t="s">
        <v>204</v>
      </c>
      <c r="L1" s="65" t="s">
        <v>205</v>
      </c>
      <c r="M1" s="65" t="s">
        <v>118</v>
      </c>
      <c r="N1" s="65" t="s">
        <v>119</v>
      </c>
      <c r="O1" s="65" t="s">
        <v>116</v>
      </c>
      <c r="P1" s="65" t="s">
        <v>117</v>
      </c>
      <c r="Q1" s="65" t="s">
        <v>114</v>
      </c>
      <c r="R1" s="65" t="s">
        <v>115</v>
      </c>
      <c r="S1" s="65" t="s">
        <v>112</v>
      </c>
      <c r="T1" s="65" t="s">
        <v>113</v>
      </c>
      <c r="U1" s="65" t="s">
        <v>110</v>
      </c>
      <c r="V1" s="65" t="s">
        <v>111</v>
      </c>
      <c r="CK1" s="70"/>
      <c r="CL1" s="65" t="s">
        <v>150</v>
      </c>
    </row>
    <row r="2" spans="1:90" x14ac:dyDescent="0.25">
      <c r="A2" s="66" t="s">
        <v>152</v>
      </c>
      <c r="B2" s="67">
        <v>551205223</v>
      </c>
      <c r="C2" s="67">
        <v>2</v>
      </c>
      <c r="D2" s="67">
        <v>68900652.875</v>
      </c>
      <c r="E2" s="67">
        <v>0</v>
      </c>
      <c r="F2" s="67">
        <v>1</v>
      </c>
      <c r="G2" s="79">
        <v>15665908</v>
      </c>
      <c r="H2" s="79">
        <v>19</v>
      </c>
      <c r="I2" s="79">
        <v>43884509</v>
      </c>
      <c r="J2" s="79">
        <v>9</v>
      </c>
      <c r="K2" s="79">
        <v>49997808</v>
      </c>
      <c r="L2" s="79">
        <v>5</v>
      </c>
      <c r="M2" s="79">
        <v>48299099</v>
      </c>
      <c r="N2" s="79">
        <v>3</v>
      </c>
      <c r="O2" s="79">
        <v>120005962</v>
      </c>
      <c r="P2" s="79">
        <v>3</v>
      </c>
      <c r="Q2" s="79">
        <v>56540633</v>
      </c>
      <c r="R2" s="79">
        <v>7</v>
      </c>
      <c r="S2" s="79">
        <v>98933300</v>
      </c>
      <c r="T2" s="79">
        <v>2</v>
      </c>
      <c r="U2" s="79">
        <v>117878004</v>
      </c>
      <c r="V2" s="79">
        <v>1</v>
      </c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K2" s="71">
        <v>1001</v>
      </c>
      <c r="CL2" s="66" t="s">
        <v>255</v>
      </c>
    </row>
    <row r="3" spans="1:90" x14ac:dyDescent="0.25">
      <c r="A3" s="66" t="s">
        <v>6</v>
      </c>
      <c r="B3" s="67">
        <v>287807377</v>
      </c>
      <c r="C3" s="67">
        <v>21</v>
      </c>
      <c r="D3" s="67">
        <v>35975922.125</v>
      </c>
      <c r="E3" s="67">
        <v>12</v>
      </c>
      <c r="F3" s="67">
        <v>1</v>
      </c>
      <c r="G3" s="79">
        <v>9885865</v>
      </c>
      <c r="H3" s="79">
        <v>63</v>
      </c>
      <c r="I3" s="79">
        <v>25899205</v>
      </c>
      <c r="J3" s="79">
        <v>42</v>
      </c>
      <c r="K3" s="79">
        <v>34457196</v>
      </c>
      <c r="L3" s="79">
        <v>24</v>
      </c>
      <c r="M3" s="79">
        <v>24924347</v>
      </c>
      <c r="N3" s="79">
        <v>38</v>
      </c>
      <c r="O3" s="79">
        <v>48349084</v>
      </c>
      <c r="P3" s="79">
        <v>17</v>
      </c>
      <c r="Q3" s="79">
        <v>31273494</v>
      </c>
      <c r="R3" s="79">
        <v>28</v>
      </c>
      <c r="S3" s="79">
        <v>66680135</v>
      </c>
      <c r="T3" s="79">
        <v>4</v>
      </c>
      <c r="U3" s="79">
        <v>46338051</v>
      </c>
      <c r="V3" s="79">
        <v>24</v>
      </c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K3" s="71">
        <v>1002</v>
      </c>
    </row>
    <row r="4" spans="1:90" x14ac:dyDescent="0.25">
      <c r="A4" s="66" t="s">
        <v>10</v>
      </c>
      <c r="B4" s="67">
        <v>308556901</v>
      </c>
      <c r="C4" s="67">
        <v>15</v>
      </c>
      <c r="D4" s="67">
        <v>38569612.625</v>
      </c>
      <c r="E4" s="67">
        <v>10</v>
      </c>
      <c r="F4" s="67">
        <v>1</v>
      </c>
      <c r="G4" s="79">
        <v>12240518</v>
      </c>
      <c r="H4" s="79">
        <v>47</v>
      </c>
      <c r="I4" s="79">
        <v>26542501</v>
      </c>
      <c r="J4" s="79">
        <v>40</v>
      </c>
      <c r="K4" s="79">
        <v>44584588</v>
      </c>
      <c r="L4" s="79">
        <v>10</v>
      </c>
      <c r="M4" s="79">
        <v>36418547</v>
      </c>
      <c r="N4" s="79">
        <v>8</v>
      </c>
      <c r="O4" s="79">
        <v>35622771</v>
      </c>
      <c r="P4" s="79">
        <v>30</v>
      </c>
      <c r="Q4" s="79">
        <v>48534103</v>
      </c>
      <c r="R4" s="79">
        <v>8</v>
      </c>
      <c r="S4" s="79">
        <v>40901193</v>
      </c>
      <c r="T4" s="79">
        <v>25</v>
      </c>
      <c r="U4" s="79">
        <v>63712680</v>
      </c>
      <c r="V4" s="79">
        <v>9</v>
      </c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K4" s="71">
        <v>1003</v>
      </c>
    </row>
    <row r="5" spans="1:90" x14ac:dyDescent="0.25">
      <c r="A5" s="66" t="s">
        <v>153</v>
      </c>
      <c r="B5" s="67">
        <v>354527161</v>
      </c>
      <c r="C5" s="67">
        <v>9</v>
      </c>
      <c r="D5" s="67">
        <v>44315895.125</v>
      </c>
      <c r="E5" s="67">
        <v>6</v>
      </c>
      <c r="F5" s="67">
        <v>1</v>
      </c>
      <c r="G5" s="79">
        <v>13942344</v>
      </c>
      <c r="H5" s="79">
        <v>30</v>
      </c>
      <c r="I5" s="79">
        <v>25991702</v>
      </c>
      <c r="J5" s="79">
        <v>41</v>
      </c>
      <c r="K5" s="79">
        <v>33685579</v>
      </c>
      <c r="L5" s="79">
        <v>26</v>
      </c>
      <c r="M5" s="79">
        <v>35035498</v>
      </c>
      <c r="N5" s="79">
        <v>9</v>
      </c>
      <c r="O5" s="79">
        <v>62028680</v>
      </c>
      <c r="P5" s="79">
        <v>11</v>
      </c>
      <c r="Q5" s="79">
        <v>47444008</v>
      </c>
      <c r="R5" s="79">
        <v>10</v>
      </c>
      <c r="S5" s="79">
        <v>65204469</v>
      </c>
      <c r="T5" s="79">
        <v>5</v>
      </c>
      <c r="U5" s="79">
        <v>71194881</v>
      </c>
      <c r="V5" s="79">
        <v>7</v>
      </c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7"/>
      <c r="BX5" s="67"/>
      <c r="BY5" s="67"/>
      <c r="BZ5" s="67"/>
      <c r="CA5" s="67"/>
      <c r="CB5" s="67"/>
      <c r="CC5" s="67"/>
      <c r="CD5" s="67"/>
      <c r="CE5" s="67"/>
      <c r="CF5" s="67"/>
      <c r="CK5" s="71">
        <v>1005</v>
      </c>
    </row>
    <row r="6" spans="1:90" x14ac:dyDescent="0.25">
      <c r="A6" s="66" t="s">
        <v>41</v>
      </c>
      <c r="B6" s="67">
        <v>353605035</v>
      </c>
      <c r="C6" s="67">
        <v>10</v>
      </c>
      <c r="D6" s="67">
        <v>44200629.375</v>
      </c>
      <c r="E6" s="67">
        <v>1</v>
      </c>
      <c r="F6" s="67">
        <v>0</v>
      </c>
      <c r="G6" s="79">
        <v>25090217</v>
      </c>
      <c r="H6" s="79">
        <v>4</v>
      </c>
      <c r="I6" s="79">
        <v>39835668</v>
      </c>
      <c r="J6" s="79">
        <v>13</v>
      </c>
      <c r="K6" s="79">
        <v>37008809</v>
      </c>
      <c r="L6" s="79">
        <v>18</v>
      </c>
      <c r="M6" s="79">
        <v>47776643</v>
      </c>
      <c r="N6" s="79">
        <v>4</v>
      </c>
      <c r="O6" s="79">
        <v>44384147</v>
      </c>
      <c r="P6" s="79">
        <v>21</v>
      </c>
      <c r="Q6" s="79">
        <v>43128745</v>
      </c>
      <c r="R6" s="79">
        <v>13</v>
      </c>
      <c r="S6" s="79">
        <v>54416001</v>
      </c>
      <c r="T6" s="79">
        <v>13</v>
      </c>
      <c r="U6" s="79">
        <v>61964805</v>
      </c>
      <c r="V6" s="79">
        <v>11</v>
      </c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67"/>
      <c r="BV6" s="67"/>
      <c r="BW6" s="67"/>
      <c r="BX6" s="67"/>
      <c r="BY6" s="67"/>
      <c r="BZ6" s="67"/>
      <c r="CA6" s="67"/>
      <c r="CB6" s="67"/>
      <c r="CC6" s="67"/>
      <c r="CD6" s="67"/>
      <c r="CE6" s="67"/>
      <c r="CF6" s="67"/>
      <c r="CK6" s="71">
        <v>1030</v>
      </c>
    </row>
    <row r="7" spans="1:90" x14ac:dyDescent="0.25">
      <c r="A7" s="66" t="s">
        <v>155</v>
      </c>
      <c r="B7" s="67">
        <v>366068040</v>
      </c>
      <c r="C7" s="67">
        <v>8</v>
      </c>
      <c r="D7" s="67">
        <v>45758505</v>
      </c>
      <c r="E7" s="67">
        <v>1</v>
      </c>
      <c r="F7" s="67">
        <v>1</v>
      </c>
      <c r="G7" s="79">
        <v>14925716</v>
      </c>
      <c r="H7" s="79">
        <v>22</v>
      </c>
      <c r="I7" s="79">
        <v>45485506</v>
      </c>
      <c r="J7" s="79">
        <v>8</v>
      </c>
      <c r="K7" s="79">
        <v>46024908</v>
      </c>
      <c r="L7" s="79">
        <v>9</v>
      </c>
      <c r="M7" s="79">
        <v>29887047</v>
      </c>
      <c r="N7" s="79">
        <v>26</v>
      </c>
      <c r="O7" s="79">
        <v>63028769</v>
      </c>
      <c r="P7" s="79">
        <v>9</v>
      </c>
      <c r="Q7" s="79">
        <v>57774193</v>
      </c>
      <c r="R7" s="79">
        <v>6</v>
      </c>
      <c r="S7" s="79">
        <v>45656317</v>
      </c>
      <c r="T7" s="79">
        <v>21</v>
      </c>
      <c r="U7" s="79">
        <v>63285584</v>
      </c>
      <c r="V7" s="79">
        <v>10</v>
      </c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67"/>
      <c r="BV7" s="67"/>
      <c r="BW7" s="67"/>
      <c r="BX7" s="67"/>
      <c r="BY7" s="67"/>
      <c r="BZ7" s="67"/>
      <c r="CA7" s="67"/>
      <c r="CB7" s="67"/>
      <c r="CC7" s="67"/>
      <c r="CD7" s="67"/>
      <c r="CE7" s="67"/>
      <c r="CF7" s="67"/>
      <c r="CK7" s="71">
        <v>1006</v>
      </c>
      <c r="CL7" s="66" t="s">
        <v>256</v>
      </c>
    </row>
    <row r="8" spans="1:90" x14ac:dyDescent="0.25">
      <c r="A8" s="66" t="s">
        <v>19</v>
      </c>
      <c r="B8" s="67">
        <v>600020099</v>
      </c>
      <c r="C8" s="67">
        <v>1</v>
      </c>
      <c r="D8" s="67">
        <v>75002512.375</v>
      </c>
      <c r="E8" s="67">
        <v>0</v>
      </c>
      <c r="F8" s="67">
        <v>0</v>
      </c>
      <c r="G8" s="79">
        <v>33196219</v>
      </c>
      <c r="H8" s="79">
        <v>1</v>
      </c>
      <c r="I8" s="79">
        <v>60603025</v>
      </c>
      <c r="J8" s="79">
        <v>2</v>
      </c>
      <c r="K8" s="79">
        <v>56376420</v>
      </c>
      <c r="L8" s="79">
        <v>2</v>
      </c>
      <c r="M8" s="79">
        <v>56126982</v>
      </c>
      <c r="N8" s="79">
        <v>1</v>
      </c>
      <c r="O8" s="79">
        <v>121405689</v>
      </c>
      <c r="P8" s="79">
        <v>2</v>
      </c>
      <c r="Q8" s="79">
        <v>63629531</v>
      </c>
      <c r="R8" s="79">
        <v>4</v>
      </c>
      <c r="S8" s="79">
        <v>101388372</v>
      </c>
      <c r="T8" s="79">
        <v>1</v>
      </c>
      <c r="U8" s="79">
        <v>107293861</v>
      </c>
      <c r="V8" s="79">
        <v>2</v>
      </c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67"/>
      <c r="BV8" s="67"/>
      <c r="BW8" s="67"/>
      <c r="BX8" s="67"/>
      <c r="BY8" s="67"/>
      <c r="BZ8" s="67"/>
      <c r="CA8" s="67"/>
      <c r="CB8" s="67"/>
      <c r="CC8" s="67"/>
      <c r="CD8" s="67"/>
      <c r="CE8" s="67"/>
      <c r="CF8" s="67"/>
      <c r="CK8" s="71">
        <v>1007</v>
      </c>
    </row>
    <row r="9" spans="1:90" x14ac:dyDescent="0.25">
      <c r="A9" s="66" t="s">
        <v>195</v>
      </c>
      <c r="B9" s="67">
        <v>170324169</v>
      </c>
      <c r="C9" s="67">
        <v>42</v>
      </c>
      <c r="D9" s="67">
        <v>21290521.125</v>
      </c>
      <c r="E9" s="67">
        <v>25</v>
      </c>
      <c r="F9" s="67">
        <v>2</v>
      </c>
      <c r="G9" s="79">
        <v>4918738</v>
      </c>
      <c r="H9" s="79">
        <v>85</v>
      </c>
      <c r="I9" s="79">
        <v>27811835</v>
      </c>
      <c r="J9" s="79">
        <v>38</v>
      </c>
      <c r="K9" s="79">
        <v>22177486</v>
      </c>
      <c r="L9" s="79">
        <v>49</v>
      </c>
      <c r="M9" s="79">
        <v>17684478</v>
      </c>
      <c r="N9" s="79">
        <v>51</v>
      </c>
      <c r="O9" s="79">
        <v>23695046</v>
      </c>
      <c r="P9" s="79">
        <v>40</v>
      </c>
      <c r="Q9" s="79">
        <v>24843360</v>
      </c>
      <c r="R9" s="79">
        <v>36</v>
      </c>
      <c r="S9" s="79">
        <v>20630510</v>
      </c>
      <c r="T9" s="79">
        <v>41</v>
      </c>
      <c r="U9" s="79">
        <v>28562716</v>
      </c>
      <c r="V9" s="79">
        <v>35</v>
      </c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67"/>
      <c r="BV9" s="67"/>
      <c r="BW9" s="67"/>
      <c r="BX9" s="67"/>
      <c r="BY9" s="67"/>
      <c r="BZ9" s="67"/>
      <c r="CA9" s="67"/>
      <c r="CB9" s="67"/>
      <c r="CC9" s="67"/>
      <c r="CD9" s="67"/>
      <c r="CE9" s="67"/>
      <c r="CF9" s="67"/>
      <c r="CK9" s="71">
        <v>1008</v>
      </c>
      <c r="CL9" s="66" t="s">
        <v>208</v>
      </c>
    </row>
    <row r="10" spans="1:90" x14ac:dyDescent="0.25">
      <c r="A10" s="66" t="s">
        <v>23</v>
      </c>
      <c r="B10" s="67">
        <v>389267470</v>
      </c>
      <c r="C10" s="67">
        <v>6</v>
      </c>
      <c r="D10" s="67">
        <v>48658433.75</v>
      </c>
      <c r="E10" s="67">
        <v>5</v>
      </c>
      <c r="F10" s="67">
        <v>1</v>
      </c>
      <c r="G10" s="79">
        <v>14699648</v>
      </c>
      <c r="H10" s="79">
        <v>23</v>
      </c>
      <c r="I10" s="79">
        <v>40329308</v>
      </c>
      <c r="J10" s="79">
        <v>11</v>
      </c>
      <c r="K10" s="79">
        <v>49038682</v>
      </c>
      <c r="L10" s="79">
        <v>6</v>
      </c>
      <c r="M10" s="79">
        <v>53910937</v>
      </c>
      <c r="N10" s="79">
        <v>2</v>
      </c>
      <c r="O10" s="79">
        <v>87368788</v>
      </c>
      <c r="P10" s="79">
        <v>5</v>
      </c>
      <c r="Q10" s="79">
        <v>46886229</v>
      </c>
      <c r="R10" s="79">
        <v>11</v>
      </c>
      <c r="S10" s="79">
        <v>46185362</v>
      </c>
      <c r="T10" s="79">
        <v>20</v>
      </c>
      <c r="U10" s="79">
        <v>50848516</v>
      </c>
      <c r="V10" s="79">
        <v>22</v>
      </c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67"/>
      <c r="BV10" s="67"/>
      <c r="BW10" s="67"/>
      <c r="BX10" s="67"/>
      <c r="BY10" s="67"/>
      <c r="BZ10" s="67"/>
      <c r="CA10" s="67"/>
      <c r="CB10" s="67"/>
      <c r="CC10" s="67"/>
      <c r="CD10" s="67"/>
      <c r="CE10" s="67"/>
      <c r="CF10" s="67"/>
      <c r="CK10" s="71">
        <v>1009</v>
      </c>
    </row>
    <row r="11" spans="1:90" x14ac:dyDescent="0.25">
      <c r="A11" s="66" t="s">
        <v>190</v>
      </c>
      <c r="B11" s="67">
        <v>247114180</v>
      </c>
      <c r="C11" s="67">
        <v>29</v>
      </c>
      <c r="D11" s="67">
        <v>30889272.5</v>
      </c>
      <c r="E11" s="67">
        <v>8</v>
      </c>
      <c r="F11" s="67">
        <v>1</v>
      </c>
      <c r="G11" s="79">
        <v>12184068</v>
      </c>
      <c r="H11" s="79">
        <v>49</v>
      </c>
      <c r="I11" s="79">
        <v>33628681</v>
      </c>
      <c r="J11" s="79">
        <v>25</v>
      </c>
      <c r="K11" s="79">
        <v>36318882</v>
      </c>
      <c r="L11" s="79">
        <v>19</v>
      </c>
      <c r="M11" s="79">
        <v>32515462</v>
      </c>
      <c r="N11" s="79">
        <v>16</v>
      </c>
      <c r="O11" s="79">
        <v>28236853</v>
      </c>
      <c r="P11" s="79">
        <v>38</v>
      </c>
      <c r="Q11" s="79">
        <v>28780702</v>
      </c>
      <c r="R11" s="79">
        <v>31</v>
      </c>
      <c r="S11" s="79">
        <v>47227229</v>
      </c>
      <c r="T11" s="79">
        <v>17</v>
      </c>
      <c r="U11" s="79">
        <v>28222303</v>
      </c>
      <c r="V11" s="79">
        <v>38</v>
      </c>
      <c r="W11" s="67"/>
      <c r="X11" s="67"/>
      <c r="Y11" s="67"/>
      <c r="Z11" s="67"/>
      <c r="AA11" s="67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7"/>
      <c r="BE11" s="67"/>
      <c r="BF11" s="67"/>
      <c r="BG11" s="67"/>
      <c r="BH11" s="67"/>
      <c r="BI11" s="67"/>
      <c r="BJ11" s="67"/>
      <c r="BK11" s="67"/>
      <c r="BL11" s="67"/>
      <c r="BM11" s="67"/>
      <c r="BN11" s="67"/>
      <c r="BO11" s="67"/>
      <c r="BP11" s="67"/>
      <c r="BQ11" s="67"/>
      <c r="BR11" s="67"/>
      <c r="BS11" s="67"/>
      <c r="BT11" s="67"/>
      <c r="BU11" s="67"/>
      <c r="BV11" s="67"/>
      <c r="BW11" s="67"/>
      <c r="BX11" s="67"/>
      <c r="BY11" s="67"/>
      <c r="BZ11" s="67"/>
      <c r="CA11" s="67"/>
      <c r="CB11" s="67"/>
      <c r="CC11" s="67"/>
      <c r="CD11" s="67"/>
      <c r="CE11" s="67"/>
      <c r="CF11" s="67"/>
      <c r="CK11" s="71">
        <v>1055</v>
      </c>
    </row>
    <row r="12" spans="1:90" x14ac:dyDescent="0.25">
      <c r="A12" s="66" t="s">
        <v>4</v>
      </c>
      <c r="B12" s="67">
        <v>293159980</v>
      </c>
      <c r="C12" s="67">
        <v>20</v>
      </c>
      <c r="D12" s="67">
        <v>36644997.5</v>
      </c>
      <c r="E12" s="67">
        <v>12</v>
      </c>
      <c r="F12" s="67">
        <v>1</v>
      </c>
      <c r="G12" s="79">
        <v>22580362</v>
      </c>
      <c r="H12" s="79">
        <v>6</v>
      </c>
      <c r="I12" s="79">
        <v>23761472</v>
      </c>
      <c r="J12" s="79">
        <v>47</v>
      </c>
      <c r="K12" s="79">
        <v>43242309</v>
      </c>
      <c r="L12" s="79">
        <v>11</v>
      </c>
      <c r="M12" s="79">
        <v>11816940</v>
      </c>
      <c r="N12" s="79">
        <v>60</v>
      </c>
      <c r="O12" s="79">
        <v>48212975</v>
      </c>
      <c r="P12" s="79">
        <v>19</v>
      </c>
      <c r="Q12" s="79">
        <v>29260954</v>
      </c>
      <c r="R12" s="79">
        <v>30</v>
      </c>
      <c r="S12" s="79">
        <v>60234427</v>
      </c>
      <c r="T12" s="79">
        <v>8</v>
      </c>
      <c r="U12" s="79">
        <v>54050541</v>
      </c>
      <c r="V12" s="79">
        <v>19</v>
      </c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67"/>
      <c r="BU12" s="67"/>
      <c r="BV12" s="67"/>
      <c r="BW12" s="67"/>
      <c r="BX12" s="67"/>
      <c r="BY12" s="67"/>
      <c r="BZ12" s="67"/>
      <c r="CA12" s="67"/>
      <c r="CB12" s="67"/>
      <c r="CC12" s="67"/>
      <c r="CD12" s="67"/>
      <c r="CE12" s="67"/>
      <c r="CF12" s="67"/>
      <c r="CK12" s="71">
        <v>1010</v>
      </c>
    </row>
    <row r="13" spans="1:90" x14ac:dyDescent="0.25">
      <c r="A13" s="66" t="s">
        <v>430</v>
      </c>
      <c r="B13" s="67">
        <v>85910734</v>
      </c>
      <c r="C13" s="67">
        <v>54</v>
      </c>
      <c r="D13" s="67">
        <v>42955367</v>
      </c>
      <c r="E13" s="67">
        <v>1</v>
      </c>
      <c r="F13" s="67">
        <v>0</v>
      </c>
      <c r="G13" s="79">
        <v>20670913</v>
      </c>
      <c r="H13" s="79">
        <v>7</v>
      </c>
      <c r="I13" s="79">
        <v>65239821</v>
      </c>
      <c r="J13" s="79">
        <v>1</v>
      </c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7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7"/>
      <c r="BE13" s="67"/>
      <c r="BF13" s="67"/>
      <c r="BG13" s="67"/>
      <c r="BH13" s="67"/>
      <c r="BI13" s="67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67"/>
      <c r="BU13" s="67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67"/>
      <c r="CK13" s="71">
        <v>1117</v>
      </c>
      <c r="CL13" s="66" t="s">
        <v>432</v>
      </c>
    </row>
    <row r="14" spans="1:90" x14ac:dyDescent="0.25">
      <c r="A14" s="66" t="s">
        <v>504</v>
      </c>
      <c r="B14" s="67">
        <v>12404363</v>
      </c>
      <c r="C14" s="67">
        <v>78</v>
      </c>
      <c r="D14" s="67">
        <v>12404363</v>
      </c>
      <c r="E14" s="67">
        <v>0</v>
      </c>
      <c r="F14" s="67">
        <v>1</v>
      </c>
      <c r="G14" s="79">
        <v>12404363</v>
      </c>
      <c r="H14" s="79">
        <v>43</v>
      </c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K14" s="71">
        <v>1138</v>
      </c>
    </row>
    <row r="15" spans="1:90" x14ac:dyDescent="0.25">
      <c r="A15" s="66" t="s">
        <v>7</v>
      </c>
      <c r="B15" s="67">
        <v>311260581</v>
      </c>
      <c r="C15" s="67">
        <v>14</v>
      </c>
      <c r="D15" s="67">
        <v>38907572.625</v>
      </c>
      <c r="E15" s="67">
        <v>12</v>
      </c>
      <c r="F15" s="67">
        <v>1</v>
      </c>
      <c r="G15" s="79">
        <v>14677491</v>
      </c>
      <c r="H15" s="79">
        <v>24</v>
      </c>
      <c r="I15" s="79">
        <v>50799934</v>
      </c>
      <c r="J15" s="79">
        <v>3</v>
      </c>
      <c r="K15" s="79">
        <v>39330789</v>
      </c>
      <c r="L15" s="79">
        <v>14</v>
      </c>
      <c r="M15" s="79">
        <v>34540744</v>
      </c>
      <c r="N15" s="79">
        <v>10</v>
      </c>
      <c r="O15" s="79">
        <v>31888262</v>
      </c>
      <c r="P15" s="79">
        <v>33</v>
      </c>
      <c r="Q15" s="79">
        <v>41311051</v>
      </c>
      <c r="R15" s="79">
        <v>15</v>
      </c>
      <c r="S15" s="79">
        <v>41597299</v>
      </c>
      <c r="T15" s="79">
        <v>24</v>
      </c>
      <c r="U15" s="79">
        <v>57115011</v>
      </c>
      <c r="V15" s="79">
        <v>17</v>
      </c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K15" s="71">
        <v>1011</v>
      </c>
    </row>
    <row r="16" spans="1:90" x14ac:dyDescent="0.25">
      <c r="A16" s="66" t="s">
        <v>501</v>
      </c>
      <c r="B16" s="67">
        <v>7349749</v>
      </c>
      <c r="C16" s="67">
        <v>86</v>
      </c>
      <c r="D16" s="67">
        <v>7349749</v>
      </c>
      <c r="E16" s="67">
        <v>1</v>
      </c>
      <c r="F16" s="67">
        <v>1</v>
      </c>
      <c r="G16" s="79">
        <v>7349749</v>
      </c>
      <c r="H16" s="79">
        <v>74</v>
      </c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67"/>
      <c r="BU16" s="67"/>
      <c r="BV16" s="67"/>
      <c r="BW16" s="67"/>
      <c r="BX16" s="67"/>
      <c r="BY16" s="67"/>
      <c r="BZ16" s="67"/>
      <c r="CA16" s="67"/>
      <c r="CB16" s="67"/>
      <c r="CC16" s="67"/>
      <c r="CD16" s="67"/>
      <c r="CE16" s="67"/>
      <c r="CF16" s="67"/>
      <c r="CK16" s="71">
        <v>1131</v>
      </c>
    </row>
    <row r="17" spans="1:90" x14ac:dyDescent="0.25">
      <c r="A17" s="66" t="s">
        <v>451</v>
      </c>
      <c r="B17" s="67">
        <v>14220314</v>
      </c>
      <c r="C17" s="67">
        <v>72</v>
      </c>
      <c r="D17" s="67">
        <v>14220314</v>
      </c>
      <c r="E17" s="67">
        <v>0</v>
      </c>
      <c r="F17" s="67">
        <v>1</v>
      </c>
      <c r="G17" s="79">
        <v>14220314</v>
      </c>
      <c r="H17" s="79">
        <v>27</v>
      </c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67"/>
      <c r="BU17" s="67"/>
      <c r="BV17" s="67"/>
      <c r="BW17" s="67"/>
      <c r="BX17" s="67"/>
      <c r="BY17" s="67"/>
      <c r="BZ17" s="67"/>
      <c r="CA17" s="67"/>
      <c r="CB17" s="67"/>
      <c r="CC17" s="67"/>
      <c r="CD17" s="67"/>
      <c r="CE17" s="67"/>
      <c r="CF17" s="67"/>
      <c r="CK17" s="71">
        <v>1120</v>
      </c>
    </row>
    <row r="18" spans="1:90" x14ac:dyDescent="0.25">
      <c r="A18" s="66" t="s">
        <v>13</v>
      </c>
      <c r="B18" s="67">
        <v>302264588</v>
      </c>
      <c r="C18" s="67">
        <v>17</v>
      </c>
      <c r="D18" s="67">
        <v>37783073.5</v>
      </c>
      <c r="E18" s="67">
        <v>14</v>
      </c>
      <c r="F18" s="67">
        <v>1</v>
      </c>
      <c r="G18" s="79">
        <v>12186198</v>
      </c>
      <c r="H18" s="79">
        <v>48</v>
      </c>
      <c r="I18" s="79">
        <v>28693362</v>
      </c>
      <c r="J18" s="79">
        <v>37</v>
      </c>
      <c r="K18" s="79">
        <v>27734937</v>
      </c>
      <c r="L18" s="79">
        <v>41</v>
      </c>
      <c r="M18" s="79">
        <v>38582347</v>
      </c>
      <c r="N18" s="79">
        <v>5</v>
      </c>
      <c r="O18" s="79">
        <v>32938204</v>
      </c>
      <c r="P18" s="79">
        <v>32</v>
      </c>
      <c r="Q18" s="79">
        <v>70347434</v>
      </c>
      <c r="R18" s="79">
        <v>3</v>
      </c>
      <c r="S18" s="79">
        <v>38172953</v>
      </c>
      <c r="T18" s="79">
        <v>26</v>
      </c>
      <c r="U18" s="79">
        <v>53609153</v>
      </c>
      <c r="V18" s="79">
        <v>20</v>
      </c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67"/>
      <c r="BU18" s="67"/>
      <c r="BV18" s="67"/>
      <c r="BW18" s="67"/>
      <c r="BX18" s="67"/>
      <c r="BY18" s="67"/>
      <c r="BZ18" s="67"/>
      <c r="CA18" s="67"/>
      <c r="CB18" s="67"/>
      <c r="CC18" s="67"/>
      <c r="CD18" s="67"/>
      <c r="CE18" s="67"/>
      <c r="CF18" s="67"/>
      <c r="CK18" s="71">
        <v>1013</v>
      </c>
    </row>
    <row r="19" spans="1:90" x14ac:dyDescent="0.25">
      <c r="A19" s="66" t="s">
        <v>458</v>
      </c>
      <c r="B19" s="67">
        <v>12880664</v>
      </c>
      <c r="C19" s="67">
        <v>75</v>
      </c>
      <c r="D19" s="67">
        <v>12880664</v>
      </c>
      <c r="E19" s="67">
        <v>0</v>
      </c>
      <c r="F19" s="67">
        <v>1</v>
      </c>
      <c r="G19" s="79">
        <v>12880664</v>
      </c>
      <c r="H19" s="79">
        <v>37</v>
      </c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67"/>
      <c r="BU19" s="67"/>
      <c r="BV19" s="67"/>
      <c r="BW19" s="67"/>
      <c r="BX19" s="67"/>
      <c r="BY19" s="67"/>
      <c r="BZ19" s="67"/>
      <c r="CA19" s="67"/>
      <c r="CB19" s="67"/>
      <c r="CC19" s="67"/>
      <c r="CD19" s="67"/>
      <c r="CE19" s="67"/>
      <c r="CF19" s="67"/>
      <c r="CK19" s="71">
        <v>1122</v>
      </c>
    </row>
    <row r="20" spans="1:90" x14ac:dyDescent="0.25">
      <c r="A20" s="66" t="s">
        <v>459</v>
      </c>
      <c r="B20" s="67">
        <v>5365559</v>
      </c>
      <c r="C20" s="67">
        <v>93</v>
      </c>
      <c r="D20" s="67">
        <v>5365559</v>
      </c>
      <c r="E20" s="67">
        <v>2</v>
      </c>
      <c r="F20" s="67">
        <v>1</v>
      </c>
      <c r="G20" s="79">
        <v>5365559</v>
      </c>
      <c r="H20" s="79">
        <v>84</v>
      </c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67"/>
      <c r="BU20" s="67"/>
      <c r="BV20" s="67"/>
      <c r="BW20" s="67"/>
      <c r="BX20" s="67"/>
      <c r="BY20" s="67"/>
      <c r="BZ20" s="67"/>
      <c r="CA20" s="67"/>
      <c r="CB20" s="67"/>
      <c r="CC20" s="67"/>
      <c r="CD20" s="67"/>
      <c r="CE20" s="67"/>
      <c r="CF20" s="67"/>
      <c r="CK20" s="71">
        <v>1125</v>
      </c>
    </row>
    <row r="21" spans="1:90" x14ac:dyDescent="0.25">
      <c r="A21" s="66" t="s">
        <v>16</v>
      </c>
      <c r="B21" s="67">
        <v>230035584</v>
      </c>
      <c r="C21" s="67">
        <v>33</v>
      </c>
      <c r="D21" s="67">
        <v>28754448</v>
      </c>
      <c r="E21" s="67">
        <v>15</v>
      </c>
      <c r="F21" s="67">
        <v>1</v>
      </c>
      <c r="G21" s="79">
        <v>8934550</v>
      </c>
      <c r="H21" s="79">
        <v>67</v>
      </c>
      <c r="I21" s="79">
        <v>31486488</v>
      </c>
      <c r="J21" s="79">
        <v>32</v>
      </c>
      <c r="K21" s="79">
        <v>34045560</v>
      </c>
      <c r="L21" s="79">
        <v>25</v>
      </c>
      <c r="M21" s="79">
        <v>23759907</v>
      </c>
      <c r="N21" s="79">
        <v>40</v>
      </c>
      <c r="O21" s="79">
        <v>41452570</v>
      </c>
      <c r="P21" s="79">
        <v>23</v>
      </c>
      <c r="Q21" s="79">
        <v>31888873</v>
      </c>
      <c r="R21" s="79">
        <v>27</v>
      </c>
      <c r="S21" s="79">
        <v>30188593</v>
      </c>
      <c r="T21" s="79">
        <v>35</v>
      </c>
      <c r="U21" s="79">
        <v>28279043</v>
      </c>
      <c r="V21" s="79">
        <v>37</v>
      </c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67"/>
      <c r="AO21" s="67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67"/>
      <c r="BU21" s="67"/>
      <c r="BV21" s="67"/>
      <c r="BW21" s="67"/>
      <c r="BX21" s="67"/>
      <c r="BY21" s="67"/>
      <c r="BZ21" s="67"/>
      <c r="CA21" s="67"/>
      <c r="CB21" s="67"/>
      <c r="CC21" s="67"/>
      <c r="CD21" s="67"/>
      <c r="CE21" s="67"/>
      <c r="CF21" s="67"/>
      <c r="CK21" s="71">
        <v>1014</v>
      </c>
    </row>
    <row r="22" spans="1:90" x14ac:dyDescent="0.25">
      <c r="A22" s="66" t="s">
        <v>188</v>
      </c>
      <c r="B22" s="67">
        <v>255367284</v>
      </c>
      <c r="C22" s="67">
        <v>27</v>
      </c>
      <c r="D22" s="67">
        <v>31920910.5</v>
      </c>
      <c r="E22" s="67">
        <v>16</v>
      </c>
      <c r="F22" s="67">
        <v>1</v>
      </c>
      <c r="G22" s="79">
        <v>11296731</v>
      </c>
      <c r="H22" s="79">
        <v>54</v>
      </c>
      <c r="I22" s="79">
        <v>49757730</v>
      </c>
      <c r="J22" s="79">
        <v>4</v>
      </c>
      <c r="K22" s="79">
        <v>35564757</v>
      </c>
      <c r="L22" s="79">
        <v>20</v>
      </c>
      <c r="M22" s="79">
        <v>24078089</v>
      </c>
      <c r="N22" s="79">
        <v>39</v>
      </c>
      <c r="O22" s="79">
        <v>44391437</v>
      </c>
      <c r="P22" s="79">
        <v>20</v>
      </c>
      <c r="Q22" s="79">
        <v>26799386</v>
      </c>
      <c r="R22" s="79">
        <v>33</v>
      </c>
      <c r="S22" s="79">
        <v>32262833</v>
      </c>
      <c r="T22" s="79">
        <v>32</v>
      </c>
      <c r="U22" s="79">
        <v>31216321</v>
      </c>
      <c r="V22" s="79">
        <v>33</v>
      </c>
      <c r="W22" s="67"/>
      <c r="X22" s="67"/>
      <c r="Y22" s="67"/>
      <c r="Z22" s="67"/>
      <c r="AA22" s="67"/>
      <c r="AB22" s="67"/>
      <c r="AC22" s="67"/>
      <c r="AD22" s="67"/>
      <c r="AE22" s="67"/>
      <c r="AF22" s="67"/>
      <c r="AG22" s="67"/>
      <c r="AH22" s="67"/>
      <c r="AI22" s="67"/>
      <c r="AJ22" s="67"/>
      <c r="AK22" s="67"/>
      <c r="AL22" s="67"/>
      <c r="AM22" s="67"/>
      <c r="AN22" s="67"/>
      <c r="AO22" s="67"/>
      <c r="AP22" s="67"/>
      <c r="AQ22" s="67"/>
      <c r="AR22" s="67"/>
      <c r="AS22" s="67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67"/>
      <c r="BU22" s="67"/>
      <c r="BV22" s="67"/>
      <c r="BW22" s="67"/>
      <c r="BX22" s="67"/>
      <c r="BY22" s="67"/>
      <c r="BZ22" s="67"/>
      <c r="CA22" s="67"/>
      <c r="CB22" s="67"/>
      <c r="CC22" s="67"/>
      <c r="CD22" s="67"/>
      <c r="CE22" s="67"/>
      <c r="CF22" s="67"/>
      <c r="CK22" s="71">
        <v>1017</v>
      </c>
    </row>
    <row r="23" spans="1:90" x14ac:dyDescent="0.25">
      <c r="A23" s="66" t="s">
        <v>429</v>
      </c>
      <c r="B23" s="67">
        <v>399772963</v>
      </c>
      <c r="C23" s="67">
        <v>5</v>
      </c>
      <c r="D23" s="67">
        <v>49971620.375</v>
      </c>
      <c r="E23" s="67">
        <v>10</v>
      </c>
      <c r="F23" s="67">
        <v>3</v>
      </c>
      <c r="G23" s="79">
        <v>12315884</v>
      </c>
      <c r="H23" s="79">
        <v>44</v>
      </c>
      <c r="I23" s="79">
        <v>36470771</v>
      </c>
      <c r="J23" s="79">
        <v>17</v>
      </c>
      <c r="K23" s="79">
        <v>17361715</v>
      </c>
      <c r="L23" s="79">
        <v>57</v>
      </c>
      <c r="M23" s="79">
        <v>17555076</v>
      </c>
      <c r="N23" s="79">
        <v>53</v>
      </c>
      <c r="O23" s="79">
        <v>139274222</v>
      </c>
      <c r="P23" s="79">
        <v>1</v>
      </c>
      <c r="Q23" s="79">
        <v>33170645</v>
      </c>
      <c r="R23" s="79">
        <v>24</v>
      </c>
      <c r="S23" s="79">
        <v>82761690</v>
      </c>
      <c r="T23" s="79">
        <v>3</v>
      </c>
      <c r="U23" s="79">
        <v>60862960</v>
      </c>
      <c r="V23" s="79">
        <v>13</v>
      </c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  <c r="BI23" s="67"/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67"/>
      <c r="BU23" s="67"/>
      <c r="BV23" s="67"/>
      <c r="BW23" s="67"/>
      <c r="BX23" s="67"/>
      <c r="BY23" s="67"/>
      <c r="BZ23" s="67"/>
      <c r="CA23" s="67"/>
      <c r="CB23" s="67"/>
      <c r="CC23" s="67"/>
      <c r="CD23" s="67"/>
      <c r="CE23" s="67"/>
      <c r="CF23" s="67"/>
      <c r="CK23" s="71">
        <v>1021</v>
      </c>
      <c r="CL23" s="66" t="s">
        <v>257</v>
      </c>
    </row>
    <row r="24" spans="1:90" x14ac:dyDescent="0.25">
      <c r="A24" s="66" t="s">
        <v>500</v>
      </c>
      <c r="B24" s="67">
        <v>12456506</v>
      </c>
      <c r="C24" s="67">
        <v>77</v>
      </c>
      <c r="D24" s="67">
        <v>12456506</v>
      </c>
      <c r="E24" s="67">
        <v>1</v>
      </c>
      <c r="F24" s="67">
        <v>1</v>
      </c>
      <c r="G24" s="79">
        <v>12456506</v>
      </c>
      <c r="H24" s="79">
        <v>42</v>
      </c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  <c r="BN24" s="67"/>
      <c r="BO24" s="67"/>
      <c r="BP24" s="67"/>
      <c r="BQ24" s="67"/>
      <c r="BR24" s="67"/>
      <c r="BS24" s="67"/>
      <c r="BT24" s="67"/>
      <c r="BU24" s="67"/>
      <c r="BV24" s="67"/>
      <c r="BW24" s="67"/>
      <c r="BX24" s="67"/>
      <c r="BY24" s="67"/>
      <c r="BZ24" s="67"/>
      <c r="CA24" s="67"/>
      <c r="CB24" s="67"/>
      <c r="CC24" s="67"/>
      <c r="CD24" s="67"/>
      <c r="CE24" s="67"/>
      <c r="CF24" s="67"/>
      <c r="CK24" s="71">
        <v>1130</v>
      </c>
    </row>
    <row r="25" spans="1:90" x14ac:dyDescent="0.25">
      <c r="A25" s="66" t="s">
        <v>28</v>
      </c>
      <c r="B25" s="67">
        <v>321845317</v>
      </c>
      <c r="C25" s="67">
        <v>13</v>
      </c>
      <c r="D25" s="67">
        <v>40230664.625</v>
      </c>
      <c r="E25" s="67">
        <v>5</v>
      </c>
      <c r="F25" s="67">
        <v>1</v>
      </c>
      <c r="G25" s="79">
        <v>17476709</v>
      </c>
      <c r="H25" s="79">
        <v>14</v>
      </c>
      <c r="I25" s="79">
        <v>33672408</v>
      </c>
      <c r="J25" s="79">
        <v>24</v>
      </c>
      <c r="K25" s="79">
        <v>38682890</v>
      </c>
      <c r="L25" s="79">
        <v>15</v>
      </c>
      <c r="M25" s="79">
        <v>31934001</v>
      </c>
      <c r="N25" s="79">
        <v>20</v>
      </c>
      <c r="O25" s="79">
        <v>60094075</v>
      </c>
      <c r="P25" s="79">
        <v>12</v>
      </c>
      <c r="Q25" s="79">
        <v>37234819</v>
      </c>
      <c r="R25" s="79">
        <v>20</v>
      </c>
      <c r="S25" s="79">
        <v>44358460</v>
      </c>
      <c r="T25" s="79">
        <v>22</v>
      </c>
      <c r="U25" s="79">
        <v>58391955</v>
      </c>
      <c r="V25" s="79">
        <v>14</v>
      </c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  <c r="BH25" s="67"/>
      <c r="BI25" s="67"/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67"/>
      <c r="BU25" s="67"/>
      <c r="BV25" s="67"/>
      <c r="BW25" s="67"/>
      <c r="BX25" s="67"/>
      <c r="BY25" s="67"/>
      <c r="BZ25" s="67"/>
      <c r="CA25" s="67"/>
      <c r="CB25" s="67"/>
      <c r="CC25" s="67"/>
      <c r="CD25" s="67"/>
      <c r="CE25" s="67"/>
      <c r="CF25" s="67"/>
      <c r="CK25" s="71">
        <v>1023</v>
      </c>
    </row>
    <row r="26" spans="1:90" x14ac:dyDescent="0.25">
      <c r="A26" s="66" t="s">
        <v>176</v>
      </c>
      <c r="B26" s="67">
        <v>17693948</v>
      </c>
      <c r="C26" s="67">
        <v>70</v>
      </c>
      <c r="D26" s="67">
        <v>4423487</v>
      </c>
      <c r="E26" s="67">
        <v>14</v>
      </c>
      <c r="F26" s="67">
        <v>4</v>
      </c>
      <c r="G26" s="79">
        <v>2207162</v>
      </c>
      <c r="H26" s="79">
        <v>91</v>
      </c>
      <c r="I26" s="79">
        <v>6428996</v>
      </c>
      <c r="J26" s="79">
        <v>69</v>
      </c>
      <c r="K26" s="79">
        <v>7084085</v>
      </c>
      <c r="L26" s="79">
        <v>66</v>
      </c>
      <c r="M26" s="79">
        <v>1973705</v>
      </c>
      <c r="N26" s="79">
        <v>67</v>
      </c>
      <c r="O26" s="119"/>
      <c r="P26" s="119"/>
      <c r="Q26" s="119"/>
      <c r="R26" s="119"/>
      <c r="S26" s="119"/>
      <c r="T26" s="119"/>
      <c r="U26" s="119"/>
      <c r="V26" s="119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BP26" s="67"/>
      <c r="BQ26" s="67"/>
      <c r="BR26" s="67"/>
      <c r="BS26" s="67"/>
      <c r="BT26" s="67"/>
      <c r="BU26" s="67"/>
      <c r="BV26" s="67"/>
      <c r="BW26" s="67"/>
      <c r="BX26" s="67"/>
      <c r="BY26" s="67"/>
      <c r="BZ26" s="67"/>
      <c r="CA26" s="67"/>
      <c r="CB26" s="67"/>
      <c r="CC26" s="67"/>
      <c r="CD26" s="67"/>
      <c r="CE26" s="67"/>
      <c r="CF26" s="67"/>
      <c r="CK26" s="71">
        <v>1114</v>
      </c>
    </row>
    <row r="27" spans="1:90" x14ac:dyDescent="0.25">
      <c r="A27" s="66" t="s">
        <v>454</v>
      </c>
      <c r="B27" s="67">
        <v>13873870</v>
      </c>
      <c r="C27" s="67">
        <v>73</v>
      </c>
      <c r="D27" s="67">
        <v>13873870</v>
      </c>
      <c r="E27" s="67">
        <v>0</v>
      </c>
      <c r="F27" s="67">
        <v>1</v>
      </c>
      <c r="G27" s="79">
        <v>13873870</v>
      </c>
      <c r="H27" s="79">
        <v>32</v>
      </c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7"/>
      <c r="BH27" s="67"/>
      <c r="BI27" s="67"/>
      <c r="BJ27" s="67"/>
      <c r="BK27" s="67"/>
      <c r="BL27" s="67"/>
      <c r="BM27" s="67"/>
      <c r="BN27" s="67"/>
      <c r="BO27" s="67"/>
      <c r="BP27" s="67"/>
      <c r="BQ27" s="67"/>
      <c r="BR27" s="67"/>
      <c r="BS27" s="67"/>
      <c r="BT27" s="67"/>
      <c r="BU27" s="67"/>
      <c r="BV27" s="67"/>
      <c r="BW27" s="67"/>
      <c r="BX27" s="67"/>
      <c r="BY27" s="67"/>
      <c r="BZ27" s="67"/>
      <c r="CA27" s="67"/>
      <c r="CB27" s="67"/>
      <c r="CC27" s="67"/>
      <c r="CD27" s="67"/>
      <c r="CE27" s="67"/>
      <c r="CF27" s="67"/>
      <c r="CK27" s="71">
        <v>1123</v>
      </c>
    </row>
    <row r="28" spans="1:90" x14ac:dyDescent="0.25">
      <c r="A28" s="66" t="s">
        <v>32</v>
      </c>
      <c r="B28" s="67">
        <v>102598737</v>
      </c>
      <c r="C28" s="67">
        <v>51</v>
      </c>
      <c r="D28" s="67">
        <v>12824842.125</v>
      </c>
      <c r="E28" s="67">
        <v>31</v>
      </c>
      <c r="F28" s="67">
        <v>7</v>
      </c>
      <c r="G28" s="79">
        <v>7643142</v>
      </c>
      <c r="H28" s="79">
        <v>71</v>
      </c>
      <c r="I28" s="79">
        <v>16433612</v>
      </c>
      <c r="J28" s="79">
        <v>61</v>
      </c>
      <c r="K28" s="79">
        <v>10616490</v>
      </c>
      <c r="L28" s="79">
        <v>62</v>
      </c>
      <c r="M28" s="79">
        <v>4151219</v>
      </c>
      <c r="N28" s="79">
        <v>66</v>
      </c>
      <c r="O28" s="79">
        <v>21252175</v>
      </c>
      <c r="P28" s="79">
        <v>42</v>
      </c>
      <c r="Q28" s="79">
        <v>13070341</v>
      </c>
      <c r="R28" s="79">
        <v>42</v>
      </c>
      <c r="S28" s="79">
        <v>14267949</v>
      </c>
      <c r="T28" s="79">
        <v>42</v>
      </c>
      <c r="U28" s="79">
        <v>15163809</v>
      </c>
      <c r="V28" s="79">
        <v>43</v>
      </c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7"/>
      <c r="CC28" s="67"/>
      <c r="CD28" s="67"/>
      <c r="CE28" s="67"/>
      <c r="CF28" s="67"/>
      <c r="CK28" s="71">
        <v>1025</v>
      </c>
    </row>
    <row r="29" spans="1:90" x14ac:dyDescent="0.25">
      <c r="A29" s="66" t="s">
        <v>426</v>
      </c>
      <c r="B29" s="67">
        <v>6471395</v>
      </c>
      <c r="C29" s="67">
        <v>88</v>
      </c>
      <c r="D29" s="67">
        <v>6471395</v>
      </c>
      <c r="E29" s="67">
        <v>6</v>
      </c>
      <c r="F29" s="67">
        <v>1</v>
      </c>
      <c r="G29" s="79">
        <v>6471395</v>
      </c>
      <c r="H29" s="79">
        <v>78</v>
      </c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  <c r="BI29" s="67"/>
      <c r="BJ29" s="67"/>
      <c r="BK29" s="67"/>
      <c r="BL29" s="67"/>
      <c r="BM29" s="67"/>
      <c r="BN29" s="67"/>
      <c r="BO29" s="67"/>
      <c r="BP29" s="67"/>
      <c r="BQ29" s="67"/>
      <c r="BR29" s="67"/>
      <c r="BS29" s="67"/>
      <c r="BT29" s="67"/>
      <c r="BU29" s="67"/>
      <c r="BV29" s="67"/>
      <c r="BW29" s="67"/>
      <c r="BX29" s="67"/>
      <c r="BY29" s="67"/>
      <c r="BZ29" s="67"/>
      <c r="CA29" s="67"/>
      <c r="CB29" s="67"/>
      <c r="CC29" s="67"/>
      <c r="CD29" s="67"/>
      <c r="CE29" s="67"/>
      <c r="CF29" s="67"/>
      <c r="CK29" s="71">
        <v>1118</v>
      </c>
    </row>
    <row r="30" spans="1:90" x14ac:dyDescent="0.25">
      <c r="A30" s="66" t="s">
        <v>73</v>
      </c>
      <c r="B30" s="67">
        <v>199231563</v>
      </c>
      <c r="C30" s="67">
        <v>40</v>
      </c>
      <c r="D30" s="67">
        <v>33205260.5</v>
      </c>
      <c r="E30" s="67">
        <v>11</v>
      </c>
      <c r="F30" s="67">
        <v>1</v>
      </c>
      <c r="G30" s="79">
        <v>17644832</v>
      </c>
      <c r="H30" s="79">
        <v>13</v>
      </c>
      <c r="I30" s="79">
        <v>24588536</v>
      </c>
      <c r="J30" s="79">
        <v>45</v>
      </c>
      <c r="K30" s="79">
        <v>28630580</v>
      </c>
      <c r="L30" s="79">
        <v>39</v>
      </c>
      <c r="M30" s="79">
        <v>30215172</v>
      </c>
      <c r="N30" s="79">
        <v>25</v>
      </c>
      <c r="O30" s="79">
        <v>59173876</v>
      </c>
      <c r="P30" s="79">
        <v>13</v>
      </c>
      <c r="Q30" s="79">
        <v>38978567</v>
      </c>
      <c r="R30" s="79">
        <v>17</v>
      </c>
      <c r="S30" s="119"/>
      <c r="T30" s="119"/>
      <c r="U30" s="119"/>
      <c r="V30" s="119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  <c r="BI30" s="67"/>
      <c r="BJ30" s="67"/>
      <c r="BK30" s="67"/>
      <c r="BL30" s="67"/>
      <c r="BM30" s="67"/>
      <c r="BN30" s="67"/>
      <c r="BO30" s="67"/>
      <c r="BP30" s="67"/>
      <c r="BQ30" s="67"/>
      <c r="BR30" s="67"/>
      <c r="BS30" s="67"/>
      <c r="BT30" s="67"/>
      <c r="BU30" s="67"/>
      <c r="BV30" s="67"/>
      <c r="BW30" s="67"/>
      <c r="BX30" s="67"/>
      <c r="BY30" s="67"/>
      <c r="BZ30" s="67"/>
      <c r="CA30" s="67"/>
      <c r="CB30" s="67"/>
      <c r="CC30" s="67"/>
      <c r="CD30" s="67"/>
      <c r="CE30" s="67"/>
      <c r="CF30" s="67"/>
      <c r="CK30" s="71">
        <v>1100</v>
      </c>
    </row>
    <row r="31" spans="1:90" x14ac:dyDescent="0.25">
      <c r="A31" s="66" t="s">
        <v>187</v>
      </c>
      <c r="B31" s="67">
        <v>400098272</v>
      </c>
      <c r="C31" s="67">
        <v>4</v>
      </c>
      <c r="D31" s="67">
        <v>50012284</v>
      </c>
      <c r="E31" s="67">
        <v>1</v>
      </c>
      <c r="F31" s="67">
        <v>0</v>
      </c>
      <c r="G31" s="79">
        <v>29541205</v>
      </c>
      <c r="H31" s="79">
        <v>3</v>
      </c>
      <c r="I31" s="79">
        <v>32931585</v>
      </c>
      <c r="J31" s="79">
        <v>26</v>
      </c>
      <c r="K31" s="79">
        <v>32900381</v>
      </c>
      <c r="L31" s="79">
        <v>29</v>
      </c>
      <c r="M31" s="79">
        <v>32160195</v>
      </c>
      <c r="N31" s="79">
        <v>17</v>
      </c>
      <c r="O31" s="79">
        <v>62502756</v>
      </c>
      <c r="P31" s="79">
        <v>10</v>
      </c>
      <c r="Q31" s="79">
        <v>58051988</v>
      </c>
      <c r="R31" s="79">
        <v>5</v>
      </c>
      <c r="S31" s="79">
        <v>57903212</v>
      </c>
      <c r="T31" s="79">
        <v>11</v>
      </c>
      <c r="U31" s="79">
        <v>94106950</v>
      </c>
      <c r="V31" s="79">
        <v>3</v>
      </c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7"/>
      <c r="BH31" s="67"/>
      <c r="BI31" s="67"/>
      <c r="BJ31" s="67"/>
      <c r="BK31" s="67"/>
      <c r="BL31" s="67"/>
      <c r="BM31" s="67"/>
      <c r="BN31" s="67"/>
      <c r="BO31" s="67"/>
      <c r="BP31" s="67"/>
      <c r="BQ31" s="67"/>
      <c r="BR31" s="67"/>
      <c r="BS31" s="67"/>
      <c r="BT31" s="67"/>
      <c r="BU31" s="67"/>
      <c r="BV31" s="67"/>
      <c r="BW31" s="67"/>
      <c r="BX31" s="67"/>
      <c r="BY31" s="67"/>
      <c r="BZ31" s="67"/>
      <c r="CA31" s="67"/>
      <c r="CB31" s="67"/>
      <c r="CC31" s="67"/>
      <c r="CD31" s="67"/>
      <c r="CE31" s="67"/>
      <c r="CF31" s="67"/>
      <c r="CK31" s="71">
        <v>1026</v>
      </c>
    </row>
    <row r="32" spans="1:90" x14ac:dyDescent="0.25">
      <c r="A32" s="66" t="s">
        <v>590</v>
      </c>
      <c r="B32" s="67">
        <v>6894207</v>
      </c>
      <c r="C32" s="67">
        <v>87</v>
      </c>
      <c r="D32" s="67">
        <v>6894207</v>
      </c>
      <c r="E32" s="67">
        <v>0</v>
      </c>
      <c r="F32" s="67">
        <v>1</v>
      </c>
      <c r="G32" s="79">
        <v>6894207</v>
      </c>
      <c r="H32" s="79">
        <v>77</v>
      </c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  <c r="BH32" s="67"/>
      <c r="BI32" s="67"/>
      <c r="BJ32" s="67"/>
      <c r="BK32" s="67"/>
      <c r="BL32" s="67"/>
      <c r="BM32" s="67"/>
      <c r="BN32" s="67"/>
      <c r="BO32" s="67"/>
      <c r="BP32" s="67"/>
      <c r="BQ32" s="67"/>
      <c r="BR32" s="67"/>
      <c r="BS32" s="67"/>
      <c r="BT32" s="67"/>
      <c r="BU32" s="67"/>
      <c r="BV32" s="67"/>
      <c r="BW32" s="67"/>
      <c r="BX32" s="67"/>
      <c r="BY32" s="67"/>
      <c r="BZ32" s="67"/>
      <c r="CA32" s="67"/>
      <c r="CB32" s="67"/>
      <c r="CC32" s="67"/>
      <c r="CD32" s="67"/>
      <c r="CE32" s="67"/>
      <c r="CF32" s="67"/>
      <c r="CK32" s="71">
        <v>1143</v>
      </c>
    </row>
    <row r="33" spans="1:90" x14ac:dyDescent="0.25">
      <c r="A33" s="66" t="s">
        <v>35</v>
      </c>
      <c r="B33" s="67">
        <v>328122319</v>
      </c>
      <c r="C33" s="67">
        <v>12</v>
      </c>
      <c r="D33" s="67">
        <v>41015289.875</v>
      </c>
      <c r="E33" s="67">
        <v>9</v>
      </c>
      <c r="F33" s="67">
        <v>1</v>
      </c>
      <c r="G33" s="79">
        <v>15667410</v>
      </c>
      <c r="H33" s="79">
        <v>18</v>
      </c>
      <c r="I33" s="79">
        <v>47838318</v>
      </c>
      <c r="J33" s="79">
        <v>5</v>
      </c>
      <c r="K33" s="79">
        <v>47971922</v>
      </c>
      <c r="L33" s="79">
        <v>8</v>
      </c>
      <c r="M33" s="79">
        <v>36476995</v>
      </c>
      <c r="N33" s="79">
        <v>6</v>
      </c>
      <c r="O33" s="79">
        <v>41182189</v>
      </c>
      <c r="P33" s="79">
        <v>24</v>
      </c>
      <c r="Q33" s="79">
        <v>44239600</v>
      </c>
      <c r="R33" s="79">
        <v>12</v>
      </c>
      <c r="S33" s="79">
        <v>37623191</v>
      </c>
      <c r="T33" s="79">
        <v>28</v>
      </c>
      <c r="U33" s="79">
        <v>57122694</v>
      </c>
      <c r="V33" s="79">
        <v>16</v>
      </c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  <c r="BI33" s="67"/>
      <c r="BJ33" s="67"/>
      <c r="BK33" s="67"/>
      <c r="BL33" s="67"/>
      <c r="BM33" s="67"/>
      <c r="BN33" s="67"/>
      <c r="BO33" s="67"/>
      <c r="BP33" s="67"/>
      <c r="BQ33" s="67"/>
      <c r="BR33" s="67"/>
      <c r="BS33" s="67"/>
      <c r="BT33" s="67"/>
      <c r="BU33" s="67"/>
      <c r="BV33" s="67"/>
      <c r="BW33" s="67"/>
      <c r="BX33" s="67"/>
      <c r="BY33" s="67"/>
      <c r="BZ33" s="67"/>
      <c r="CA33" s="67"/>
      <c r="CB33" s="67"/>
      <c r="CC33" s="67"/>
      <c r="CD33" s="67"/>
      <c r="CE33" s="67"/>
      <c r="CF33" s="67"/>
      <c r="CK33" s="71">
        <v>1027</v>
      </c>
    </row>
    <row r="34" spans="1:90" x14ac:dyDescent="0.25">
      <c r="A34" s="66" t="s">
        <v>431</v>
      </c>
      <c r="B34" s="67">
        <v>293585031</v>
      </c>
      <c r="C34" s="67">
        <v>19</v>
      </c>
      <c r="D34" s="67">
        <v>36698128.875</v>
      </c>
      <c r="E34" s="67">
        <v>7</v>
      </c>
      <c r="F34" s="67">
        <v>1</v>
      </c>
      <c r="G34" s="79">
        <v>12312808</v>
      </c>
      <c r="H34" s="79">
        <v>45</v>
      </c>
      <c r="I34" s="79">
        <v>32561521</v>
      </c>
      <c r="J34" s="79">
        <v>28</v>
      </c>
      <c r="K34" s="79">
        <v>50576295</v>
      </c>
      <c r="L34" s="79">
        <v>4</v>
      </c>
      <c r="M34" s="79">
        <v>22240117</v>
      </c>
      <c r="N34" s="79">
        <v>44</v>
      </c>
      <c r="O34" s="79">
        <v>40059052</v>
      </c>
      <c r="P34" s="79">
        <v>26</v>
      </c>
      <c r="Q34" s="79">
        <v>37933551</v>
      </c>
      <c r="R34" s="79">
        <v>18</v>
      </c>
      <c r="S34" s="79">
        <v>53557252</v>
      </c>
      <c r="T34" s="79">
        <v>14</v>
      </c>
      <c r="U34" s="79">
        <v>44344435</v>
      </c>
      <c r="V34" s="79">
        <v>26</v>
      </c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  <c r="BI34" s="67"/>
      <c r="BJ34" s="67"/>
      <c r="BK34" s="67"/>
      <c r="BL34" s="67"/>
      <c r="BM34" s="67"/>
      <c r="BN34" s="67"/>
      <c r="BO34" s="67"/>
      <c r="BP34" s="67"/>
      <c r="BQ34" s="67"/>
      <c r="BR34" s="67"/>
      <c r="BS34" s="67"/>
      <c r="BT34" s="67"/>
      <c r="BU34" s="67"/>
      <c r="BV34" s="67"/>
      <c r="BW34" s="67"/>
      <c r="BX34" s="67"/>
      <c r="BY34" s="67"/>
      <c r="BZ34" s="67"/>
      <c r="CA34" s="67"/>
      <c r="CB34" s="67"/>
      <c r="CC34" s="67"/>
      <c r="CD34" s="67"/>
      <c r="CE34" s="67"/>
      <c r="CF34" s="67"/>
      <c r="CK34" s="71">
        <v>1020</v>
      </c>
      <c r="CL34" s="66" t="s">
        <v>433</v>
      </c>
    </row>
    <row r="35" spans="1:90" x14ac:dyDescent="0.25">
      <c r="A35" s="66" t="s">
        <v>189</v>
      </c>
      <c r="B35" s="67">
        <v>221552400</v>
      </c>
      <c r="C35" s="67">
        <v>34</v>
      </c>
      <c r="D35" s="67">
        <v>27694050</v>
      </c>
      <c r="E35" s="67">
        <v>16</v>
      </c>
      <c r="F35" s="67">
        <v>3</v>
      </c>
      <c r="G35" s="79">
        <v>12868707</v>
      </c>
      <c r="H35" s="79">
        <v>38</v>
      </c>
      <c r="I35" s="79">
        <v>26721364</v>
      </c>
      <c r="J35" s="79">
        <v>39</v>
      </c>
      <c r="K35" s="79">
        <v>29302982</v>
      </c>
      <c r="L35" s="79">
        <v>37</v>
      </c>
      <c r="M35" s="79">
        <v>28282088</v>
      </c>
      <c r="N35" s="79">
        <v>30</v>
      </c>
      <c r="O35" s="79">
        <v>11272003</v>
      </c>
      <c r="P35" s="79">
        <v>47</v>
      </c>
      <c r="Q35" s="79">
        <v>8755494</v>
      </c>
      <c r="R35" s="79">
        <v>44</v>
      </c>
      <c r="S35" s="79">
        <v>43040555</v>
      </c>
      <c r="T35" s="79">
        <v>23</v>
      </c>
      <c r="U35" s="79">
        <v>61309207</v>
      </c>
      <c r="V35" s="79">
        <v>12</v>
      </c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  <c r="BH35" s="67"/>
      <c r="BI35" s="67"/>
      <c r="BJ35" s="67"/>
      <c r="BK35" s="67"/>
      <c r="BL35" s="67"/>
      <c r="BM35" s="67"/>
      <c r="BN35" s="67"/>
      <c r="BO35" s="67"/>
      <c r="BP35" s="67"/>
      <c r="BQ35" s="67"/>
      <c r="BR35" s="67"/>
      <c r="BS35" s="67"/>
      <c r="BT35" s="67"/>
      <c r="BU35" s="67"/>
      <c r="BV35" s="67"/>
      <c r="BW35" s="67"/>
      <c r="BX35" s="67"/>
      <c r="BY35" s="67"/>
      <c r="BZ35" s="67"/>
      <c r="CA35" s="67"/>
      <c r="CB35" s="67"/>
      <c r="CC35" s="67"/>
      <c r="CD35" s="67"/>
      <c r="CE35" s="67"/>
      <c r="CF35" s="67"/>
      <c r="CK35" s="71">
        <v>1028</v>
      </c>
    </row>
    <row r="36" spans="1:90" x14ac:dyDescent="0.25">
      <c r="A36" s="66" t="s">
        <v>486</v>
      </c>
      <c r="B36" s="67">
        <v>10858014</v>
      </c>
      <c r="C36" s="67">
        <v>81</v>
      </c>
      <c r="D36" s="67">
        <v>10858014</v>
      </c>
      <c r="E36" s="67">
        <v>1</v>
      </c>
      <c r="F36" s="67">
        <v>1</v>
      </c>
      <c r="G36" s="79">
        <v>10858014</v>
      </c>
      <c r="H36" s="79">
        <v>57</v>
      </c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67"/>
      <c r="X36" s="67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  <c r="BI36" s="67"/>
      <c r="BJ36" s="67"/>
      <c r="BK36" s="67"/>
      <c r="BL36" s="67"/>
      <c r="BM36" s="67"/>
      <c r="BN36" s="67"/>
      <c r="BO36" s="67"/>
      <c r="BP36" s="67"/>
      <c r="BQ36" s="67"/>
      <c r="BR36" s="67"/>
      <c r="BS36" s="67"/>
      <c r="BT36" s="67"/>
      <c r="BU36" s="67"/>
      <c r="BV36" s="67"/>
      <c r="BW36" s="67"/>
      <c r="BX36" s="67"/>
      <c r="BY36" s="67"/>
      <c r="BZ36" s="67"/>
      <c r="CA36" s="67"/>
      <c r="CB36" s="67"/>
      <c r="CC36" s="67"/>
      <c r="CD36" s="67"/>
      <c r="CE36" s="67"/>
      <c r="CF36" s="67"/>
      <c r="CK36" s="71">
        <v>1134</v>
      </c>
    </row>
    <row r="37" spans="1:90" x14ac:dyDescent="0.25">
      <c r="A37" s="66" t="s">
        <v>37</v>
      </c>
      <c r="B37" s="67">
        <v>204457507</v>
      </c>
      <c r="C37" s="67">
        <v>39</v>
      </c>
      <c r="D37" s="67">
        <v>25557188.375</v>
      </c>
      <c r="E37" s="67">
        <v>20</v>
      </c>
      <c r="F37" s="67">
        <v>5</v>
      </c>
      <c r="G37" s="79">
        <v>19785675</v>
      </c>
      <c r="H37" s="79">
        <v>9</v>
      </c>
      <c r="I37" s="79">
        <v>5822432</v>
      </c>
      <c r="J37" s="79">
        <v>71</v>
      </c>
      <c r="K37" s="79">
        <v>9707164</v>
      </c>
      <c r="L37" s="79">
        <v>64</v>
      </c>
      <c r="M37" s="79">
        <v>7181023</v>
      </c>
      <c r="N37" s="79">
        <v>65</v>
      </c>
      <c r="O37" s="79">
        <v>38249115</v>
      </c>
      <c r="P37" s="79">
        <v>28</v>
      </c>
      <c r="Q37" s="79">
        <v>7571717</v>
      </c>
      <c r="R37" s="79">
        <v>45</v>
      </c>
      <c r="S37" s="79">
        <v>46563755</v>
      </c>
      <c r="T37" s="79">
        <v>19</v>
      </c>
      <c r="U37" s="79">
        <v>69576626</v>
      </c>
      <c r="V37" s="79">
        <v>8</v>
      </c>
      <c r="W37" s="67"/>
      <c r="X37" s="67"/>
      <c r="Y37" s="67"/>
      <c r="Z37" s="67"/>
      <c r="AA37" s="67"/>
      <c r="AB37" s="67"/>
      <c r="AC37" s="67"/>
      <c r="AD37" s="67"/>
      <c r="AE37" s="67"/>
      <c r="AF37" s="67"/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7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7"/>
      <c r="BE37" s="67"/>
      <c r="BF37" s="67"/>
      <c r="BG37" s="67"/>
      <c r="BH37" s="67"/>
      <c r="BI37" s="67"/>
      <c r="BJ37" s="67"/>
      <c r="BK37" s="67"/>
      <c r="BL37" s="67"/>
      <c r="BM37" s="67"/>
      <c r="BN37" s="67"/>
      <c r="BO37" s="67"/>
      <c r="BP37" s="67"/>
      <c r="BQ37" s="67"/>
      <c r="BR37" s="67"/>
      <c r="BS37" s="67"/>
      <c r="BT37" s="67"/>
      <c r="BU37" s="67"/>
      <c r="BV37" s="67"/>
      <c r="BW37" s="67"/>
      <c r="BX37" s="67"/>
      <c r="BY37" s="67"/>
      <c r="BZ37" s="67"/>
      <c r="CA37" s="67"/>
      <c r="CB37" s="67"/>
      <c r="CC37" s="67"/>
      <c r="CD37" s="67"/>
      <c r="CE37" s="67"/>
      <c r="CF37" s="67"/>
      <c r="CK37" s="71">
        <v>1029</v>
      </c>
      <c r="CL37" s="66" t="s">
        <v>161</v>
      </c>
    </row>
    <row r="38" spans="1:90" x14ac:dyDescent="0.25">
      <c r="A38" s="66" t="s">
        <v>502</v>
      </c>
      <c r="B38" s="67">
        <v>7614405</v>
      </c>
      <c r="C38" s="67">
        <v>85</v>
      </c>
      <c r="D38" s="67">
        <v>7614405</v>
      </c>
      <c r="E38" s="67">
        <v>1</v>
      </c>
      <c r="F38" s="67">
        <v>1</v>
      </c>
      <c r="G38" s="79">
        <v>7614405</v>
      </c>
      <c r="H38" s="79">
        <v>72</v>
      </c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  <c r="BI38" s="67"/>
      <c r="BJ38" s="67"/>
      <c r="BK38" s="67"/>
      <c r="BL38" s="67"/>
      <c r="BM38" s="67"/>
      <c r="BN38" s="67"/>
      <c r="BO38" s="67"/>
      <c r="BP38" s="67"/>
      <c r="BQ38" s="67"/>
      <c r="BR38" s="67"/>
      <c r="BS38" s="67"/>
      <c r="BT38" s="67"/>
      <c r="BU38" s="67"/>
      <c r="BV38" s="67"/>
      <c r="BW38" s="67"/>
      <c r="BX38" s="67"/>
      <c r="BY38" s="67"/>
      <c r="BZ38" s="67"/>
      <c r="CA38" s="67"/>
      <c r="CB38" s="67"/>
      <c r="CC38" s="67"/>
      <c r="CD38" s="67"/>
      <c r="CE38" s="67"/>
      <c r="CF38" s="67"/>
      <c r="CK38" s="71">
        <v>1136</v>
      </c>
    </row>
    <row r="39" spans="1:90" x14ac:dyDescent="0.25">
      <c r="A39" s="66" t="s">
        <v>489</v>
      </c>
      <c r="B39" s="67">
        <v>12495897</v>
      </c>
      <c r="C39" s="67">
        <v>76</v>
      </c>
      <c r="D39" s="67">
        <v>12495897</v>
      </c>
      <c r="E39" s="67">
        <v>0</v>
      </c>
      <c r="F39" s="67">
        <v>1</v>
      </c>
      <c r="G39" s="79">
        <v>12495897</v>
      </c>
      <c r="H39" s="79">
        <v>41</v>
      </c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67"/>
      <c r="X39" s="67"/>
      <c r="Y39" s="67"/>
      <c r="Z39" s="67"/>
      <c r="AA39" s="67"/>
      <c r="AB39" s="67"/>
      <c r="AC39" s="67"/>
      <c r="AD39" s="67"/>
      <c r="AE39" s="67"/>
      <c r="AF39" s="67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/>
      <c r="BG39" s="67"/>
      <c r="BH39" s="67"/>
      <c r="BI39" s="67"/>
      <c r="BJ39" s="67"/>
      <c r="BK39" s="67"/>
      <c r="BL39" s="67"/>
      <c r="BM39" s="67"/>
      <c r="BN39" s="67"/>
      <c r="BO39" s="67"/>
      <c r="BP39" s="67"/>
      <c r="BQ39" s="67"/>
      <c r="BR39" s="67"/>
      <c r="BS39" s="67"/>
      <c r="BT39" s="67"/>
      <c r="BU39" s="67"/>
      <c r="BV39" s="67"/>
      <c r="BW39" s="67"/>
      <c r="BX39" s="67"/>
      <c r="BY39" s="67"/>
      <c r="BZ39" s="67"/>
      <c r="CA39" s="67"/>
      <c r="CB39" s="67"/>
      <c r="CC39" s="67"/>
      <c r="CD39" s="67"/>
      <c r="CE39" s="67"/>
      <c r="CF39" s="67"/>
      <c r="CK39" s="71">
        <v>1135</v>
      </c>
    </row>
    <row r="40" spans="1:90" x14ac:dyDescent="0.25">
      <c r="A40" s="66" t="s">
        <v>42</v>
      </c>
      <c r="B40" s="67">
        <v>221034236</v>
      </c>
      <c r="C40" s="67">
        <v>35</v>
      </c>
      <c r="D40" s="67">
        <v>27629279.5</v>
      </c>
      <c r="E40" s="67">
        <v>11</v>
      </c>
      <c r="F40" s="67">
        <v>1</v>
      </c>
      <c r="G40" s="79">
        <v>14318240</v>
      </c>
      <c r="H40" s="79">
        <v>26</v>
      </c>
      <c r="I40" s="79">
        <v>32838140</v>
      </c>
      <c r="J40" s="79">
        <v>27</v>
      </c>
      <c r="K40" s="79">
        <v>34523662</v>
      </c>
      <c r="L40" s="79">
        <v>22</v>
      </c>
      <c r="M40" s="79">
        <v>26591046</v>
      </c>
      <c r="N40" s="79">
        <v>31</v>
      </c>
      <c r="O40" s="79">
        <v>23331111</v>
      </c>
      <c r="P40" s="79">
        <v>41</v>
      </c>
      <c r="Q40" s="79">
        <v>35650562</v>
      </c>
      <c r="R40" s="79">
        <v>21</v>
      </c>
      <c r="S40" s="79">
        <v>31455718</v>
      </c>
      <c r="T40" s="79">
        <v>34</v>
      </c>
      <c r="U40" s="79">
        <v>22325757</v>
      </c>
      <c r="V40" s="79">
        <v>41</v>
      </c>
      <c r="W40" s="67"/>
      <c r="X40" s="67"/>
      <c r="Y40" s="67"/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7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  <c r="BI40" s="67"/>
      <c r="BJ40" s="67"/>
      <c r="BK40" s="67"/>
      <c r="BL40" s="67"/>
      <c r="BM40" s="67"/>
      <c r="BN40" s="67"/>
      <c r="BO40" s="67"/>
      <c r="BP40" s="67"/>
      <c r="BQ40" s="67"/>
      <c r="BR40" s="67"/>
      <c r="BS40" s="67"/>
      <c r="BT40" s="67"/>
      <c r="BU40" s="67"/>
      <c r="BV40" s="67"/>
      <c r="BW40" s="67"/>
      <c r="BX40" s="67"/>
      <c r="BY40" s="67"/>
      <c r="BZ40" s="67"/>
      <c r="CA40" s="67"/>
      <c r="CB40" s="67"/>
      <c r="CC40" s="67"/>
      <c r="CD40" s="67"/>
      <c r="CE40" s="67"/>
      <c r="CF40" s="67"/>
      <c r="CK40" s="71">
        <v>1031</v>
      </c>
    </row>
    <row r="41" spans="1:90" x14ac:dyDescent="0.25">
      <c r="A41" s="66" t="s">
        <v>44</v>
      </c>
      <c r="B41" s="67">
        <v>260057630</v>
      </c>
      <c r="C41" s="67">
        <v>25</v>
      </c>
      <c r="D41" s="67">
        <v>32507203.75</v>
      </c>
      <c r="E41" s="67">
        <v>18</v>
      </c>
      <c r="F41" s="67">
        <v>1</v>
      </c>
      <c r="G41" s="79">
        <v>16403213</v>
      </c>
      <c r="H41" s="79">
        <v>16</v>
      </c>
      <c r="I41" s="79">
        <v>40540345</v>
      </c>
      <c r="J41" s="79">
        <v>10</v>
      </c>
      <c r="K41" s="79">
        <v>30963779</v>
      </c>
      <c r="L41" s="79">
        <v>33</v>
      </c>
      <c r="M41" s="79">
        <v>36432078</v>
      </c>
      <c r="N41" s="79">
        <v>7</v>
      </c>
      <c r="O41" s="79">
        <v>39846485</v>
      </c>
      <c r="P41" s="79">
        <v>27</v>
      </c>
      <c r="Q41" s="79">
        <v>48499605</v>
      </c>
      <c r="R41" s="79">
        <v>9</v>
      </c>
      <c r="S41" s="79">
        <v>22560555</v>
      </c>
      <c r="T41" s="79">
        <v>40</v>
      </c>
      <c r="U41" s="79">
        <v>24811570</v>
      </c>
      <c r="V41" s="79">
        <v>40</v>
      </c>
      <c r="W41" s="67"/>
      <c r="X41" s="67"/>
      <c r="Y41" s="67"/>
      <c r="Z41" s="67"/>
      <c r="AA41" s="67"/>
      <c r="AB41" s="67"/>
      <c r="AC41" s="67"/>
      <c r="AD41" s="67"/>
      <c r="AE41" s="67"/>
      <c r="AF41" s="67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7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7"/>
      <c r="BE41" s="67"/>
      <c r="BF41" s="67"/>
      <c r="BG41" s="67"/>
      <c r="BH41" s="67"/>
      <c r="BI41" s="67"/>
      <c r="BJ41" s="67"/>
      <c r="BK41" s="67"/>
      <c r="BL41" s="67"/>
      <c r="BM41" s="67"/>
      <c r="BN41" s="67"/>
      <c r="BO41" s="67"/>
      <c r="BP41" s="67"/>
      <c r="BQ41" s="67"/>
      <c r="BR41" s="67"/>
      <c r="BS41" s="67"/>
      <c r="BT41" s="67"/>
      <c r="BU41" s="67"/>
      <c r="BV41" s="67"/>
      <c r="BW41" s="67"/>
      <c r="BX41" s="67"/>
      <c r="BY41" s="67"/>
      <c r="BZ41" s="67"/>
      <c r="CA41" s="67"/>
      <c r="CB41" s="67"/>
      <c r="CC41" s="67"/>
      <c r="CD41" s="67"/>
      <c r="CE41" s="67"/>
      <c r="CF41" s="67"/>
      <c r="CK41" s="71">
        <v>1032</v>
      </c>
      <c r="CL41" s="66" t="s">
        <v>209</v>
      </c>
    </row>
    <row r="42" spans="1:90" x14ac:dyDescent="0.25">
      <c r="A42" s="66" t="s">
        <v>154</v>
      </c>
      <c r="B42" s="67">
        <v>284960952</v>
      </c>
      <c r="C42" s="67">
        <v>22</v>
      </c>
      <c r="D42" s="67">
        <v>40708707.428571425</v>
      </c>
      <c r="E42" s="67">
        <v>8</v>
      </c>
      <c r="F42" s="67">
        <v>2</v>
      </c>
      <c r="G42" s="79">
        <v>12646912</v>
      </c>
      <c r="H42" s="79">
        <v>40</v>
      </c>
      <c r="I42" s="79">
        <v>37973848</v>
      </c>
      <c r="J42" s="79">
        <v>14</v>
      </c>
      <c r="K42" s="79">
        <v>48703387</v>
      </c>
      <c r="L42" s="79">
        <v>7</v>
      </c>
      <c r="M42" s="119"/>
      <c r="N42" s="119"/>
      <c r="O42" s="79">
        <v>19950752</v>
      </c>
      <c r="P42" s="79">
        <v>44</v>
      </c>
      <c r="Q42" s="79">
        <v>75448385</v>
      </c>
      <c r="R42" s="79">
        <v>2</v>
      </c>
      <c r="S42" s="79">
        <v>58126928</v>
      </c>
      <c r="T42" s="79">
        <v>10</v>
      </c>
      <c r="U42" s="79">
        <v>32110740</v>
      </c>
      <c r="V42" s="79">
        <v>32</v>
      </c>
      <c r="W42" s="67"/>
      <c r="X42" s="67"/>
      <c r="Y42" s="67"/>
      <c r="Z42" s="67"/>
      <c r="AA42" s="67"/>
      <c r="AB42" s="67"/>
      <c r="AC42" s="67"/>
      <c r="AD42" s="67"/>
      <c r="AE42" s="67"/>
      <c r="AF42" s="67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7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7"/>
      <c r="BE42" s="67"/>
      <c r="BF42" s="67"/>
      <c r="BG42" s="67"/>
      <c r="BH42" s="67"/>
      <c r="BI42" s="67"/>
      <c r="BJ42" s="67"/>
      <c r="BK42" s="67"/>
      <c r="BL42" s="67"/>
      <c r="BM42" s="67"/>
      <c r="BN42" s="67"/>
      <c r="BO42" s="67"/>
      <c r="BP42" s="67"/>
      <c r="BQ42" s="67"/>
      <c r="BR42" s="67"/>
      <c r="BS42" s="67"/>
      <c r="BT42" s="67"/>
      <c r="BU42" s="67"/>
      <c r="BV42" s="67"/>
      <c r="BW42" s="67"/>
      <c r="BX42" s="67"/>
      <c r="BY42" s="67"/>
      <c r="BZ42" s="67"/>
      <c r="CA42" s="67"/>
      <c r="CB42" s="67"/>
      <c r="CC42" s="67"/>
      <c r="CD42" s="67"/>
      <c r="CE42" s="67"/>
      <c r="CF42" s="67"/>
      <c r="CK42" s="71">
        <v>1033</v>
      </c>
    </row>
    <row r="43" spans="1:90" x14ac:dyDescent="0.25">
      <c r="A43" s="66" t="s">
        <v>591</v>
      </c>
      <c r="B43" s="67">
        <v>0</v>
      </c>
      <c r="C43" s="67">
        <v>98</v>
      </c>
      <c r="D43" s="67">
        <v>0</v>
      </c>
      <c r="E43" s="67">
        <v>1</v>
      </c>
      <c r="F43" s="67">
        <v>1</v>
      </c>
      <c r="G43" s="79">
        <v>0</v>
      </c>
      <c r="H43" s="79">
        <v>98</v>
      </c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67"/>
      <c r="X43" s="67"/>
      <c r="Y43" s="67"/>
      <c r="Z43" s="67"/>
      <c r="AA43" s="67"/>
      <c r="AB43" s="67"/>
      <c r="AC43" s="67"/>
      <c r="AD43" s="67"/>
      <c r="AE43" s="67"/>
      <c r="AF43" s="67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7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7"/>
      <c r="BE43" s="67"/>
      <c r="BF43" s="67"/>
      <c r="BG43" s="67"/>
      <c r="BH43" s="67"/>
      <c r="BI43" s="67"/>
      <c r="BJ43" s="67"/>
      <c r="BK43" s="67"/>
      <c r="BL43" s="67"/>
      <c r="BM43" s="67"/>
      <c r="BN43" s="67"/>
      <c r="BO43" s="67"/>
      <c r="BP43" s="67"/>
      <c r="BQ43" s="67"/>
      <c r="BR43" s="67"/>
      <c r="BS43" s="67"/>
      <c r="BT43" s="67"/>
      <c r="BU43" s="67"/>
      <c r="BV43" s="67"/>
      <c r="BW43" s="67"/>
      <c r="BX43" s="67"/>
      <c r="BY43" s="67"/>
      <c r="BZ43" s="67"/>
      <c r="CA43" s="67"/>
      <c r="CB43" s="67"/>
      <c r="CC43" s="67"/>
      <c r="CD43" s="67"/>
      <c r="CE43" s="67"/>
      <c r="CF43" s="67"/>
      <c r="CK43" s="71">
        <v>1142</v>
      </c>
    </row>
    <row r="44" spans="1:90" x14ac:dyDescent="0.25">
      <c r="A44" s="66" t="s">
        <v>46</v>
      </c>
      <c r="B44" s="67">
        <v>231074892</v>
      </c>
      <c r="C44" s="67">
        <v>32</v>
      </c>
      <c r="D44" s="67">
        <v>28884361.5</v>
      </c>
      <c r="E44" s="67">
        <v>13</v>
      </c>
      <c r="F44" s="67">
        <v>3</v>
      </c>
      <c r="G44" s="79">
        <v>16125145</v>
      </c>
      <c r="H44" s="79">
        <v>17</v>
      </c>
      <c r="I44" s="79">
        <v>19929160</v>
      </c>
      <c r="J44" s="79">
        <v>54</v>
      </c>
      <c r="K44" s="79">
        <v>22056650</v>
      </c>
      <c r="L44" s="79">
        <v>50</v>
      </c>
      <c r="M44" s="79">
        <v>24979005</v>
      </c>
      <c r="N44" s="79">
        <v>37</v>
      </c>
      <c r="O44" s="79">
        <v>51182540</v>
      </c>
      <c r="P44" s="79">
        <v>16</v>
      </c>
      <c r="Q44" s="79">
        <v>17352977</v>
      </c>
      <c r="R44" s="79">
        <v>40</v>
      </c>
      <c r="S44" s="79">
        <v>33412395</v>
      </c>
      <c r="T44" s="79">
        <v>31</v>
      </c>
      <c r="U44" s="79">
        <v>46037020</v>
      </c>
      <c r="V44" s="79">
        <v>25</v>
      </c>
      <c r="W44" s="67"/>
      <c r="X44" s="67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/>
      <c r="BJ44" s="67"/>
      <c r="BK44" s="67"/>
      <c r="BL44" s="67"/>
      <c r="BM44" s="67"/>
      <c r="BN44" s="67"/>
      <c r="BO44" s="67"/>
      <c r="BP44" s="67"/>
      <c r="BQ44" s="67"/>
      <c r="BR44" s="67"/>
      <c r="BS44" s="67"/>
      <c r="BT44" s="67"/>
      <c r="BU44" s="67"/>
      <c r="BV44" s="67"/>
      <c r="BW44" s="67"/>
      <c r="BX44" s="67"/>
      <c r="BY44" s="67"/>
      <c r="BZ44" s="67"/>
      <c r="CA44" s="67"/>
      <c r="CB44" s="67"/>
      <c r="CC44" s="67"/>
      <c r="CD44" s="67"/>
      <c r="CE44" s="67"/>
      <c r="CF44" s="67"/>
      <c r="CK44" s="71">
        <v>1034</v>
      </c>
    </row>
    <row r="45" spans="1:90" x14ac:dyDescent="0.25">
      <c r="A45" s="66" t="s">
        <v>48</v>
      </c>
      <c r="B45" s="67">
        <v>422818495</v>
      </c>
      <c r="C45" s="67">
        <v>3</v>
      </c>
      <c r="D45" s="67">
        <v>52852311.875</v>
      </c>
      <c r="E45" s="67">
        <v>2</v>
      </c>
      <c r="F45" s="67">
        <v>0</v>
      </c>
      <c r="G45" s="79">
        <v>31237700</v>
      </c>
      <c r="H45" s="79">
        <v>2</v>
      </c>
      <c r="I45" s="79">
        <v>32160008</v>
      </c>
      <c r="J45" s="79">
        <v>29</v>
      </c>
      <c r="K45" s="79">
        <v>32832007</v>
      </c>
      <c r="L45" s="79">
        <v>30</v>
      </c>
      <c r="M45" s="79">
        <v>31699611</v>
      </c>
      <c r="N45" s="79">
        <v>21</v>
      </c>
      <c r="O45" s="79">
        <v>64593230</v>
      </c>
      <c r="P45" s="79">
        <v>8</v>
      </c>
      <c r="Q45" s="79">
        <v>81013989</v>
      </c>
      <c r="R45" s="79">
        <v>1</v>
      </c>
      <c r="S45" s="79">
        <v>56549071</v>
      </c>
      <c r="T45" s="79">
        <v>12</v>
      </c>
      <c r="U45" s="79">
        <v>92732879</v>
      </c>
      <c r="V45" s="79">
        <v>4</v>
      </c>
      <c r="W45" s="67"/>
      <c r="X45" s="67"/>
      <c r="Y45" s="67"/>
      <c r="Z45" s="67"/>
      <c r="AA45" s="67"/>
      <c r="AB45" s="67"/>
      <c r="AC45" s="67"/>
      <c r="AD45" s="67"/>
      <c r="AE45" s="67"/>
      <c r="AF45" s="67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7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7"/>
      <c r="BE45" s="67"/>
      <c r="BF45" s="67"/>
      <c r="BG45" s="67"/>
      <c r="BH45" s="67"/>
      <c r="BI45" s="67"/>
      <c r="BJ45" s="67"/>
      <c r="BK45" s="67"/>
      <c r="BL45" s="67"/>
      <c r="BM45" s="67"/>
      <c r="BN45" s="67"/>
      <c r="BO45" s="67"/>
      <c r="BP45" s="67"/>
      <c r="BQ45" s="67"/>
      <c r="BR45" s="67"/>
      <c r="BS45" s="67"/>
      <c r="BT45" s="67"/>
      <c r="BU45" s="67"/>
      <c r="BV45" s="67"/>
      <c r="BW45" s="67"/>
      <c r="BX45" s="67"/>
      <c r="BY45" s="67"/>
      <c r="BZ45" s="67"/>
      <c r="CA45" s="67"/>
      <c r="CB45" s="67"/>
      <c r="CC45" s="67"/>
      <c r="CD45" s="67"/>
      <c r="CE45" s="67"/>
      <c r="CF45" s="67"/>
      <c r="CK45" s="71">
        <v>1037</v>
      </c>
    </row>
    <row r="46" spans="1:90" x14ac:dyDescent="0.25">
      <c r="A46" s="66" t="s">
        <v>158</v>
      </c>
      <c r="B46" s="67">
        <v>346590579</v>
      </c>
      <c r="C46" s="67">
        <v>11</v>
      </c>
      <c r="D46" s="67">
        <v>43323822.375</v>
      </c>
      <c r="E46" s="67">
        <v>4</v>
      </c>
      <c r="F46" s="67">
        <v>0</v>
      </c>
      <c r="G46" s="79">
        <v>23271748</v>
      </c>
      <c r="H46" s="79">
        <v>5</v>
      </c>
      <c r="I46" s="79">
        <v>36483473</v>
      </c>
      <c r="J46" s="79">
        <v>16</v>
      </c>
      <c r="K46" s="79">
        <v>35240280</v>
      </c>
      <c r="L46" s="79">
        <v>21</v>
      </c>
      <c r="M46" s="79">
        <v>30259524</v>
      </c>
      <c r="N46" s="79">
        <v>24</v>
      </c>
      <c r="O46" s="79">
        <v>69469804</v>
      </c>
      <c r="P46" s="79">
        <v>6</v>
      </c>
      <c r="Q46" s="79">
        <v>39925399</v>
      </c>
      <c r="R46" s="79">
        <v>16</v>
      </c>
      <c r="S46" s="79">
        <v>58519590</v>
      </c>
      <c r="T46" s="79">
        <v>9</v>
      </c>
      <c r="U46" s="79">
        <v>53420761</v>
      </c>
      <c r="V46" s="79">
        <v>21</v>
      </c>
      <c r="W46" s="67"/>
      <c r="X46" s="67"/>
      <c r="Y46" s="67"/>
      <c r="Z46" s="67"/>
      <c r="AA46" s="67"/>
      <c r="AB46" s="67"/>
      <c r="AC46" s="67"/>
      <c r="AD46" s="67"/>
      <c r="AE46" s="67"/>
      <c r="AF46" s="67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7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7"/>
      <c r="BE46" s="67"/>
      <c r="BF46" s="67"/>
      <c r="BG46" s="67"/>
      <c r="BH46" s="67"/>
      <c r="BI46" s="67"/>
      <c r="BJ46" s="67"/>
      <c r="BK46" s="67"/>
      <c r="BL46" s="67"/>
      <c r="BM46" s="67"/>
      <c r="BN46" s="67"/>
      <c r="BO46" s="67"/>
      <c r="BP46" s="67"/>
      <c r="BQ46" s="67"/>
      <c r="BR46" s="67"/>
      <c r="BS46" s="67"/>
      <c r="BT46" s="67"/>
      <c r="BU46" s="67"/>
      <c r="BV46" s="67"/>
      <c r="BW46" s="67"/>
      <c r="BX46" s="67"/>
      <c r="BY46" s="67"/>
      <c r="BZ46" s="67"/>
      <c r="CA46" s="67"/>
      <c r="CB46" s="67"/>
      <c r="CC46" s="67"/>
      <c r="CD46" s="67"/>
      <c r="CE46" s="67"/>
      <c r="CF46" s="67"/>
      <c r="CK46" s="71">
        <v>1036</v>
      </c>
      <c r="CL46" s="66" t="s">
        <v>258</v>
      </c>
    </row>
    <row r="47" spans="1:90" x14ac:dyDescent="0.25">
      <c r="A47" s="66" t="s">
        <v>74</v>
      </c>
      <c r="B47" s="67">
        <v>168927462</v>
      </c>
      <c r="C47" s="67">
        <v>43</v>
      </c>
      <c r="D47" s="67">
        <v>28154577</v>
      </c>
      <c r="E47" s="67">
        <v>13</v>
      </c>
      <c r="F47" s="67">
        <v>1</v>
      </c>
      <c r="G47" s="79">
        <v>10234599</v>
      </c>
      <c r="H47" s="79">
        <v>60</v>
      </c>
      <c r="I47" s="79">
        <v>23000803</v>
      </c>
      <c r="J47" s="79">
        <v>48</v>
      </c>
      <c r="K47" s="79">
        <v>29284448</v>
      </c>
      <c r="L47" s="79">
        <v>38</v>
      </c>
      <c r="M47" s="79">
        <v>31174132</v>
      </c>
      <c r="N47" s="79">
        <v>22</v>
      </c>
      <c r="O47" s="79">
        <v>48347987</v>
      </c>
      <c r="P47" s="79">
        <v>18</v>
      </c>
      <c r="Q47" s="79">
        <v>26885493</v>
      </c>
      <c r="R47" s="79">
        <v>32</v>
      </c>
      <c r="S47" s="119"/>
      <c r="T47" s="119"/>
      <c r="U47" s="119"/>
      <c r="V47" s="119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  <c r="BI47" s="67"/>
      <c r="BJ47" s="67"/>
      <c r="BK47" s="67"/>
      <c r="BL47" s="67"/>
      <c r="BM47" s="67"/>
      <c r="BN47" s="67"/>
      <c r="BO47" s="67"/>
      <c r="BP47" s="67"/>
      <c r="BQ47" s="67"/>
      <c r="BR47" s="67"/>
      <c r="BS47" s="67"/>
      <c r="BT47" s="67"/>
      <c r="BU47" s="67"/>
      <c r="BV47" s="67"/>
      <c r="BW47" s="67"/>
      <c r="BX47" s="67"/>
      <c r="BY47" s="67"/>
      <c r="BZ47" s="67"/>
      <c r="CA47" s="67"/>
      <c r="CB47" s="67"/>
      <c r="CC47" s="67"/>
      <c r="CD47" s="67"/>
      <c r="CE47" s="67"/>
      <c r="CF47" s="67"/>
      <c r="CK47" s="71">
        <v>1104</v>
      </c>
    </row>
    <row r="48" spans="1:90" x14ac:dyDescent="0.25">
      <c r="A48" s="66" t="s">
        <v>583</v>
      </c>
      <c r="B48" s="67">
        <v>0</v>
      </c>
      <c r="C48" s="67">
        <v>98</v>
      </c>
      <c r="D48" s="67">
        <v>0</v>
      </c>
      <c r="E48" s="67">
        <v>1</v>
      </c>
      <c r="F48" s="67">
        <v>1</v>
      </c>
      <c r="G48" s="79">
        <v>0</v>
      </c>
      <c r="H48" s="79">
        <v>98</v>
      </c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67"/>
      <c r="X48" s="67"/>
      <c r="Y48" s="67"/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7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7"/>
      <c r="BE48" s="67"/>
      <c r="BF48" s="67"/>
      <c r="BG48" s="67"/>
      <c r="BH48" s="67"/>
      <c r="BI48" s="67"/>
      <c r="BJ48" s="67"/>
      <c r="BK48" s="67"/>
      <c r="BL48" s="67"/>
      <c r="BM48" s="67"/>
      <c r="BN48" s="67"/>
      <c r="BO48" s="67"/>
      <c r="BP48" s="67"/>
      <c r="BQ48" s="67"/>
      <c r="BR48" s="67"/>
      <c r="BS48" s="67"/>
      <c r="BT48" s="67"/>
      <c r="BU48" s="67"/>
      <c r="BV48" s="67"/>
      <c r="BW48" s="67"/>
      <c r="BX48" s="67"/>
      <c r="BY48" s="67"/>
      <c r="BZ48" s="67"/>
      <c r="CA48" s="67"/>
      <c r="CB48" s="67"/>
      <c r="CC48" s="67"/>
      <c r="CD48" s="67"/>
      <c r="CE48" s="67"/>
      <c r="CF48" s="67"/>
      <c r="CK48" s="71">
        <v>1140</v>
      </c>
    </row>
    <row r="49" spans="1:90" x14ac:dyDescent="0.25">
      <c r="A49" s="66" t="s">
        <v>53</v>
      </c>
      <c r="B49" s="67">
        <v>247992180</v>
      </c>
      <c r="C49" s="67">
        <v>28</v>
      </c>
      <c r="D49" s="67">
        <v>30999022.5</v>
      </c>
      <c r="E49" s="67">
        <v>20</v>
      </c>
      <c r="F49" s="67">
        <v>1</v>
      </c>
      <c r="G49" s="79">
        <v>9437378</v>
      </c>
      <c r="H49" s="79">
        <v>66</v>
      </c>
      <c r="I49" s="79">
        <v>33777798</v>
      </c>
      <c r="J49" s="79">
        <v>23</v>
      </c>
      <c r="K49" s="79">
        <v>30823228</v>
      </c>
      <c r="L49" s="79">
        <v>34</v>
      </c>
      <c r="M49" s="79">
        <v>25919804</v>
      </c>
      <c r="N49" s="79">
        <v>34</v>
      </c>
      <c r="O49" s="79">
        <v>36613474</v>
      </c>
      <c r="P49" s="79">
        <v>29</v>
      </c>
      <c r="Q49" s="79">
        <v>35508534</v>
      </c>
      <c r="R49" s="79">
        <v>22</v>
      </c>
      <c r="S49" s="79">
        <v>47002307</v>
      </c>
      <c r="T49" s="79">
        <v>18</v>
      </c>
      <c r="U49" s="79">
        <v>28909657</v>
      </c>
      <c r="V49" s="79">
        <v>34</v>
      </c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7"/>
      <c r="BK49" s="67"/>
      <c r="BL49" s="67"/>
      <c r="BM49" s="67"/>
      <c r="BN49" s="67"/>
      <c r="BO49" s="67"/>
      <c r="BP49" s="67"/>
      <c r="BQ49" s="67"/>
      <c r="BR49" s="67"/>
      <c r="BS49" s="67"/>
      <c r="BT49" s="67"/>
      <c r="BU49" s="67"/>
      <c r="BV49" s="67"/>
      <c r="BW49" s="67"/>
      <c r="BX49" s="67"/>
      <c r="BY49" s="67"/>
      <c r="BZ49" s="67"/>
      <c r="CA49" s="67"/>
      <c r="CB49" s="67"/>
      <c r="CC49" s="67"/>
      <c r="CD49" s="67"/>
      <c r="CE49" s="67"/>
      <c r="CF49" s="67"/>
      <c r="CK49" s="71">
        <v>1038</v>
      </c>
    </row>
    <row r="50" spans="1:90" x14ac:dyDescent="0.25">
      <c r="A50" s="66" t="s">
        <v>503</v>
      </c>
      <c r="B50" s="67">
        <v>11298292</v>
      </c>
      <c r="C50" s="67">
        <v>80</v>
      </c>
      <c r="D50" s="67">
        <v>11298292</v>
      </c>
      <c r="E50" s="67">
        <v>1</v>
      </c>
      <c r="F50" s="67">
        <v>1</v>
      </c>
      <c r="G50" s="79">
        <v>11298292</v>
      </c>
      <c r="H50" s="79">
        <v>53</v>
      </c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  <c r="BI50" s="67"/>
      <c r="BJ50" s="67"/>
      <c r="BK50" s="67"/>
      <c r="BL50" s="67"/>
      <c r="BM50" s="67"/>
      <c r="BN50" s="67"/>
      <c r="BO50" s="67"/>
      <c r="BP50" s="67"/>
      <c r="BQ50" s="67"/>
      <c r="BR50" s="67"/>
      <c r="BS50" s="67"/>
      <c r="BT50" s="67"/>
      <c r="BU50" s="67"/>
      <c r="BV50" s="67"/>
      <c r="BW50" s="67"/>
      <c r="BX50" s="67"/>
      <c r="BY50" s="67"/>
      <c r="BZ50" s="67"/>
      <c r="CA50" s="67"/>
      <c r="CB50" s="67"/>
      <c r="CC50" s="67"/>
      <c r="CD50" s="67"/>
      <c r="CE50" s="67"/>
      <c r="CF50" s="67"/>
      <c r="CK50" s="71">
        <v>1137</v>
      </c>
    </row>
    <row r="51" spans="1:90" x14ac:dyDescent="0.25">
      <c r="A51" s="66" t="s">
        <v>57</v>
      </c>
      <c r="B51" s="67">
        <v>305260356</v>
      </c>
      <c r="C51" s="67">
        <v>16</v>
      </c>
      <c r="D51" s="67">
        <v>38157544.5</v>
      </c>
      <c r="E51" s="67">
        <v>7</v>
      </c>
      <c r="F51" s="67">
        <v>1</v>
      </c>
      <c r="G51" s="79">
        <v>13950936</v>
      </c>
      <c r="H51" s="79">
        <v>29</v>
      </c>
      <c r="I51" s="79">
        <v>35789626</v>
      </c>
      <c r="J51" s="79">
        <v>19</v>
      </c>
      <c r="K51" s="79">
        <v>24752811</v>
      </c>
      <c r="L51" s="79">
        <v>44</v>
      </c>
      <c r="M51" s="79">
        <v>29132540</v>
      </c>
      <c r="N51" s="79">
        <v>28</v>
      </c>
      <c r="O51" s="79">
        <v>64763568</v>
      </c>
      <c r="P51" s="79">
        <v>7</v>
      </c>
      <c r="Q51" s="79">
        <v>32554437</v>
      </c>
      <c r="R51" s="79">
        <v>26</v>
      </c>
      <c r="S51" s="79">
        <v>47763680</v>
      </c>
      <c r="T51" s="79">
        <v>15</v>
      </c>
      <c r="U51" s="79">
        <v>56552758</v>
      </c>
      <c r="V51" s="79">
        <v>18</v>
      </c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  <c r="BK51" s="67"/>
      <c r="BL51" s="67"/>
      <c r="BM51" s="67"/>
      <c r="BN51" s="67"/>
      <c r="BO51" s="67"/>
      <c r="BP51" s="67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67"/>
      <c r="CE51" s="67"/>
      <c r="CF51" s="67"/>
      <c r="CK51" s="71">
        <v>1039</v>
      </c>
    </row>
    <row r="52" spans="1:90" x14ac:dyDescent="0.25">
      <c r="A52" s="66" t="s">
        <v>492</v>
      </c>
      <c r="B52" s="67">
        <v>7846652</v>
      </c>
      <c r="C52" s="67">
        <v>83</v>
      </c>
      <c r="D52" s="67">
        <v>7846652</v>
      </c>
      <c r="E52" s="67">
        <v>2</v>
      </c>
      <c r="F52" s="67">
        <v>1</v>
      </c>
      <c r="G52" s="79">
        <v>7846652</v>
      </c>
      <c r="H52" s="79">
        <v>69</v>
      </c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  <c r="BI52" s="67"/>
      <c r="BJ52" s="67"/>
      <c r="BK52" s="67"/>
      <c r="BL52" s="67"/>
      <c r="BM52" s="67"/>
      <c r="BN52" s="67"/>
      <c r="BO52" s="67"/>
      <c r="BP52" s="67"/>
      <c r="BQ52" s="67"/>
      <c r="BR52" s="67"/>
      <c r="BS52" s="67"/>
      <c r="BT52" s="67"/>
      <c r="BU52" s="67"/>
      <c r="BV52" s="67"/>
      <c r="BW52" s="67"/>
      <c r="BX52" s="67"/>
      <c r="BY52" s="67"/>
      <c r="BZ52" s="67"/>
      <c r="CA52" s="67"/>
      <c r="CB52" s="67"/>
      <c r="CC52" s="67"/>
      <c r="CD52" s="67"/>
      <c r="CE52" s="67"/>
      <c r="CF52" s="67"/>
      <c r="CK52" s="71">
        <v>1128</v>
      </c>
    </row>
    <row r="53" spans="1:90" x14ac:dyDescent="0.25">
      <c r="A53" s="66" t="s">
        <v>59</v>
      </c>
      <c r="B53" s="67">
        <v>234689631</v>
      </c>
      <c r="C53" s="67">
        <v>31</v>
      </c>
      <c r="D53" s="67">
        <v>29336203.875</v>
      </c>
      <c r="E53" s="67">
        <v>21</v>
      </c>
      <c r="F53" s="67">
        <v>4</v>
      </c>
      <c r="G53" s="79">
        <v>9976267</v>
      </c>
      <c r="H53" s="79">
        <v>62</v>
      </c>
      <c r="I53" s="79">
        <v>18020971</v>
      </c>
      <c r="J53" s="79">
        <v>57</v>
      </c>
      <c r="K53" s="79">
        <v>19139706</v>
      </c>
      <c r="L53" s="79">
        <v>55</v>
      </c>
      <c r="M53" s="79">
        <v>17174595</v>
      </c>
      <c r="N53" s="79">
        <v>54</v>
      </c>
      <c r="O53" s="79">
        <v>51528926</v>
      </c>
      <c r="P53" s="79">
        <v>15</v>
      </c>
      <c r="Q53" s="79">
        <v>25995801</v>
      </c>
      <c r="R53" s="79">
        <v>35</v>
      </c>
      <c r="S53" s="79">
        <v>34898381</v>
      </c>
      <c r="T53" s="79">
        <v>29</v>
      </c>
      <c r="U53" s="79">
        <v>57954984</v>
      </c>
      <c r="V53" s="79">
        <v>15</v>
      </c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  <c r="BN53" s="67"/>
      <c r="BO53" s="67"/>
      <c r="BP53" s="67"/>
      <c r="BQ53" s="67"/>
      <c r="BR53" s="67"/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K53" s="71">
        <v>1041</v>
      </c>
    </row>
    <row r="54" spans="1:90" x14ac:dyDescent="0.25">
      <c r="A54" s="66" t="s">
        <v>76</v>
      </c>
      <c r="B54" s="67">
        <v>151356042</v>
      </c>
      <c r="C54" s="67">
        <v>44</v>
      </c>
      <c r="D54" s="67">
        <v>18919505.25</v>
      </c>
      <c r="E54" s="67">
        <v>25</v>
      </c>
      <c r="F54" s="67">
        <v>4</v>
      </c>
      <c r="G54" s="79">
        <v>20451940</v>
      </c>
      <c r="H54" s="79">
        <v>8</v>
      </c>
      <c r="I54" s="79">
        <v>30941857</v>
      </c>
      <c r="J54" s="79">
        <v>33</v>
      </c>
      <c r="K54" s="79">
        <v>20243501</v>
      </c>
      <c r="L54" s="79">
        <v>52</v>
      </c>
      <c r="M54" s="79">
        <v>19865359</v>
      </c>
      <c r="N54" s="79">
        <v>47</v>
      </c>
      <c r="O54" s="79">
        <v>29492909</v>
      </c>
      <c r="P54" s="79">
        <v>36</v>
      </c>
      <c r="Q54" s="79">
        <v>18963682</v>
      </c>
      <c r="R54" s="79">
        <v>39</v>
      </c>
      <c r="S54" s="79">
        <v>5222706</v>
      </c>
      <c r="T54" s="79">
        <v>44</v>
      </c>
      <c r="U54" s="79">
        <v>6174088</v>
      </c>
      <c r="V54" s="79">
        <v>44</v>
      </c>
      <c r="W54" s="67"/>
      <c r="X54" s="67"/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  <c r="BI54" s="67"/>
      <c r="BJ54" s="67"/>
      <c r="BK54" s="67"/>
      <c r="BL54" s="67"/>
      <c r="BM54" s="67"/>
      <c r="BN54" s="67"/>
      <c r="BO54" s="67"/>
      <c r="BP54" s="67"/>
      <c r="BQ54" s="67"/>
      <c r="BR54" s="67"/>
      <c r="BS54" s="67"/>
      <c r="BT54" s="67"/>
      <c r="BU54" s="67"/>
      <c r="BV54" s="67"/>
      <c r="BW54" s="67"/>
      <c r="BX54" s="67"/>
      <c r="BY54" s="67"/>
      <c r="BZ54" s="67"/>
      <c r="CA54" s="67"/>
      <c r="CB54" s="67"/>
      <c r="CC54" s="67"/>
      <c r="CD54" s="67"/>
      <c r="CE54" s="67"/>
      <c r="CF54" s="67"/>
      <c r="CK54" s="71">
        <v>1043</v>
      </c>
    </row>
    <row r="55" spans="1:90" x14ac:dyDescent="0.25">
      <c r="A55" s="66" t="s">
        <v>61</v>
      </c>
      <c r="B55" s="67">
        <v>217961445</v>
      </c>
      <c r="C55" s="67">
        <v>36</v>
      </c>
      <c r="D55" s="67">
        <v>27245180.625</v>
      </c>
      <c r="E55" s="67">
        <v>15</v>
      </c>
      <c r="F55" s="67">
        <v>2</v>
      </c>
      <c r="G55" s="79">
        <v>15292201</v>
      </c>
      <c r="H55" s="79">
        <v>20</v>
      </c>
      <c r="I55" s="79">
        <v>30120789</v>
      </c>
      <c r="J55" s="79">
        <v>35</v>
      </c>
      <c r="K55" s="79">
        <v>24135766</v>
      </c>
      <c r="L55" s="79">
        <v>46</v>
      </c>
      <c r="M55" s="79">
        <v>17737320</v>
      </c>
      <c r="N55" s="79">
        <v>50</v>
      </c>
      <c r="O55" s="79">
        <v>42623393</v>
      </c>
      <c r="P55" s="79">
        <v>22</v>
      </c>
      <c r="Q55" s="79">
        <v>22960444</v>
      </c>
      <c r="R55" s="79">
        <v>37</v>
      </c>
      <c r="S55" s="79">
        <v>29715349</v>
      </c>
      <c r="T55" s="79">
        <v>36</v>
      </c>
      <c r="U55" s="79">
        <v>35376183</v>
      </c>
      <c r="V55" s="79">
        <v>28</v>
      </c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  <c r="BI55" s="67"/>
      <c r="BJ55" s="67"/>
      <c r="BK55" s="67"/>
      <c r="BL55" s="67"/>
      <c r="BM55" s="67"/>
      <c r="BN55" s="67"/>
      <c r="BO55" s="67"/>
      <c r="BP55" s="67"/>
      <c r="BQ55" s="67"/>
      <c r="BR55" s="67"/>
      <c r="BS55" s="67"/>
      <c r="BT55" s="67"/>
      <c r="BU55" s="67"/>
      <c r="BV55" s="67"/>
      <c r="BW55" s="67"/>
      <c r="BX55" s="67"/>
      <c r="BY55" s="67"/>
      <c r="BZ55" s="67"/>
      <c r="CA55" s="67"/>
      <c r="CB55" s="67"/>
      <c r="CC55" s="67"/>
      <c r="CD55" s="67"/>
      <c r="CE55" s="67"/>
      <c r="CF55" s="67"/>
      <c r="CK55" s="71">
        <v>1044</v>
      </c>
    </row>
    <row r="56" spans="1:90" x14ac:dyDescent="0.25">
      <c r="A56" s="66" t="s">
        <v>494</v>
      </c>
      <c r="B56" s="67">
        <v>6364248</v>
      </c>
      <c r="C56" s="67">
        <v>89</v>
      </c>
      <c r="D56" s="67">
        <v>6364248</v>
      </c>
      <c r="E56" s="67">
        <v>2</v>
      </c>
      <c r="F56" s="67">
        <v>1</v>
      </c>
      <c r="G56" s="79">
        <v>6364248</v>
      </c>
      <c r="H56" s="79">
        <v>79</v>
      </c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  <c r="BI56" s="67"/>
      <c r="BJ56" s="67"/>
      <c r="BK56" s="67"/>
      <c r="BL56" s="67"/>
      <c r="BM56" s="67"/>
      <c r="BN56" s="67"/>
      <c r="BO56" s="67"/>
      <c r="BP56" s="67"/>
      <c r="BQ56" s="67"/>
      <c r="BR56" s="67"/>
      <c r="BS56" s="67"/>
      <c r="BT56" s="67"/>
      <c r="BU56" s="67"/>
      <c r="BV56" s="67"/>
      <c r="BW56" s="67"/>
      <c r="BX56" s="67"/>
      <c r="BY56" s="67"/>
      <c r="BZ56" s="67"/>
      <c r="CA56" s="67"/>
      <c r="CB56" s="67"/>
      <c r="CC56" s="67"/>
      <c r="CD56" s="67"/>
      <c r="CE56" s="67"/>
      <c r="CF56" s="67"/>
      <c r="CK56" s="71">
        <v>1132</v>
      </c>
    </row>
    <row r="57" spans="1:90" x14ac:dyDescent="0.25">
      <c r="A57" s="66" t="s">
        <v>456</v>
      </c>
      <c r="B57" s="67">
        <v>12301796</v>
      </c>
      <c r="C57" s="67">
        <v>79</v>
      </c>
      <c r="D57" s="67">
        <v>12301796</v>
      </c>
      <c r="E57" s="67">
        <v>0</v>
      </c>
      <c r="F57" s="67">
        <v>1</v>
      </c>
      <c r="G57" s="79">
        <v>12301796</v>
      </c>
      <c r="H57" s="79">
        <v>46</v>
      </c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  <c r="BN57" s="67"/>
      <c r="BO57" s="67"/>
      <c r="BP57" s="67"/>
      <c r="BQ57" s="67"/>
      <c r="BR57" s="67"/>
      <c r="BS57" s="67"/>
      <c r="BT57" s="67"/>
      <c r="BU57" s="67"/>
      <c r="BV57" s="67"/>
      <c r="BW57" s="67"/>
      <c r="BX57" s="67"/>
      <c r="BY57" s="67"/>
      <c r="BZ57" s="67"/>
      <c r="CA57" s="67"/>
      <c r="CB57" s="67"/>
      <c r="CC57" s="67"/>
      <c r="CD57" s="67"/>
      <c r="CE57" s="67"/>
      <c r="CF57" s="67"/>
      <c r="CK57" s="71">
        <v>1124</v>
      </c>
    </row>
    <row r="58" spans="1:90" x14ac:dyDescent="0.25">
      <c r="A58" s="66" t="s">
        <v>251</v>
      </c>
      <c r="B58" s="67">
        <v>171975692</v>
      </c>
      <c r="C58" s="67">
        <v>41</v>
      </c>
      <c r="D58" s="67">
        <v>21496961.5</v>
      </c>
      <c r="E58" s="67">
        <v>27</v>
      </c>
      <c r="F58" s="67">
        <v>4</v>
      </c>
      <c r="G58" s="79">
        <v>13102278</v>
      </c>
      <c r="H58" s="79">
        <v>35</v>
      </c>
      <c r="I58" s="79">
        <v>20008105</v>
      </c>
      <c r="J58" s="79">
        <v>53</v>
      </c>
      <c r="K58" s="79">
        <v>21070886</v>
      </c>
      <c r="L58" s="79">
        <v>51</v>
      </c>
      <c r="M58" s="79">
        <v>19961026</v>
      </c>
      <c r="N58" s="79">
        <v>46</v>
      </c>
      <c r="O58" s="79">
        <v>16099653</v>
      </c>
      <c r="P58" s="79">
        <v>45</v>
      </c>
      <c r="Q58" s="79">
        <v>13994236</v>
      </c>
      <c r="R58" s="79">
        <v>41</v>
      </c>
      <c r="S58" s="79">
        <v>33764932</v>
      </c>
      <c r="T58" s="79">
        <v>30</v>
      </c>
      <c r="U58" s="79">
        <v>33974576</v>
      </c>
      <c r="V58" s="79">
        <v>31</v>
      </c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  <c r="BI58" s="67"/>
      <c r="BJ58" s="67"/>
      <c r="BK58" s="67"/>
      <c r="BL58" s="67"/>
      <c r="BM58" s="67"/>
      <c r="BN58" s="67"/>
      <c r="BO58" s="67"/>
      <c r="BP58" s="67"/>
      <c r="BQ58" s="67"/>
      <c r="BR58" s="67"/>
      <c r="BS58" s="67"/>
      <c r="BT58" s="67"/>
      <c r="BU58" s="67"/>
      <c r="BV58" s="67"/>
      <c r="BW58" s="67"/>
      <c r="BX58" s="67"/>
      <c r="BY58" s="67"/>
      <c r="BZ58" s="67"/>
      <c r="CA58" s="67"/>
      <c r="CB58" s="67"/>
      <c r="CC58" s="67"/>
      <c r="CD58" s="67"/>
      <c r="CE58" s="67"/>
      <c r="CF58" s="67"/>
      <c r="CK58" s="71">
        <v>1045</v>
      </c>
    </row>
    <row r="59" spans="1:90" x14ac:dyDescent="0.25">
      <c r="A59" s="66" t="s">
        <v>589</v>
      </c>
      <c r="B59" s="67">
        <v>6172854</v>
      </c>
      <c r="C59" s="67">
        <v>90</v>
      </c>
      <c r="D59" s="67">
        <v>6172854</v>
      </c>
      <c r="E59" s="67">
        <v>0</v>
      </c>
      <c r="F59" s="67">
        <v>1</v>
      </c>
      <c r="G59" s="79">
        <v>6172854</v>
      </c>
      <c r="H59" s="79">
        <v>81</v>
      </c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67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K59" s="71">
        <v>1141</v>
      </c>
    </row>
    <row r="60" spans="1:90" x14ac:dyDescent="0.25">
      <c r="A60" s="66" t="s">
        <v>182</v>
      </c>
      <c r="B60" s="67">
        <v>301521024</v>
      </c>
      <c r="C60" s="67">
        <v>18</v>
      </c>
      <c r="D60" s="67">
        <v>37690128</v>
      </c>
      <c r="E60" s="67">
        <v>6</v>
      </c>
      <c r="F60" s="67">
        <v>2</v>
      </c>
      <c r="G60" s="79">
        <v>14426741</v>
      </c>
      <c r="H60" s="79">
        <v>25</v>
      </c>
      <c r="I60" s="79">
        <v>35059982</v>
      </c>
      <c r="J60" s="79">
        <v>20</v>
      </c>
      <c r="K60" s="79">
        <v>33416094</v>
      </c>
      <c r="L60" s="79">
        <v>28</v>
      </c>
      <c r="M60" s="79">
        <v>28497013</v>
      </c>
      <c r="N60" s="79">
        <v>29</v>
      </c>
      <c r="O60" s="79">
        <v>41082556</v>
      </c>
      <c r="P60" s="79">
        <v>25</v>
      </c>
      <c r="Q60" s="79">
        <v>2218725</v>
      </c>
      <c r="R60" s="79">
        <v>46</v>
      </c>
      <c r="S60" s="79">
        <v>64804429</v>
      </c>
      <c r="T60" s="79">
        <v>6</v>
      </c>
      <c r="U60" s="79">
        <v>82015484</v>
      </c>
      <c r="V60" s="79">
        <v>5</v>
      </c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  <c r="BI60" s="67"/>
      <c r="BJ60" s="67"/>
      <c r="BK60" s="67"/>
      <c r="BL60" s="67"/>
      <c r="BM60" s="67"/>
      <c r="BN60" s="67"/>
      <c r="BO60" s="67"/>
      <c r="BP60" s="67"/>
      <c r="BQ60" s="67"/>
      <c r="BR60" s="67"/>
      <c r="BS60" s="67"/>
      <c r="BT60" s="67"/>
      <c r="BU60" s="67"/>
      <c r="BV60" s="67"/>
      <c r="BW60" s="67"/>
      <c r="BX60" s="67"/>
      <c r="BY60" s="67"/>
      <c r="BZ60" s="67"/>
      <c r="CA60" s="67"/>
      <c r="CB60" s="67"/>
      <c r="CC60" s="67"/>
      <c r="CD60" s="67"/>
      <c r="CE60" s="67"/>
      <c r="CF60" s="67"/>
      <c r="CK60" s="71">
        <v>1004</v>
      </c>
      <c r="CL60" s="66" t="s">
        <v>259</v>
      </c>
    </row>
    <row r="61" spans="1:90" x14ac:dyDescent="0.25">
      <c r="A61" s="66" t="s">
        <v>63</v>
      </c>
      <c r="B61" s="67">
        <v>205478448</v>
      </c>
      <c r="C61" s="67">
        <v>38</v>
      </c>
      <c r="D61" s="67">
        <v>25684806</v>
      </c>
      <c r="E61" s="67">
        <v>20</v>
      </c>
      <c r="F61" s="67">
        <v>1</v>
      </c>
      <c r="G61" s="79">
        <v>12171969</v>
      </c>
      <c r="H61" s="79">
        <v>50</v>
      </c>
      <c r="I61" s="79">
        <v>30860263</v>
      </c>
      <c r="J61" s="79">
        <v>34</v>
      </c>
      <c r="K61" s="79">
        <v>31110861</v>
      </c>
      <c r="L61" s="79">
        <v>32</v>
      </c>
      <c r="M61" s="79">
        <v>34319994</v>
      </c>
      <c r="N61" s="79">
        <v>11</v>
      </c>
      <c r="O61" s="79">
        <v>20087928</v>
      </c>
      <c r="P61" s="79">
        <v>43</v>
      </c>
      <c r="Q61" s="79">
        <v>20645713</v>
      </c>
      <c r="R61" s="79">
        <v>38</v>
      </c>
      <c r="S61" s="79">
        <v>27871674</v>
      </c>
      <c r="T61" s="79">
        <v>37</v>
      </c>
      <c r="U61" s="79">
        <v>28410046</v>
      </c>
      <c r="V61" s="79">
        <v>36</v>
      </c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K61" s="71">
        <v>1047</v>
      </c>
    </row>
    <row r="62" spans="1:90" x14ac:dyDescent="0.25">
      <c r="A62" s="66" t="s">
        <v>186</v>
      </c>
      <c r="B62" s="67">
        <v>367846918</v>
      </c>
      <c r="C62" s="67">
        <v>7</v>
      </c>
      <c r="D62" s="67">
        <v>45980864.75</v>
      </c>
      <c r="E62" s="67">
        <v>15</v>
      </c>
      <c r="F62" s="67">
        <v>1</v>
      </c>
      <c r="G62" s="79">
        <v>6257622</v>
      </c>
      <c r="H62" s="79">
        <v>80</v>
      </c>
      <c r="I62" s="79">
        <v>40301436</v>
      </c>
      <c r="J62" s="79">
        <v>12</v>
      </c>
      <c r="K62" s="79">
        <v>37710212</v>
      </c>
      <c r="L62" s="79">
        <v>16</v>
      </c>
      <c r="M62" s="79">
        <v>20089923</v>
      </c>
      <c r="N62" s="79">
        <v>45</v>
      </c>
      <c r="O62" s="79">
        <v>95394172</v>
      </c>
      <c r="P62" s="79">
        <v>4</v>
      </c>
      <c r="Q62" s="79">
        <v>26518796</v>
      </c>
      <c r="R62" s="79">
        <v>34</v>
      </c>
      <c r="S62" s="79">
        <v>63845742</v>
      </c>
      <c r="T62" s="79">
        <v>7</v>
      </c>
      <c r="U62" s="79">
        <v>77729015</v>
      </c>
      <c r="V62" s="79">
        <v>6</v>
      </c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  <c r="BI62" s="67"/>
      <c r="BJ62" s="67"/>
      <c r="BK62" s="67"/>
      <c r="BL62" s="67"/>
      <c r="BM62" s="67"/>
      <c r="BN62" s="67"/>
      <c r="BO62" s="67"/>
      <c r="BP62" s="67"/>
      <c r="BQ62" s="67"/>
      <c r="BR62" s="67"/>
      <c r="BS62" s="67"/>
      <c r="BT62" s="67"/>
      <c r="BU62" s="67"/>
      <c r="BV62" s="67"/>
      <c r="BW62" s="67"/>
      <c r="BX62" s="67"/>
      <c r="BY62" s="67"/>
      <c r="BZ62" s="67"/>
      <c r="CA62" s="67"/>
      <c r="CB62" s="67"/>
      <c r="CC62" s="67"/>
      <c r="CD62" s="67"/>
      <c r="CE62" s="67"/>
      <c r="CF62" s="67"/>
      <c r="CK62" s="71">
        <v>1048</v>
      </c>
    </row>
    <row r="63" spans="1:90" x14ac:dyDescent="0.25">
      <c r="A63" s="66" t="s">
        <v>66</v>
      </c>
      <c r="B63" s="67">
        <v>246693619</v>
      </c>
      <c r="C63" s="67">
        <v>30</v>
      </c>
      <c r="D63" s="67">
        <v>30836702.375</v>
      </c>
      <c r="E63" s="67">
        <v>13</v>
      </c>
      <c r="F63" s="67">
        <v>2</v>
      </c>
      <c r="G63" s="79">
        <v>10180818</v>
      </c>
      <c r="H63" s="79">
        <v>61</v>
      </c>
      <c r="I63" s="79">
        <v>17159726</v>
      </c>
      <c r="J63" s="79">
        <v>58</v>
      </c>
      <c r="K63" s="79">
        <v>42767052</v>
      </c>
      <c r="L63" s="79">
        <v>12</v>
      </c>
      <c r="M63" s="79">
        <v>34100418</v>
      </c>
      <c r="N63" s="79">
        <v>12</v>
      </c>
      <c r="O63" s="79">
        <v>28505483</v>
      </c>
      <c r="P63" s="79">
        <v>37</v>
      </c>
      <c r="Q63" s="79">
        <v>29397678</v>
      </c>
      <c r="R63" s="79">
        <v>29</v>
      </c>
      <c r="S63" s="79">
        <v>38138710</v>
      </c>
      <c r="T63" s="79">
        <v>27</v>
      </c>
      <c r="U63" s="79">
        <v>46443734</v>
      </c>
      <c r="V63" s="79">
        <v>23</v>
      </c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K63" s="71">
        <v>1098</v>
      </c>
    </row>
    <row r="64" spans="1:90" x14ac:dyDescent="0.25">
      <c r="A64" s="66" t="s">
        <v>585</v>
      </c>
      <c r="B64" s="67">
        <v>355643</v>
      </c>
      <c r="C64" s="67">
        <v>97</v>
      </c>
      <c r="D64" s="67">
        <v>355643</v>
      </c>
      <c r="E64" s="67">
        <v>1</v>
      </c>
      <c r="F64" s="67">
        <v>1</v>
      </c>
      <c r="G64" s="79">
        <v>355643</v>
      </c>
      <c r="H64" s="79">
        <v>97</v>
      </c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  <c r="BI64" s="67"/>
      <c r="BJ64" s="67"/>
      <c r="BK64" s="67"/>
      <c r="BL64" s="67"/>
      <c r="BM64" s="67"/>
      <c r="BN64" s="67"/>
      <c r="BO64" s="67"/>
      <c r="BP64" s="67"/>
      <c r="BQ64" s="67"/>
      <c r="BR64" s="67"/>
      <c r="BS64" s="67"/>
      <c r="BT64" s="67"/>
      <c r="BU64" s="67"/>
      <c r="BV64" s="67"/>
      <c r="BW64" s="67"/>
      <c r="BX64" s="67"/>
      <c r="BY64" s="67"/>
      <c r="BZ64" s="67"/>
      <c r="CA64" s="67"/>
      <c r="CB64" s="67"/>
      <c r="CC64" s="67"/>
      <c r="CD64" s="67"/>
      <c r="CE64" s="67"/>
      <c r="CF64" s="67"/>
      <c r="CK64" s="71">
        <v>1139</v>
      </c>
    </row>
    <row r="65" spans="1:90" x14ac:dyDescent="0.25">
      <c r="A65" s="66" t="s">
        <v>162</v>
      </c>
      <c r="B65" s="67">
        <v>104537234</v>
      </c>
      <c r="C65" s="67">
        <v>50</v>
      </c>
      <c r="D65" s="67">
        <v>26134308.5</v>
      </c>
      <c r="E65" s="67">
        <v>7</v>
      </c>
      <c r="F65" s="67">
        <v>2</v>
      </c>
      <c r="G65" s="79">
        <v>14063095</v>
      </c>
      <c r="H65" s="79">
        <v>28</v>
      </c>
      <c r="I65" s="79">
        <v>21797983</v>
      </c>
      <c r="J65" s="79">
        <v>50</v>
      </c>
      <c r="K65" s="79">
        <v>51004796</v>
      </c>
      <c r="L65" s="79">
        <v>3</v>
      </c>
      <c r="M65" s="79">
        <v>17671360</v>
      </c>
      <c r="N65" s="79">
        <v>52</v>
      </c>
      <c r="O65" s="119"/>
      <c r="P65" s="119"/>
      <c r="Q65" s="119"/>
      <c r="R65" s="119"/>
      <c r="S65" s="119"/>
      <c r="T65" s="119"/>
      <c r="U65" s="119"/>
      <c r="V65" s="119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7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  <c r="BH65" s="67"/>
      <c r="BI65" s="67"/>
      <c r="BJ65" s="67"/>
      <c r="BK65" s="67"/>
      <c r="BL65" s="67"/>
      <c r="BM65" s="67"/>
      <c r="BN65" s="67"/>
      <c r="BO65" s="67"/>
      <c r="BP65" s="67"/>
      <c r="BQ65" s="67"/>
      <c r="BR65" s="67"/>
      <c r="BS65" s="67"/>
      <c r="BT65" s="67"/>
      <c r="BU65" s="67"/>
      <c r="BV65" s="67"/>
      <c r="BW65" s="67"/>
      <c r="BX65" s="67"/>
      <c r="BY65" s="67"/>
      <c r="BZ65" s="67"/>
      <c r="CA65" s="67"/>
      <c r="CB65" s="67"/>
      <c r="CC65" s="67"/>
      <c r="CD65" s="67"/>
      <c r="CE65" s="67"/>
      <c r="CF65" s="67"/>
      <c r="CK65" s="71">
        <v>1111</v>
      </c>
    </row>
    <row r="66" spans="1:90" x14ac:dyDescent="0.25">
      <c r="A66" s="66" t="s">
        <v>68</v>
      </c>
      <c r="B66" s="67">
        <v>89449978</v>
      </c>
      <c r="C66" s="67">
        <v>53</v>
      </c>
      <c r="D66" s="67">
        <v>11181247.25</v>
      </c>
      <c r="E66" s="67">
        <v>36</v>
      </c>
      <c r="F66" s="67">
        <v>8</v>
      </c>
      <c r="G66" s="79">
        <v>2917184</v>
      </c>
      <c r="H66" s="79">
        <v>89</v>
      </c>
      <c r="I66" s="79">
        <v>8872773</v>
      </c>
      <c r="J66" s="79">
        <v>64</v>
      </c>
      <c r="K66" s="79">
        <v>14258034</v>
      </c>
      <c r="L66" s="79">
        <v>59</v>
      </c>
      <c r="M66" s="79">
        <v>10168680</v>
      </c>
      <c r="N66" s="79">
        <v>63</v>
      </c>
      <c r="O66" s="79">
        <v>12355270</v>
      </c>
      <c r="P66" s="79">
        <v>46</v>
      </c>
      <c r="Q66" s="79">
        <v>11795743</v>
      </c>
      <c r="R66" s="79">
        <v>43</v>
      </c>
      <c r="S66" s="79">
        <v>12527192</v>
      </c>
      <c r="T66" s="79">
        <v>43</v>
      </c>
      <c r="U66" s="79">
        <v>16555102</v>
      </c>
      <c r="V66" s="79">
        <v>42</v>
      </c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  <c r="BI66" s="67"/>
      <c r="BJ66" s="67"/>
      <c r="BK66" s="67"/>
      <c r="BL66" s="67"/>
      <c r="BM66" s="67"/>
      <c r="BN66" s="67"/>
      <c r="BO66" s="67"/>
      <c r="BP66" s="67"/>
      <c r="BQ66" s="67"/>
      <c r="BR66" s="67"/>
      <c r="BS66" s="67"/>
      <c r="BT66" s="67"/>
      <c r="BU66" s="67"/>
      <c r="BV66" s="67"/>
      <c r="BW66" s="67"/>
      <c r="BX66" s="67"/>
      <c r="BY66" s="67"/>
      <c r="BZ66" s="67"/>
      <c r="CA66" s="67"/>
      <c r="CB66" s="67"/>
      <c r="CC66" s="67"/>
      <c r="CD66" s="67"/>
      <c r="CE66" s="67"/>
      <c r="CF66" s="67"/>
      <c r="CK66" s="71">
        <v>1049</v>
      </c>
    </row>
    <row r="67" spans="1:90" x14ac:dyDescent="0.25">
      <c r="A67" s="66" t="s">
        <v>70</v>
      </c>
      <c r="B67" s="67">
        <v>265490221</v>
      </c>
      <c r="C67" s="67">
        <v>24</v>
      </c>
      <c r="D67" s="67">
        <v>33186277.625</v>
      </c>
      <c r="E67" s="67">
        <v>16</v>
      </c>
      <c r="F67" s="67">
        <v>1</v>
      </c>
      <c r="G67" s="79">
        <v>17971072</v>
      </c>
      <c r="H67" s="79">
        <v>11</v>
      </c>
      <c r="I67" s="79">
        <v>37561308</v>
      </c>
      <c r="J67" s="79">
        <v>15</v>
      </c>
      <c r="K67" s="79">
        <v>34508258</v>
      </c>
      <c r="L67" s="79">
        <v>23</v>
      </c>
      <c r="M67" s="79">
        <v>25111426</v>
      </c>
      <c r="N67" s="79">
        <v>36</v>
      </c>
      <c r="O67" s="79">
        <v>58531584</v>
      </c>
      <c r="P67" s="79">
        <v>14</v>
      </c>
      <c r="Q67" s="79">
        <v>37569609</v>
      </c>
      <c r="R67" s="79">
        <v>19</v>
      </c>
      <c r="S67" s="79">
        <v>26784898</v>
      </c>
      <c r="T67" s="79">
        <v>39</v>
      </c>
      <c r="U67" s="79">
        <v>27452066</v>
      </c>
      <c r="V67" s="79">
        <v>39</v>
      </c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  <c r="BI67" s="67"/>
      <c r="BJ67" s="67"/>
      <c r="BK67" s="67"/>
      <c r="BL67" s="67"/>
      <c r="BM67" s="67"/>
      <c r="BN67" s="67"/>
      <c r="BO67" s="67"/>
      <c r="BP67" s="67"/>
      <c r="BQ67" s="67"/>
      <c r="BR67" s="67"/>
      <c r="BS67" s="67"/>
      <c r="BT67" s="67"/>
      <c r="BU67" s="67"/>
      <c r="BV67" s="67"/>
      <c r="BW67" s="67"/>
      <c r="BX67" s="67"/>
      <c r="BY67" s="67"/>
      <c r="BZ67" s="67"/>
      <c r="CA67" s="67"/>
      <c r="CB67" s="67"/>
      <c r="CC67" s="67"/>
      <c r="CD67" s="67"/>
      <c r="CE67" s="67"/>
      <c r="CF67" s="67"/>
      <c r="CK67" s="71">
        <v>1051</v>
      </c>
      <c r="CL67" s="66" t="s">
        <v>210</v>
      </c>
    </row>
    <row r="68" spans="1:90" x14ac:dyDescent="0.25">
      <c r="A68" s="66" t="s">
        <v>448</v>
      </c>
      <c r="B68" s="67">
        <v>19150482</v>
      </c>
      <c r="C68" s="67">
        <v>69</v>
      </c>
      <c r="D68" s="67">
        <v>19150482</v>
      </c>
      <c r="E68" s="67">
        <v>0</v>
      </c>
      <c r="F68" s="67">
        <v>1</v>
      </c>
      <c r="G68" s="79">
        <v>19150482</v>
      </c>
      <c r="H68" s="79">
        <v>10</v>
      </c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  <c r="BH68" s="67"/>
      <c r="BI68" s="67"/>
      <c r="BJ68" s="67"/>
      <c r="BK68" s="67"/>
      <c r="BL68" s="67"/>
      <c r="BM68" s="67"/>
      <c r="BN68" s="67"/>
      <c r="BO68" s="67"/>
      <c r="BP68" s="67"/>
      <c r="BQ68" s="67"/>
      <c r="BR68" s="67"/>
      <c r="BS68" s="67"/>
      <c r="BT68" s="67"/>
      <c r="BU68" s="67"/>
      <c r="BV68" s="67"/>
      <c r="BW68" s="67"/>
      <c r="BX68" s="67"/>
      <c r="BY68" s="67"/>
      <c r="BZ68" s="67"/>
      <c r="CA68" s="67"/>
      <c r="CB68" s="67"/>
      <c r="CC68" s="67"/>
      <c r="CD68" s="67"/>
      <c r="CE68" s="67"/>
      <c r="CF68" s="67"/>
      <c r="CK68" s="71">
        <v>1133</v>
      </c>
    </row>
    <row r="69" spans="1:90" x14ac:dyDescent="0.25">
      <c r="A69" s="66" t="s">
        <v>192</v>
      </c>
      <c r="B69" s="67">
        <v>258418091</v>
      </c>
      <c r="C69" s="67">
        <v>26</v>
      </c>
      <c r="D69" s="67">
        <v>32302261.375</v>
      </c>
      <c r="E69" s="67">
        <v>17</v>
      </c>
      <c r="F69" s="67">
        <v>1</v>
      </c>
      <c r="G69" s="79">
        <v>13394417</v>
      </c>
      <c r="H69" s="79">
        <v>34</v>
      </c>
      <c r="I69" s="79">
        <v>45870360</v>
      </c>
      <c r="J69" s="79">
        <v>7</v>
      </c>
      <c r="K69" s="79">
        <v>30211959</v>
      </c>
      <c r="L69" s="79">
        <v>35</v>
      </c>
      <c r="M69" s="79">
        <v>32695977</v>
      </c>
      <c r="N69" s="79">
        <v>15</v>
      </c>
      <c r="O69" s="79">
        <v>33570889</v>
      </c>
      <c r="P69" s="79">
        <v>31</v>
      </c>
      <c r="Q69" s="79">
        <v>32987507</v>
      </c>
      <c r="R69" s="79">
        <v>25</v>
      </c>
      <c r="S69" s="79">
        <v>31755066</v>
      </c>
      <c r="T69" s="79">
        <v>33</v>
      </c>
      <c r="U69" s="79">
        <v>37931916</v>
      </c>
      <c r="V69" s="79">
        <v>27</v>
      </c>
      <c r="W69" s="67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  <c r="BH69" s="67"/>
      <c r="BI69" s="67"/>
      <c r="BJ69" s="67"/>
      <c r="BK69" s="67"/>
      <c r="BL69" s="67"/>
      <c r="BM69" s="67"/>
      <c r="BN69" s="67"/>
      <c r="BO69" s="67"/>
      <c r="BP69" s="67"/>
      <c r="BQ69" s="67"/>
      <c r="BR69" s="67"/>
      <c r="BS69" s="67"/>
      <c r="BT69" s="67"/>
      <c r="BU69" s="67"/>
      <c r="BV69" s="67"/>
      <c r="BW69" s="67"/>
      <c r="BX69" s="67"/>
      <c r="BY69" s="67"/>
      <c r="BZ69" s="67"/>
      <c r="CA69" s="67"/>
      <c r="CB69" s="67"/>
      <c r="CC69" s="67"/>
      <c r="CD69" s="67"/>
      <c r="CE69" s="67"/>
      <c r="CF69" s="67"/>
      <c r="CK69" s="71">
        <v>1054</v>
      </c>
    </row>
    <row r="70" spans="1:90" x14ac:dyDescent="0.25">
      <c r="A70" s="66" t="s">
        <v>586</v>
      </c>
      <c r="B70" s="67">
        <v>1467121</v>
      </c>
      <c r="C70" s="67">
        <v>95</v>
      </c>
      <c r="D70" s="67">
        <v>1467121</v>
      </c>
      <c r="E70" s="67">
        <v>1</v>
      </c>
      <c r="F70" s="67">
        <v>1</v>
      </c>
      <c r="G70" s="79">
        <v>1467121</v>
      </c>
      <c r="H70" s="79">
        <v>94</v>
      </c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67"/>
      <c r="X70" s="67"/>
      <c r="Y70" s="67"/>
      <c r="Z70" s="67"/>
      <c r="AA70" s="67"/>
      <c r="AB70" s="67"/>
      <c r="AC70" s="67"/>
      <c r="AD70" s="67"/>
      <c r="AE70" s="67"/>
      <c r="AF70" s="67"/>
      <c r="AG70" s="67"/>
      <c r="AH70" s="67"/>
      <c r="AI70" s="67"/>
      <c r="AJ70" s="67"/>
      <c r="AK70" s="67"/>
      <c r="AL70" s="67"/>
      <c r="AM70" s="67"/>
      <c r="AN70" s="67"/>
      <c r="AO70" s="67"/>
      <c r="AP70" s="67"/>
      <c r="AQ70" s="67"/>
      <c r="AR70" s="67"/>
      <c r="AS70" s="67"/>
      <c r="AT70" s="67"/>
      <c r="AU70" s="67"/>
      <c r="AV70" s="67"/>
      <c r="AW70" s="67"/>
      <c r="AX70" s="67"/>
      <c r="AY70" s="67"/>
      <c r="AZ70" s="67"/>
      <c r="BA70" s="67"/>
      <c r="BB70" s="67"/>
      <c r="BC70" s="67"/>
      <c r="BD70" s="67"/>
      <c r="BE70" s="67"/>
      <c r="BF70" s="67"/>
      <c r="BG70" s="67"/>
      <c r="BH70" s="67"/>
      <c r="BI70" s="67"/>
      <c r="BJ70" s="67"/>
      <c r="BK70" s="67"/>
      <c r="BL70" s="67"/>
      <c r="BM70" s="67"/>
      <c r="BN70" s="67"/>
      <c r="BO70" s="67"/>
      <c r="BP70" s="67"/>
      <c r="BQ70" s="67"/>
      <c r="BR70" s="67"/>
      <c r="BS70" s="67"/>
      <c r="BT70" s="67"/>
      <c r="BU70" s="67"/>
      <c r="BV70" s="67"/>
      <c r="BW70" s="67"/>
      <c r="BX70" s="67"/>
      <c r="BY70" s="67"/>
      <c r="BZ70" s="67"/>
      <c r="CA70" s="67"/>
      <c r="CB70" s="67"/>
      <c r="CC70" s="67"/>
      <c r="CD70" s="67"/>
      <c r="CE70" s="67"/>
      <c r="CF70" s="67"/>
      <c r="CK70" s="71">
        <v>1144</v>
      </c>
    </row>
    <row r="71" spans="1:90" x14ac:dyDescent="0.25">
      <c r="A71" s="66" t="s">
        <v>8</v>
      </c>
      <c r="B71" s="67">
        <v>80091163</v>
      </c>
      <c r="C71" s="67">
        <v>58</v>
      </c>
      <c r="D71" s="67">
        <v>20022790.75</v>
      </c>
      <c r="E71" s="67">
        <v>10</v>
      </c>
      <c r="F71" s="67">
        <v>1</v>
      </c>
      <c r="G71" s="79">
        <v>10859537</v>
      </c>
      <c r="H71" s="79">
        <v>56</v>
      </c>
      <c r="I71" s="79">
        <v>21205739</v>
      </c>
      <c r="J71" s="79">
        <v>51</v>
      </c>
      <c r="K71" s="79">
        <v>24555434</v>
      </c>
      <c r="L71" s="79">
        <v>45</v>
      </c>
      <c r="M71" s="79">
        <v>23470453</v>
      </c>
      <c r="N71" s="79">
        <v>41</v>
      </c>
      <c r="O71" s="119"/>
      <c r="P71" s="119"/>
      <c r="Q71" s="119"/>
      <c r="R71" s="119"/>
      <c r="S71" s="119"/>
      <c r="T71" s="119"/>
      <c r="U71" s="119"/>
      <c r="V71" s="119"/>
      <c r="W71" s="67"/>
      <c r="X71" s="67"/>
      <c r="Y71" s="67"/>
      <c r="Z71" s="67"/>
      <c r="AA71" s="67"/>
      <c r="AB71" s="67"/>
      <c r="AC71" s="67"/>
      <c r="AD71" s="67"/>
      <c r="AE71" s="67"/>
      <c r="AF71" s="67"/>
      <c r="AG71" s="67"/>
      <c r="AH71" s="67"/>
      <c r="AI71" s="67"/>
      <c r="AJ71" s="67"/>
      <c r="AK71" s="67"/>
      <c r="AL71" s="67"/>
      <c r="AM71" s="67"/>
      <c r="AN71" s="67"/>
      <c r="AO71" s="67"/>
      <c r="AP71" s="67"/>
      <c r="AQ71" s="67"/>
      <c r="AR71" s="67"/>
      <c r="AS71" s="67"/>
      <c r="AT71" s="67"/>
      <c r="AU71" s="67"/>
      <c r="AV71" s="67"/>
      <c r="AW71" s="67"/>
      <c r="AX71" s="67"/>
      <c r="AY71" s="67"/>
      <c r="AZ71" s="67"/>
      <c r="BA71" s="67"/>
      <c r="BB71" s="67"/>
      <c r="BC71" s="67"/>
      <c r="BD71" s="67"/>
      <c r="BE71" s="67"/>
      <c r="BF71" s="67"/>
      <c r="BG71" s="67"/>
      <c r="BH71" s="67"/>
      <c r="BI71" s="67"/>
      <c r="BJ71" s="67"/>
      <c r="BK71" s="67"/>
      <c r="BL71" s="67"/>
      <c r="BM71" s="67"/>
      <c r="BN71" s="67"/>
      <c r="BO71" s="67"/>
      <c r="BP71" s="67"/>
      <c r="BQ71" s="67"/>
      <c r="BR71" s="67"/>
      <c r="BS71" s="67"/>
      <c r="BT71" s="67"/>
      <c r="BU71" s="67"/>
      <c r="BV71" s="67"/>
      <c r="BW71" s="67"/>
      <c r="BX71" s="67"/>
      <c r="BY71" s="67"/>
      <c r="BZ71" s="67"/>
      <c r="CA71" s="67"/>
      <c r="CB71" s="67"/>
      <c r="CC71" s="67"/>
      <c r="CD71" s="67"/>
      <c r="CE71" s="67"/>
      <c r="CF71" s="67"/>
      <c r="CK71" s="71">
        <v>1056</v>
      </c>
    </row>
    <row r="72" spans="1:90" x14ac:dyDescent="0.25">
      <c r="A72" s="66" t="s">
        <v>12</v>
      </c>
      <c r="B72" s="67">
        <v>105018159</v>
      </c>
      <c r="C72" s="67">
        <v>49</v>
      </c>
      <c r="D72" s="67">
        <v>26254539.75</v>
      </c>
      <c r="E72" s="67">
        <v>8</v>
      </c>
      <c r="F72" s="67">
        <v>1</v>
      </c>
      <c r="G72" s="79">
        <v>12135291</v>
      </c>
      <c r="H72" s="79">
        <v>51</v>
      </c>
      <c r="I72" s="79">
        <v>31679500</v>
      </c>
      <c r="J72" s="79">
        <v>31</v>
      </c>
      <c r="K72" s="79">
        <v>28383476</v>
      </c>
      <c r="L72" s="79">
        <v>40</v>
      </c>
      <c r="M72" s="79">
        <v>32819892</v>
      </c>
      <c r="N72" s="79">
        <v>14</v>
      </c>
      <c r="O72" s="119"/>
      <c r="P72" s="119"/>
      <c r="Q72" s="119"/>
      <c r="R72" s="119"/>
      <c r="S72" s="119"/>
      <c r="T72" s="119"/>
      <c r="U72" s="119"/>
      <c r="V72" s="119"/>
      <c r="W72" s="67"/>
      <c r="X72" s="67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7"/>
      <c r="AN72" s="67"/>
      <c r="AO72" s="67"/>
      <c r="AP72" s="67"/>
      <c r="AQ72" s="67"/>
      <c r="AR72" s="67"/>
      <c r="AS72" s="67"/>
      <c r="AT72" s="67"/>
      <c r="AU72" s="67"/>
      <c r="AV72" s="67"/>
      <c r="AW72" s="67"/>
      <c r="AX72" s="67"/>
      <c r="AY72" s="67"/>
      <c r="AZ72" s="67"/>
      <c r="BA72" s="67"/>
      <c r="BB72" s="67"/>
      <c r="BC72" s="67"/>
      <c r="BD72" s="67"/>
      <c r="BE72" s="67"/>
      <c r="BF72" s="67"/>
      <c r="BG72" s="67"/>
      <c r="BH72" s="67"/>
      <c r="BI72" s="67"/>
      <c r="BJ72" s="67"/>
      <c r="BK72" s="67"/>
      <c r="BL72" s="67"/>
      <c r="BM72" s="67"/>
      <c r="BN72" s="67"/>
      <c r="BO72" s="67"/>
      <c r="BP72" s="67"/>
      <c r="BQ72" s="67"/>
      <c r="BR72" s="67"/>
      <c r="BS72" s="67"/>
      <c r="BT72" s="67"/>
      <c r="BU72" s="67"/>
      <c r="BV72" s="67"/>
      <c r="BW72" s="67"/>
      <c r="BX72" s="67"/>
      <c r="BY72" s="67"/>
      <c r="BZ72" s="67"/>
      <c r="CA72" s="67"/>
      <c r="CB72" s="67"/>
      <c r="CC72" s="67"/>
      <c r="CD72" s="67"/>
      <c r="CE72" s="67"/>
      <c r="CF72" s="67"/>
      <c r="CK72" s="71">
        <v>1057</v>
      </c>
    </row>
    <row r="73" spans="1:90" x14ac:dyDescent="0.25">
      <c r="A73" s="66" t="s">
        <v>14</v>
      </c>
      <c r="B73" s="67">
        <v>84231203</v>
      </c>
      <c r="C73" s="67">
        <v>55</v>
      </c>
      <c r="D73" s="67">
        <v>21057800.75</v>
      </c>
      <c r="E73" s="67">
        <v>13</v>
      </c>
      <c r="F73" s="67">
        <v>3</v>
      </c>
      <c r="G73" s="79">
        <v>13637517</v>
      </c>
      <c r="H73" s="79">
        <v>33</v>
      </c>
      <c r="I73" s="79">
        <v>19702585</v>
      </c>
      <c r="J73" s="79">
        <v>55</v>
      </c>
      <c r="K73" s="79">
        <v>32429372</v>
      </c>
      <c r="L73" s="79">
        <v>31</v>
      </c>
      <c r="M73" s="79">
        <v>18461729</v>
      </c>
      <c r="N73" s="79">
        <v>49</v>
      </c>
      <c r="O73" s="119"/>
      <c r="P73" s="119"/>
      <c r="Q73" s="119"/>
      <c r="R73" s="119"/>
      <c r="S73" s="119"/>
      <c r="T73" s="119"/>
      <c r="U73" s="119"/>
      <c r="V73" s="119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  <c r="AM73" s="67"/>
      <c r="AN73" s="67"/>
      <c r="AO73" s="67"/>
      <c r="AP73" s="67"/>
      <c r="AQ73" s="67"/>
      <c r="AR73" s="67"/>
      <c r="AS73" s="67"/>
      <c r="AT73" s="67"/>
      <c r="AU73" s="67"/>
      <c r="AV73" s="67"/>
      <c r="AW73" s="67"/>
      <c r="AX73" s="67"/>
      <c r="AY73" s="67"/>
      <c r="AZ73" s="67"/>
      <c r="BA73" s="67"/>
      <c r="BB73" s="67"/>
      <c r="BC73" s="67"/>
      <c r="BD73" s="67"/>
      <c r="BE73" s="67"/>
      <c r="BF73" s="67"/>
      <c r="BG73" s="67"/>
      <c r="BH73" s="67"/>
      <c r="BI73" s="67"/>
      <c r="BJ73" s="67"/>
      <c r="BK73" s="67"/>
      <c r="BL73" s="67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A73" s="67"/>
      <c r="CB73" s="67"/>
      <c r="CC73" s="67"/>
      <c r="CD73" s="67"/>
      <c r="CE73" s="67"/>
      <c r="CF73" s="67"/>
      <c r="CK73" s="71">
        <v>1058</v>
      </c>
    </row>
    <row r="74" spans="1:90" x14ac:dyDescent="0.25">
      <c r="A74" s="66" t="s">
        <v>20</v>
      </c>
      <c r="B74" s="67">
        <v>71558423</v>
      </c>
      <c r="C74" s="67">
        <v>59</v>
      </c>
      <c r="D74" s="67">
        <v>17889605.75</v>
      </c>
      <c r="E74" s="67">
        <v>12</v>
      </c>
      <c r="F74" s="67">
        <v>2</v>
      </c>
      <c r="G74" s="79">
        <v>4061096</v>
      </c>
      <c r="H74" s="79">
        <v>87</v>
      </c>
      <c r="I74" s="79">
        <v>22033792</v>
      </c>
      <c r="J74" s="79">
        <v>49</v>
      </c>
      <c r="K74" s="79">
        <v>19495774</v>
      </c>
      <c r="L74" s="79">
        <v>54</v>
      </c>
      <c r="M74" s="79">
        <v>25967761</v>
      </c>
      <c r="N74" s="79">
        <v>33</v>
      </c>
      <c r="O74" s="119"/>
      <c r="P74" s="119"/>
      <c r="Q74" s="119"/>
      <c r="R74" s="119"/>
      <c r="S74" s="119"/>
      <c r="T74" s="119"/>
      <c r="U74" s="119"/>
      <c r="V74" s="119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  <c r="AK74" s="67"/>
      <c r="AL74" s="67"/>
      <c r="AM74" s="67"/>
      <c r="AN74" s="67"/>
      <c r="AO74" s="67"/>
      <c r="AP74" s="67"/>
      <c r="AQ74" s="67"/>
      <c r="AR74" s="67"/>
      <c r="AS74" s="67"/>
      <c r="AT74" s="67"/>
      <c r="AU74" s="67"/>
      <c r="AV74" s="67"/>
      <c r="AW74" s="67"/>
      <c r="AX74" s="67"/>
      <c r="AY74" s="67"/>
      <c r="AZ74" s="67"/>
      <c r="BA74" s="67"/>
      <c r="BB74" s="67"/>
      <c r="BC74" s="67"/>
      <c r="BD74" s="67"/>
      <c r="BE74" s="67"/>
      <c r="BF74" s="67"/>
      <c r="BG74" s="67"/>
      <c r="BH74" s="67"/>
      <c r="BI74" s="67"/>
      <c r="BJ74" s="67"/>
      <c r="BK74" s="67"/>
      <c r="BL74" s="67"/>
      <c r="BM74" s="67"/>
      <c r="BN74" s="67"/>
      <c r="BO74" s="67"/>
      <c r="BP74" s="67"/>
      <c r="BQ74" s="67"/>
      <c r="BR74" s="67"/>
      <c r="BS74" s="67"/>
      <c r="BT74" s="67"/>
      <c r="BU74" s="67"/>
      <c r="BV74" s="67"/>
      <c r="BW74" s="67"/>
      <c r="BX74" s="67"/>
      <c r="BY74" s="67"/>
      <c r="BZ74" s="67"/>
      <c r="CA74" s="67"/>
      <c r="CB74" s="67"/>
      <c r="CC74" s="67"/>
      <c r="CD74" s="67"/>
      <c r="CE74" s="67"/>
      <c r="CF74" s="67"/>
      <c r="CK74" s="71">
        <v>1060</v>
      </c>
    </row>
    <row r="75" spans="1:90" x14ac:dyDescent="0.25">
      <c r="A75" s="66" t="s">
        <v>65</v>
      </c>
      <c r="B75" s="67">
        <v>24177611</v>
      </c>
      <c r="C75" s="67">
        <v>68</v>
      </c>
      <c r="D75" s="67">
        <v>6044402.75</v>
      </c>
      <c r="E75" s="67">
        <v>17</v>
      </c>
      <c r="F75" s="67">
        <v>4</v>
      </c>
      <c r="G75" s="79">
        <v>3457402</v>
      </c>
      <c r="H75" s="79">
        <v>88</v>
      </c>
      <c r="I75" s="79">
        <v>7102780</v>
      </c>
      <c r="J75" s="79">
        <v>66</v>
      </c>
      <c r="K75" s="79">
        <v>6310002</v>
      </c>
      <c r="L75" s="79">
        <v>67</v>
      </c>
      <c r="M75" s="79">
        <v>7307427</v>
      </c>
      <c r="N75" s="79">
        <v>64</v>
      </c>
      <c r="O75" s="119"/>
      <c r="P75" s="119"/>
      <c r="Q75" s="119"/>
      <c r="R75" s="119"/>
      <c r="S75" s="119"/>
      <c r="T75" s="119"/>
      <c r="U75" s="119"/>
      <c r="V75" s="119"/>
      <c r="W75" s="67"/>
      <c r="X75" s="67"/>
      <c r="Y75" s="67"/>
      <c r="Z75" s="67"/>
      <c r="AA75" s="67"/>
      <c r="AB75" s="67"/>
      <c r="AC75" s="67"/>
      <c r="AD75" s="67"/>
      <c r="AE75" s="67"/>
      <c r="AF75" s="67"/>
      <c r="AG75" s="67"/>
      <c r="AH75" s="67"/>
      <c r="AI75" s="67"/>
      <c r="AJ75" s="67"/>
      <c r="AK75" s="67"/>
      <c r="AL75" s="67"/>
      <c r="AM75" s="67"/>
      <c r="AN75" s="67"/>
      <c r="AO75" s="67"/>
      <c r="AP75" s="67"/>
      <c r="AQ75" s="67"/>
      <c r="AR75" s="67"/>
      <c r="AS75" s="67"/>
      <c r="AT75" s="67"/>
      <c r="AU75" s="67"/>
      <c r="AV75" s="67"/>
      <c r="AW75" s="67"/>
      <c r="AX75" s="67"/>
      <c r="AY75" s="67"/>
      <c r="AZ75" s="67"/>
      <c r="BA75" s="67"/>
      <c r="BB75" s="67"/>
      <c r="BC75" s="67"/>
      <c r="BD75" s="67"/>
      <c r="BE75" s="67"/>
      <c r="BF75" s="67"/>
      <c r="BG75" s="67"/>
      <c r="BH75" s="67"/>
      <c r="BI75" s="67"/>
      <c r="BJ75" s="67"/>
      <c r="BK75" s="67"/>
      <c r="BL75" s="67"/>
      <c r="BM75" s="67"/>
      <c r="BN75" s="67"/>
      <c r="BO75" s="67"/>
      <c r="BP75" s="67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A75" s="67"/>
      <c r="CB75" s="67"/>
      <c r="CC75" s="67"/>
      <c r="CD75" s="67"/>
      <c r="CE75" s="67"/>
      <c r="CF75" s="67"/>
      <c r="CK75" s="71">
        <v>1090</v>
      </c>
      <c r="CL75" s="66" t="s">
        <v>211</v>
      </c>
    </row>
    <row r="76" spans="1:90" x14ac:dyDescent="0.25">
      <c r="A76" s="66" t="s">
        <v>31</v>
      </c>
      <c r="B76" s="67">
        <v>46508410</v>
      </c>
      <c r="C76" s="66">
        <v>65</v>
      </c>
      <c r="D76" s="66">
        <v>11627102.5</v>
      </c>
      <c r="E76" s="66">
        <v>15</v>
      </c>
      <c r="F76" s="66">
        <v>4</v>
      </c>
      <c r="G76" s="74">
        <v>4802565</v>
      </c>
      <c r="H76" s="74">
        <v>86</v>
      </c>
      <c r="I76" s="74">
        <v>13970151</v>
      </c>
      <c r="J76" s="74">
        <v>62</v>
      </c>
      <c r="K76" s="74">
        <v>15306678</v>
      </c>
      <c r="L76" s="74">
        <v>58</v>
      </c>
      <c r="M76" s="74">
        <v>12429016</v>
      </c>
      <c r="N76" s="74">
        <v>59</v>
      </c>
      <c r="O76" s="155"/>
      <c r="P76" s="155"/>
      <c r="Q76" s="155"/>
      <c r="R76" s="155"/>
      <c r="S76" s="155"/>
      <c r="T76" s="155"/>
      <c r="U76" s="155"/>
      <c r="V76" s="155"/>
      <c r="CK76" s="71">
        <v>1065</v>
      </c>
    </row>
    <row r="77" spans="1:90" x14ac:dyDescent="0.25">
      <c r="A77" s="66" t="s">
        <v>203</v>
      </c>
      <c r="B77" s="67">
        <v>281063496</v>
      </c>
      <c r="C77" s="66">
        <v>23</v>
      </c>
      <c r="D77" s="66">
        <v>35132937</v>
      </c>
      <c r="E77" s="66">
        <v>10</v>
      </c>
      <c r="F77" s="66">
        <v>1</v>
      </c>
      <c r="G77" s="74">
        <v>15135618</v>
      </c>
      <c r="H77" s="74">
        <v>21</v>
      </c>
      <c r="I77" s="74">
        <v>36177045</v>
      </c>
      <c r="J77" s="74">
        <v>18</v>
      </c>
      <c r="K77" s="74">
        <v>40400980</v>
      </c>
      <c r="L77" s="74">
        <v>13</v>
      </c>
      <c r="M77" s="74">
        <v>34099123</v>
      </c>
      <c r="N77" s="74">
        <v>13</v>
      </c>
      <c r="O77" s="74">
        <v>31699992</v>
      </c>
      <c r="P77" s="74">
        <v>34</v>
      </c>
      <c r="Q77" s="74">
        <v>41692603</v>
      </c>
      <c r="R77" s="74">
        <v>14</v>
      </c>
      <c r="S77" s="74">
        <v>47381014</v>
      </c>
      <c r="T77" s="74">
        <v>16</v>
      </c>
      <c r="U77" s="74">
        <v>34477121</v>
      </c>
      <c r="V77" s="74">
        <v>30</v>
      </c>
      <c r="CK77" s="71">
        <v>1068</v>
      </c>
    </row>
    <row r="78" spans="1:90" x14ac:dyDescent="0.25">
      <c r="A78" s="66" t="s">
        <v>194</v>
      </c>
      <c r="B78" s="67">
        <v>80556596</v>
      </c>
      <c r="C78" s="66">
        <v>57</v>
      </c>
      <c r="D78" s="66">
        <v>20139149</v>
      </c>
      <c r="E78" s="66">
        <v>11</v>
      </c>
      <c r="F78" s="66">
        <v>2</v>
      </c>
      <c r="G78" s="74">
        <v>11756803</v>
      </c>
      <c r="H78" s="74">
        <v>52</v>
      </c>
      <c r="I78" s="74">
        <v>24674971</v>
      </c>
      <c r="J78" s="74">
        <v>44</v>
      </c>
      <c r="K78" s="74">
        <v>18934020</v>
      </c>
      <c r="L78" s="74">
        <v>56</v>
      </c>
      <c r="M78" s="74">
        <v>25190802</v>
      </c>
      <c r="N78" s="74">
        <v>35</v>
      </c>
      <c r="O78" s="155"/>
      <c r="P78" s="155"/>
      <c r="Q78" s="155"/>
      <c r="R78" s="155"/>
      <c r="S78" s="155"/>
      <c r="T78" s="155"/>
      <c r="U78" s="155"/>
      <c r="V78" s="155"/>
      <c r="CK78" s="71">
        <v>1070</v>
      </c>
    </row>
    <row r="79" spans="1:90" x14ac:dyDescent="0.25">
      <c r="A79" s="66" t="s">
        <v>485</v>
      </c>
      <c r="B79" s="67">
        <v>5602275</v>
      </c>
      <c r="C79" s="66">
        <v>92</v>
      </c>
      <c r="D79" s="66">
        <v>5602275</v>
      </c>
      <c r="E79" s="66">
        <v>2</v>
      </c>
      <c r="F79" s="66">
        <v>1</v>
      </c>
      <c r="G79" s="74">
        <v>5602275</v>
      </c>
      <c r="H79" s="74">
        <v>83</v>
      </c>
      <c r="I79" s="155"/>
      <c r="J79" s="155"/>
      <c r="K79" s="155"/>
      <c r="L79" s="155"/>
      <c r="M79" s="155"/>
      <c r="N79" s="155"/>
      <c r="O79" s="155"/>
      <c r="P79" s="155"/>
      <c r="Q79" s="155"/>
      <c r="R79" s="155"/>
      <c r="S79" s="155"/>
      <c r="T79" s="155"/>
      <c r="U79" s="155"/>
      <c r="V79" s="155"/>
      <c r="CK79" s="71">
        <v>1126</v>
      </c>
    </row>
    <row r="80" spans="1:90" x14ac:dyDescent="0.25">
      <c r="A80" s="66" t="s">
        <v>191</v>
      </c>
      <c r="B80" s="67">
        <v>213200755</v>
      </c>
      <c r="C80" s="66">
        <v>37</v>
      </c>
      <c r="D80" s="66">
        <v>26650094.375</v>
      </c>
      <c r="E80" s="66">
        <v>12</v>
      </c>
      <c r="F80" s="66">
        <v>1</v>
      </c>
      <c r="G80" s="74">
        <v>9639094</v>
      </c>
      <c r="H80" s="74">
        <v>65</v>
      </c>
      <c r="I80" s="74">
        <v>24055352</v>
      </c>
      <c r="J80" s="74">
        <v>46</v>
      </c>
      <c r="K80" s="74">
        <v>27382019</v>
      </c>
      <c r="L80" s="74">
        <v>43</v>
      </c>
      <c r="M80" s="74">
        <v>23103144</v>
      </c>
      <c r="N80" s="74">
        <v>42</v>
      </c>
      <c r="O80" s="74">
        <v>30936654</v>
      </c>
      <c r="P80" s="74">
        <v>35</v>
      </c>
      <c r="Q80" s="74">
        <v>35336730</v>
      </c>
      <c r="R80" s="74">
        <v>23</v>
      </c>
      <c r="S80" s="74">
        <v>27413043</v>
      </c>
      <c r="T80" s="74">
        <v>38</v>
      </c>
      <c r="U80" s="74">
        <v>35334719</v>
      </c>
      <c r="V80" s="74">
        <v>29</v>
      </c>
      <c r="CK80" s="71">
        <v>1072</v>
      </c>
      <c r="CL80" s="66" t="s">
        <v>214</v>
      </c>
    </row>
    <row r="81" spans="1:90" x14ac:dyDescent="0.25">
      <c r="A81" s="66" t="s">
        <v>43</v>
      </c>
      <c r="B81" s="67">
        <v>134850255</v>
      </c>
      <c r="C81" s="66">
        <v>45</v>
      </c>
      <c r="D81" s="66">
        <v>33712563.75</v>
      </c>
      <c r="E81" s="66">
        <v>6</v>
      </c>
      <c r="F81" s="66">
        <v>1</v>
      </c>
      <c r="G81" s="74">
        <v>9832700</v>
      </c>
      <c r="H81" s="74">
        <v>64</v>
      </c>
      <c r="I81" s="74">
        <v>33898837</v>
      </c>
      <c r="J81" s="74">
        <v>22</v>
      </c>
      <c r="K81" s="74">
        <v>60613681</v>
      </c>
      <c r="L81" s="74">
        <v>1</v>
      </c>
      <c r="M81" s="74">
        <v>30505037</v>
      </c>
      <c r="N81" s="74">
        <v>23</v>
      </c>
      <c r="O81" s="155"/>
      <c r="P81" s="155"/>
      <c r="Q81" s="155"/>
      <c r="R81" s="155"/>
      <c r="S81" s="155"/>
      <c r="T81" s="155"/>
      <c r="U81" s="155"/>
      <c r="V81" s="155"/>
      <c r="CK81" s="71">
        <v>1074</v>
      </c>
    </row>
    <row r="82" spans="1:90" x14ac:dyDescent="0.25">
      <c r="A82" s="66" t="s">
        <v>196</v>
      </c>
      <c r="B82" s="67">
        <v>69037000</v>
      </c>
      <c r="C82" s="66">
        <v>60</v>
      </c>
      <c r="D82" s="66">
        <v>13807400</v>
      </c>
      <c r="E82" s="66">
        <v>17</v>
      </c>
      <c r="F82" s="66">
        <v>4</v>
      </c>
      <c r="G82" s="74">
        <v>17416753</v>
      </c>
      <c r="H82" s="74">
        <v>15</v>
      </c>
      <c r="I82" s="74">
        <v>6586640</v>
      </c>
      <c r="J82" s="74">
        <v>68</v>
      </c>
      <c r="K82" s="74">
        <v>5573715</v>
      </c>
      <c r="L82" s="74">
        <v>69</v>
      </c>
      <c r="M82" s="74">
        <v>14102695</v>
      </c>
      <c r="N82" s="74">
        <v>57</v>
      </c>
      <c r="O82" s="74">
        <v>25357197</v>
      </c>
      <c r="P82" s="74">
        <v>39</v>
      </c>
      <c r="Q82" s="155"/>
      <c r="R82" s="155"/>
      <c r="S82" s="155"/>
      <c r="T82" s="155"/>
      <c r="U82" s="155"/>
      <c r="V82" s="155"/>
      <c r="CK82" s="71">
        <v>1094</v>
      </c>
      <c r="CL82" s="66" t="s">
        <v>207</v>
      </c>
    </row>
    <row r="83" spans="1:90" x14ac:dyDescent="0.25">
      <c r="A83" s="66" t="s">
        <v>499</v>
      </c>
      <c r="B83" s="67">
        <v>6066053</v>
      </c>
      <c r="C83" s="66">
        <v>91</v>
      </c>
      <c r="D83" s="66">
        <v>6066053</v>
      </c>
      <c r="E83" s="66">
        <v>1</v>
      </c>
      <c r="F83" s="66">
        <v>1</v>
      </c>
      <c r="G83" s="74">
        <v>6066053</v>
      </c>
      <c r="H83" s="74">
        <v>82</v>
      </c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CK83" s="71">
        <v>1129</v>
      </c>
    </row>
    <row r="84" spans="1:90" x14ac:dyDescent="0.25">
      <c r="A84" s="66" t="s">
        <v>45</v>
      </c>
      <c r="B84" s="67">
        <v>82413112</v>
      </c>
      <c r="C84" s="66">
        <v>56</v>
      </c>
      <c r="D84" s="66">
        <v>20603278</v>
      </c>
      <c r="E84" s="66">
        <v>10</v>
      </c>
      <c r="F84" s="66">
        <v>1</v>
      </c>
      <c r="G84" s="74">
        <v>10556572</v>
      </c>
      <c r="H84" s="74">
        <v>58</v>
      </c>
      <c r="I84" s="74">
        <v>24811735</v>
      </c>
      <c r="J84" s="74">
        <v>43</v>
      </c>
      <c r="K84" s="74">
        <v>24088212</v>
      </c>
      <c r="L84" s="74">
        <v>47</v>
      </c>
      <c r="M84" s="74">
        <v>22956593</v>
      </c>
      <c r="N84" s="74">
        <v>43</v>
      </c>
      <c r="O84" s="155"/>
      <c r="P84" s="155"/>
      <c r="Q84" s="155"/>
      <c r="R84" s="155"/>
      <c r="S84" s="155"/>
      <c r="T84" s="155"/>
      <c r="U84" s="155"/>
      <c r="V84" s="155"/>
      <c r="CK84" s="71">
        <v>1075</v>
      </c>
    </row>
    <row r="85" spans="1:90" x14ac:dyDescent="0.25">
      <c r="A85" s="66" t="s">
        <v>47</v>
      </c>
      <c r="B85" s="67">
        <v>113023868</v>
      </c>
      <c r="C85" s="66">
        <v>47</v>
      </c>
      <c r="D85" s="66">
        <v>28255967</v>
      </c>
      <c r="E85" s="66">
        <v>5</v>
      </c>
      <c r="F85" s="66">
        <v>1</v>
      </c>
      <c r="G85" s="74">
        <v>17647514</v>
      </c>
      <c r="H85" s="74">
        <v>12</v>
      </c>
      <c r="I85" s="74">
        <v>31994396</v>
      </c>
      <c r="J85" s="74">
        <v>30</v>
      </c>
      <c r="K85" s="74">
        <v>37033961</v>
      </c>
      <c r="L85" s="74">
        <v>17</v>
      </c>
      <c r="M85" s="74">
        <v>26347997</v>
      </c>
      <c r="N85" s="74">
        <v>32</v>
      </c>
      <c r="O85" s="155"/>
      <c r="P85" s="155"/>
      <c r="Q85" s="155"/>
      <c r="R85" s="155"/>
      <c r="S85" s="155"/>
      <c r="T85" s="155"/>
      <c r="U85" s="155"/>
      <c r="V85" s="155"/>
      <c r="CK85" s="71">
        <v>1076</v>
      </c>
    </row>
    <row r="86" spans="1:90" x14ac:dyDescent="0.25">
      <c r="A86" s="66" t="s">
        <v>579</v>
      </c>
      <c r="B86" s="67">
        <v>1820177</v>
      </c>
      <c r="C86" s="66">
        <v>94</v>
      </c>
      <c r="D86" s="66">
        <v>1820177</v>
      </c>
      <c r="E86" s="66">
        <v>2</v>
      </c>
      <c r="F86" s="66">
        <v>1</v>
      </c>
      <c r="G86" s="74">
        <v>1820177</v>
      </c>
      <c r="H86" s="74">
        <v>93</v>
      </c>
      <c r="I86" s="155"/>
      <c r="J86" s="155"/>
      <c r="K86" s="155"/>
      <c r="L86" s="155"/>
      <c r="M86" s="155"/>
      <c r="N86" s="155"/>
      <c r="O86" s="155"/>
      <c r="P86" s="155"/>
      <c r="Q86" s="155"/>
      <c r="R86" s="155"/>
      <c r="S86" s="155"/>
      <c r="T86" s="155"/>
      <c r="U86" s="155"/>
      <c r="V86" s="155"/>
      <c r="CK86" s="71">
        <v>1145</v>
      </c>
    </row>
    <row r="87" spans="1:90" x14ac:dyDescent="0.25">
      <c r="A87" s="66" t="s">
        <v>54</v>
      </c>
      <c r="B87" s="67">
        <v>110057738</v>
      </c>
      <c r="C87" s="66">
        <v>48</v>
      </c>
      <c r="D87" s="66">
        <v>27514434.5</v>
      </c>
      <c r="E87" s="66">
        <v>7</v>
      </c>
      <c r="F87" s="66">
        <v>1</v>
      </c>
      <c r="G87" s="74">
        <v>10306332</v>
      </c>
      <c r="H87" s="74">
        <v>59</v>
      </c>
      <c r="I87" s="74">
        <v>34078449</v>
      </c>
      <c r="J87" s="74">
        <v>21</v>
      </c>
      <c r="K87" s="74">
        <v>33526679</v>
      </c>
      <c r="L87" s="74">
        <v>27</v>
      </c>
      <c r="M87" s="74">
        <v>32146278</v>
      </c>
      <c r="N87" s="74">
        <v>18</v>
      </c>
      <c r="O87" s="155"/>
      <c r="P87" s="155"/>
      <c r="Q87" s="155"/>
      <c r="R87" s="155"/>
      <c r="S87" s="155"/>
      <c r="T87" s="155"/>
      <c r="U87" s="155"/>
      <c r="V87" s="155"/>
      <c r="CK87" s="71">
        <v>1081</v>
      </c>
    </row>
    <row r="88" spans="1:90" x14ac:dyDescent="0.25">
      <c r="A88" s="66" t="s">
        <v>58</v>
      </c>
      <c r="B88" s="67">
        <v>66721343</v>
      </c>
      <c r="C88" s="66">
        <v>61</v>
      </c>
      <c r="D88" s="66">
        <v>16680335.75</v>
      </c>
      <c r="E88" s="66">
        <v>11</v>
      </c>
      <c r="F88" s="66">
        <v>2</v>
      </c>
      <c r="G88" s="74">
        <v>11138649</v>
      </c>
      <c r="H88" s="74">
        <v>55</v>
      </c>
      <c r="I88" s="74">
        <v>20859649</v>
      </c>
      <c r="J88" s="74">
        <v>52</v>
      </c>
      <c r="K88" s="74">
        <v>20201656</v>
      </c>
      <c r="L88" s="74">
        <v>53</v>
      </c>
      <c r="M88" s="74">
        <v>14521389</v>
      </c>
      <c r="N88" s="74">
        <v>55</v>
      </c>
      <c r="O88" s="155"/>
      <c r="P88" s="155"/>
      <c r="Q88" s="155"/>
      <c r="R88" s="155"/>
      <c r="S88" s="155"/>
      <c r="T88" s="155"/>
      <c r="U88" s="155"/>
      <c r="V88" s="155"/>
      <c r="CK88" s="71">
        <v>1084</v>
      </c>
    </row>
    <row r="89" spans="1:90" x14ac:dyDescent="0.25">
      <c r="A89" s="66" t="s">
        <v>498</v>
      </c>
      <c r="B89" s="67">
        <v>12911373</v>
      </c>
      <c r="C89" s="66">
        <v>74</v>
      </c>
      <c r="D89" s="66">
        <v>12911373</v>
      </c>
      <c r="E89" s="66">
        <v>0</v>
      </c>
      <c r="F89" s="66">
        <v>1</v>
      </c>
      <c r="G89" s="74">
        <v>12911373</v>
      </c>
      <c r="H89" s="74">
        <v>36</v>
      </c>
      <c r="I89" s="155"/>
      <c r="J89" s="155"/>
      <c r="K89" s="155"/>
      <c r="L89" s="155"/>
      <c r="M89" s="155"/>
      <c r="N89" s="155"/>
      <c r="O89" s="155"/>
      <c r="P89" s="155"/>
      <c r="Q89" s="155"/>
      <c r="R89" s="155"/>
      <c r="S89" s="155"/>
      <c r="T89" s="155"/>
      <c r="U89" s="155"/>
      <c r="V89" s="155"/>
      <c r="CK89" s="71">
        <v>1127</v>
      </c>
    </row>
    <row r="90" spans="1:90" x14ac:dyDescent="0.25">
      <c r="A90" s="66" t="s">
        <v>60</v>
      </c>
      <c r="B90" s="67">
        <v>98826614</v>
      </c>
      <c r="C90" s="66">
        <v>52</v>
      </c>
      <c r="D90" s="66">
        <v>24706653.5</v>
      </c>
      <c r="E90" s="66">
        <v>4</v>
      </c>
      <c r="F90" s="66">
        <v>1</v>
      </c>
      <c r="G90" s="74">
        <v>12746540</v>
      </c>
      <c r="H90" s="74">
        <v>39</v>
      </c>
      <c r="I90" s="74">
        <v>29037245</v>
      </c>
      <c r="J90" s="74">
        <v>36</v>
      </c>
      <c r="K90" s="74">
        <v>27641050</v>
      </c>
      <c r="L90" s="74">
        <v>42</v>
      </c>
      <c r="M90" s="74">
        <v>29401779</v>
      </c>
      <c r="N90" s="74">
        <v>27</v>
      </c>
      <c r="O90" s="155"/>
      <c r="P90" s="155"/>
      <c r="Q90" s="155"/>
      <c r="R90" s="155"/>
      <c r="S90" s="155"/>
      <c r="T90" s="155"/>
      <c r="U90" s="155"/>
      <c r="V90" s="155"/>
      <c r="CK90" s="71">
        <v>1085</v>
      </c>
    </row>
    <row r="91" spans="1:90" x14ac:dyDescent="0.25">
      <c r="A91" s="66" t="s">
        <v>193</v>
      </c>
      <c r="B91" s="67">
        <v>122107518</v>
      </c>
      <c r="C91" s="66">
        <v>46</v>
      </c>
      <c r="D91" s="66">
        <v>30526879.5</v>
      </c>
      <c r="E91" s="66">
        <v>9</v>
      </c>
      <c r="F91" s="66">
        <v>1</v>
      </c>
      <c r="G91" s="74">
        <v>13890655</v>
      </c>
      <c r="H91" s="74">
        <v>31</v>
      </c>
      <c r="I91" s="74">
        <v>46196999</v>
      </c>
      <c r="J91" s="74">
        <v>6</v>
      </c>
      <c r="K91" s="74">
        <v>29962368</v>
      </c>
      <c r="L91" s="74">
        <v>36</v>
      </c>
      <c r="M91" s="74">
        <v>32057496</v>
      </c>
      <c r="N91" s="74">
        <v>19</v>
      </c>
      <c r="O91" s="155"/>
      <c r="P91" s="155"/>
      <c r="Q91" s="155"/>
      <c r="R91" s="155"/>
      <c r="S91" s="155"/>
      <c r="T91" s="155"/>
      <c r="U91" s="155"/>
      <c r="V91" s="155"/>
      <c r="CK91" s="71">
        <v>1086</v>
      </c>
    </row>
    <row r="92" spans="1:90" x14ac:dyDescent="0.25">
      <c r="A92" s="66" t="s">
        <v>62</v>
      </c>
      <c r="B92" s="67">
        <v>51159948</v>
      </c>
      <c r="C92" s="66">
        <v>63</v>
      </c>
      <c r="D92" s="66">
        <v>12789987</v>
      </c>
      <c r="E92" s="66">
        <v>16</v>
      </c>
      <c r="F92" s="66">
        <v>4</v>
      </c>
      <c r="G92" s="74">
        <v>7507022</v>
      </c>
      <c r="H92" s="74">
        <v>73</v>
      </c>
      <c r="I92" s="74">
        <v>16801773</v>
      </c>
      <c r="J92" s="74">
        <v>60</v>
      </c>
      <c r="K92" s="74">
        <v>12739025</v>
      </c>
      <c r="L92" s="74">
        <v>61</v>
      </c>
      <c r="M92" s="74">
        <v>14112128</v>
      </c>
      <c r="N92" s="74">
        <v>56</v>
      </c>
      <c r="O92" s="155"/>
      <c r="P92" s="155"/>
      <c r="Q92" s="155"/>
      <c r="R92" s="155"/>
      <c r="S92" s="155"/>
      <c r="T92" s="155"/>
      <c r="U92" s="155"/>
      <c r="V92" s="155"/>
      <c r="CK92" s="71">
        <v>1087</v>
      </c>
    </row>
    <row r="93" spans="1:90" x14ac:dyDescent="0.25">
      <c r="A93" s="66" t="s">
        <v>64</v>
      </c>
      <c r="B93" s="67">
        <v>49119867</v>
      </c>
      <c r="C93" s="66">
        <v>64</v>
      </c>
      <c r="D93" s="66">
        <v>12279966.75</v>
      </c>
      <c r="E93" s="66">
        <v>15</v>
      </c>
      <c r="F93" s="66">
        <v>4</v>
      </c>
      <c r="G93" s="74">
        <v>2756652</v>
      </c>
      <c r="H93" s="74">
        <v>90</v>
      </c>
      <c r="I93" s="74">
        <v>16821035</v>
      </c>
      <c r="J93" s="74">
        <v>59</v>
      </c>
      <c r="K93" s="74">
        <v>9728585</v>
      </c>
      <c r="L93" s="74">
        <v>63</v>
      </c>
      <c r="M93" s="74">
        <v>19813595</v>
      </c>
      <c r="N93" s="74">
        <v>48</v>
      </c>
      <c r="O93" s="155"/>
      <c r="P93" s="155"/>
      <c r="Q93" s="155"/>
      <c r="R93" s="155"/>
      <c r="S93" s="155"/>
      <c r="T93" s="155"/>
      <c r="U93" s="155"/>
      <c r="V93" s="155"/>
      <c r="CK93" s="71">
        <v>1088</v>
      </c>
    </row>
    <row r="94" spans="1:90" x14ac:dyDescent="0.25">
      <c r="A94" s="66" t="s">
        <v>449</v>
      </c>
      <c r="B94" s="67">
        <v>7774469</v>
      </c>
      <c r="C94" s="66">
        <v>84</v>
      </c>
      <c r="D94" s="66">
        <v>7774469</v>
      </c>
      <c r="E94" s="66">
        <v>2</v>
      </c>
      <c r="F94" s="66">
        <v>1</v>
      </c>
      <c r="G94" s="74">
        <v>7774469</v>
      </c>
      <c r="H94" s="74">
        <v>70</v>
      </c>
      <c r="I94" s="155"/>
      <c r="J94" s="155"/>
      <c r="K94" s="155"/>
      <c r="L94" s="155"/>
      <c r="M94" s="155"/>
      <c r="N94" s="155"/>
      <c r="O94" s="155"/>
      <c r="P94" s="155"/>
      <c r="Q94" s="155"/>
      <c r="R94" s="155"/>
      <c r="S94" s="155"/>
      <c r="T94" s="155"/>
      <c r="U94" s="155"/>
      <c r="V94" s="155"/>
      <c r="CK94" s="71">
        <v>1119</v>
      </c>
    </row>
    <row r="95" spans="1:90" x14ac:dyDescent="0.25">
      <c r="A95" s="66" t="s">
        <v>25</v>
      </c>
      <c r="B95" s="67">
        <v>32977622</v>
      </c>
      <c r="C95" s="66">
        <v>67</v>
      </c>
      <c r="D95" s="66">
        <v>8244405.5</v>
      </c>
      <c r="E95" s="66">
        <v>17</v>
      </c>
      <c r="F95" s="66">
        <v>4</v>
      </c>
      <c r="G95" s="74">
        <v>7077857</v>
      </c>
      <c r="H95" s="74">
        <v>75</v>
      </c>
      <c r="I95" s="74">
        <v>6385258</v>
      </c>
      <c r="J95" s="74">
        <v>70</v>
      </c>
      <c r="K95" s="74">
        <v>8018991</v>
      </c>
      <c r="L95" s="74">
        <v>65</v>
      </c>
      <c r="M95" s="74">
        <v>11495516</v>
      </c>
      <c r="N95" s="74">
        <v>61</v>
      </c>
      <c r="O95" s="155"/>
      <c r="P95" s="155"/>
      <c r="Q95" s="155"/>
      <c r="R95" s="155"/>
      <c r="S95" s="155"/>
      <c r="T95" s="155"/>
      <c r="U95" s="155"/>
      <c r="V95" s="155"/>
      <c r="CK95" s="71">
        <v>1062</v>
      </c>
    </row>
    <row r="96" spans="1:90" x14ac:dyDescent="0.25">
      <c r="A96" s="66" t="s">
        <v>50</v>
      </c>
      <c r="B96" s="67">
        <v>8000433</v>
      </c>
      <c r="C96" s="66">
        <v>82</v>
      </c>
      <c r="D96" s="66">
        <v>2000108.25</v>
      </c>
      <c r="E96" s="66">
        <v>16</v>
      </c>
      <c r="F96" s="66">
        <v>4</v>
      </c>
      <c r="G96" s="74">
        <v>1154646</v>
      </c>
      <c r="H96" s="74">
        <v>95</v>
      </c>
      <c r="I96" s="74">
        <v>6845787</v>
      </c>
      <c r="J96" s="74">
        <v>67</v>
      </c>
      <c r="K96" s="74">
        <v>0</v>
      </c>
      <c r="L96" s="74">
        <v>70</v>
      </c>
      <c r="M96" s="74">
        <v>0</v>
      </c>
      <c r="N96" s="74">
        <v>68</v>
      </c>
      <c r="O96" s="155"/>
      <c r="P96" s="155"/>
      <c r="Q96" s="155"/>
      <c r="R96" s="155"/>
      <c r="S96" s="155"/>
      <c r="T96" s="155"/>
      <c r="U96" s="155"/>
      <c r="V96" s="155"/>
      <c r="CK96" s="71">
        <v>1035</v>
      </c>
    </row>
    <row r="97" spans="1:90" x14ac:dyDescent="0.25">
      <c r="A97" s="66" t="s">
        <v>260</v>
      </c>
      <c r="B97" s="67">
        <v>16363019</v>
      </c>
      <c r="C97" s="66">
        <v>71</v>
      </c>
      <c r="D97" s="66">
        <v>5454339.666666667</v>
      </c>
      <c r="E97" s="66">
        <v>12</v>
      </c>
      <c r="F97" s="66">
        <v>3</v>
      </c>
      <c r="G97" s="74">
        <v>2071008</v>
      </c>
      <c r="H97" s="74">
        <v>92</v>
      </c>
      <c r="I97" s="74">
        <v>8082587</v>
      </c>
      <c r="J97" s="74">
        <v>65</v>
      </c>
      <c r="K97" s="74">
        <v>6209424</v>
      </c>
      <c r="L97" s="74">
        <v>68</v>
      </c>
      <c r="M97" s="155"/>
      <c r="N97" s="155"/>
      <c r="O97" s="155"/>
      <c r="P97" s="155"/>
      <c r="Q97" s="155"/>
      <c r="R97" s="155"/>
      <c r="S97" s="155"/>
      <c r="T97" s="155"/>
      <c r="U97" s="155"/>
      <c r="V97" s="155"/>
      <c r="CK97" s="71">
        <v>1113</v>
      </c>
      <c r="CL97" s="66" t="s">
        <v>344</v>
      </c>
    </row>
    <row r="98" spans="1:90" x14ac:dyDescent="0.25">
      <c r="A98" s="66" t="s">
        <v>581</v>
      </c>
      <c r="B98" s="67">
        <v>481200</v>
      </c>
      <c r="C98" s="66">
        <v>96</v>
      </c>
      <c r="D98" s="66">
        <v>481200</v>
      </c>
      <c r="E98" s="66">
        <v>1</v>
      </c>
      <c r="F98" s="66">
        <v>1</v>
      </c>
      <c r="G98" s="74">
        <v>481200</v>
      </c>
      <c r="H98" s="74">
        <v>96</v>
      </c>
      <c r="I98" s="155"/>
      <c r="J98" s="155"/>
      <c r="K98" s="155"/>
      <c r="L98" s="155"/>
      <c r="M98" s="155"/>
      <c r="N98" s="155"/>
      <c r="O98" s="155"/>
      <c r="P98" s="155"/>
      <c r="Q98" s="155"/>
      <c r="R98" s="155"/>
      <c r="S98" s="155"/>
      <c r="T98" s="155"/>
      <c r="U98" s="155"/>
      <c r="V98" s="155"/>
      <c r="CK98" s="71">
        <v>1146</v>
      </c>
    </row>
    <row r="99" spans="1:90" x14ac:dyDescent="0.25">
      <c r="A99" s="66" t="s">
        <v>602</v>
      </c>
      <c r="B99" s="67">
        <v>0</v>
      </c>
      <c r="C99" s="66">
        <v>98</v>
      </c>
      <c r="D99" s="66">
        <v>0</v>
      </c>
      <c r="E99" s="66">
        <v>1</v>
      </c>
      <c r="F99" s="66">
        <v>1</v>
      </c>
      <c r="G99" s="74">
        <v>0</v>
      </c>
      <c r="H99" s="74">
        <v>98</v>
      </c>
      <c r="I99" s="155"/>
      <c r="J99" s="155"/>
      <c r="K99" s="155"/>
      <c r="L99" s="155"/>
      <c r="M99" s="155"/>
      <c r="N99" s="155"/>
      <c r="O99" s="155"/>
      <c r="P99" s="155"/>
      <c r="Q99" s="155"/>
      <c r="R99" s="155"/>
      <c r="S99" s="155"/>
      <c r="T99" s="155"/>
      <c r="U99" s="155"/>
      <c r="V99" s="155"/>
      <c r="CK99" s="71">
        <v>1147</v>
      </c>
    </row>
    <row r="100" spans="1:90" x14ac:dyDescent="0.25">
      <c r="A100" s="66" t="s">
        <v>56</v>
      </c>
      <c r="B100" s="67">
        <v>42747050</v>
      </c>
      <c r="C100" s="66">
        <v>66</v>
      </c>
      <c r="D100" s="66">
        <v>10686762.5</v>
      </c>
      <c r="E100" s="66">
        <v>15</v>
      </c>
      <c r="F100" s="66">
        <v>4</v>
      </c>
      <c r="G100" s="74">
        <v>8518404</v>
      </c>
      <c r="H100" s="74">
        <v>68</v>
      </c>
      <c r="I100" s="74">
        <v>10098272</v>
      </c>
      <c r="J100" s="74">
        <v>63</v>
      </c>
      <c r="K100" s="74">
        <v>13132277</v>
      </c>
      <c r="L100" s="74">
        <v>60</v>
      </c>
      <c r="M100" s="74">
        <v>10998097</v>
      </c>
      <c r="N100" s="74">
        <v>62</v>
      </c>
      <c r="O100" s="155"/>
      <c r="P100" s="155"/>
      <c r="Q100" s="155"/>
      <c r="R100" s="155"/>
      <c r="S100" s="155"/>
      <c r="T100" s="155"/>
      <c r="U100" s="155"/>
      <c r="V100" s="155"/>
      <c r="CK100" s="71">
        <v>1083</v>
      </c>
    </row>
    <row r="101" spans="1:90" x14ac:dyDescent="0.25">
      <c r="A101" s="66" t="s">
        <v>71</v>
      </c>
      <c r="B101" s="67">
        <v>62492776</v>
      </c>
      <c r="C101" s="66">
        <v>62</v>
      </c>
      <c r="D101" s="66">
        <v>15623194</v>
      </c>
      <c r="E101" s="66">
        <v>13</v>
      </c>
      <c r="F101" s="66">
        <v>3</v>
      </c>
      <c r="G101" s="74">
        <v>7002566</v>
      </c>
      <c r="H101" s="74">
        <v>76</v>
      </c>
      <c r="I101" s="74">
        <v>18780215</v>
      </c>
      <c r="J101" s="74">
        <v>56</v>
      </c>
      <c r="K101" s="74">
        <v>22758961</v>
      </c>
      <c r="L101" s="74">
        <v>48</v>
      </c>
      <c r="M101" s="74">
        <v>13951034</v>
      </c>
      <c r="N101" s="74">
        <v>58</v>
      </c>
      <c r="O101" s="155"/>
      <c r="P101" s="155"/>
      <c r="Q101" s="155"/>
      <c r="R101" s="155"/>
      <c r="S101" s="155"/>
      <c r="T101" s="155"/>
      <c r="U101" s="155"/>
      <c r="V101" s="155"/>
      <c r="CK101" s="71">
        <v>1099</v>
      </c>
    </row>
    <row r="102" spans="1:90" x14ac:dyDescent="0.25"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</row>
    <row r="103" spans="1:90" x14ac:dyDescent="0.25"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</row>
    <row r="104" spans="1:90" x14ac:dyDescent="0.25"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</row>
    <row r="105" spans="1:90" x14ac:dyDescent="0.25"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</row>
    <row r="106" spans="1:90" x14ac:dyDescent="0.25"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</row>
  </sheetData>
  <conditionalFormatting sqref="G2:CL80">
    <cfRule type="expression" dxfId="43" priority="1">
      <formula>AND($A2&lt;&gt;"",G2="",OR(ISNUMBER(SEARCH("Weekly Total",G$1)),ISNUMBER(SEARCH("Weekly Rank",G$1))),IFERROR(DATEVALUE(MID(G$1,FIND("(",G$1)+1,FIND(" - ",G$1)-FIND("(",G$1)-1)&amp;", "&amp;YEAR(TODAY()))&lt;TODAY(),FALSE))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rchiveSelectedPlayerTrackingRow">
                <anchor moveWithCells="1" sizeWithCells="1">
                  <from>
                    <xdr:col>0</xdr:col>
                    <xdr:colOff>19050</xdr:colOff>
                    <xdr:row>0</xdr:row>
                    <xdr:rowOff>695325</xdr:rowOff>
                  </from>
                  <to>
                    <xdr:col>0</xdr:col>
                    <xdr:colOff>1190625</xdr:colOff>
                    <xdr:row>0</xdr:row>
                    <xdr:rowOff>933450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3691-3A02-464F-9F01-C506F64792EC}">
  <sheetPr codeName="Sheet8"/>
  <dimension ref="A1:CL52"/>
  <sheetViews>
    <sheetView workbookViewId="0">
      <selection activeCell="A31" sqref="A31:XFD31"/>
    </sheetView>
  </sheetViews>
  <sheetFormatPr defaultRowHeight="15" x14ac:dyDescent="0.25"/>
  <cols>
    <col min="1" max="1" width="18.140625" customWidth="1"/>
    <col min="2" max="2" width="13.28515625" customWidth="1"/>
    <col min="3" max="3" width="17.42578125" customWidth="1"/>
    <col min="4" max="4" width="10.140625" bestFit="1" customWidth="1"/>
    <col min="5" max="6" width="9.28515625" bestFit="1" customWidth="1"/>
    <col min="7" max="7" width="13.28515625" customWidth="1"/>
    <col min="8" max="8" width="4.85546875" customWidth="1"/>
    <col min="9" max="9" width="13.28515625" customWidth="1"/>
    <col min="10" max="10" width="4.85546875" customWidth="1"/>
    <col min="11" max="11" width="13.28515625" customWidth="1"/>
    <col min="12" max="12" width="4.85546875" customWidth="1"/>
    <col min="13" max="13" width="13.28515625" customWidth="1"/>
    <col min="14" max="14" width="4.85546875" customWidth="1"/>
    <col min="15" max="15" width="13.28515625" customWidth="1"/>
    <col min="16" max="16" width="4.85546875" customWidth="1"/>
    <col min="17" max="17" width="13.28515625" customWidth="1"/>
    <col min="18" max="18" width="4.85546875" customWidth="1"/>
    <col min="19" max="19" width="13.28515625" customWidth="1"/>
    <col min="20" max="20" width="4.85546875" customWidth="1"/>
    <col min="21" max="21" width="13.28515625" customWidth="1"/>
    <col min="22" max="22" width="4.85546875" customWidth="1"/>
    <col min="23" max="23" width="13.28515625" customWidth="1"/>
    <col min="24" max="24" width="4.85546875" customWidth="1"/>
    <col min="25" max="25" width="13.28515625" customWidth="1"/>
    <col min="26" max="26" width="4.85546875" customWidth="1"/>
    <col min="27" max="27" width="13.28515625" customWidth="1"/>
    <col min="28" max="28" width="4.85546875" customWidth="1"/>
    <col min="29" max="29" width="13.28515625" customWidth="1"/>
    <col min="30" max="30" width="4.85546875" customWidth="1"/>
    <col min="31" max="31" width="13.28515625" customWidth="1"/>
    <col min="32" max="32" width="4.85546875" customWidth="1"/>
    <col min="33" max="33" width="13.28515625" customWidth="1"/>
    <col min="34" max="34" width="4.85546875" customWidth="1"/>
    <col min="35" max="35" width="13.28515625" customWidth="1"/>
    <col min="36" max="36" width="4.85546875" customWidth="1"/>
    <col min="37" max="37" width="13.28515625" customWidth="1"/>
    <col min="38" max="38" width="4.85546875" customWidth="1"/>
    <col min="39" max="39" width="13.28515625" customWidth="1"/>
    <col min="40" max="40" width="4.85546875" customWidth="1"/>
    <col min="41" max="41" width="13.28515625" customWidth="1"/>
    <col min="42" max="42" width="4.85546875" customWidth="1"/>
    <col min="43" max="43" width="13.28515625" customWidth="1"/>
    <col min="44" max="44" width="4.85546875" customWidth="1"/>
    <col min="45" max="45" width="13.28515625" customWidth="1"/>
    <col min="46" max="46" width="4.85546875" customWidth="1"/>
    <col min="47" max="47" width="13.28515625" customWidth="1"/>
    <col min="48" max="48" width="4.85546875" customWidth="1"/>
    <col min="49" max="49" width="13.28515625" customWidth="1"/>
    <col min="50" max="50" width="4.85546875" customWidth="1"/>
    <col min="51" max="51" width="13.28515625" customWidth="1"/>
    <col min="52" max="52" width="4.85546875" customWidth="1"/>
    <col min="53" max="53" width="13.28515625" customWidth="1"/>
    <col min="54" max="54" width="4.85546875" customWidth="1"/>
    <col min="55" max="55" width="13.28515625" customWidth="1"/>
    <col min="56" max="56" width="4.85546875" customWidth="1"/>
    <col min="57" max="57" width="13.28515625" customWidth="1"/>
    <col min="58" max="58" width="4.85546875" customWidth="1"/>
    <col min="59" max="59" width="13.28515625" customWidth="1"/>
    <col min="60" max="60" width="4.85546875" customWidth="1"/>
    <col min="61" max="61" width="13.28515625" customWidth="1"/>
    <col min="62" max="62" width="4.85546875" customWidth="1"/>
    <col min="63" max="63" width="13.28515625" customWidth="1"/>
    <col min="64" max="64" width="4.85546875" customWidth="1"/>
    <col min="65" max="65" width="13.28515625" customWidth="1"/>
    <col min="66" max="66" width="4.85546875" customWidth="1"/>
    <col min="67" max="67" width="13.28515625" customWidth="1"/>
    <col min="68" max="68" width="4.85546875" customWidth="1"/>
    <col min="69" max="69" width="13.28515625" customWidth="1"/>
    <col min="70" max="70" width="4.85546875" customWidth="1"/>
    <col min="71" max="71" width="13.28515625" customWidth="1"/>
    <col min="72" max="72" width="4.85546875" customWidth="1"/>
    <col min="73" max="73" width="13.28515625" customWidth="1"/>
    <col min="74" max="74" width="4.85546875" customWidth="1"/>
    <col min="75" max="75" width="13.28515625" customWidth="1"/>
    <col min="76" max="76" width="4.85546875" customWidth="1"/>
    <col min="77" max="77" width="13.28515625" customWidth="1"/>
    <col min="78" max="78" width="4.85546875" customWidth="1"/>
    <col min="79" max="79" width="13.28515625" customWidth="1"/>
    <col min="80" max="80" width="4.85546875" customWidth="1"/>
    <col min="81" max="81" width="13.28515625" customWidth="1"/>
    <col min="82" max="82" width="4.85546875" customWidth="1"/>
    <col min="83" max="83" width="13.28515625" customWidth="1"/>
    <col min="84" max="84" width="4.85546875" customWidth="1"/>
    <col min="85" max="85" width="13.28515625" customWidth="1"/>
    <col min="86" max="86" width="4.85546875" customWidth="1"/>
    <col min="87" max="87" width="13.28515625" customWidth="1"/>
    <col min="89" max="89" width="10.42578125" bestFit="1" customWidth="1"/>
  </cols>
  <sheetData>
    <row r="1" spans="1:88" s="64" customFormat="1" ht="81.75" customHeight="1" x14ac:dyDescent="0.25">
      <c r="A1" s="63" t="s">
        <v>151</v>
      </c>
      <c r="B1" s="64" t="s">
        <v>105</v>
      </c>
      <c r="C1" s="64" t="s">
        <v>106</v>
      </c>
      <c r="D1" s="64" t="s">
        <v>107</v>
      </c>
      <c r="E1" s="64" t="s">
        <v>108</v>
      </c>
      <c r="F1" s="64" t="s">
        <v>109</v>
      </c>
      <c r="G1" s="64" t="s">
        <v>110</v>
      </c>
      <c r="H1" s="64" t="s">
        <v>111</v>
      </c>
      <c r="I1" s="64" t="s">
        <v>112</v>
      </c>
      <c r="J1" s="64" t="s">
        <v>113</v>
      </c>
      <c r="K1" s="64" t="s">
        <v>114</v>
      </c>
      <c r="L1" s="64" t="s">
        <v>115</v>
      </c>
      <c r="M1" s="64" t="s">
        <v>116</v>
      </c>
      <c r="N1" s="64" t="s">
        <v>117</v>
      </c>
      <c r="O1" s="64" t="s">
        <v>118</v>
      </c>
      <c r="P1" s="64" t="s">
        <v>119</v>
      </c>
    </row>
    <row r="2" spans="1:88" x14ac:dyDescent="0.25">
      <c r="A2" t="s">
        <v>139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t="e">
        <f>_xlfn.LET(_xlpm.n,TRIM(A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3" spans="1:88" x14ac:dyDescent="0.25">
      <c r="A3" t="s">
        <v>137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t="e">
        <f>_xlfn.LET(_xlpm.n,TRIM(A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4" spans="1:88" x14ac:dyDescent="0.25">
      <c r="A4" t="s">
        <v>21</v>
      </c>
      <c r="B4" s="14">
        <v>34404437</v>
      </c>
      <c r="C4" s="14">
        <v>74</v>
      </c>
      <c r="D4" s="14">
        <v>34404437</v>
      </c>
      <c r="E4" s="14">
        <v>3</v>
      </c>
      <c r="F4" s="14">
        <v>0</v>
      </c>
      <c r="G4" s="14"/>
      <c r="H4" s="14"/>
      <c r="I4" s="14">
        <v>34404437</v>
      </c>
      <c r="J4" s="14">
        <v>42</v>
      </c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t="e">
        <f>_xlfn.LET(_xlpm.n,TRIM(A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" spans="1:88" x14ac:dyDescent="0.25">
      <c r="A5" t="s">
        <v>18</v>
      </c>
      <c r="B5" s="14">
        <v>77625730</v>
      </c>
      <c r="C5" s="14">
        <v>37</v>
      </c>
      <c r="D5" s="14">
        <v>77625730</v>
      </c>
      <c r="E5" s="14">
        <v>2</v>
      </c>
      <c r="F5" s="14">
        <v>0</v>
      </c>
      <c r="G5" s="14"/>
      <c r="H5" s="14"/>
      <c r="I5" s="14">
        <v>77625730</v>
      </c>
      <c r="J5" s="14">
        <v>4</v>
      </c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t="e">
        <f>_xlfn.LET(_xlpm.n,TRIM(A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" spans="1:88" x14ac:dyDescent="0.25">
      <c r="A6" t="s">
        <v>138</v>
      </c>
      <c r="B6" s="14">
        <v>87701180</v>
      </c>
      <c r="C6" s="14">
        <v>31</v>
      </c>
      <c r="D6" s="14">
        <v>43850590</v>
      </c>
      <c r="E6" s="14">
        <v>3</v>
      </c>
      <c r="F6" s="14">
        <v>0</v>
      </c>
      <c r="G6" s="14">
        <v>51239028</v>
      </c>
      <c r="H6" s="14">
        <v>27</v>
      </c>
      <c r="I6" s="14">
        <v>36462152</v>
      </c>
      <c r="J6" s="14">
        <v>37</v>
      </c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t="e">
        <f>_xlfn.LET(_xlpm.n,TRIM(A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" spans="1:88" x14ac:dyDescent="0.25">
      <c r="A7" t="s">
        <v>77</v>
      </c>
      <c r="B7" s="14">
        <v>39180539</v>
      </c>
      <c r="C7" s="14">
        <v>70</v>
      </c>
      <c r="D7" s="14">
        <v>39180539</v>
      </c>
      <c r="E7" s="14">
        <v>2</v>
      </c>
      <c r="F7" s="14">
        <v>0</v>
      </c>
      <c r="G7" s="14"/>
      <c r="H7" s="14"/>
      <c r="I7" s="14">
        <v>39180539</v>
      </c>
      <c r="J7" s="14">
        <v>33</v>
      </c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t="e">
        <f>_xlfn.LET(_xlpm.n,TRIM(A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" spans="1:88" x14ac:dyDescent="0.25">
      <c r="A8" t="s">
        <v>133</v>
      </c>
      <c r="B8" s="14">
        <v>97824145</v>
      </c>
      <c r="C8" s="14">
        <v>24</v>
      </c>
      <c r="D8" s="14">
        <v>48912072.5</v>
      </c>
      <c r="E8" s="14">
        <v>1</v>
      </c>
      <c r="F8" s="14">
        <v>0</v>
      </c>
      <c r="G8" s="14">
        <v>48652335</v>
      </c>
      <c r="H8" s="14">
        <v>29</v>
      </c>
      <c r="I8" s="14">
        <v>49171810</v>
      </c>
      <c r="J8" s="14">
        <v>20</v>
      </c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t="e">
        <f>_xlfn.LET(_xlpm.n,TRIM(A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" spans="1:88" x14ac:dyDescent="0.25">
      <c r="A9" t="s">
        <v>128</v>
      </c>
      <c r="B9" s="14">
        <v>201417728</v>
      </c>
      <c r="C9" s="14">
        <v>6</v>
      </c>
      <c r="D9" s="14">
        <v>67139242.666666672</v>
      </c>
      <c r="E9" s="14">
        <v>0</v>
      </c>
      <c r="F9" s="14">
        <v>0</v>
      </c>
      <c r="G9" s="14">
        <v>72700529</v>
      </c>
      <c r="H9" s="14">
        <v>7</v>
      </c>
      <c r="I9" s="14">
        <v>70920212</v>
      </c>
      <c r="J9" s="14">
        <v>5</v>
      </c>
      <c r="K9" s="14">
        <v>57796987</v>
      </c>
      <c r="L9" s="14">
        <v>7</v>
      </c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t="e">
        <f>_xlfn.LET(_xlpm.n,TRIM(A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" spans="1:88" x14ac:dyDescent="0.25">
      <c r="A10" t="s">
        <v>132</v>
      </c>
      <c r="B10" s="14">
        <v>169081988</v>
      </c>
      <c r="C10" s="14">
        <v>9</v>
      </c>
      <c r="D10" s="14">
        <v>56360662.666666664</v>
      </c>
      <c r="E10" s="14">
        <v>0</v>
      </c>
      <c r="F10" s="14">
        <v>0</v>
      </c>
      <c r="G10" s="14">
        <v>56071098</v>
      </c>
      <c r="H10" s="14">
        <v>22</v>
      </c>
      <c r="I10" s="14">
        <v>62925853</v>
      </c>
      <c r="J10" s="14">
        <v>9</v>
      </c>
      <c r="K10" s="14">
        <v>50085037</v>
      </c>
      <c r="L10" s="14">
        <v>10</v>
      </c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t="e">
        <f>_xlfn.LET(_xlpm.n,TRIM(A10)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1" spans="1:88" x14ac:dyDescent="0.25">
      <c r="A11" t="s">
        <v>9</v>
      </c>
      <c r="B11" s="14">
        <v>17605537</v>
      </c>
      <c r="C11" s="14">
        <v>95</v>
      </c>
      <c r="D11" s="14">
        <v>5868512.333333333</v>
      </c>
      <c r="E11" s="14">
        <v>0</v>
      </c>
      <c r="F11" s="14">
        <v>3</v>
      </c>
      <c r="G11" s="14">
        <v>6137746</v>
      </c>
      <c r="H11" s="14">
        <v>87</v>
      </c>
      <c r="I11" s="14">
        <v>5231162</v>
      </c>
      <c r="J11" s="14">
        <v>92</v>
      </c>
      <c r="K11" s="14">
        <v>6236629</v>
      </c>
      <c r="L11" s="14">
        <v>87</v>
      </c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t="e">
        <f>_xlfn.LET(_xlpm.n,TRIM(A11)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2" spans="1:88" x14ac:dyDescent="0.25">
      <c r="A12" t="s">
        <v>91</v>
      </c>
      <c r="B12" s="14">
        <v>98577593</v>
      </c>
      <c r="C12" s="14">
        <v>38</v>
      </c>
      <c r="D12" s="14">
        <v>32859197.666666668</v>
      </c>
      <c r="E12" s="14">
        <v>8</v>
      </c>
      <c r="F12" s="14">
        <v>0</v>
      </c>
      <c r="G12" s="14">
        <v>31156536</v>
      </c>
      <c r="H12" s="14">
        <v>48</v>
      </c>
      <c r="I12" s="14">
        <v>30575829</v>
      </c>
      <c r="J12" s="14">
        <v>47</v>
      </c>
      <c r="K12" s="14">
        <v>36845228</v>
      </c>
      <c r="L12" s="14">
        <v>26</v>
      </c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t="e">
        <f>_xlfn.LET(_xlpm.n,TRIM(A12)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3" spans="1:88" x14ac:dyDescent="0.25">
      <c r="A13" t="s">
        <v>136</v>
      </c>
      <c r="B13" s="14">
        <v>103526650</v>
      </c>
      <c r="C13" s="14">
        <v>41</v>
      </c>
      <c r="D13" s="14">
        <v>34508883.333333336</v>
      </c>
      <c r="E13" s="14">
        <v>5</v>
      </c>
      <c r="F13" s="14">
        <v>1</v>
      </c>
      <c r="G13" s="14">
        <v>57947438</v>
      </c>
      <c r="H13" s="14">
        <v>18</v>
      </c>
      <c r="I13" s="14">
        <v>29474477</v>
      </c>
      <c r="J13" s="14">
        <v>52</v>
      </c>
      <c r="K13" s="14">
        <v>16104735</v>
      </c>
      <c r="L13" s="14">
        <v>66</v>
      </c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t="e">
        <f>_xlfn.LET(_xlpm.n,TRIM(A13)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4" spans="1:88" x14ac:dyDescent="0.25">
      <c r="A14" t="s">
        <v>126</v>
      </c>
      <c r="B14" s="14">
        <v>42848921</v>
      </c>
      <c r="C14" s="14">
        <v>79</v>
      </c>
      <c r="D14" s="14">
        <v>14282973.666666666</v>
      </c>
      <c r="E14" s="14">
        <v>13</v>
      </c>
      <c r="F14" s="14">
        <v>3</v>
      </c>
      <c r="G14" s="14">
        <v>17945730</v>
      </c>
      <c r="H14" s="14">
        <v>69</v>
      </c>
      <c r="I14" s="14">
        <v>14828789</v>
      </c>
      <c r="J14" s="14">
        <v>73</v>
      </c>
      <c r="K14" s="14">
        <v>10074402</v>
      </c>
      <c r="L14" s="14">
        <v>78</v>
      </c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t="e">
        <f>_xlfn.LET(_xlpm.n,TRIM(A14)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5" spans="1:88" x14ac:dyDescent="0.25">
      <c r="A15" t="s">
        <v>129</v>
      </c>
      <c r="B15" s="14">
        <v>25031437</v>
      </c>
      <c r="C15" s="14">
        <v>92</v>
      </c>
      <c r="D15" s="14">
        <v>8343812.333333333</v>
      </c>
      <c r="E15" s="14">
        <v>15</v>
      </c>
      <c r="F15" s="14">
        <v>3</v>
      </c>
      <c r="G15" s="14">
        <v>7655698</v>
      </c>
      <c r="H15" s="14">
        <v>83</v>
      </c>
      <c r="I15" s="14">
        <v>10077041</v>
      </c>
      <c r="J15" s="14">
        <v>83</v>
      </c>
      <c r="K15" s="14">
        <v>7298698</v>
      </c>
      <c r="L15" s="14">
        <v>83</v>
      </c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t="e">
        <f>_xlfn.LET(_xlpm.n,TRIM(A15)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6" spans="1:88" x14ac:dyDescent="0.25">
      <c r="A16" t="s">
        <v>135</v>
      </c>
      <c r="B16" s="14">
        <v>85573974</v>
      </c>
      <c r="C16" s="14">
        <v>56</v>
      </c>
      <c r="D16" s="14">
        <v>28524658</v>
      </c>
      <c r="E16" s="14">
        <v>9</v>
      </c>
      <c r="F16" s="14">
        <v>0</v>
      </c>
      <c r="G16" s="14">
        <v>25586615</v>
      </c>
      <c r="H16" s="14">
        <v>58</v>
      </c>
      <c r="I16" s="14">
        <v>30583874</v>
      </c>
      <c r="J16" s="14">
        <v>48</v>
      </c>
      <c r="K16" s="14">
        <v>29403485</v>
      </c>
      <c r="L16" s="14">
        <v>38</v>
      </c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t="e">
        <f>_xlfn.LET(_xlpm.n,TRIM(A16)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7" spans="1:90" x14ac:dyDescent="0.25">
      <c r="A17" t="s">
        <v>55</v>
      </c>
      <c r="C17" s="14">
        <v>66</v>
      </c>
      <c r="D17" s="14">
        <v>27882664.333333332</v>
      </c>
      <c r="E17" s="14">
        <v>9</v>
      </c>
      <c r="F17" s="14">
        <v>1</v>
      </c>
      <c r="G17" s="14"/>
      <c r="H17" s="14"/>
      <c r="I17" s="14">
        <v>50216661</v>
      </c>
      <c r="J17" s="14">
        <v>16</v>
      </c>
      <c r="K17" s="14">
        <v>11946553</v>
      </c>
      <c r="L17" s="14">
        <v>71</v>
      </c>
      <c r="M17" s="14">
        <v>21484779</v>
      </c>
      <c r="N17" s="14">
        <v>61</v>
      </c>
      <c r="O17" s="14"/>
      <c r="P17" s="14"/>
      <c r="Q17" s="14"/>
      <c r="R17" s="14"/>
      <c r="S17" s="14"/>
      <c r="T17" s="14"/>
      <c r="U17" s="14">
        <v>1046</v>
      </c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>
        <v>1046</v>
      </c>
    </row>
    <row r="18" spans="1:90" x14ac:dyDescent="0.25">
      <c r="A18" t="s">
        <v>22</v>
      </c>
      <c r="B18" s="14">
        <v>21077144</v>
      </c>
      <c r="C18" s="14">
        <v>90</v>
      </c>
      <c r="D18" s="14">
        <v>3512857.3333333335</v>
      </c>
      <c r="E18" s="14">
        <v>27</v>
      </c>
      <c r="F18" s="14">
        <v>6</v>
      </c>
      <c r="G18" s="14">
        <v>0</v>
      </c>
      <c r="H18" s="14">
        <v>89</v>
      </c>
      <c r="I18" s="14">
        <v>0</v>
      </c>
      <c r="J18" s="14">
        <v>89</v>
      </c>
      <c r="K18" s="14">
        <v>0</v>
      </c>
      <c r="L18" s="14">
        <v>91</v>
      </c>
      <c r="M18" s="14">
        <v>0</v>
      </c>
      <c r="N18" s="14">
        <v>86</v>
      </c>
      <c r="O18" s="14">
        <v>10187588</v>
      </c>
      <c r="P18" s="14">
        <v>78</v>
      </c>
      <c r="Q18" s="14">
        <v>10889556</v>
      </c>
      <c r="R18" s="14">
        <v>77</v>
      </c>
      <c r="S18" s="14"/>
      <c r="T18" s="14"/>
      <c r="U18" s="14"/>
      <c r="V18" s="14">
        <v>1062</v>
      </c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K18">
        <v>1061</v>
      </c>
    </row>
    <row r="19" spans="1:90" x14ac:dyDescent="0.25">
      <c r="A19" t="s">
        <v>5</v>
      </c>
      <c r="B19" s="14">
        <v>33829493</v>
      </c>
      <c r="C19" s="14">
        <v>87</v>
      </c>
      <c r="D19" s="14">
        <v>5638248.833333333</v>
      </c>
      <c r="E19" s="14">
        <v>24</v>
      </c>
      <c r="F19" s="14">
        <v>6</v>
      </c>
      <c r="G19" s="14">
        <v>0</v>
      </c>
      <c r="H19" s="14">
        <v>89</v>
      </c>
      <c r="I19" s="14">
        <v>0</v>
      </c>
      <c r="J19" s="14">
        <v>89</v>
      </c>
      <c r="K19" s="14">
        <v>0</v>
      </c>
      <c r="L19" s="14">
        <v>91</v>
      </c>
      <c r="M19" s="14">
        <v>0</v>
      </c>
      <c r="N19" s="14">
        <v>86</v>
      </c>
      <c r="O19" s="14">
        <v>14236363</v>
      </c>
      <c r="P19" s="14">
        <v>72</v>
      </c>
      <c r="Q19" s="14">
        <v>19593130</v>
      </c>
      <c r="R19" s="14">
        <v>63</v>
      </c>
      <c r="S19" s="14"/>
      <c r="T19" s="14"/>
      <c r="U19" s="14"/>
      <c r="V19" s="14">
        <v>1101</v>
      </c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K19">
        <v>1110</v>
      </c>
    </row>
    <row r="20" spans="1:90" x14ac:dyDescent="0.25">
      <c r="A20" t="s">
        <v>55</v>
      </c>
      <c r="B20" s="14">
        <v>83647993</v>
      </c>
      <c r="C20" s="14">
        <v>70</v>
      </c>
      <c r="D20" s="14">
        <v>27882664.333333332</v>
      </c>
      <c r="E20" s="14">
        <v>9</v>
      </c>
      <c r="F20" s="14">
        <v>1</v>
      </c>
      <c r="G20" s="14"/>
      <c r="H20" s="14"/>
      <c r="I20" s="14"/>
      <c r="J20" s="14"/>
      <c r="K20" s="14">
        <v>21484779</v>
      </c>
      <c r="L20" s="14">
        <v>61</v>
      </c>
      <c r="M20" s="14">
        <v>11946553</v>
      </c>
      <c r="N20" s="14">
        <v>71</v>
      </c>
      <c r="O20" s="14">
        <v>50216661</v>
      </c>
      <c r="P20" s="14">
        <v>16</v>
      </c>
      <c r="Q20" s="14"/>
      <c r="R20" s="14"/>
      <c r="S20" s="14"/>
      <c r="T20" s="14"/>
      <c r="U20" s="14"/>
      <c r="V20" s="14">
        <v>1039</v>
      </c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K20">
        <v>1046</v>
      </c>
    </row>
    <row r="21" spans="1:90" x14ac:dyDescent="0.25">
      <c r="A21" t="s">
        <v>201</v>
      </c>
      <c r="B21">
        <v>61970472</v>
      </c>
      <c r="C21">
        <v>77</v>
      </c>
      <c r="D21">
        <v>10328412</v>
      </c>
      <c r="E21">
        <v>21</v>
      </c>
      <c r="F21">
        <v>6</v>
      </c>
      <c r="G21">
        <v>0</v>
      </c>
      <c r="H21">
        <v>89</v>
      </c>
      <c r="I21">
        <v>9093345</v>
      </c>
      <c r="J21">
        <v>77</v>
      </c>
      <c r="K21">
        <v>18541755</v>
      </c>
      <c r="L21">
        <v>68</v>
      </c>
      <c r="M21">
        <v>4479526</v>
      </c>
      <c r="N21">
        <v>81</v>
      </c>
      <c r="O21">
        <v>13399129</v>
      </c>
      <c r="P21">
        <v>73</v>
      </c>
      <c r="Q21">
        <v>16456717</v>
      </c>
      <c r="R21">
        <v>68</v>
      </c>
      <c r="V21">
        <v>1084</v>
      </c>
      <c r="CK21">
        <v>1112</v>
      </c>
    </row>
    <row r="22" spans="1:90" x14ac:dyDescent="0.25">
      <c r="A22" t="s">
        <v>21</v>
      </c>
      <c r="B22">
        <v>59012224</v>
      </c>
      <c r="C22">
        <v>81</v>
      </c>
      <c r="D22">
        <v>11802444.800000001</v>
      </c>
      <c r="E22">
        <v>19</v>
      </c>
      <c r="F22">
        <v>4</v>
      </c>
      <c r="I22">
        <v>5681991</v>
      </c>
      <c r="J22">
        <v>84</v>
      </c>
      <c r="K22">
        <v>2157455</v>
      </c>
      <c r="L22">
        <v>78</v>
      </c>
      <c r="M22">
        <v>8737434</v>
      </c>
      <c r="N22">
        <v>80</v>
      </c>
      <c r="O22">
        <v>8030907</v>
      </c>
      <c r="P22">
        <v>75</v>
      </c>
      <c r="Q22">
        <v>34404437</v>
      </c>
      <c r="R22">
        <v>36</v>
      </c>
      <c r="V22">
        <v>1112</v>
      </c>
      <c r="CK22">
        <v>1103</v>
      </c>
      <c r="CL22" t="s">
        <v>215</v>
      </c>
    </row>
    <row r="23" spans="1:90" x14ac:dyDescent="0.25">
      <c r="A23" t="s">
        <v>337</v>
      </c>
      <c r="B23">
        <v>0</v>
      </c>
      <c r="C23">
        <v>91</v>
      </c>
      <c r="E23">
        <v>0</v>
      </c>
      <c r="F23">
        <v>0</v>
      </c>
      <c r="CK23">
        <v>1115</v>
      </c>
    </row>
    <row r="24" spans="1:90" x14ac:dyDescent="0.25">
      <c r="A24" t="s">
        <v>337</v>
      </c>
      <c r="B24">
        <v>0</v>
      </c>
      <c r="C24">
        <v>94</v>
      </c>
      <c r="E24">
        <v>0</v>
      </c>
      <c r="F24">
        <v>0</v>
      </c>
      <c r="V24">
        <v>1115</v>
      </c>
      <c r="CK24">
        <v>1115</v>
      </c>
    </row>
    <row r="25" spans="1:90" x14ac:dyDescent="0.25">
      <c r="A25" t="s">
        <v>40</v>
      </c>
      <c r="B25">
        <v>121122462</v>
      </c>
      <c r="C25">
        <v>64</v>
      </c>
      <c r="D25">
        <v>17303208.857142858</v>
      </c>
      <c r="E25">
        <v>26</v>
      </c>
      <c r="F25">
        <v>5</v>
      </c>
      <c r="G25">
        <v>2963281</v>
      </c>
      <c r="H25">
        <v>86</v>
      </c>
      <c r="I25">
        <v>6186961</v>
      </c>
      <c r="J25">
        <v>83</v>
      </c>
      <c r="K25">
        <v>15647544</v>
      </c>
      <c r="L25">
        <v>57</v>
      </c>
      <c r="M25">
        <v>18137351</v>
      </c>
      <c r="N25">
        <v>68</v>
      </c>
      <c r="O25">
        <v>14378333</v>
      </c>
      <c r="P25">
        <v>64</v>
      </c>
      <c r="Q25">
        <v>22378720</v>
      </c>
      <c r="R25">
        <v>59</v>
      </c>
      <c r="S25">
        <v>41430272</v>
      </c>
      <c r="T25">
        <v>32</v>
      </c>
      <c r="V25">
        <v>1071</v>
      </c>
      <c r="CK25">
        <v>1071</v>
      </c>
      <c r="CL25" t="s">
        <v>212</v>
      </c>
    </row>
    <row r="26" spans="1:90" x14ac:dyDescent="0.25">
      <c r="A26" t="s">
        <v>191</v>
      </c>
      <c r="B26">
        <v>189854495</v>
      </c>
      <c r="C26">
        <v>46</v>
      </c>
      <c r="D26">
        <v>27122070.714285713</v>
      </c>
      <c r="E26">
        <v>11</v>
      </c>
      <c r="F26">
        <v>1</v>
      </c>
      <c r="G26">
        <v>10348186</v>
      </c>
      <c r="H26">
        <v>59</v>
      </c>
      <c r="I26">
        <v>27382019</v>
      </c>
      <c r="J26">
        <v>47</v>
      </c>
      <c r="K26">
        <v>23103144</v>
      </c>
      <c r="L26">
        <v>38</v>
      </c>
      <c r="M26">
        <v>30936654</v>
      </c>
      <c r="N26">
        <v>47</v>
      </c>
      <c r="O26">
        <v>35336730</v>
      </c>
      <c r="P26">
        <v>27</v>
      </c>
      <c r="Q26">
        <v>27413043</v>
      </c>
      <c r="R26">
        <v>51</v>
      </c>
      <c r="S26">
        <v>35334719</v>
      </c>
      <c r="T26">
        <v>39</v>
      </c>
      <c r="V26">
        <v>1072</v>
      </c>
      <c r="CK26">
        <v>1072</v>
      </c>
      <c r="CL26" t="s">
        <v>214</v>
      </c>
    </row>
    <row r="27" spans="1:90" x14ac:dyDescent="0.25">
      <c r="A27" t="s">
        <v>26</v>
      </c>
      <c r="B27">
        <v>68541542</v>
      </c>
      <c r="C27">
        <v>81</v>
      </c>
      <c r="D27">
        <v>17135385.5</v>
      </c>
      <c r="E27">
        <v>6</v>
      </c>
      <c r="F27">
        <v>3</v>
      </c>
      <c r="G27">
        <v>14565974</v>
      </c>
      <c r="H27">
        <v>35</v>
      </c>
      <c r="I27">
        <v>28361298</v>
      </c>
      <c r="J27">
        <v>44</v>
      </c>
      <c r="K27">
        <v>19200126</v>
      </c>
      <c r="L27">
        <v>50</v>
      </c>
      <c r="M27">
        <v>6414144</v>
      </c>
      <c r="N27">
        <v>84</v>
      </c>
      <c r="V27">
        <v>1108</v>
      </c>
      <c r="CK27">
        <v>1108</v>
      </c>
    </row>
    <row r="28" spans="1:90" x14ac:dyDescent="0.25">
      <c r="A28" t="s">
        <v>21</v>
      </c>
      <c r="B28">
        <v>61238843</v>
      </c>
      <c r="C28">
        <v>84</v>
      </c>
      <c r="D28">
        <v>10206473.833333334</v>
      </c>
      <c r="E28">
        <v>21</v>
      </c>
      <c r="F28">
        <v>5</v>
      </c>
      <c r="G28">
        <v>2226619</v>
      </c>
      <c r="H28">
        <v>89</v>
      </c>
      <c r="I28">
        <v>5681991</v>
      </c>
      <c r="J28">
        <v>84</v>
      </c>
      <c r="K28">
        <v>2157455</v>
      </c>
      <c r="L28">
        <v>78</v>
      </c>
      <c r="M28">
        <v>8737434</v>
      </c>
      <c r="N28">
        <v>80</v>
      </c>
      <c r="O28">
        <v>8030907</v>
      </c>
      <c r="P28">
        <v>75</v>
      </c>
      <c r="Q28">
        <v>34404437</v>
      </c>
      <c r="R28">
        <v>36</v>
      </c>
      <c r="V28">
        <v>1103</v>
      </c>
      <c r="CK28">
        <v>1103</v>
      </c>
      <c r="CL28" t="s">
        <v>215</v>
      </c>
    </row>
    <row r="29" spans="1:90" x14ac:dyDescent="0.25">
      <c r="A29" t="s">
        <v>18</v>
      </c>
      <c r="B29">
        <v>124328108</v>
      </c>
      <c r="C29">
        <v>62</v>
      </c>
      <c r="D29">
        <v>20721351.333333332</v>
      </c>
      <c r="E29">
        <v>21</v>
      </c>
      <c r="F29">
        <v>5</v>
      </c>
      <c r="G29">
        <v>5049171</v>
      </c>
      <c r="H29">
        <v>80</v>
      </c>
      <c r="I29">
        <v>11723634</v>
      </c>
      <c r="J29">
        <v>74</v>
      </c>
      <c r="K29">
        <v>8205531</v>
      </c>
      <c r="L29">
        <v>70</v>
      </c>
      <c r="M29">
        <v>11291179</v>
      </c>
      <c r="N29">
        <v>78</v>
      </c>
      <c r="O29">
        <v>10432863</v>
      </c>
      <c r="P29">
        <v>72</v>
      </c>
      <c r="Q29">
        <v>77625730</v>
      </c>
      <c r="R29">
        <v>4</v>
      </c>
      <c r="V29">
        <v>1101</v>
      </c>
      <c r="CK29">
        <v>1101</v>
      </c>
      <c r="CL29" t="s">
        <v>18</v>
      </c>
    </row>
    <row r="30" spans="1:90" x14ac:dyDescent="0.25">
      <c r="A30" t="s">
        <v>75</v>
      </c>
      <c r="B30">
        <v>77545868</v>
      </c>
      <c r="C30">
        <v>76</v>
      </c>
      <c r="D30">
        <v>19386467</v>
      </c>
      <c r="E30">
        <v>10</v>
      </c>
      <c r="F30">
        <v>1</v>
      </c>
      <c r="G30">
        <v>9839762</v>
      </c>
      <c r="H30">
        <v>61</v>
      </c>
      <c r="I30">
        <v>24441133</v>
      </c>
      <c r="J30">
        <v>50</v>
      </c>
      <c r="K30">
        <v>22928328</v>
      </c>
      <c r="L30">
        <v>41</v>
      </c>
      <c r="M30">
        <v>20336645</v>
      </c>
      <c r="N30">
        <v>63</v>
      </c>
      <c r="V30">
        <v>1106</v>
      </c>
      <c r="CK30">
        <v>1106</v>
      </c>
    </row>
    <row r="31" spans="1:90" x14ac:dyDescent="0.25">
      <c r="A31" t="s">
        <v>77</v>
      </c>
      <c r="B31">
        <v>233348002</v>
      </c>
      <c r="C31">
        <v>25</v>
      </c>
      <c r="D31">
        <v>33335428.857142858</v>
      </c>
      <c r="E31">
        <v>18</v>
      </c>
      <c r="F31">
        <v>2</v>
      </c>
      <c r="G31">
        <v>9439738</v>
      </c>
      <c r="H31">
        <v>64</v>
      </c>
      <c r="I31">
        <v>14549264</v>
      </c>
      <c r="J31">
        <v>67</v>
      </c>
      <c r="K31">
        <v>20512773</v>
      </c>
      <c r="L31">
        <v>48</v>
      </c>
      <c r="M31">
        <v>45242942</v>
      </c>
      <c r="N31">
        <v>20</v>
      </c>
      <c r="O31">
        <v>27753752</v>
      </c>
      <c r="P31">
        <v>41</v>
      </c>
      <c r="Q31">
        <v>39180539</v>
      </c>
      <c r="R31">
        <v>28</v>
      </c>
      <c r="S31">
        <v>76668994</v>
      </c>
      <c r="T31">
        <v>7</v>
      </c>
      <c r="V31">
        <v>1102</v>
      </c>
      <c r="CK31">
        <v>1102</v>
      </c>
      <c r="CL31" t="s">
        <v>213</v>
      </c>
    </row>
    <row r="32" spans="1:90" x14ac:dyDescent="0.25">
      <c r="A32" t="s">
        <v>20</v>
      </c>
      <c r="B32">
        <v>170618012</v>
      </c>
      <c r="C32">
        <v>51</v>
      </c>
      <c r="D32">
        <v>24374001.714285713</v>
      </c>
      <c r="E32">
        <v>21</v>
      </c>
      <c r="F32">
        <v>2</v>
      </c>
      <c r="G32">
        <v>22033792</v>
      </c>
      <c r="H32">
        <v>50</v>
      </c>
      <c r="I32">
        <v>19495774</v>
      </c>
      <c r="J32">
        <v>56</v>
      </c>
      <c r="K32">
        <v>25967761</v>
      </c>
      <c r="L32">
        <v>33</v>
      </c>
      <c r="M32">
        <v>23855381</v>
      </c>
      <c r="N32">
        <v>56</v>
      </c>
      <c r="O32">
        <v>19203332</v>
      </c>
      <c r="P32">
        <v>54</v>
      </c>
      <c r="Q32">
        <v>30689979</v>
      </c>
      <c r="R32">
        <v>41</v>
      </c>
      <c r="S32">
        <v>29371993</v>
      </c>
      <c r="T32">
        <v>44</v>
      </c>
      <c r="V32">
        <v>1014</v>
      </c>
      <c r="CK32">
        <v>1060</v>
      </c>
    </row>
    <row r="33" spans="1:89" x14ac:dyDescent="0.25">
      <c r="A33" t="s">
        <v>27</v>
      </c>
      <c r="B33">
        <v>22337682</v>
      </c>
      <c r="C33">
        <v>81</v>
      </c>
      <c r="D33">
        <v>3191097.4285714286</v>
      </c>
      <c r="E33">
        <v>35</v>
      </c>
      <c r="F33">
        <v>7</v>
      </c>
      <c r="G33">
        <v>1934183</v>
      </c>
      <c r="H33">
        <v>84</v>
      </c>
      <c r="I33">
        <v>2556334</v>
      </c>
      <c r="J33">
        <v>81</v>
      </c>
      <c r="K33">
        <v>2858597</v>
      </c>
      <c r="L33">
        <v>78</v>
      </c>
      <c r="M33">
        <v>2486526</v>
      </c>
      <c r="N33">
        <v>80</v>
      </c>
      <c r="O33">
        <v>3187404</v>
      </c>
      <c r="P33">
        <v>75</v>
      </c>
      <c r="Q33">
        <v>5107925</v>
      </c>
      <c r="R33">
        <v>75</v>
      </c>
      <c r="S33">
        <v>4206713</v>
      </c>
      <c r="T33">
        <v>74</v>
      </c>
      <c r="V33">
        <v>1086</v>
      </c>
      <c r="CK33">
        <v>1063</v>
      </c>
    </row>
    <row r="34" spans="1:89" x14ac:dyDescent="0.25">
      <c r="A34" t="s">
        <v>49</v>
      </c>
      <c r="B34">
        <v>84156409</v>
      </c>
      <c r="C34">
        <v>72</v>
      </c>
      <c r="D34">
        <v>12022344.142857144</v>
      </c>
      <c r="E34">
        <v>33</v>
      </c>
      <c r="F34">
        <v>7</v>
      </c>
      <c r="G34">
        <v>7112535</v>
      </c>
      <c r="H34">
        <v>74</v>
      </c>
      <c r="I34">
        <v>13488980</v>
      </c>
      <c r="J34">
        <v>66</v>
      </c>
      <c r="K34">
        <v>11105781</v>
      </c>
      <c r="L34">
        <v>66</v>
      </c>
      <c r="M34">
        <v>11718222</v>
      </c>
      <c r="N34">
        <v>71</v>
      </c>
      <c r="O34">
        <v>9264354</v>
      </c>
      <c r="P34">
        <v>68</v>
      </c>
      <c r="Q34">
        <v>14290067</v>
      </c>
      <c r="R34">
        <v>63</v>
      </c>
      <c r="S34">
        <v>17176470</v>
      </c>
      <c r="T34">
        <v>61</v>
      </c>
      <c r="V34">
        <v>1099</v>
      </c>
      <c r="CK34">
        <v>1077</v>
      </c>
    </row>
    <row r="35" spans="1:89" x14ac:dyDescent="0.25">
      <c r="A35" t="s">
        <v>51</v>
      </c>
      <c r="B35">
        <v>31952065</v>
      </c>
      <c r="C35">
        <v>80</v>
      </c>
      <c r="D35">
        <v>4564580.7142857146</v>
      </c>
      <c r="E35">
        <v>35</v>
      </c>
      <c r="F35">
        <v>7</v>
      </c>
      <c r="G35">
        <v>2819027</v>
      </c>
      <c r="H35">
        <v>82</v>
      </c>
      <c r="I35">
        <v>5080429</v>
      </c>
      <c r="J35">
        <v>79</v>
      </c>
      <c r="K35">
        <v>3633491</v>
      </c>
      <c r="L35">
        <v>77</v>
      </c>
      <c r="M35">
        <v>2659406</v>
      </c>
      <c r="N35">
        <v>78</v>
      </c>
      <c r="O35">
        <v>4988473</v>
      </c>
      <c r="P35">
        <v>73</v>
      </c>
      <c r="Q35">
        <v>9234866</v>
      </c>
      <c r="R35">
        <v>70</v>
      </c>
      <c r="S35">
        <v>3536373</v>
      </c>
      <c r="T35">
        <v>75</v>
      </c>
      <c r="V35">
        <v>1117</v>
      </c>
      <c r="CK35">
        <v>1078</v>
      </c>
    </row>
    <row r="36" spans="1:89" x14ac:dyDescent="0.25">
      <c r="A36" t="s">
        <v>338</v>
      </c>
      <c r="B36">
        <v>8116779</v>
      </c>
      <c r="C36">
        <v>85</v>
      </c>
      <c r="D36">
        <v>8116779</v>
      </c>
      <c r="E36">
        <v>5</v>
      </c>
      <c r="F36">
        <v>1</v>
      </c>
      <c r="G36">
        <v>8116779</v>
      </c>
      <c r="H36">
        <v>72</v>
      </c>
      <c r="V36">
        <v>1107</v>
      </c>
      <c r="CK36">
        <v>1116</v>
      </c>
    </row>
    <row r="37" spans="1:89" x14ac:dyDescent="0.25">
      <c r="A37" t="s">
        <v>200</v>
      </c>
      <c r="B37">
        <v>34807698</v>
      </c>
      <c r="C37">
        <v>79</v>
      </c>
      <c r="D37">
        <v>8701924.5</v>
      </c>
      <c r="E37">
        <v>18</v>
      </c>
      <c r="F37">
        <v>4</v>
      </c>
      <c r="G37">
        <v>13456074</v>
      </c>
      <c r="H37">
        <v>67</v>
      </c>
      <c r="I37">
        <v>9173368</v>
      </c>
      <c r="J37">
        <v>72</v>
      </c>
      <c r="K37">
        <v>8009827</v>
      </c>
      <c r="L37">
        <v>72</v>
      </c>
      <c r="M37">
        <v>4168429</v>
      </c>
      <c r="N37">
        <v>77</v>
      </c>
      <c r="V37">
        <v>1116</v>
      </c>
      <c r="CK37">
        <v>1109</v>
      </c>
    </row>
    <row r="38" spans="1:89" x14ac:dyDescent="0.25">
      <c r="A38" t="s">
        <v>51</v>
      </c>
      <c r="B38">
        <v>31952065</v>
      </c>
      <c r="C38">
        <v>80</v>
      </c>
      <c r="D38">
        <v>4564580.7142857146</v>
      </c>
      <c r="E38">
        <v>35</v>
      </c>
      <c r="F38">
        <v>7</v>
      </c>
      <c r="I38">
        <v>2819027</v>
      </c>
      <c r="J38">
        <v>82</v>
      </c>
      <c r="K38">
        <v>5080429</v>
      </c>
      <c r="L38">
        <v>79</v>
      </c>
      <c r="M38">
        <v>3633491</v>
      </c>
      <c r="N38">
        <v>77</v>
      </c>
      <c r="O38">
        <v>2659406</v>
      </c>
      <c r="P38">
        <v>78</v>
      </c>
      <c r="Q38">
        <v>4988473</v>
      </c>
      <c r="R38">
        <v>73</v>
      </c>
      <c r="S38">
        <v>9234866</v>
      </c>
      <c r="T38">
        <v>70</v>
      </c>
      <c r="U38">
        <v>3536373</v>
      </c>
      <c r="V38">
        <v>75</v>
      </c>
      <c r="CK38">
        <v>1078</v>
      </c>
    </row>
    <row r="39" spans="1:89" x14ac:dyDescent="0.25">
      <c r="A39" t="s">
        <v>49</v>
      </c>
      <c r="B39">
        <v>84156409</v>
      </c>
      <c r="C39">
        <v>72</v>
      </c>
      <c r="D39">
        <v>12022344.142857144</v>
      </c>
      <c r="E39">
        <v>33</v>
      </c>
      <c r="F39">
        <v>7</v>
      </c>
      <c r="I39">
        <v>7112535</v>
      </c>
      <c r="J39">
        <v>74</v>
      </c>
      <c r="K39">
        <v>13488980</v>
      </c>
      <c r="L39">
        <v>66</v>
      </c>
      <c r="M39">
        <v>11105781</v>
      </c>
      <c r="N39">
        <v>66</v>
      </c>
      <c r="O39">
        <v>11718222</v>
      </c>
      <c r="P39">
        <v>71</v>
      </c>
      <c r="Q39">
        <v>9264354</v>
      </c>
      <c r="R39">
        <v>68</v>
      </c>
      <c r="S39">
        <v>14290067</v>
      </c>
      <c r="T39">
        <v>63</v>
      </c>
      <c r="U39">
        <v>17176470</v>
      </c>
      <c r="V39">
        <v>61</v>
      </c>
      <c r="CK39">
        <v>1077</v>
      </c>
    </row>
    <row r="40" spans="1:89" x14ac:dyDescent="0.25">
      <c r="A40" t="s">
        <v>200</v>
      </c>
      <c r="B40">
        <v>34807698</v>
      </c>
      <c r="C40">
        <v>79</v>
      </c>
      <c r="D40">
        <v>8701924.5</v>
      </c>
      <c r="E40">
        <v>18</v>
      </c>
      <c r="F40">
        <v>4</v>
      </c>
      <c r="I40">
        <v>13456074</v>
      </c>
      <c r="J40">
        <v>67</v>
      </c>
      <c r="K40">
        <v>9173368</v>
      </c>
      <c r="L40">
        <v>72</v>
      </c>
      <c r="M40">
        <v>8009827</v>
      </c>
      <c r="N40">
        <v>72</v>
      </c>
      <c r="O40">
        <v>4168429</v>
      </c>
      <c r="P40">
        <v>77</v>
      </c>
      <c r="CK40">
        <v>1109</v>
      </c>
    </row>
    <row r="41" spans="1:89" x14ac:dyDescent="0.25">
      <c r="A41" t="s">
        <v>72</v>
      </c>
      <c r="B41">
        <v>171856726</v>
      </c>
      <c r="C41">
        <v>50</v>
      </c>
      <c r="D41">
        <v>24550960.857142858</v>
      </c>
      <c r="E41">
        <v>20</v>
      </c>
      <c r="F41">
        <v>2</v>
      </c>
      <c r="I41">
        <v>2300095</v>
      </c>
      <c r="J41">
        <v>83</v>
      </c>
      <c r="K41">
        <v>18834150</v>
      </c>
      <c r="L41">
        <v>59</v>
      </c>
      <c r="M41">
        <v>24139415</v>
      </c>
      <c r="N41">
        <v>40</v>
      </c>
      <c r="O41">
        <v>27025457</v>
      </c>
      <c r="P41">
        <v>53</v>
      </c>
      <c r="Q41">
        <v>33063855</v>
      </c>
      <c r="R41">
        <v>28</v>
      </c>
      <c r="S41">
        <v>26050774</v>
      </c>
      <c r="T41">
        <v>48</v>
      </c>
      <c r="U41">
        <v>40442980</v>
      </c>
      <c r="V41">
        <v>31</v>
      </c>
      <c r="CK41">
        <v>1052</v>
      </c>
    </row>
    <row r="42" spans="1:89" x14ac:dyDescent="0.25">
      <c r="A42" t="s">
        <v>199</v>
      </c>
      <c r="B42">
        <v>92286240</v>
      </c>
      <c r="C42">
        <v>67</v>
      </c>
      <c r="D42">
        <v>13183748.571428571</v>
      </c>
      <c r="E42">
        <v>32</v>
      </c>
      <c r="F42">
        <v>5</v>
      </c>
      <c r="I42">
        <v>11164484</v>
      </c>
      <c r="J42">
        <v>68</v>
      </c>
      <c r="K42">
        <v>13988548</v>
      </c>
      <c r="L42">
        <v>65</v>
      </c>
      <c r="M42">
        <v>8777768</v>
      </c>
      <c r="N42">
        <v>71</v>
      </c>
      <c r="O42">
        <v>7965578</v>
      </c>
      <c r="P42">
        <v>74</v>
      </c>
      <c r="Q42">
        <v>20230137</v>
      </c>
      <c r="R42">
        <v>53</v>
      </c>
      <c r="S42">
        <v>8844126</v>
      </c>
      <c r="T42">
        <v>71</v>
      </c>
      <c r="U42">
        <v>21315599</v>
      </c>
      <c r="V42">
        <v>56</v>
      </c>
      <c r="CK42">
        <v>1092</v>
      </c>
    </row>
    <row r="43" spans="1:89" x14ac:dyDescent="0.25">
      <c r="A43" t="s">
        <v>27</v>
      </c>
      <c r="B43">
        <v>22337682</v>
      </c>
      <c r="C43">
        <v>81</v>
      </c>
      <c r="D43">
        <v>3191097.4285714286</v>
      </c>
      <c r="E43">
        <v>35</v>
      </c>
      <c r="F43">
        <v>7</v>
      </c>
      <c r="I43">
        <v>1934183</v>
      </c>
      <c r="J43">
        <v>84</v>
      </c>
      <c r="K43">
        <v>2556334</v>
      </c>
      <c r="L43">
        <v>81</v>
      </c>
      <c r="M43">
        <v>2858597</v>
      </c>
      <c r="N43">
        <v>78</v>
      </c>
      <c r="O43">
        <v>2486526</v>
      </c>
      <c r="P43">
        <v>80</v>
      </c>
      <c r="Q43">
        <v>3187404</v>
      </c>
      <c r="R43">
        <v>75</v>
      </c>
      <c r="S43">
        <v>5107925</v>
      </c>
      <c r="T43">
        <v>75</v>
      </c>
      <c r="U43">
        <v>4206713</v>
      </c>
      <c r="V43">
        <v>74</v>
      </c>
      <c r="CK43">
        <v>1063</v>
      </c>
    </row>
    <row r="44" spans="1:89" x14ac:dyDescent="0.25">
      <c r="A44" t="s">
        <v>338</v>
      </c>
      <c r="B44">
        <v>8116779</v>
      </c>
      <c r="C44">
        <v>85</v>
      </c>
      <c r="D44">
        <v>8116779</v>
      </c>
      <c r="E44">
        <v>5</v>
      </c>
      <c r="F44">
        <v>1</v>
      </c>
      <c r="I44">
        <v>8116779</v>
      </c>
      <c r="J44">
        <v>72</v>
      </c>
      <c r="CK44">
        <v>1116</v>
      </c>
    </row>
    <row r="45" spans="1:89" x14ac:dyDescent="0.25">
      <c r="A45" t="s">
        <v>147</v>
      </c>
      <c r="B45">
        <v>99079940</v>
      </c>
      <c r="C45">
        <v>64</v>
      </c>
      <c r="D45">
        <v>24769985</v>
      </c>
      <c r="E45">
        <v>9</v>
      </c>
      <c r="F45">
        <v>1</v>
      </c>
      <c r="I45">
        <v>26345062</v>
      </c>
      <c r="J45">
        <v>40</v>
      </c>
      <c r="K45">
        <v>30513029</v>
      </c>
      <c r="L45">
        <v>35</v>
      </c>
      <c r="M45">
        <v>23670005</v>
      </c>
      <c r="N45">
        <v>43</v>
      </c>
      <c r="O45">
        <v>18551844</v>
      </c>
      <c r="P45">
        <v>62</v>
      </c>
      <c r="CK45">
        <v>1107</v>
      </c>
    </row>
    <row r="46" spans="1:89" x14ac:dyDescent="0.25">
      <c r="A46" t="s">
        <v>15</v>
      </c>
      <c r="B46">
        <v>89739910</v>
      </c>
      <c r="C46">
        <v>69</v>
      </c>
      <c r="D46">
        <v>12819987.142857144</v>
      </c>
      <c r="E46">
        <v>30</v>
      </c>
      <c r="F46">
        <v>7</v>
      </c>
      <c r="I46">
        <v>15466548</v>
      </c>
      <c r="J46">
        <v>64</v>
      </c>
      <c r="K46">
        <v>14639352</v>
      </c>
      <c r="L46">
        <v>62</v>
      </c>
      <c r="M46">
        <v>6756883</v>
      </c>
      <c r="N46">
        <v>75</v>
      </c>
      <c r="O46">
        <v>18541755</v>
      </c>
      <c r="P46">
        <v>63</v>
      </c>
      <c r="Q46">
        <v>4479526</v>
      </c>
      <c r="R46">
        <v>74</v>
      </c>
      <c r="S46">
        <v>13399129</v>
      </c>
      <c r="T46">
        <v>65</v>
      </c>
      <c r="U46">
        <v>16456717</v>
      </c>
      <c r="V46">
        <v>63</v>
      </c>
      <c r="CK46">
        <v>1112</v>
      </c>
    </row>
    <row r="47" spans="1:89" x14ac:dyDescent="0.25">
      <c r="A47" t="s">
        <v>52</v>
      </c>
      <c r="B47">
        <v>129398318</v>
      </c>
      <c r="C47">
        <v>60</v>
      </c>
      <c r="D47">
        <v>18485474</v>
      </c>
      <c r="E47">
        <v>31</v>
      </c>
      <c r="F47">
        <v>5</v>
      </c>
      <c r="I47">
        <v>15585102</v>
      </c>
      <c r="J47">
        <v>63</v>
      </c>
      <c r="K47">
        <v>19771310</v>
      </c>
      <c r="L47">
        <v>55</v>
      </c>
      <c r="M47">
        <v>10031042</v>
      </c>
      <c r="N47">
        <v>70</v>
      </c>
      <c r="O47">
        <v>32145362</v>
      </c>
      <c r="P47">
        <v>41</v>
      </c>
      <c r="Q47">
        <v>17723082</v>
      </c>
      <c r="R47">
        <v>57</v>
      </c>
      <c r="S47">
        <v>20312854</v>
      </c>
      <c r="T47">
        <v>56</v>
      </c>
      <c r="U47">
        <v>13829566</v>
      </c>
      <c r="V47">
        <v>67</v>
      </c>
      <c r="CK47">
        <v>1079</v>
      </c>
    </row>
    <row r="48" spans="1:89" x14ac:dyDescent="0.25">
      <c r="A48" t="s">
        <v>197</v>
      </c>
      <c r="B48">
        <v>105951259</v>
      </c>
      <c r="C48">
        <v>63</v>
      </c>
      <c r="D48">
        <v>15135894.142857144</v>
      </c>
      <c r="E48">
        <v>30</v>
      </c>
      <c r="F48">
        <v>6</v>
      </c>
      <c r="I48">
        <v>14973881</v>
      </c>
      <c r="J48">
        <v>65</v>
      </c>
      <c r="K48">
        <v>8360630</v>
      </c>
      <c r="L48">
        <v>73</v>
      </c>
      <c r="M48">
        <v>13057862</v>
      </c>
      <c r="N48">
        <v>62</v>
      </c>
      <c r="O48">
        <v>15997938</v>
      </c>
      <c r="P48">
        <v>66</v>
      </c>
      <c r="Q48">
        <v>17350068</v>
      </c>
      <c r="R48">
        <v>59</v>
      </c>
      <c r="S48">
        <v>16111763</v>
      </c>
      <c r="T48">
        <v>60</v>
      </c>
      <c r="U48">
        <v>20099117</v>
      </c>
      <c r="V48">
        <v>58</v>
      </c>
      <c r="CK48">
        <v>1024</v>
      </c>
    </row>
    <row r="49" spans="1:89" x14ac:dyDescent="0.25">
      <c r="A49" t="s">
        <v>202</v>
      </c>
      <c r="B49">
        <v>71223862</v>
      </c>
      <c r="C49">
        <v>75</v>
      </c>
      <c r="D49">
        <v>10174837.428571429</v>
      </c>
      <c r="E49">
        <v>30</v>
      </c>
      <c r="F49">
        <v>6</v>
      </c>
      <c r="I49">
        <v>0</v>
      </c>
      <c r="J49">
        <v>85</v>
      </c>
      <c r="K49">
        <v>1862989</v>
      </c>
      <c r="L49">
        <v>82</v>
      </c>
      <c r="M49">
        <v>0</v>
      </c>
      <c r="N49">
        <v>81</v>
      </c>
      <c r="O49">
        <v>14790056</v>
      </c>
      <c r="P49">
        <v>68</v>
      </c>
      <c r="Q49">
        <v>25897424</v>
      </c>
      <c r="R49">
        <v>44</v>
      </c>
      <c r="S49">
        <v>9856254</v>
      </c>
      <c r="T49">
        <v>69</v>
      </c>
      <c r="U49">
        <v>18817139</v>
      </c>
      <c r="V49">
        <v>59</v>
      </c>
      <c r="CK49">
        <v>1019</v>
      </c>
    </row>
    <row r="50" spans="1:89" x14ac:dyDescent="0.25">
      <c r="A50" t="s">
        <v>17</v>
      </c>
      <c r="B50">
        <v>211445167</v>
      </c>
      <c r="C50">
        <v>40</v>
      </c>
      <c r="D50">
        <v>30206452.428571429</v>
      </c>
      <c r="E50">
        <v>15</v>
      </c>
      <c r="F50">
        <v>0</v>
      </c>
      <c r="I50">
        <v>24237066</v>
      </c>
      <c r="J50">
        <v>46</v>
      </c>
      <c r="K50">
        <v>40094711</v>
      </c>
      <c r="L50">
        <v>13</v>
      </c>
      <c r="M50">
        <v>25300933</v>
      </c>
      <c r="N50">
        <v>35</v>
      </c>
      <c r="O50">
        <v>31675907</v>
      </c>
      <c r="P50">
        <v>44</v>
      </c>
      <c r="Q50">
        <v>32936104</v>
      </c>
      <c r="R50">
        <v>30</v>
      </c>
      <c r="S50">
        <v>23607057</v>
      </c>
      <c r="T50">
        <v>51</v>
      </c>
      <c r="U50">
        <v>33593389</v>
      </c>
      <c r="V50">
        <v>40</v>
      </c>
      <c r="CK50">
        <v>1059</v>
      </c>
    </row>
    <row r="51" spans="1:89" x14ac:dyDescent="0.25">
      <c r="A51" t="s">
        <v>69</v>
      </c>
      <c r="B51">
        <v>82467225</v>
      </c>
      <c r="C51">
        <v>74</v>
      </c>
      <c r="D51">
        <v>11781032.142857144</v>
      </c>
      <c r="E51">
        <v>34</v>
      </c>
      <c r="F51">
        <v>6</v>
      </c>
      <c r="I51">
        <v>9746188</v>
      </c>
      <c r="J51">
        <v>70</v>
      </c>
      <c r="K51">
        <v>14120457</v>
      </c>
      <c r="L51">
        <v>64</v>
      </c>
      <c r="M51">
        <v>10359048</v>
      </c>
      <c r="N51">
        <v>68</v>
      </c>
      <c r="O51">
        <v>6859406</v>
      </c>
      <c r="P51">
        <v>76</v>
      </c>
      <c r="Q51">
        <v>24723050</v>
      </c>
      <c r="R51">
        <v>46</v>
      </c>
      <c r="S51">
        <v>5343606</v>
      </c>
      <c r="T51">
        <v>73</v>
      </c>
      <c r="U51">
        <v>11315470</v>
      </c>
      <c r="V51">
        <v>68</v>
      </c>
      <c r="CK51">
        <v>1097</v>
      </c>
    </row>
    <row r="52" spans="1:89" x14ac:dyDescent="0.25">
      <c r="A52" t="s">
        <v>29</v>
      </c>
      <c r="B52">
        <v>50387622</v>
      </c>
      <c r="C52">
        <v>78</v>
      </c>
      <c r="D52">
        <v>7198231.7142857146</v>
      </c>
      <c r="E52">
        <v>34</v>
      </c>
      <c r="F52">
        <v>7</v>
      </c>
      <c r="I52">
        <v>3445421</v>
      </c>
      <c r="J52">
        <v>81</v>
      </c>
      <c r="K52">
        <v>4377462</v>
      </c>
      <c r="L52">
        <v>80</v>
      </c>
      <c r="M52">
        <v>2595590</v>
      </c>
      <c r="N52">
        <v>79</v>
      </c>
      <c r="O52">
        <v>12422712</v>
      </c>
      <c r="P52">
        <v>69</v>
      </c>
      <c r="Q52">
        <v>6102577</v>
      </c>
      <c r="R52">
        <v>72</v>
      </c>
      <c r="S52">
        <v>11785203</v>
      </c>
      <c r="T52">
        <v>68</v>
      </c>
      <c r="U52">
        <v>9658657</v>
      </c>
      <c r="V52">
        <v>71</v>
      </c>
      <c r="CK52">
        <v>1064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estorePlayerFromArchive">
                <anchor moveWithCells="1" sizeWithCells="1">
                  <from>
                    <xdr:col>0</xdr:col>
                    <xdr:colOff>0</xdr:colOff>
                    <xdr:row>0</xdr:row>
                    <xdr:rowOff>171450</xdr:rowOff>
                  </from>
                  <to>
                    <xdr:col>0</xdr:col>
                    <xdr:colOff>1009650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D7A33-ABDC-45E9-8C5F-1BD9C9690375}">
  <sheetPr codeName="Sheet9"/>
  <dimension ref="B1:L101"/>
  <sheetViews>
    <sheetView showGridLines="0" topLeftCell="B3" workbookViewId="0">
      <selection activeCell="E44" sqref="E44"/>
    </sheetView>
  </sheetViews>
  <sheetFormatPr defaultColWidth="9.140625" defaultRowHeight="15" x14ac:dyDescent="0.25"/>
  <cols>
    <col min="1" max="1" width="2.7109375" style="85" customWidth="1"/>
    <col min="2" max="2" width="18.7109375" style="85" customWidth="1"/>
    <col min="3" max="5" width="22.7109375" style="85" customWidth="1"/>
    <col min="6" max="7" width="16.7109375" style="85" customWidth="1"/>
    <col min="8" max="8" width="18.7109375" style="85" customWidth="1"/>
    <col min="9" max="9" width="2.7109375" style="85" customWidth="1"/>
    <col min="10" max="12" width="16.7109375" style="85" hidden="1" customWidth="1"/>
    <col min="13" max="16384" width="9.140625" style="85"/>
  </cols>
  <sheetData>
    <row r="1" spans="2:10" ht="7.9" customHeight="1" x14ac:dyDescent="0.25">
      <c r="J1" s="85" t="s">
        <v>175</v>
      </c>
    </row>
    <row r="2" spans="2:10" ht="49.9" customHeight="1" thickBot="1" x14ac:dyDescent="0.3">
      <c r="B2" s="244" t="s">
        <v>167</v>
      </c>
      <c r="C2" s="245"/>
      <c r="D2" s="245"/>
      <c r="E2" s="245"/>
      <c r="F2" s="243" t="s">
        <v>446</v>
      </c>
      <c r="G2" s="243"/>
      <c r="J2" s="85" t="s">
        <v>190</v>
      </c>
    </row>
    <row r="3" spans="2:10" ht="34.9" customHeight="1" thickBot="1" x14ac:dyDescent="0.3">
      <c r="B3" s="86" t="s">
        <v>41</v>
      </c>
      <c r="C3" s="241" t="s">
        <v>41</v>
      </c>
      <c r="D3" s="242"/>
      <c r="E3" s="242"/>
      <c r="F3" s="242"/>
      <c r="J3" s="85" t="s">
        <v>8</v>
      </c>
    </row>
    <row r="4" spans="2:10" ht="7.9" customHeight="1" thickBot="1" x14ac:dyDescent="0.3">
      <c r="J4" s="85" t="s">
        <v>4</v>
      </c>
    </row>
    <row r="5" spans="2:10" ht="25.15" customHeight="1" x14ac:dyDescent="0.25">
      <c r="B5" s="87" t="s">
        <v>168</v>
      </c>
      <c r="C5" s="89" t="s">
        <v>169</v>
      </c>
      <c r="D5" s="90" t="s">
        <v>170</v>
      </c>
      <c r="E5" s="91" t="s">
        <v>171</v>
      </c>
      <c r="F5" s="92" t="s">
        <v>172</v>
      </c>
      <c r="G5" s="93" t="s">
        <v>173</v>
      </c>
      <c r="H5" s="88" t="s">
        <v>174</v>
      </c>
      <c r="J5" s="85" t="s">
        <v>430</v>
      </c>
    </row>
    <row r="6" spans="2:10" ht="40.15" customHeight="1" thickBot="1" x14ac:dyDescent="0.3">
      <c r="B6" s="94">
        <v>10</v>
      </c>
      <c r="C6" s="99">
        <v>345402695</v>
      </c>
      <c r="D6" s="100">
        <v>43175337</v>
      </c>
      <c r="E6" s="96">
        <v>7</v>
      </c>
      <c r="F6" s="97">
        <v>1</v>
      </c>
      <c r="G6" s="98">
        <v>0</v>
      </c>
      <c r="H6" s="95">
        <v>0</v>
      </c>
      <c r="J6" s="85" t="s">
        <v>504</v>
      </c>
    </row>
    <row r="7" spans="2:10" x14ac:dyDescent="0.25">
      <c r="J7" s="85" t="s">
        <v>7</v>
      </c>
    </row>
    <row r="8" spans="2:10" ht="28.15" customHeight="1" x14ac:dyDescent="0.25">
      <c r="J8" s="85" t="s">
        <v>12</v>
      </c>
    </row>
    <row r="9" spans="2:10" ht="28.15" customHeight="1" x14ac:dyDescent="0.25">
      <c r="J9" s="85" t="s">
        <v>501</v>
      </c>
    </row>
    <row r="10" spans="2:10" x14ac:dyDescent="0.25">
      <c r="J10" s="85" t="s">
        <v>451</v>
      </c>
    </row>
    <row r="11" spans="2:10" x14ac:dyDescent="0.25">
      <c r="J11" s="85" t="s">
        <v>14</v>
      </c>
    </row>
    <row r="12" spans="2:10" x14ac:dyDescent="0.25">
      <c r="J12" s="85" t="s">
        <v>581</v>
      </c>
    </row>
    <row r="13" spans="2:10" x14ac:dyDescent="0.25">
      <c r="J13" s="85" t="s">
        <v>13</v>
      </c>
    </row>
    <row r="14" spans="2:10" x14ac:dyDescent="0.25">
      <c r="J14" s="85" t="s">
        <v>20</v>
      </c>
    </row>
    <row r="15" spans="2:10" x14ac:dyDescent="0.25">
      <c r="J15" s="85" t="s">
        <v>65</v>
      </c>
    </row>
    <row r="16" spans="2:10" x14ac:dyDescent="0.25">
      <c r="J16" s="85" t="s">
        <v>458</v>
      </c>
    </row>
    <row r="17" spans="10:10" x14ac:dyDescent="0.25">
      <c r="J17" s="85" t="s">
        <v>459</v>
      </c>
    </row>
    <row r="18" spans="10:10" x14ac:dyDescent="0.25">
      <c r="J18" s="85" t="s">
        <v>16</v>
      </c>
    </row>
    <row r="19" spans="10:10" x14ac:dyDescent="0.25">
      <c r="J19" s="85" t="s">
        <v>25</v>
      </c>
    </row>
    <row r="20" spans="10:10" x14ac:dyDescent="0.25">
      <c r="J20" s="85" t="s">
        <v>188</v>
      </c>
    </row>
    <row r="21" spans="10:10" x14ac:dyDescent="0.25">
      <c r="J21" s="85" t="s">
        <v>429</v>
      </c>
    </row>
    <row r="22" spans="10:10" x14ac:dyDescent="0.25">
      <c r="J22" s="85" t="s">
        <v>500</v>
      </c>
    </row>
    <row r="23" spans="10:10" x14ac:dyDescent="0.25">
      <c r="J23" s="85" t="s">
        <v>31</v>
      </c>
    </row>
    <row r="24" spans="10:10" x14ac:dyDescent="0.25">
      <c r="J24" s="85" t="s">
        <v>28</v>
      </c>
    </row>
    <row r="25" spans="10:10" x14ac:dyDescent="0.25">
      <c r="J25" s="85" t="s">
        <v>6</v>
      </c>
    </row>
    <row r="26" spans="10:10" x14ac:dyDescent="0.25">
      <c r="J26" s="85" t="s">
        <v>152</v>
      </c>
    </row>
    <row r="27" spans="10:10" x14ac:dyDescent="0.25">
      <c r="J27" s="85" t="s">
        <v>176</v>
      </c>
    </row>
    <row r="28" spans="10:10" x14ac:dyDescent="0.25">
      <c r="J28" s="85" t="s">
        <v>454</v>
      </c>
    </row>
    <row r="29" spans="10:10" x14ac:dyDescent="0.25">
      <c r="J29" s="85" t="s">
        <v>32</v>
      </c>
    </row>
    <row r="30" spans="10:10" x14ac:dyDescent="0.25">
      <c r="J30" s="85" t="s">
        <v>602</v>
      </c>
    </row>
    <row r="31" spans="10:10" x14ac:dyDescent="0.25">
      <c r="J31" s="85" t="s">
        <v>10</v>
      </c>
    </row>
    <row r="32" spans="10:10" x14ac:dyDescent="0.25">
      <c r="J32" s="85" t="s">
        <v>426</v>
      </c>
    </row>
    <row r="33" spans="10:10" x14ac:dyDescent="0.25">
      <c r="J33" s="85" t="s">
        <v>203</v>
      </c>
    </row>
    <row r="34" spans="10:10" x14ac:dyDescent="0.25">
      <c r="J34" s="85" t="s">
        <v>73</v>
      </c>
    </row>
    <row r="35" spans="10:10" x14ac:dyDescent="0.25">
      <c r="J35" s="85" t="s">
        <v>187</v>
      </c>
    </row>
    <row r="36" spans="10:10" x14ac:dyDescent="0.25">
      <c r="J36" s="85" t="s">
        <v>590</v>
      </c>
    </row>
    <row r="37" spans="10:10" x14ac:dyDescent="0.25">
      <c r="J37" s="85" t="s">
        <v>35</v>
      </c>
    </row>
    <row r="38" spans="10:10" x14ac:dyDescent="0.25">
      <c r="J38" s="85" t="s">
        <v>194</v>
      </c>
    </row>
    <row r="39" spans="10:10" x14ac:dyDescent="0.25">
      <c r="J39" s="85" t="s">
        <v>485</v>
      </c>
    </row>
    <row r="40" spans="10:10" x14ac:dyDescent="0.25">
      <c r="J40" s="85" t="s">
        <v>431</v>
      </c>
    </row>
    <row r="41" spans="10:10" x14ac:dyDescent="0.25">
      <c r="J41" s="85" t="s">
        <v>189</v>
      </c>
    </row>
    <row r="42" spans="10:10" x14ac:dyDescent="0.25">
      <c r="J42" s="85" t="s">
        <v>191</v>
      </c>
    </row>
    <row r="43" spans="10:10" x14ac:dyDescent="0.25">
      <c r="J43" s="85" t="s">
        <v>486</v>
      </c>
    </row>
    <row r="44" spans="10:10" x14ac:dyDescent="0.25">
      <c r="J44" s="85" t="s">
        <v>37</v>
      </c>
    </row>
    <row r="45" spans="10:10" x14ac:dyDescent="0.25">
      <c r="J45" s="85" t="s">
        <v>43</v>
      </c>
    </row>
    <row r="46" spans="10:10" x14ac:dyDescent="0.25">
      <c r="J46" s="85" t="s">
        <v>502</v>
      </c>
    </row>
    <row r="47" spans="10:10" x14ac:dyDescent="0.25">
      <c r="J47" s="85" t="s">
        <v>153</v>
      </c>
    </row>
    <row r="48" spans="10:10" x14ac:dyDescent="0.25">
      <c r="J48" s="85" t="s">
        <v>489</v>
      </c>
    </row>
    <row r="49" spans="10:10" x14ac:dyDescent="0.25">
      <c r="J49" s="85" t="s">
        <v>41</v>
      </c>
    </row>
    <row r="50" spans="10:10" x14ac:dyDescent="0.25">
      <c r="J50" s="85" t="s">
        <v>196</v>
      </c>
    </row>
    <row r="51" spans="10:10" x14ac:dyDescent="0.25">
      <c r="J51" s="85" t="s">
        <v>499</v>
      </c>
    </row>
    <row r="52" spans="10:10" x14ac:dyDescent="0.25">
      <c r="J52" s="85" t="s">
        <v>42</v>
      </c>
    </row>
    <row r="53" spans="10:10" x14ac:dyDescent="0.25">
      <c r="J53" s="85" t="s">
        <v>45</v>
      </c>
    </row>
    <row r="54" spans="10:10" x14ac:dyDescent="0.25">
      <c r="J54" s="85" t="s">
        <v>44</v>
      </c>
    </row>
    <row r="55" spans="10:10" x14ac:dyDescent="0.25">
      <c r="J55" s="85" t="s">
        <v>47</v>
      </c>
    </row>
    <row r="56" spans="10:10" x14ac:dyDescent="0.25">
      <c r="J56" s="85" t="s">
        <v>579</v>
      </c>
    </row>
    <row r="57" spans="10:10" x14ac:dyDescent="0.25">
      <c r="J57" s="85" t="s">
        <v>154</v>
      </c>
    </row>
    <row r="58" spans="10:10" x14ac:dyDescent="0.25">
      <c r="J58" s="85" t="s">
        <v>46</v>
      </c>
    </row>
    <row r="59" spans="10:10" x14ac:dyDescent="0.25">
      <c r="J59" s="85" t="s">
        <v>591</v>
      </c>
    </row>
    <row r="60" spans="10:10" x14ac:dyDescent="0.25">
      <c r="J60" s="85" t="s">
        <v>48</v>
      </c>
    </row>
    <row r="61" spans="10:10" x14ac:dyDescent="0.25">
      <c r="J61" s="85" t="s">
        <v>50</v>
      </c>
    </row>
    <row r="62" spans="10:10" x14ac:dyDescent="0.25">
      <c r="J62" s="85" t="s">
        <v>158</v>
      </c>
    </row>
    <row r="63" spans="10:10" x14ac:dyDescent="0.25">
      <c r="J63" s="85" t="s">
        <v>74</v>
      </c>
    </row>
    <row r="64" spans="10:10" x14ac:dyDescent="0.25">
      <c r="J64" s="85" t="s">
        <v>583</v>
      </c>
    </row>
    <row r="65" spans="10:10" x14ac:dyDescent="0.25">
      <c r="J65" s="85" t="s">
        <v>53</v>
      </c>
    </row>
    <row r="66" spans="10:10" x14ac:dyDescent="0.25">
      <c r="J66" s="85" t="s">
        <v>503</v>
      </c>
    </row>
    <row r="67" spans="10:10" x14ac:dyDescent="0.25">
      <c r="J67" s="85" t="s">
        <v>57</v>
      </c>
    </row>
    <row r="68" spans="10:10" x14ac:dyDescent="0.25">
      <c r="J68" s="85" t="s">
        <v>155</v>
      </c>
    </row>
    <row r="69" spans="10:10" x14ac:dyDescent="0.25">
      <c r="J69" s="85" t="s">
        <v>492</v>
      </c>
    </row>
    <row r="70" spans="10:10" x14ac:dyDescent="0.25">
      <c r="J70" s="85" t="s">
        <v>59</v>
      </c>
    </row>
    <row r="71" spans="10:10" x14ac:dyDescent="0.25">
      <c r="J71" s="85" t="s">
        <v>76</v>
      </c>
    </row>
    <row r="72" spans="10:10" x14ac:dyDescent="0.25">
      <c r="J72" s="85" t="s">
        <v>61</v>
      </c>
    </row>
    <row r="73" spans="10:10" x14ac:dyDescent="0.25">
      <c r="J73" s="85" t="s">
        <v>54</v>
      </c>
    </row>
    <row r="74" spans="10:10" x14ac:dyDescent="0.25">
      <c r="J74" s="85" t="s">
        <v>494</v>
      </c>
    </row>
    <row r="75" spans="10:10" x14ac:dyDescent="0.25">
      <c r="J75" s="85" t="s">
        <v>456</v>
      </c>
    </row>
    <row r="76" spans="10:10" x14ac:dyDescent="0.25">
      <c r="J76" s="85" t="s">
        <v>251</v>
      </c>
    </row>
    <row r="77" spans="10:10" x14ac:dyDescent="0.25">
      <c r="J77" s="85" t="s">
        <v>589</v>
      </c>
    </row>
    <row r="78" spans="10:10" x14ac:dyDescent="0.25">
      <c r="J78" s="85" t="s">
        <v>182</v>
      </c>
    </row>
    <row r="79" spans="10:10" x14ac:dyDescent="0.25">
      <c r="J79" s="85" t="s">
        <v>63</v>
      </c>
    </row>
    <row r="80" spans="10:10" x14ac:dyDescent="0.25">
      <c r="J80" s="85" t="s">
        <v>19</v>
      </c>
    </row>
    <row r="81" spans="10:10" x14ac:dyDescent="0.25">
      <c r="J81" s="85" t="s">
        <v>56</v>
      </c>
    </row>
    <row r="82" spans="10:10" x14ac:dyDescent="0.25">
      <c r="J82" s="85" t="s">
        <v>58</v>
      </c>
    </row>
    <row r="83" spans="10:10" x14ac:dyDescent="0.25">
      <c r="J83" s="85" t="s">
        <v>195</v>
      </c>
    </row>
    <row r="84" spans="10:10" x14ac:dyDescent="0.25">
      <c r="J84" s="85" t="s">
        <v>186</v>
      </c>
    </row>
    <row r="85" spans="10:10" x14ac:dyDescent="0.25">
      <c r="J85" s="85" t="s">
        <v>498</v>
      </c>
    </row>
    <row r="86" spans="10:10" x14ac:dyDescent="0.25">
      <c r="J86" s="85" t="s">
        <v>66</v>
      </c>
    </row>
    <row r="87" spans="10:10" x14ac:dyDescent="0.25">
      <c r="J87" s="85" t="s">
        <v>585</v>
      </c>
    </row>
    <row r="88" spans="10:10" x14ac:dyDescent="0.25">
      <c r="J88" s="85" t="s">
        <v>60</v>
      </c>
    </row>
    <row r="89" spans="10:10" x14ac:dyDescent="0.25">
      <c r="J89" s="85" t="s">
        <v>162</v>
      </c>
    </row>
    <row r="90" spans="10:10" x14ac:dyDescent="0.25">
      <c r="J90" s="85" t="s">
        <v>193</v>
      </c>
    </row>
    <row r="91" spans="10:10" x14ac:dyDescent="0.25">
      <c r="J91" s="85" t="s">
        <v>62</v>
      </c>
    </row>
    <row r="92" spans="10:10" x14ac:dyDescent="0.25">
      <c r="J92" s="85" t="s">
        <v>68</v>
      </c>
    </row>
    <row r="93" spans="10:10" x14ac:dyDescent="0.25">
      <c r="J93" s="85" t="s">
        <v>23</v>
      </c>
    </row>
    <row r="94" spans="10:10" x14ac:dyDescent="0.25">
      <c r="J94" s="85" t="s">
        <v>64</v>
      </c>
    </row>
    <row r="95" spans="10:10" x14ac:dyDescent="0.25">
      <c r="J95" s="85" t="s">
        <v>70</v>
      </c>
    </row>
    <row r="96" spans="10:10" x14ac:dyDescent="0.25">
      <c r="J96" s="85" t="s">
        <v>448</v>
      </c>
    </row>
    <row r="97" spans="10:10" x14ac:dyDescent="0.25">
      <c r="J97" s="85" t="s">
        <v>192</v>
      </c>
    </row>
    <row r="98" spans="10:10" x14ac:dyDescent="0.25">
      <c r="J98" s="85" t="s">
        <v>449</v>
      </c>
    </row>
    <row r="99" spans="10:10" x14ac:dyDescent="0.25">
      <c r="J99" s="85" t="s">
        <v>71</v>
      </c>
    </row>
    <row r="100" spans="10:10" x14ac:dyDescent="0.25">
      <c r="J100" s="85" t="s">
        <v>260</v>
      </c>
    </row>
    <row r="101" spans="10:10" x14ac:dyDescent="0.25">
      <c r="J101" s="85" t="s">
        <v>586</v>
      </c>
    </row>
  </sheetData>
  <mergeCells count="3">
    <mergeCell ref="C3:F3"/>
    <mergeCell ref="F2:G2"/>
    <mergeCell ref="B2:E2"/>
  </mergeCells>
  <dataValidations count="1">
    <dataValidation type="list" allowBlank="1" sqref="B3" xr:uid="{6DF16C0C-6B2D-473F-83CF-BDEFD91738A2}">
      <formula1>$J$2:$J$101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95C8C-41E3-4D81-98AE-FD357695E82F}">
  <sheetPr codeName="Sheet13"/>
  <dimension ref="A1:AA101"/>
  <sheetViews>
    <sheetView workbookViewId="0">
      <selection activeCell="J98" sqref="J98"/>
    </sheetView>
  </sheetViews>
  <sheetFormatPr defaultRowHeight="15" x14ac:dyDescent="0.25"/>
  <cols>
    <col min="1" max="1" width="25.7109375" customWidth="1"/>
    <col min="2" max="2" width="15.7109375" style="14" customWidth="1"/>
    <col min="5" max="5" width="29.42578125" customWidth="1"/>
    <col min="9" max="10" width="17" customWidth="1"/>
    <col min="11" max="11" width="12.7109375" customWidth="1"/>
  </cols>
  <sheetData>
    <row r="1" spans="1:27" s="106" customFormat="1" ht="15.75" thickBot="1" x14ac:dyDescent="0.3">
      <c r="A1" s="106" t="s">
        <v>185</v>
      </c>
      <c r="B1" s="107" t="s">
        <v>619</v>
      </c>
      <c r="I1" s="106" t="s">
        <v>151</v>
      </c>
      <c r="J1" s="106" t="s">
        <v>267</v>
      </c>
      <c r="K1" s="106" t="s">
        <v>2</v>
      </c>
      <c r="L1" s="106" t="s">
        <v>416</v>
      </c>
      <c r="Z1" s="216">
        <v>46157</v>
      </c>
      <c r="AA1" s="216">
        <v>46153</v>
      </c>
    </row>
    <row r="2" spans="1:27" ht="15.75" thickBot="1" x14ac:dyDescent="0.3">
      <c r="A2" t="s">
        <v>23</v>
      </c>
      <c r="B2" s="14">
        <v>40413934</v>
      </c>
      <c r="D2" s="237"/>
      <c r="E2" s="237" t="s">
        <v>190</v>
      </c>
      <c r="F2" t="s">
        <v>587</v>
      </c>
      <c r="J2" s="227"/>
      <c r="K2" s="79"/>
    </row>
    <row r="3" spans="1:27" ht="15.75" thickBot="1" x14ac:dyDescent="0.3">
      <c r="A3" t="s">
        <v>19</v>
      </c>
      <c r="B3" s="14">
        <v>31600565</v>
      </c>
      <c r="D3" s="238"/>
      <c r="E3" s="237" t="s">
        <v>8</v>
      </c>
      <c r="F3" s="237" t="s">
        <v>580</v>
      </c>
      <c r="J3" s="227"/>
      <c r="K3" s="79"/>
    </row>
    <row r="4" spans="1:27" ht="15.75" thickBot="1" x14ac:dyDescent="0.3">
      <c r="A4" t="s">
        <v>16</v>
      </c>
      <c r="B4" s="14">
        <v>28928448</v>
      </c>
      <c r="D4" s="238"/>
      <c r="E4" s="237" t="s">
        <v>4</v>
      </c>
      <c r="F4" s="237" t="s">
        <v>580</v>
      </c>
      <c r="J4" s="227"/>
      <c r="K4" s="79"/>
    </row>
    <row r="5" spans="1:27" ht="15.75" thickBot="1" x14ac:dyDescent="0.3">
      <c r="A5" t="s">
        <v>591</v>
      </c>
      <c r="B5" s="14">
        <v>25285654</v>
      </c>
      <c r="D5" s="238"/>
      <c r="E5" s="237" t="s">
        <v>430</v>
      </c>
      <c r="F5" s="237" t="s">
        <v>580</v>
      </c>
      <c r="J5" s="227"/>
      <c r="K5" s="79"/>
    </row>
    <row r="6" spans="1:27" ht="15.75" thickBot="1" x14ac:dyDescent="0.3">
      <c r="A6" t="s">
        <v>629</v>
      </c>
      <c r="B6" s="14">
        <v>23292920</v>
      </c>
      <c r="D6" s="238"/>
      <c r="E6" s="237" t="s">
        <v>504</v>
      </c>
      <c r="F6" s="237" t="s">
        <v>580</v>
      </c>
      <c r="J6" s="227"/>
      <c r="K6" s="79"/>
    </row>
    <row r="7" spans="1:27" ht="15.75" thickBot="1" x14ac:dyDescent="0.3">
      <c r="A7" t="s">
        <v>42</v>
      </c>
      <c r="B7" s="14">
        <v>23207305</v>
      </c>
      <c r="D7" s="238"/>
      <c r="E7" s="237" t="s">
        <v>7</v>
      </c>
      <c r="F7" s="237" t="s">
        <v>580</v>
      </c>
      <c r="J7" s="227"/>
      <c r="K7" s="79"/>
    </row>
    <row r="8" spans="1:27" ht="15.75" thickBot="1" x14ac:dyDescent="0.3">
      <c r="A8" t="s">
        <v>66</v>
      </c>
      <c r="B8" s="14">
        <v>23007962</v>
      </c>
      <c r="D8" s="238"/>
      <c r="E8" s="237" t="s">
        <v>12</v>
      </c>
      <c r="F8" s="237" t="s">
        <v>580</v>
      </c>
      <c r="J8" s="227"/>
      <c r="K8" s="79"/>
    </row>
    <row r="9" spans="1:27" ht="15.75" thickBot="1" x14ac:dyDescent="0.3">
      <c r="A9" t="s">
        <v>430</v>
      </c>
      <c r="B9" s="14">
        <v>20636827</v>
      </c>
      <c r="D9" s="238"/>
      <c r="E9" s="237" t="s">
        <v>451</v>
      </c>
      <c r="F9" s="237" t="s">
        <v>580</v>
      </c>
      <c r="J9" s="227"/>
      <c r="K9" s="79"/>
    </row>
    <row r="10" spans="1:27" ht="15.75" thickBot="1" x14ac:dyDescent="0.3">
      <c r="A10" t="s">
        <v>155</v>
      </c>
      <c r="B10" s="14">
        <v>19236483</v>
      </c>
      <c r="D10" s="238"/>
      <c r="E10" s="237" t="s">
        <v>14</v>
      </c>
      <c r="F10" s="237" t="s">
        <v>580</v>
      </c>
      <c r="J10" s="227"/>
      <c r="K10" s="79"/>
    </row>
    <row r="11" spans="1:27" ht="15.75" thickBot="1" x14ac:dyDescent="0.3">
      <c r="A11" t="s">
        <v>589</v>
      </c>
      <c r="B11" s="14">
        <v>18385373</v>
      </c>
      <c r="D11" s="238"/>
      <c r="E11" s="237" t="s">
        <v>581</v>
      </c>
      <c r="F11" s="237" t="s">
        <v>580</v>
      </c>
      <c r="J11" s="227"/>
      <c r="K11" s="79"/>
    </row>
    <row r="12" spans="1:27" ht="15.75" thickBot="1" x14ac:dyDescent="0.3">
      <c r="A12" t="s">
        <v>614</v>
      </c>
      <c r="B12" s="14">
        <v>18292880</v>
      </c>
      <c r="D12" s="238"/>
      <c r="E12" s="237" t="s">
        <v>13</v>
      </c>
      <c r="F12" s="237" t="s">
        <v>580</v>
      </c>
      <c r="J12" s="227"/>
      <c r="K12" s="79"/>
    </row>
    <row r="13" spans="1:27" ht="15.75" thickBot="1" x14ac:dyDescent="0.3">
      <c r="A13" t="s">
        <v>485</v>
      </c>
      <c r="B13" s="14">
        <v>17555910</v>
      </c>
      <c r="D13" s="238"/>
      <c r="E13" s="237" t="s">
        <v>20</v>
      </c>
      <c r="F13" s="237" t="s">
        <v>580</v>
      </c>
      <c r="J13" s="227"/>
      <c r="K13" s="79"/>
    </row>
    <row r="14" spans="1:27" ht="15.75" thickBot="1" x14ac:dyDescent="0.3">
      <c r="A14" t="s">
        <v>499</v>
      </c>
      <c r="B14" s="14">
        <v>17231314</v>
      </c>
      <c r="D14" s="238"/>
      <c r="E14" s="237" t="s">
        <v>65</v>
      </c>
      <c r="F14" s="237" t="s">
        <v>580</v>
      </c>
      <c r="J14" s="227"/>
      <c r="K14" s="79"/>
    </row>
    <row r="15" spans="1:27" ht="15.75" thickBot="1" x14ac:dyDescent="0.3">
      <c r="A15" t="s">
        <v>28</v>
      </c>
      <c r="B15" s="14">
        <v>17157523</v>
      </c>
      <c r="D15" s="238"/>
      <c r="E15" s="237" t="s">
        <v>458</v>
      </c>
      <c r="F15" s="237" t="s">
        <v>580</v>
      </c>
      <c r="J15" s="227"/>
      <c r="K15" s="79"/>
    </row>
    <row r="16" spans="1:27" ht="15.75" thickBot="1" x14ac:dyDescent="0.3">
      <c r="A16" t="s">
        <v>448</v>
      </c>
      <c r="B16" s="14">
        <v>16401845</v>
      </c>
      <c r="D16" s="238"/>
      <c r="E16" s="237" t="s">
        <v>459</v>
      </c>
      <c r="F16" s="237" t="s">
        <v>580</v>
      </c>
      <c r="J16" s="227"/>
      <c r="K16" s="79"/>
    </row>
    <row r="17" spans="1:11" ht="15.75" thickBot="1" x14ac:dyDescent="0.3">
      <c r="A17" t="s">
        <v>41</v>
      </c>
      <c r="B17" s="14">
        <v>16354158</v>
      </c>
      <c r="D17" s="238"/>
      <c r="E17" s="237" t="s">
        <v>16</v>
      </c>
      <c r="F17" s="237" t="s">
        <v>580</v>
      </c>
      <c r="J17" s="227"/>
      <c r="K17" s="79"/>
    </row>
    <row r="18" spans="1:11" ht="15.75" thickBot="1" x14ac:dyDescent="0.3">
      <c r="A18" t="s">
        <v>604</v>
      </c>
      <c r="B18" s="14">
        <v>16276220</v>
      </c>
      <c r="D18" s="238"/>
      <c r="E18" s="237" t="s">
        <v>25</v>
      </c>
      <c r="F18" s="237" t="s">
        <v>580</v>
      </c>
      <c r="J18" s="227"/>
      <c r="K18" s="79"/>
    </row>
    <row r="19" spans="1:11" ht="15.75" thickBot="1" x14ac:dyDescent="0.3">
      <c r="A19" t="s">
        <v>603</v>
      </c>
      <c r="B19" s="14">
        <v>16238749</v>
      </c>
      <c r="D19" s="238"/>
      <c r="E19" s="237" t="s">
        <v>188</v>
      </c>
      <c r="F19" s="237" t="s">
        <v>580</v>
      </c>
      <c r="J19" s="227"/>
      <c r="K19" s="79"/>
    </row>
    <row r="20" spans="1:11" ht="15.75" thickBot="1" x14ac:dyDescent="0.3">
      <c r="A20" t="s">
        <v>607</v>
      </c>
      <c r="B20" s="14">
        <v>15301407</v>
      </c>
      <c r="D20" s="238"/>
      <c r="E20" s="237" t="s">
        <v>429</v>
      </c>
      <c r="F20" s="237" t="s">
        <v>580</v>
      </c>
      <c r="J20" s="227"/>
      <c r="K20" s="79"/>
    </row>
    <row r="21" spans="1:11" ht="15.75" thickBot="1" x14ac:dyDescent="0.3">
      <c r="A21" t="s">
        <v>590</v>
      </c>
      <c r="B21" s="14">
        <v>15052039</v>
      </c>
      <c r="D21" s="238"/>
      <c r="E21" s="237" t="s">
        <v>500</v>
      </c>
      <c r="F21" s="237" t="s">
        <v>580</v>
      </c>
      <c r="J21" s="227"/>
      <c r="K21" s="79"/>
    </row>
    <row r="22" spans="1:11" ht="15.75" thickBot="1" x14ac:dyDescent="0.3">
      <c r="A22" t="s">
        <v>617</v>
      </c>
      <c r="B22" s="14">
        <v>14515610</v>
      </c>
      <c r="D22" s="238"/>
      <c r="E22" s="237" t="s">
        <v>31</v>
      </c>
      <c r="F22" s="237" t="s">
        <v>580</v>
      </c>
      <c r="J22" s="227"/>
      <c r="K22" s="79"/>
    </row>
    <row r="23" spans="1:11" ht="15.75" thickBot="1" x14ac:dyDescent="0.3">
      <c r="A23" t="s">
        <v>489</v>
      </c>
      <c r="B23" s="14">
        <v>14422504</v>
      </c>
      <c r="D23" s="238"/>
      <c r="E23" s="237" t="s">
        <v>28</v>
      </c>
      <c r="F23" s="237" t="s">
        <v>580</v>
      </c>
      <c r="J23" s="227"/>
      <c r="K23" s="79"/>
    </row>
    <row r="24" spans="1:11" ht="15.75" thickBot="1" x14ac:dyDescent="0.3">
      <c r="A24" t="s">
        <v>35</v>
      </c>
      <c r="B24" s="14">
        <v>14401670</v>
      </c>
      <c r="D24" s="238"/>
      <c r="E24" s="237" t="s">
        <v>6</v>
      </c>
      <c r="F24" s="237" t="s">
        <v>580</v>
      </c>
      <c r="J24" s="227"/>
      <c r="K24" s="79"/>
    </row>
    <row r="25" spans="1:11" ht="15.75" thickBot="1" x14ac:dyDescent="0.3">
      <c r="A25" t="s">
        <v>8</v>
      </c>
      <c r="B25" s="14">
        <v>14103123</v>
      </c>
      <c r="D25" s="238"/>
      <c r="E25" s="237" t="s">
        <v>152</v>
      </c>
      <c r="F25" s="237" t="s">
        <v>580</v>
      </c>
      <c r="J25" s="227"/>
      <c r="K25" s="79"/>
    </row>
    <row r="26" spans="1:11" ht="15.75" thickBot="1" x14ac:dyDescent="0.3">
      <c r="A26" t="s">
        <v>192</v>
      </c>
      <c r="B26" s="14">
        <v>13742213</v>
      </c>
      <c r="D26" s="238"/>
      <c r="E26" s="237" t="s">
        <v>176</v>
      </c>
      <c r="F26" s="237" t="s">
        <v>580</v>
      </c>
      <c r="J26" s="227"/>
      <c r="K26" s="79"/>
    </row>
    <row r="27" spans="1:11" ht="15.75" thickBot="1" x14ac:dyDescent="0.3">
      <c r="A27" t="s">
        <v>494</v>
      </c>
      <c r="B27" s="14">
        <v>13598236</v>
      </c>
      <c r="D27" s="238"/>
      <c r="E27" s="237" t="s">
        <v>454</v>
      </c>
      <c r="F27" s="237" t="s">
        <v>580</v>
      </c>
      <c r="J27" s="227"/>
      <c r="K27" s="79"/>
    </row>
    <row r="28" spans="1:11" ht="15.75" thickBot="1" x14ac:dyDescent="0.3">
      <c r="A28" t="s">
        <v>454</v>
      </c>
      <c r="B28" s="14">
        <v>12785758</v>
      </c>
      <c r="D28" s="238"/>
      <c r="E28" s="237" t="s">
        <v>32</v>
      </c>
      <c r="F28" s="237" t="s">
        <v>580</v>
      </c>
      <c r="J28" s="227"/>
      <c r="K28" s="79"/>
    </row>
    <row r="29" spans="1:11" ht="15.75" thickBot="1" x14ac:dyDescent="0.3">
      <c r="A29" t="s">
        <v>61</v>
      </c>
      <c r="B29" s="14">
        <v>12519865</v>
      </c>
      <c r="D29" s="238"/>
      <c r="E29" s="237" t="s">
        <v>582</v>
      </c>
      <c r="F29" s="237" t="s">
        <v>580</v>
      </c>
      <c r="J29" s="227"/>
      <c r="K29" s="79"/>
    </row>
    <row r="30" spans="1:11" ht="15.75" thickBot="1" x14ac:dyDescent="0.3">
      <c r="A30" t="s">
        <v>59</v>
      </c>
      <c r="B30" s="14">
        <v>12436124</v>
      </c>
      <c r="D30" s="238"/>
      <c r="E30" s="237" t="s">
        <v>10</v>
      </c>
      <c r="F30" s="237" t="s">
        <v>580</v>
      </c>
      <c r="J30" s="227"/>
      <c r="K30" s="79"/>
    </row>
    <row r="31" spans="1:11" ht="15.75" thickBot="1" x14ac:dyDescent="0.3">
      <c r="A31" t="s">
        <v>10</v>
      </c>
      <c r="B31" s="14">
        <v>11409693</v>
      </c>
      <c r="D31" s="238"/>
      <c r="E31" s="237" t="s">
        <v>426</v>
      </c>
      <c r="F31" s="237" t="s">
        <v>580</v>
      </c>
      <c r="J31" s="227"/>
      <c r="K31" s="79"/>
    </row>
    <row r="32" spans="1:11" ht="15.75" thickBot="1" x14ac:dyDescent="0.3">
      <c r="A32" t="s">
        <v>630</v>
      </c>
      <c r="B32" s="14">
        <v>11394965</v>
      </c>
      <c r="D32" s="238"/>
      <c r="E32" s="237" t="s">
        <v>203</v>
      </c>
      <c r="F32" s="237" t="s">
        <v>580</v>
      </c>
      <c r="J32" s="227"/>
      <c r="K32" s="79"/>
    </row>
    <row r="33" spans="1:11" ht="15.75" thickBot="1" x14ac:dyDescent="0.3">
      <c r="A33" t="s">
        <v>503</v>
      </c>
      <c r="B33" s="14">
        <v>11368140</v>
      </c>
      <c r="D33" s="238"/>
      <c r="E33" s="237" t="s">
        <v>73</v>
      </c>
      <c r="F33" s="237" t="s">
        <v>580</v>
      </c>
      <c r="J33" s="227"/>
      <c r="K33" s="79"/>
    </row>
    <row r="34" spans="1:11" ht="15.75" thickBot="1" x14ac:dyDescent="0.3">
      <c r="A34" t="s">
        <v>37</v>
      </c>
      <c r="B34" s="14">
        <v>11226286</v>
      </c>
      <c r="D34" s="238"/>
      <c r="E34" s="237" t="s">
        <v>187</v>
      </c>
      <c r="F34" s="237" t="s">
        <v>580</v>
      </c>
      <c r="J34" s="227"/>
      <c r="K34" s="79"/>
    </row>
    <row r="35" spans="1:11" ht="15.75" thickBot="1" x14ac:dyDescent="0.3">
      <c r="A35" t="s">
        <v>502</v>
      </c>
      <c r="B35" s="14">
        <v>11146143</v>
      </c>
      <c r="D35" s="238"/>
      <c r="E35" s="237" t="s">
        <v>35</v>
      </c>
      <c r="F35" s="237" t="s">
        <v>580</v>
      </c>
      <c r="J35" s="227"/>
      <c r="K35" s="79"/>
    </row>
    <row r="36" spans="1:11" ht="15.75" thickBot="1" x14ac:dyDescent="0.3">
      <c r="A36" t="s">
        <v>58</v>
      </c>
      <c r="B36" s="14">
        <v>10939303</v>
      </c>
      <c r="D36" s="238"/>
      <c r="E36" s="237" t="s">
        <v>194</v>
      </c>
      <c r="F36" s="237" t="s">
        <v>580</v>
      </c>
      <c r="J36" s="227"/>
      <c r="K36" s="79"/>
    </row>
    <row r="37" spans="1:11" ht="15.75" thickBot="1" x14ac:dyDescent="0.3">
      <c r="A37" t="s">
        <v>610</v>
      </c>
      <c r="B37" s="14">
        <v>10923193</v>
      </c>
      <c r="D37" s="238"/>
      <c r="E37" s="237" t="s">
        <v>485</v>
      </c>
      <c r="F37" s="237" t="s">
        <v>580</v>
      </c>
      <c r="J37" s="227"/>
      <c r="K37" s="79"/>
    </row>
    <row r="38" spans="1:11" ht="15.75" thickBot="1" x14ac:dyDescent="0.3">
      <c r="A38" t="s">
        <v>32</v>
      </c>
      <c r="B38" s="14">
        <v>10842806</v>
      </c>
      <c r="D38" s="238"/>
      <c r="E38" s="237" t="s">
        <v>431</v>
      </c>
      <c r="F38" s="237" t="s">
        <v>580</v>
      </c>
      <c r="J38" s="227"/>
      <c r="K38" s="79"/>
    </row>
    <row r="39" spans="1:11" ht="15.75" thickBot="1" x14ac:dyDescent="0.3">
      <c r="A39" t="s">
        <v>47</v>
      </c>
      <c r="B39" s="14">
        <v>10702512</v>
      </c>
      <c r="D39" s="238"/>
      <c r="E39" s="237" t="s">
        <v>189</v>
      </c>
      <c r="F39" s="237" t="s">
        <v>580</v>
      </c>
      <c r="J39" s="227"/>
      <c r="K39" s="79"/>
    </row>
    <row r="40" spans="1:11" ht="15.75" thickBot="1" x14ac:dyDescent="0.3">
      <c r="A40" t="s">
        <v>158</v>
      </c>
      <c r="B40" s="14">
        <v>10666587</v>
      </c>
      <c r="D40" s="238"/>
      <c r="E40" s="237" t="s">
        <v>191</v>
      </c>
      <c r="F40" s="237" t="s">
        <v>588</v>
      </c>
      <c r="J40" s="227"/>
      <c r="K40" s="79"/>
    </row>
    <row r="41" spans="1:11" ht="15.75" thickBot="1" x14ac:dyDescent="0.3">
      <c r="A41" t="s">
        <v>612</v>
      </c>
      <c r="B41" s="14">
        <v>10574450</v>
      </c>
      <c r="D41" s="238"/>
      <c r="E41" s="237" t="s">
        <v>486</v>
      </c>
      <c r="F41" s="237" t="s">
        <v>580</v>
      </c>
      <c r="J41" s="227"/>
      <c r="K41" s="79"/>
    </row>
    <row r="42" spans="1:11" ht="15.75" thickBot="1" x14ac:dyDescent="0.3">
      <c r="A42" t="s">
        <v>54</v>
      </c>
      <c r="B42" s="14">
        <v>10249335</v>
      </c>
      <c r="D42" s="238"/>
      <c r="E42" s="237" t="s">
        <v>37</v>
      </c>
      <c r="F42" s="237" t="s">
        <v>580</v>
      </c>
      <c r="J42" s="227"/>
      <c r="K42" s="79"/>
    </row>
    <row r="43" spans="1:11" ht="15.75" thickBot="1" x14ac:dyDescent="0.3">
      <c r="A43" t="s">
        <v>194</v>
      </c>
      <c r="B43" s="14">
        <v>9986007</v>
      </c>
      <c r="D43" s="238"/>
      <c r="E43" s="237" t="s">
        <v>43</v>
      </c>
      <c r="F43" s="237" t="s">
        <v>580</v>
      </c>
      <c r="J43" s="227"/>
      <c r="K43" s="79"/>
    </row>
    <row r="44" spans="1:11" ht="15.75" thickBot="1" x14ac:dyDescent="0.3">
      <c r="A44" t="s">
        <v>70</v>
      </c>
      <c r="B44" s="14">
        <v>9884547</v>
      </c>
      <c r="D44" s="238"/>
      <c r="E44" s="237" t="s">
        <v>502</v>
      </c>
      <c r="F44" s="237" t="s">
        <v>580</v>
      </c>
      <c r="J44" s="227"/>
      <c r="K44" s="79"/>
    </row>
    <row r="45" spans="1:11" ht="15.75" thickBot="1" x14ac:dyDescent="0.3">
      <c r="A45" t="s">
        <v>426</v>
      </c>
      <c r="B45" s="14">
        <v>9832679</v>
      </c>
      <c r="D45" s="238"/>
      <c r="E45" s="237" t="s">
        <v>153</v>
      </c>
      <c r="F45" s="237" t="s">
        <v>580</v>
      </c>
      <c r="J45" s="227"/>
      <c r="K45" s="79"/>
    </row>
    <row r="46" spans="1:11" ht="15.75" thickBot="1" x14ac:dyDescent="0.3">
      <c r="A46" t="s">
        <v>616</v>
      </c>
      <c r="B46" s="14">
        <v>9818785</v>
      </c>
      <c r="D46" s="238"/>
      <c r="E46" s="237" t="s">
        <v>489</v>
      </c>
      <c r="F46" s="237" t="s">
        <v>580</v>
      </c>
      <c r="J46" s="227"/>
      <c r="K46" s="79"/>
    </row>
    <row r="47" spans="1:11" ht="15.75" thickBot="1" x14ac:dyDescent="0.3">
      <c r="A47" t="s">
        <v>627</v>
      </c>
      <c r="B47" s="14">
        <v>9740470</v>
      </c>
      <c r="D47" s="238"/>
      <c r="E47" s="237" t="s">
        <v>41</v>
      </c>
      <c r="F47" s="237" t="s">
        <v>580</v>
      </c>
      <c r="J47" s="227"/>
      <c r="K47" s="79"/>
    </row>
    <row r="48" spans="1:11" ht="15.75" thickBot="1" x14ac:dyDescent="0.3">
      <c r="A48" t="s">
        <v>188</v>
      </c>
      <c r="B48" s="14">
        <v>9679715</v>
      </c>
      <c r="D48" s="238"/>
      <c r="E48" s="237" t="s">
        <v>196</v>
      </c>
      <c r="F48" s="237" t="s">
        <v>580</v>
      </c>
      <c r="J48" s="227"/>
      <c r="K48" s="79"/>
    </row>
    <row r="49" spans="1:11" ht="15.75" thickBot="1" x14ac:dyDescent="0.3">
      <c r="A49" t="s">
        <v>152</v>
      </c>
      <c r="B49" s="14">
        <v>9521320</v>
      </c>
      <c r="D49" s="238"/>
      <c r="E49" s="237" t="s">
        <v>499</v>
      </c>
      <c r="F49" s="237" t="s">
        <v>580</v>
      </c>
      <c r="J49" s="227"/>
      <c r="K49" s="79"/>
    </row>
    <row r="50" spans="1:11" ht="15.75" thickBot="1" x14ac:dyDescent="0.3">
      <c r="A50" t="s">
        <v>7</v>
      </c>
      <c r="B50" s="14">
        <v>9441535</v>
      </c>
      <c r="D50" s="238"/>
      <c r="E50" s="237" t="s">
        <v>42</v>
      </c>
      <c r="F50" s="237" t="s">
        <v>580</v>
      </c>
      <c r="J50" s="227"/>
      <c r="K50" s="79"/>
    </row>
    <row r="51" spans="1:11" ht="15.75" thickBot="1" x14ac:dyDescent="0.3">
      <c r="A51" t="s">
        <v>611</v>
      </c>
      <c r="B51" s="14">
        <v>8990898</v>
      </c>
      <c r="D51" s="238"/>
      <c r="E51" s="237" t="s">
        <v>45</v>
      </c>
      <c r="F51" s="237" t="s">
        <v>580</v>
      </c>
      <c r="J51" s="227"/>
      <c r="K51" s="79"/>
    </row>
    <row r="52" spans="1:11" ht="15.75" thickBot="1" x14ac:dyDescent="0.3">
      <c r="A52" t="s">
        <v>504</v>
      </c>
      <c r="B52" s="14">
        <v>8966318</v>
      </c>
      <c r="D52" s="238"/>
      <c r="E52" s="237" t="s">
        <v>44</v>
      </c>
      <c r="F52" s="237" t="s">
        <v>580</v>
      </c>
      <c r="J52" s="227"/>
      <c r="K52" s="79"/>
    </row>
    <row r="53" spans="1:11" ht="15.75" thickBot="1" x14ac:dyDescent="0.3">
      <c r="A53" t="s">
        <v>203</v>
      </c>
      <c r="B53" s="14">
        <v>8795877</v>
      </c>
      <c r="D53" s="238"/>
      <c r="E53" s="237" t="s">
        <v>47</v>
      </c>
      <c r="F53" s="237" t="s">
        <v>580</v>
      </c>
      <c r="J53" s="227"/>
      <c r="K53" s="79"/>
    </row>
    <row r="54" spans="1:11" ht="15.75" thickBot="1" x14ac:dyDescent="0.3">
      <c r="A54" t="s">
        <v>14</v>
      </c>
      <c r="B54" s="14">
        <v>8743495</v>
      </c>
      <c r="D54" s="238"/>
      <c r="E54" s="237" t="s">
        <v>154</v>
      </c>
      <c r="F54" s="237" t="s">
        <v>580</v>
      </c>
      <c r="J54" s="227"/>
      <c r="K54" s="79"/>
    </row>
    <row r="55" spans="1:11" ht="15.75" thickBot="1" x14ac:dyDescent="0.3">
      <c r="A55" t="s">
        <v>189</v>
      </c>
      <c r="B55" s="14">
        <v>8741703</v>
      </c>
      <c r="D55" s="238"/>
      <c r="E55" s="237" t="s">
        <v>46</v>
      </c>
      <c r="F55" s="237" t="s">
        <v>588</v>
      </c>
      <c r="J55" s="227"/>
      <c r="K55" s="79"/>
    </row>
    <row r="56" spans="1:11" ht="15.75" thickBot="1" x14ac:dyDescent="0.3">
      <c r="A56" t="s">
        <v>48</v>
      </c>
      <c r="B56" s="14">
        <v>8722650</v>
      </c>
      <c r="D56" s="238"/>
      <c r="E56" s="237" t="s">
        <v>48</v>
      </c>
      <c r="F56" s="237" t="s">
        <v>580</v>
      </c>
      <c r="J56" s="227"/>
      <c r="K56" s="79"/>
    </row>
    <row r="57" spans="1:11" ht="15.75" thickBot="1" x14ac:dyDescent="0.3">
      <c r="A57" t="s">
        <v>63</v>
      </c>
      <c r="B57" s="14">
        <v>8705209</v>
      </c>
      <c r="D57" s="238"/>
      <c r="E57" s="237" t="s">
        <v>158</v>
      </c>
      <c r="F57" s="237" t="s">
        <v>580</v>
      </c>
      <c r="J57" s="227"/>
      <c r="K57" s="79"/>
    </row>
    <row r="58" spans="1:11" ht="15.75" thickBot="1" x14ac:dyDescent="0.3">
      <c r="A58" t="s">
        <v>456</v>
      </c>
      <c r="B58" s="14">
        <v>8517476</v>
      </c>
      <c r="D58" s="238"/>
      <c r="E58" s="237" t="s">
        <v>74</v>
      </c>
      <c r="F58" s="237" t="s">
        <v>580</v>
      </c>
      <c r="J58" s="227"/>
      <c r="K58" s="79"/>
    </row>
    <row r="59" spans="1:11" ht="15.75" thickBot="1" x14ac:dyDescent="0.3">
      <c r="A59" t="s">
        <v>190</v>
      </c>
      <c r="B59" s="14">
        <v>8386240</v>
      </c>
      <c r="D59" s="238"/>
      <c r="E59" s="237" t="s">
        <v>583</v>
      </c>
      <c r="F59" s="237" t="s">
        <v>580</v>
      </c>
      <c r="J59" s="227"/>
      <c r="K59" s="79"/>
    </row>
    <row r="60" spans="1:11" ht="15.75" thickBot="1" x14ac:dyDescent="0.3">
      <c r="A60" t="s">
        <v>586</v>
      </c>
      <c r="B60" s="14">
        <v>8183620</v>
      </c>
      <c r="D60" s="238"/>
      <c r="E60" s="237" t="s">
        <v>53</v>
      </c>
      <c r="F60" s="237" t="s">
        <v>580</v>
      </c>
      <c r="J60" s="227"/>
      <c r="K60" s="79"/>
    </row>
    <row r="61" spans="1:11" ht="15.75" thickBot="1" x14ac:dyDescent="0.3">
      <c r="A61" t="s">
        <v>6</v>
      </c>
      <c r="B61" s="14">
        <v>7976710</v>
      </c>
      <c r="D61" s="238"/>
      <c r="E61" s="237" t="s">
        <v>57</v>
      </c>
      <c r="F61" s="237" t="s">
        <v>580</v>
      </c>
      <c r="J61" s="227"/>
      <c r="K61" s="79"/>
    </row>
    <row r="62" spans="1:11" ht="15.75" thickBot="1" x14ac:dyDescent="0.3">
      <c r="A62" t="s">
        <v>606</v>
      </c>
      <c r="B62" s="14">
        <v>7908772</v>
      </c>
      <c r="D62" s="238"/>
      <c r="E62" s="237" t="s">
        <v>155</v>
      </c>
      <c r="F62" s="237" t="s">
        <v>580</v>
      </c>
      <c r="J62" s="227"/>
      <c r="K62" s="79"/>
    </row>
    <row r="63" spans="1:11" ht="15.75" thickBot="1" x14ac:dyDescent="0.3">
      <c r="A63" t="s">
        <v>4</v>
      </c>
      <c r="B63" s="14">
        <v>7905704</v>
      </c>
      <c r="D63" s="238"/>
      <c r="E63" s="237" t="s">
        <v>492</v>
      </c>
      <c r="F63" s="237" t="s">
        <v>580</v>
      </c>
      <c r="J63" s="227"/>
      <c r="K63" s="79"/>
    </row>
    <row r="64" spans="1:11" ht="15.75" thickBot="1" x14ac:dyDescent="0.3">
      <c r="A64" t="s">
        <v>605</v>
      </c>
      <c r="B64" s="14">
        <v>7898345</v>
      </c>
      <c r="D64" s="238"/>
      <c r="E64" s="237" t="s">
        <v>59</v>
      </c>
      <c r="F64" s="237" t="s">
        <v>580</v>
      </c>
      <c r="J64" s="227"/>
      <c r="K64" s="79"/>
    </row>
    <row r="65" spans="1:11" ht="15.75" thickBot="1" x14ac:dyDescent="0.3">
      <c r="A65" t="s">
        <v>65</v>
      </c>
      <c r="B65" s="14">
        <v>7618541</v>
      </c>
      <c r="D65" s="238"/>
      <c r="E65" s="237" t="s">
        <v>76</v>
      </c>
      <c r="F65" s="237" t="s">
        <v>580</v>
      </c>
      <c r="J65" s="227"/>
      <c r="K65" s="79"/>
    </row>
    <row r="66" spans="1:11" ht="15.75" thickBot="1" x14ac:dyDescent="0.3">
      <c r="A66" t="s">
        <v>195</v>
      </c>
      <c r="B66" s="14">
        <v>7494079</v>
      </c>
      <c r="D66" s="238"/>
      <c r="E66" s="237" t="s">
        <v>61</v>
      </c>
      <c r="F66" s="237" t="s">
        <v>580</v>
      </c>
      <c r="J66" s="227"/>
      <c r="K66" s="79"/>
    </row>
    <row r="67" spans="1:11" ht="15.75" thickBot="1" x14ac:dyDescent="0.3">
      <c r="A67" t="s">
        <v>193</v>
      </c>
      <c r="B67" s="14">
        <v>7434786</v>
      </c>
      <c r="D67" s="238"/>
      <c r="E67" s="237" t="s">
        <v>54</v>
      </c>
      <c r="F67" s="237" t="s">
        <v>580</v>
      </c>
      <c r="J67" s="227"/>
      <c r="K67" s="79"/>
    </row>
    <row r="68" spans="1:11" ht="15.75" thickBot="1" x14ac:dyDescent="0.3">
      <c r="A68" t="s">
        <v>625</v>
      </c>
      <c r="B68" s="14">
        <v>7361338</v>
      </c>
      <c r="D68" s="238"/>
      <c r="E68" s="237" t="s">
        <v>494</v>
      </c>
      <c r="F68" s="237" t="s">
        <v>580</v>
      </c>
      <c r="J68" s="227"/>
      <c r="K68" s="79"/>
    </row>
    <row r="69" spans="1:11" ht="15.75" thickBot="1" x14ac:dyDescent="0.3">
      <c r="A69" t="s">
        <v>154</v>
      </c>
      <c r="B69" s="14">
        <v>7328360</v>
      </c>
      <c r="D69" s="238"/>
      <c r="E69" s="237" t="s">
        <v>456</v>
      </c>
      <c r="F69" s="237" t="s">
        <v>580</v>
      </c>
      <c r="J69" s="227"/>
      <c r="K69" s="79"/>
    </row>
    <row r="70" spans="1:11" ht="15.75" thickBot="1" x14ac:dyDescent="0.3">
      <c r="A70" t="s">
        <v>620</v>
      </c>
      <c r="B70" s="14">
        <v>7313441</v>
      </c>
      <c r="D70" s="238"/>
      <c r="E70" s="237" t="s">
        <v>251</v>
      </c>
      <c r="F70" s="237" t="s">
        <v>580</v>
      </c>
      <c r="J70" s="227"/>
      <c r="K70" s="79"/>
    </row>
    <row r="71" spans="1:11" ht="15.75" thickBot="1" x14ac:dyDescent="0.3">
      <c r="A71" t="s">
        <v>74</v>
      </c>
      <c r="B71" s="14">
        <v>7073344</v>
      </c>
      <c r="D71" s="238"/>
      <c r="E71" s="237" t="s">
        <v>584</v>
      </c>
      <c r="F71" s="237" t="s">
        <v>580</v>
      </c>
      <c r="J71" s="227"/>
      <c r="K71" s="79"/>
    </row>
    <row r="72" spans="1:11" ht="15.75" thickBot="1" x14ac:dyDescent="0.3">
      <c r="A72" t="s">
        <v>615</v>
      </c>
      <c r="B72" s="14">
        <v>7028180</v>
      </c>
      <c r="D72" s="238"/>
      <c r="E72" s="237" t="s">
        <v>182</v>
      </c>
      <c r="F72" s="237" t="s">
        <v>580</v>
      </c>
      <c r="J72" s="227"/>
      <c r="K72" s="79"/>
    </row>
    <row r="73" spans="1:11" ht="15.75" thickBot="1" x14ac:dyDescent="0.3">
      <c r="A73" t="s">
        <v>73</v>
      </c>
      <c r="B73" s="14">
        <v>6981750</v>
      </c>
      <c r="D73" s="238"/>
      <c r="E73" s="237" t="s">
        <v>63</v>
      </c>
      <c r="F73" s="237" t="s">
        <v>580</v>
      </c>
      <c r="J73" s="227"/>
      <c r="K73" s="79"/>
    </row>
    <row r="74" spans="1:11" ht="15.75" thickBot="1" x14ac:dyDescent="0.3">
      <c r="A74" t="s">
        <v>57</v>
      </c>
      <c r="B74" s="14">
        <v>6864750</v>
      </c>
      <c r="D74" s="238"/>
      <c r="E74" s="237" t="s">
        <v>19</v>
      </c>
      <c r="F74" s="237" t="s">
        <v>580</v>
      </c>
      <c r="J74" s="227"/>
      <c r="K74" s="79"/>
    </row>
    <row r="75" spans="1:11" ht="15.75" thickBot="1" x14ac:dyDescent="0.3">
      <c r="A75" t="s">
        <v>251</v>
      </c>
      <c r="B75" s="14">
        <v>6855090</v>
      </c>
      <c r="D75" s="238"/>
      <c r="E75" s="237" t="s">
        <v>56</v>
      </c>
      <c r="F75" s="237" t="s">
        <v>580</v>
      </c>
      <c r="J75" s="227"/>
      <c r="K75" s="79"/>
    </row>
    <row r="76" spans="1:11" ht="15.75" thickBot="1" x14ac:dyDescent="0.3">
      <c r="A76" t="s">
        <v>60</v>
      </c>
      <c r="B76" s="14">
        <v>6834396</v>
      </c>
      <c r="D76" s="238"/>
      <c r="E76" s="237" t="s">
        <v>58</v>
      </c>
      <c r="F76" s="237" t="s">
        <v>580</v>
      </c>
      <c r="J76" s="227"/>
      <c r="K76" s="79"/>
    </row>
    <row r="77" spans="1:11" ht="15.75" thickBot="1" x14ac:dyDescent="0.3">
      <c r="A77" t="s">
        <v>608</v>
      </c>
      <c r="B77" s="14">
        <v>6807415</v>
      </c>
      <c r="D77" s="238"/>
      <c r="E77" s="237" t="s">
        <v>195</v>
      </c>
      <c r="F77" s="237" t="s">
        <v>580</v>
      </c>
      <c r="J77" s="227"/>
      <c r="K77" s="79"/>
    </row>
    <row r="78" spans="1:11" ht="15.75" thickBot="1" x14ac:dyDescent="0.3">
      <c r="A78" t="s">
        <v>53</v>
      </c>
      <c r="B78" s="14">
        <v>6694737</v>
      </c>
      <c r="D78" s="238"/>
      <c r="E78" s="237" t="s">
        <v>186</v>
      </c>
      <c r="F78" s="237" t="s">
        <v>580</v>
      </c>
      <c r="J78" s="227"/>
      <c r="K78" s="79"/>
    </row>
    <row r="79" spans="1:11" ht="15.75" thickBot="1" x14ac:dyDescent="0.3">
      <c r="A79" t="s">
        <v>622</v>
      </c>
      <c r="B79" s="14">
        <v>6663426</v>
      </c>
      <c r="D79" s="238"/>
      <c r="E79" s="237" t="s">
        <v>498</v>
      </c>
      <c r="F79" s="237" t="s">
        <v>580</v>
      </c>
      <c r="J79" s="227"/>
      <c r="K79" s="79"/>
    </row>
    <row r="80" spans="1:11" ht="15.75" thickBot="1" x14ac:dyDescent="0.3">
      <c r="A80" t="s">
        <v>153</v>
      </c>
      <c r="B80" s="14">
        <v>6606350</v>
      </c>
      <c r="D80" s="238"/>
      <c r="E80" s="237" t="s">
        <v>66</v>
      </c>
      <c r="F80" s="237" t="s">
        <v>580</v>
      </c>
      <c r="J80" s="227"/>
      <c r="K80" s="79"/>
    </row>
    <row r="81" spans="1:11" ht="15.75" thickBot="1" x14ac:dyDescent="0.3">
      <c r="A81" t="s">
        <v>187</v>
      </c>
      <c r="B81" s="14">
        <v>6600111</v>
      </c>
      <c r="D81" s="238"/>
      <c r="E81" s="237" t="s">
        <v>585</v>
      </c>
      <c r="F81" s="237" t="s">
        <v>580</v>
      </c>
      <c r="J81" s="227"/>
      <c r="K81" s="79"/>
    </row>
    <row r="82" spans="1:11" ht="15.75" thickBot="1" x14ac:dyDescent="0.3">
      <c r="A82" t="s">
        <v>64</v>
      </c>
      <c r="B82" s="14">
        <v>6523577</v>
      </c>
      <c r="D82" s="238"/>
      <c r="E82" s="237" t="s">
        <v>60</v>
      </c>
      <c r="F82" s="237" t="s">
        <v>580</v>
      </c>
      <c r="J82" s="227"/>
      <c r="K82" s="79"/>
    </row>
    <row r="83" spans="1:11" ht="15.75" thickBot="1" x14ac:dyDescent="0.3">
      <c r="A83" t="s">
        <v>613</v>
      </c>
      <c r="B83" s="14">
        <v>6517371</v>
      </c>
      <c r="D83" s="238"/>
      <c r="E83" s="237" t="s">
        <v>162</v>
      </c>
      <c r="F83" s="237" t="s">
        <v>580</v>
      </c>
      <c r="J83" s="227"/>
      <c r="K83" s="79"/>
    </row>
    <row r="84" spans="1:11" ht="15.75" thickBot="1" x14ac:dyDescent="0.3">
      <c r="A84" t="s">
        <v>581</v>
      </c>
      <c r="B84" s="14">
        <v>6470809</v>
      </c>
      <c r="D84" s="238"/>
      <c r="E84" s="237" t="s">
        <v>193</v>
      </c>
      <c r="F84" s="237" t="s">
        <v>580</v>
      </c>
      <c r="J84" s="227"/>
      <c r="K84" s="79"/>
    </row>
    <row r="85" spans="1:11" ht="15.75" thickBot="1" x14ac:dyDescent="0.3">
      <c r="A85" t="s">
        <v>585</v>
      </c>
      <c r="B85" s="14">
        <v>6289839</v>
      </c>
      <c r="D85" s="238"/>
      <c r="E85" s="237" t="s">
        <v>62</v>
      </c>
      <c r="F85" s="237" t="s">
        <v>580</v>
      </c>
      <c r="J85" s="227"/>
      <c r="K85" s="79"/>
    </row>
    <row r="86" spans="1:11" ht="15.75" thickBot="1" x14ac:dyDescent="0.3">
      <c r="A86" t="s">
        <v>609</v>
      </c>
      <c r="B86" s="14">
        <v>6283760</v>
      </c>
      <c r="D86" s="238"/>
      <c r="E86" s="237" t="s">
        <v>68</v>
      </c>
      <c r="F86" s="237" t="s">
        <v>580</v>
      </c>
      <c r="J86" s="227"/>
      <c r="K86" s="79"/>
    </row>
    <row r="87" spans="1:11" ht="15.75" thickBot="1" x14ac:dyDescent="0.3">
      <c r="A87" t="s">
        <v>46</v>
      </c>
      <c r="B87" s="14">
        <v>6175000</v>
      </c>
      <c r="D87" s="238"/>
      <c r="E87" s="237" t="s">
        <v>23</v>
      </c>
      <c r="F87" s="237" t="s">
        <v>580</v>
      </c>
      <c r="J87" s="227"/>
      <c r="K87" s="79"/>
    </row>
    <row r="88" spans="1:11" ht="15.75" thickBot="1" x14ac:dyDescent="0.3">
      <c r="A88" t="s">
        <v>579</v>
      </c>
      <c r="B88" s="14">
        <v>5689944</v>
      </c>
      <c r="D88" s="238"/>
      <c r="E88" s="237" t="s">
        <v>64</v>
      </c>
      <c r="F88" s="237" t="s">
        <v>580</v>
      </c>
      <c r="J88" s="227"/>
      <c r="K88" s="79"/>
    </row>
    <row r="89" spans="1:11" ht="15.75" thickBot="1" x14ac:dyDescent="0.3">
      <c r="A89" t="s">
        <v>31</v>
      </c>
      <c r="B89" s="14">
        <v>4744247</v>
      </c>
      <c r="D89" s="238"/>
      <c r="E89" s="237" t="s">
        <v>70</v>
      </c>
      <c r="F89" s="237" t="s">
        <v>580</v>
      </c>
      <c r="J89" s="227"/>
      <c r="K89" s="79"/>
    </row>
    <row r="90" spans="1:11" ht="15.75" thickBot="1" x14ac:dyDescent="0.3">
      <c r="A90" t="s">
        <v>260</v>
      </c>
      <c r="B90" s="14">
        <v>4273797</v>
      </c>
      <c r="D90" s="238"/>
      <c r="E90" s="237" t="s">
        <v>448</v>
      </c>
      <c r="F90" s="237" t="s">
        <v>580</v>
      </c>
      <c r="J90" s="227"/>
      <c r="K90" s="79"/>
    </row>
    <row r="91" spans="1:11" ht="15.75" thickBot="1" x14ac:dyDescent="0.3">
      <c r="A91" t="s">
        <v>621</v>
      </c>
      <c r="B91" s="14">
        <v>4148823</v>
      </c>
      <c r="D91" s="238"/>
      <c r="E91" s="237" t="s">
        <v>192</v>
      </c>
      <c r="F91" s="237" t="s">
        <v>580</v>
      </c>
      <c r="J91" s="227"/>
      <c r="K91" s="79"/>
    </row>
    <row r="92" spans="1:11" ht="15.75" thickBot="1" x14ac:dyDescent="0.3">
      <c r="A92" t="s">
        <v>62</v>
      </c>
      <c r="B92" s="14">
        <v>4090025</v>
      </c>
      <c r="D92" s="238"/>
      <c r="E92" s="237" t="s">
        <v>71</v>
      </c>
      <c r="F92" s="237" t="s">
        <v>580</v>
      </c>
      <c r="K92" s="79"/>
    </row>
    <row r="93" spans="1:11" ht="15.75" thickBot="1" x14ac:dyDescent="0.3">
      <c r="A93" t="s">
        <v>68</v>
      </c>
      <c r="B93" s="14">
        <v>1788671</v>
      </c>
      <c r="D93" s="238"/>
      <c r="E93" s="237" t="s">
        <v>260</v>
      </c>
      <c r="F93" s="239" t="s">
        <v>580</v>
      </c>
      <c r="K93" s="79"/>
    </row>
    <row r="94" spans="1:11" ht="15.75" thickBot="1" x14ac:dyDescent="0.3">
      <c r="A94" t="s">
        <v>176</v>
      </c>
      <c r="B94" s="14">
        <v>500735</v>
      </c>
      <c r="D94" s="238"/>
      <c r="E94" s="237" t="s">
        <v>586</v>
      </c>
      <c r="F94" s="237" t="s">
        <v>580</v>
      </c>
      <c r="K94" s="79"/>
    </row>
    <row r="95" spans="1:11" x14ac:dyDescent="0.25">
      <c r="A95" t="s">
        <v>25</v>
      </c>
      <c r="B95" s="14">
        <v>144231</v>
      </c>
      <c r="K95" s="79"/>
    </row>
    <row r="96" spans="1:11" x14ac:dyDescent="0.25">
      <c r="A96" t="s">
        <v>20</v>
      </c>
      <c r="B96" s="14">
        <v>2339</v>
      </c>
      <c r="K96" s="79"/>
    </row>
    <row r="97" spans="1:11" x14ac:dyDescent="0.25">
      <c r="A97" t="s">
        <v>50</v>
      </c>
      <c r="B97" s="14">
        <v>0</v>
      </c>
      <c r="K97" s="79"/>
    </row>
    <row r="98" spans="1:11" x14ac:dyDescent="0.25">
      <c r="A98" t="s">
        <v>618</v>
      </c>
      <c r="B98" s="14">
        <v>0</v>
      </c>
      <c r="K98" s="79"/>
    </row>
    <row r="99" spans="1:11" x14ac:dyDescent="0.25">
      <c r="A99" t="s">
        <v>623</v>
      </c>
      <c r="B99" s="14">
        <v>0</v>
      </c>
    </row>
    <row r="100" spans="1:11" x14ac:dyDescent="0.25">
      <c r="K100" s="14"/>
    </row>
    <row r="101" spans="1:11" x14ac:dyDescent="0.25">
      <c r="B101" s="14">
        <f>SUM(B2:B99)</f>
        <v>1053377369</v>
      </c>
    </row>
  </sheetData>
  <sortState xmlns:xlrd2="http://schemas.microsoft.com/office/spreadsheetml/2017/richdata2" ref="A2:B99">
    <sortCondition descending="1" ref="B2:B99"/>
  </sortState>
  <conditionalFormatting sqref="K2:K98">
    <cfRule type="expression" dxfId="42" priority="1">
      <formula>LOWER(TRIM(K2))="x"</formula>
    </cfRule>
    <cfRule type="expression" dxfId="41" priority="2">
      <formula>AND(K2&lt;&gt;"",LOWER(TRIM(K2))&lt;&gt;"x",VALUE(SUBSTITUTE(K2,",",""))=0)</formula>
    </cfRule>
    <cfRule type="expression" dxfId="40" priority="3">
      <formula>AND(K2&lt;&gt;"",LOWER(TRIM(K2))&lt;&gt;"x",VALUE(SUBSTITUTE(K2,",",""))&gt;0,VALUE(SUBSTITUTE(K2,",",""))&lt;6000000)</formula>
    </cfRule>
    <cfRule type="expression" dxfId="39" priority="4">
      <formula>AND(K2&lt;&gt;"",LOWER(TRIM(K2))&lt;&gt;"x",VALUE(SUBSTITUTE(K2,",",""))&gt;=6000000)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ClearScoreImport">
                <anchor moveWithCells="1" sizeWithCells="1">
                  <from>
                    <xdr:col>14</xdr:col>
                    <xdr:colOff>342900</xdr:colOff>
                    <xdr:row>1</xdr:row>
                    <xdr:rowOff>104775</xdr:rowOff>
                  </from>
                  <to>
                    <xdr:col>16</xdr:col>
                    <xdr:colOff>133350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4" name="Button 2">
              <controlPr defaultSize="0" print="0" autoFill="0" autoPict="0" macro="[0]!MatchScores">
                <anchor moveWithCells="1" sizeWithCells="1">
                  <from>
                    <xdr:col>2</xdr:col>
                    <xdr:colOff>247650</xdr:colOff>
                    <xdr:row>1</xdr:row>
                    <xdr:rowOff>95250</xdr:rowOff>
                  </from>
                  <to>
                    <xdr:col>3</xdr:col>
                    <xdr:colOff>228600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0A289-2A7B-4F66-99F8-3CA28B5D2EA6}">
  <sheetPr codeName="Sheet16"/>
  <dimension ref="A1:M24"/>
  <sheetViews>
    <sheetView showGridLines="0" workbookViewId="0">
      <selection activeCell="B2" sqref="B2:D2"/>
    </sheetView>
  </sheetViews>
  <sheetFormatPr defaultColWidth="9.140625" defaultRowHeight="14.25" x14ac:dyDescent="0.25"/>
  <cols>
    <col min="1" max="1" width="24.7109375" style="167" customWidth="1"/>
    <col min="2" max="2" width="14.7109375" style="167" customWidth="1"/>
    <col min="3" max="3" width="12.7109375" style="167" customWidth="1"/>
    <col min="4" max="4" width="14.7109375" style="167" customWidth="1"/>
    <col min="5" max="5" width="12.7109375" style="167" customWidth="1"/>
    <col min="6" max="6" width="14.7109375" style="167" customWidth="1"/>
    <col min="7" max="7" width="12.7109375" style="167" customWidth="1"/>
    <col min="8" max="8" width="14.7109375" style="167" customWidth="1"/>
    <col min="9" max="9" width="12.7109375" style="167" customWidth="1"/>
    <col min="10" max="10" width="14.7109375" style="167" customWidth="1"/>
    <col min="11" max="11" width="12.7109375" style="167" customWidth="1"/>
    <col min="12" max="12" width="16.7109375" style="167" customWidth="1"/>
    <col min="13" max="13" width="14.7109375" style="167" customWidth="1"/>
    <col min="14" max="16384" width="9.140625" style="167"/>
  </cols>
  <sheetData>
    <row r="1" spans="1:13" ht="32.1" customHeight="1" x14ac:dyDescent="0.45">
      <c r="A1" s="168" t="s">
        <v>220</v>
      </c>
    </row>
    <row r="2" spans="1:13" ht="27.95" customHeight="1" thickBot="1" x14ac:dyDescent="0.4">
      <c r="A2" s="169" t="s">
        <v>221</v>
      </c>
      <c r="B2" s="246" t="s">
        <v>41</v>
      </c>
      <c r="C2" s="247"/>
      <c r="D2" s="247"/>
    </row>
    <row r="3" spans="1:13" ht="8.1" customHeight="1" x14ac:dyDescent="0.25"/>
    <row r="4" spans="1:13" ht="24" customHeight="1" x14ac:dyDescent="0.25">
      <c r="A4" s="172" t="s">
        <v>222</v>
      </c>
      <c r="B4" s="173" t="s">
        <v>223</v>
      </c>
      <c r="C4" s="172" t="s">
        <v>224</v>
      </c>
      <c r="D4" s="173" t="s">
        <v>225</v>
      </c>
      <c r="E4" s="172" t="s">
        <v>224</v>
      </c>
      <c r="F4" s="173" t="s">
        <v>226</v>
      </c>
      <c r="G4" s="172" t="s">
        <v>224</v>
      </c>
      <c r="H4" s="173" t="s">
        <v>227</v>
      </c>
      <c r="I4" s="172" t="s">
        <v>224</v>
      </c>
      <c r="J4" s="173" t="s">
        <v>228</v>
      </c>
      <c r="K4" s="172" t="s">
        <v>224</v>
      </c>
      <c r="L4" s="174" t="s">
        <v>229</v>
      </c>
      <c r="M4" s="172" t="s">
        <v>224</v>
      </c>
    </row>
    <row r="5" spans="1:13" ht="22.15" customHeight="1" x14ac:dyDescent="0.25">
      <c r="A5" s="170" t="s">
        <v>230</v>
      </c>
      <c r="B5" s="206">
        <v>9372430</v>
      </c>
      <c r="C5" s="207">
        <v>-2817787</v>
      </c>
      <c r="D5" s="206">
        <v>6279365</v>
      </c>
      <c r="E5" s="207">
        <v>-175112</v>
      </c>
      <c r="F5" s="206">
        <v>2838152</v>
      </c>
      <c r="G5" s="207">
        <v>-5631713</v>
      </c>
      <c r="H5" s="206">
        <v>14528978</v>
      </c>
      <c r="I5" s="207">
        <v>-2740610</v>
      </c>
      <c r="J5" s="206">
        <v>13548089</v>
      </c>
      <c r="K5" s="208">
        <v>5729131</v>
      </c>
      <c r="L5" s="171">
        <v>46567014</v>
      </c>
      <c r="M5" s="209">
        <v>2182867</v>
      </c>
    </row>
    <row r="6" spans="1:13" ht="22.15" customHeight="1" x14ac:dyDescent="0.25">
      <c r="A6" s="177" t="s">
        <v>231</v>
      </c>
      <c r="B6" s="178">
        <v>12190217</v>
      </c>
      <c r="C6" s="200">
        <v>2442363</v>
      </c>
      <c r="D6" s="178">
        <v>6454477</v>
      </c>
      <c r="E6" s="200">
        <v>276557</v>
      </c>
      <c r="F6" s="178">
        <v>8469865</v>
      </c>
      <c r="G6" s="200">
        <v>2155309</v>
      </c>
      <c r="H6" s="178">
        <v>17269588</v>
      </c>
      <c r="I6" s="200">
        <v>2448972</v>
      </c>
      <c r="J6" s="178">
        <v>7818958</v>
      </c>
      <c r="K6" s="200">
        <v>1751159</v>
      </c>
      <c r="L6" s="179">
        <v>44384147</v>
      </c>
      <c r="M6" s="201">
        <v>1255402</v>
      </c>
    </row>
    <row r="7" spans="1:13" ht="22.15" customHeight="1" x14ac:dyDescent="0.25">
      <c r="A7" s="180" t="s">
        <v>232</v>
      </c>
      <c r="B7" s="198">
        <v>9747854</v>
      </c>
      <c r="C7" s="202">
        <v>-1157085</v>
      </c>
      <c r="D7" s="198">
        <v>6177920</v>
      </c>
      <c r="E7" s="202">
        <v>-970374</v>
      </c>
      <c r="F7" s="198">
        <v>6314556</v>
      </c>
      <c r="G7" s="202">
        <v>-359740</v>
      </c>
      <c r="H7" s="198">
        <v>14820616</v>
      </c>
      <c r="I7" s="202">
        <v>-8803556</v>
      </c>
      <c r="J7" s="198">
        <v>6067799</v>
      </c>
      <c r="K7" s="210">
        <v>3499</v>
      </c>
      <c r="L7" s="199">
        <v>43128745</v>
      </c>
      <c r="M7" s="203">
        <v>-11287256</v>
      </c>
    </row>
    <row r="8" spans="1:13" ht="22.15" customHeight="1" x14ac:dyDescent="0.25">
      <c r="A8" s="177" t="s">
        <v>233</v>
      </c>
      <c r="B8" s="178">
        <v>10904939</v>
      </c>
      <c r="C8" s="204">
        <v>-6204687</v>
      </c>
      <c r="D8" s="178">
        <v>7148294</v>
      </c>
      <c r="E8" s="204">
        <v>-2533181</v>
      </c>
      <c r="F8" s="178">
        <v>6674296</v>
      </c>
      <c r="G8" s="200">
        <v>472755</v>
      </c>
      <c r="H8" s="178">
        <v>23624172</v>
      </c>
      <c r="I8" s="200">
        <v>1882453</v>
      </c>
      <c r="J8" s="178">
        <v>6064300</v>
      </c>
      <c r="K8" s="204">
        <v>-1166144</v>
      </c>
      <c r="L8" s="179">
        <v>54416001</v>
      </c>
      <c r="M8" s="205">
        <v>-7548804</v>
      </c>
    </row>
    <row r="9" spans="1:13" ht="22.15" customHeight="1" x14ac:dyDescent="0.25">
      <c r="A9" s="180" t="s">
        <v>234</v>
      </c>
      <c r="B9" s="198">
        <v>17109626</v>
      </c>
      <c r="C9" s="180"/>
      <c r="D9" s="198">
        <v>9681475</v>
      </c>
      <c r="E9" s="180"/>
      <c r="F9" s="198">
        <v>6201541</v>
      </c>
      <c r="G9" s="180"/>
      <c r="H9" s="198">
        <v>21741719</v>
      </c>
      <c r="I9" s="180"/>
      <c r="J9" s="198">
        <v>7230444</v>
      </c>
      <c r="K9" s="180"/>
      <c r="L9" s="199">
        <v>61964805</v>
      </c>
      <c r="M9" s="180"/>
    </row>
    <row r="10" spans="1:13" ht="6" customHeight="1" thickBot="1" x14ac:dyDescent="0.3">
      <c r="A10" s="181"/>
      <c r="B10" s="181"/>
      <c r="C10" s="181"/>
      <c r="D10" s="181"/>
      <c r="E10" s="181"/>
      <c r="F10" s="181"/>
      <c r="G10" s="181"/>
      <c r="H10" s="181"/>
      <c r="I10" s="181"/>
      <c r="J10" s="181"/>
      <c r="K10" s="181"/>
      <c r="L10" s="181"/>
      <c r="M10" s="181"/>
    </row>
    <row r="11" spans="1:13" ht="24" customHeight="1" x14ac:dyDescent="0.25">
      <c r="A11" s="182" t="s">
        <v>235</v>
      </c>
      <c r="B11" s="183">
        <v>11865013.199999999</v>
      </c>
      <c r="C11" s="175"/>
      <c r="D11" s="183">
        <v>7148306.2000000002</v>
      </c>
      <c r="E11" s="175"/>
      <c r="F11" s="183">
        <v>6099682</v>
      </c>
      <c r="G11" s="175"/>
      <c r="H11" s="183">
        <v>18397014.600000001</v>
      </c>
      <c r="I11" s="175"/>
      <c r="J11" s="183">
        <v>8145918</v>
      </c>
      <c r="K11" s="175"/>
      <c r="L11" s="176">
        <v>50092142.399999999</v>
      </c>
      <c r="M11" s="175"/>
    </row>
    <row r="12" spans="1:13" ht="24" customHeight="1" x14ac:dyDescent="0.25">
      <c r="A12" s="184" t="s">
        <v>236</v>
      </c>
      <c r="B12" s="185">
        <v>17109626</v>
      </c>
      <c r="C12" s="170"/>
      <c r="D12" s="185">
        <v>9681475</v>
      </c>
      <c r="E12" s="170"/>
      <c r="F12" s="185">
        <v>8469865</v>
      </c>
      <c r="G12" s="170"/>
      <c r="H12" s="185">
        <v>23624172</v>
      </c>
      <c r="I12" s="170"/>
      <c r="J12" s="185">
        <v>13548089</v>
      </c>
      <c r="K12" s="170"/>
      <c r="L12" s="171">
        <v>61964805</v>
      </c>
      <c r="M12" s="170"/>
    </row>
    <row r="13" spans="1:13" ht="24" customHeight="1" x14ac:dyDescent="0.25">
      <c r="A13" s="186" t="s">
        <v>237</v>
      </c>
      <c r="B13" s="187">
        <v>9372430</v>
      </c>
      <c r="C13" s="175"/>
      <c r="D13" s="187">
        <v>6177920</v>
      </c>
      <c r="E13" s="175"/>
      <c r="F13" s="187">
        <v>2838152</v>
      </c>
      <c r="G13" s="175"/>
      <c r="H13" s="187">
        <v>14528978</v>
      </c>
      <c r="I13" s="175"/>
      <c r="J13" s="187">
        <v>6064300</v>
      </c>
      <c r="K13" s="175"/>
      <c r="L13" s="187">
        <v>43128745</v>
      </c>
      <c r="M13" s="175"/>
    </row>
    <row r="14" spans="1:13" ht="6" customHeight="1" thickBot="1" x14ac:dyDescent="0.3">
      <c r="A14" s="190"/>
      <c r="B14" s="190"/>
      <c r="C14" s="190"/>
      <c r="D14" s="190"/>
      <c r="E14" s="190"/>
      <c r="F14" s="190"/>
      <c r="G14" s="190"/>
      <c r="H14" s="190"/>
      <c r="I14" s="190"/>
      <c r="J14" s="190"/>
      <c r="K14" s="190"/>
      <c r="L14" s="190"/>
      <c r="M14" s="190"/>
    </row>
    <row r="15" spans="1:13" ht="25.9" customHeight="1" x14ac:dyDescent="0.35">
      <c r="A15" s="188" t="s">
        <v>239</v>
      </c>
    </row>
    <row r="16" spans="1:13" ht="28.15" customHeight="1" x14ac:dyDescent="0.25">
      <c r="A16" s="189" t="s">
        <v>171</v>
      </c>
      <c r="B16" s="191">
        <v>5</v>
      </c>
      <c r="C16" s="170"/>
      <c r="D16" s="189" t="s">
        <v>238</v>
      </c>
      <c r="E16" s="170"/>
      <c r="F16" s="192" t="s">
        <v>252</v>
      </c>
      <c r="G16" s="170"/>
      <c r="H16" s="189" t="s">
        <v>168</v>
      </c>
      <c r="I16" s="170"/>
      <c r="J16" s="192" t="s">
        <v>261</v>
      </c>
      <c r="K16" s="170"/>
      <c r="L16" s="170"/>
      <c r="M16" s="170"/>
    </row>
    <row r="17" spans="1:13" ht="28.15" customHeight="1" x14ac:dyDescent="0.25">
      <c r="A17" s="193" t="s">
        <v>240</v>
      </c>
      <c r="B17" s="194">
        <v>250460712</v>
      </c>
      <c r="C17" s="175"/>
      <c r="D17" s="193" t="s">
        <v>241</v>
      </c>
      <c r="E17" s="175"/>
      <c r="F17" s="195" t="s">
        <v>253</v>
      </c>
      <c r="G17" s="175"/>
      <c r="H17" s="193" t="s">
        <v>242</v>
      </c>
      <c r="I17" s="175"/>
      <c r="J17" s="196" t="s">
        <v>262</v>
      </c>
      <c r="K17" s="175"/>
      <c r="L17" s="175"/>
      <c r="M17" s="175"/>
    </row>
    <row r="18" spans="1:13" ht="6" customHeight="1" thickBot="1" x14ac:dyDescent="0.3">
      <c r="A18" s="190"/>
      <c r="B18" s="190"/>
      <c r="C18" s="190"/>
      <c r="D18" s="190"/>
      <c r="E18" s="190"/>
      <c r="F18" s="190"/>
      <c r="G18" s="190"/>
      <c r="H18" s="190"/>
      <c r="I18" s="190"/>
      <c r="J18" s="190"/>
      <c r="K18" s="190"/>
      <c r="L18" s="190"/>
      <c r="M18" s="190"/>
    </row>
    <row r="19" spans="1:13" ht="25.9" customHeight="1" x14ac:dyDescent="0.35">
      <c r="A19" s="188" t="s">
        <v>243</v>
      </c>
    </row>
    <row r="20" spans="1:13" ht="28.15" customHeight="1" x14ac:dyDescent="0.25">
      <c r="A20" s="189" t="s">
        <v>244</v>
      </c>
      <c r="B20" s="197" t="s">
        <v>263</v>
      </c>
      <c r="C20" s="170"/>
      <c r="D20" s="170"/>
      <c r="E20" s="170"/>
      <c r="F20" s="189" t="s">
        <v>245</v>
      </c>
      <c r="G20" s="170"/>
      <c r="H20" s="191">
        <v>0</v>
      </c>
      <c r="I20" s="170"/>
      <c r="J20" s="170"/>
      <c r="K20" s="170"/>
      <c r="L20" s="170"/>
      <c r="M20" s="170"/>
    </row>
    <row r="21" spans="1:13" ht="6" customHeight="1" thickBot="1" x14ac:dyDescent="0.3">
      <c r="A21" s="190"/>
      <c r="B21" s="190"/>
      <c r="C21" s="190"/>
      <c r="D21" s="190"/>
      <c r="E21" s="190"/>
      <c r="F21" s="190"/>
      <c r="G21" s="190"/>
      <c r="H21" s="190"/>
      <c r="I21" s="190"/>
      <c r="J21" s="190"/>
      <c r="K21" s="190"/>
      <c r="L21" s="190"/>
      <c r="M21" s="190"/>
    </row>
    <row r="22" spans="1:13" ht="25.9" customHeight="1" x14ac:dyDescent="0.35">
      <c r="A22" s="188" t="s">
        <v>246</v>
      </c>
    </row>
    <row r="23" spans="1:13" ht="28.15" customHeight="1" x14ac:dyDescent="0.25">
      <c r="A23" s="189" t="s">
        <v>247</v>
      </c>
      <c r="B23" s="191" t="s">
        <v>264</v>
      </c>
      <c r="C23" s="170"/>
      <c r="D23" s="170"/>
      <c r="E23" s="170"/>
      <c r="F23" s="189" t="s">
        <v>248</v>
      </c>
      <c r="G23" s="170"/>
      <c r="H23" s="197" t="s">
        <v>265</v>
      </c>
      <c r="I23" s="170"/>
      <c r="J23" s="170"/>
      <c r="K23" s="170"/>
      <c r="L23" s="170"/>
      <c r="M23" s="170"/>
    </row>
    <row r="24" spans="1:13" ht="28.15" customHeight="1" x14ac:dyDescent="0.25">
      <c r="A24" s="193" t="s">
        <v>249</v>
      </c>
      <c r="B24" s="248" t="s">
        <v>266</v>
      </c>
      <c r="C24" s="249"/>
      <c r="D24" s="249"/>
      <c r="E24" s="249"/>
      <c r="F24" s="249"/>
      <c r="G24" s="175"/>
      <c r="H24" s="175"/>
      <c r="I24" s="175"/>
      <c r="J24" s="175"/>
      <c r="K24" s="175"/>
      <c r="L24" s="175"/>
      <c r="M24" s="175"/>
    </row>
  </sheetData>
  <mergeCells count="2">
    <mergeCell ref="B2:D2"/>
    <mergeCell ref="B24:F24"/>
  </mergeCells>
  <dataValidations count="1">
    <dataValidation type="list" allowBlank="1" showInputMessage="1" showErrorMessage="1" sqref="B2" xr:uid="{D28B93B6-50D1-4DB0-BEC5-9B5257B476E4}">
      <formula1>_xlfn._LONGTEXT("ACoolNickName,Addisssss,Adi500,AreKayPee,Ashmit Odisha,a사시미스시,Balkan,beterano,Big Meech,biiee,Blaque,BravoTeam25,CarlosMLG,CARTON-LIN,Cgable,Chotta Hellboy,Chuck Woolery,convivial,COP ASHOK R3,Crazy On Break,Daani,Deadwake,DestinedOne,edimarfem,EFGH,Ender","174,fantasmah,FernaLS,GaurangM,GKPHyInd,go0ns,HellBOY,Hnakai,HulaGrafix,HURSTBRO,IJAG,IJKL,indiasapu,INMORTALES,Jackal $0 F2P,Jbzscrews,Josh 007,Jäckal $0 F2P.2,kealThus,Kimpossible7544,Knull is back,LeleXX85,lion cute,Lisa,LittleOmig,LoverGuy,Lunacat17,M","-D,MatthewKehling,Matys,Mekk9,Meowwe,Mervyn,metalhead1617,MexCol,misswiz,Mr GAMER,MyHitMyWay,Ooppss,Ozzi,Pabloaob,RedDawn2110,Rex Odie,Rushu19,RyanD,Slap-mtl-can,Smokie boi,Storm-Batey,SurvivorBias,Sweetgum Matt,T3psu,Tha-Don,THE LEGEND,theKD,tij,Tillu Bo","dmosh,TLCHIN,TurkeyG,Turtley22,Valbru,Valentine85,Vio,WALTER676,Webb91,XPmatrix,XxStonexX")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FC35D-C067-4323-A6BE-FC34B1405ACF}">
  <sheetPr codeName="Sheet10"/>
  <dimension ref="A1:AD102"/>
  <sheetViews>
    <sheetView topLeftCell="A27" workbookViewId="0">
      <selection activeCell="A16" sqref="A16:XFD16"/>
    </sheetView>
  </sheetViews>
  <sheetFormatPr defaultRowHeight="15" x14ac:dyDescent="0.25"/>
  <cols>
    <col min="1" max="1" width="16" customWidth="1"/>
    <col min="2" max="2" width="10.28515625" style="227" customWidth="1"/>
    <col min="3" max="3" width="10.140625" customWidth="1"/>
    <col min="4" max="4" width="14.28515625" customWidth="1"/>
    <col min="5" max="5" width="12.5703125" customWidth="1"/>
    <col min="6" max="6" width="10.140625" customWidth="1"/>
    <col min="7" max="7" width="11" style="227" customWidth="1"/>
    <col min="8" max="9" width="11" customWidth="1"/>
    <col min="10" max="10" width="11.140625" style="227" customWidth="1"/>
    <col min="11" max="12" width="11.140625" customWidth="1"/>
    <col min="13" max="13" width="11.140625" style="227" customWidth="1"/>
    <col min="14" max="15" width="11.140625" customWidth="1"/>
    <col min="16" max="16" width="12" style="227" customWidth="1"/>
    <col min="17" max="18" width="12" customWidth="1"/>
    <col min="19" max="19" width="12" style="227" customWidth="1"/>
    <col min="20" max="21" width="12" customWidth="1"/>
    <col min="22" max="22" width="12" style="227" customWidth="1"/>
    <col min="23" max="24" width="12" customWidth="1"/>
    <col min="25" max="25" width="12" style="227" customWidth="1"/>
    <col min="26" max="27" width="12" customWidth="1"/>
    <col min="28" max="28" width="12" style="227" customWidth="1"/>
    <col min="29" max="105" width="12" customWidth="1"/>
    <col min="106" max="1005" width="13" customWidth="1"/>
    <col min="1006" max="10005" width="14" customWidth="1"/>
    <col min="10006" max="16384" width="15" customWidth="1"/>
  </cols>
  <sheetData>
    <row r="1" spans="1:30" ht="63" customHeight="1" x14ac:dyDescent="0.25">
      <c r="A1" t="s">
        <v>185</v>
      </c>
      <c r="B1" s="227" t="s">
        <v>267</v>
      </c>
      <c r="C1" t="s">
        <v>2</v>
      </c>
      <c r="D1" t="s">
        <v>416</v>
      </c>
      <c r="E1" t="s">
        <v>417</v>
      </c>
      <c r="G1" s="227" t="s">
        <v>267</v>
      </c>
      <c r="H1" t="s">
        <v>424</v>
      </c>
      <c r="I1" t="s">
        <v>416</v>
      </c>
      <c r="J1" s="227" t="s">
        <v>267</v>
      </c>
      <c r="K1" t="s">
        <v>424</v>
      </c>
      <c r="L1" t="s">
        <v>416</v>
      </c>
      <c r="M1" s="227" t="s">
        <v>267</v>
      </c>
      <c r="N1" t="s">
        <v>424</v>
      </c>
      <c r="O1" t="s">
        <v>416</v>
      </c>
      <c r="P1" s="227" t="s">
        <v>267</v>
      </c>
      <c r="Q1" t="s">
        <v>424</v>
      </c>
      <c r="R1" t="s">
        <v>416</v>
      </c>
      <c r="S1" s="227" t="s">
        <v>267</v>
      </c>
      <c r="T1" t="s">
        <v>424</v>
      </c>
      <c r="U1" t="s">
        <v>416</v>
      </c>
      <c r="V1" s="227" t="s">
        <v>267</v>
      </c>
      <c r="W1" t="s">
        <v>424</v>
      </c>
      <c r="X1" t="s">
        <v>416</v>
      </c>
      <c r="Y1" s="227" t="s">
        <v>267</v>
      </c>
      <c r="Z1" t="s">
        <v>424</v>
      </c>
      <c r="AA1" t="s">
        <v>416</v>
      </c>
      <c r="AB1" s="227" t="s">
        <v>267</v>
      </c>
      <c r="AC1" t="s">
        <v>424</v>
      </c>
      <c r="AD1" t="s">
        <v>416</v>
      </c>
    </row>
    <row r="2" spans="1:30" x14ac:dyDescent="0.25">
      <c r="A2" t="s">
        <v>190</v>
      </c>
      <c r="B2" s="227">
        <v>46153</v>
      </c>
      <c r="C2">
        <v>30</v>
      </c>
      <c r="D2" t="s">
        <v>505</v>
      </c>
      <c r="E2" s="236" t="s">
        <v>541</v>
      </c>
      <c r="F2" t="s">
        <v>345</v>
      </c>
      <c r="G2" s="227">
        <v>46146</v>
      </c>
      <c r="H2">
        <v>30</v>
      </c>
      <c r="I2" t="s">
        <v>346</v>
      </c>
      <c r="J2" s="227">
        <v>46143</v>
      </c>
      <c r="K2">
        <v>30</v>
      </c>
      <c r="L2" t="s">
        <v>309</v>
      </c>
    </row>
    <row r="3" spans="1:30" x14ac:dyDescent="0.25">
      <c r="A3" t="s">
        <v>8</v>
      </c>
      <c r="B3" s="227">
        <v>46153</v>
      </c>
      <c r="C3">
        <v>30</v>
      </c>
      <c r="D3" t="s">
        <v>462</v>
      </c>
      <c r="E3" s="236" t="s">
        <v>534</v>
      </c>
      <c r="F3" t="s">
        <v>345</v>
      </c>
      <c r="G3" s="227">
        <v>46146</v>
      </c>
      <c r="H3">
        <v>30</v>
      </c>
      <c r="I3" t="s">
        <v>347</v>
      </c>
      <c r="J3" s="227">
        <v>46143</v>
      </c>
      <c r="K3">
        <v>30</v>
      </c>
      <c r="L3" t="s">
        <v>316</v>
      </c>
    </row>
    <row r="4" spans="1:30" x14ac:dyDescent="0.25">
      <c r="A4" t="s">
        <v>4</v>
      </c>
      <c r="B4" s="227">
        <v>46153</v>
      </c>
      <c r="C4">
        <v>30</v>
      </c>
      <c r="D4" t="s">
        <v>463</v>
      </c>
      <c r="E4" s="236" t="s">
        <v>539</v>
      </c>
      <c r="F4" t="s">
        <v>345</v>
      </c>
      <c r="G4" s="227">
        <v>46146</v>
      </c>
      <c r="H4">
        <v>30</v>
      </c>
      <c r="I4" t="s">
        <v>348</v>
      </c>
      <c r="J4" s="227">
        <v>46143</v>
      </c>
      <c r="K4">
        <v>30</v>
      </c>
      <c r="L4" t="s">
        <v>295</v>
      </c>
    </row>
    <row r="5" spans="1:30" x14ac:dyDescent="0.25">
      <c r="A5" t="s">
        <v>336</v>
      </c>
      <c r="B5" s="227">
        <v>46153</v>
      </c>
      <c r="C5">
        <v>33</v>
      </c>
      <c r="D5" t="s">
        <v>349</v>
      </c>
      <c r="E5" s="234" t="s">
        <v>415</v>
      </c>
      <c r="F5" t="s">
        <v>345</v>
      </c>
      <c r="G5" s="227">
        <v>46146</v>
      </c>
      <c r="H5">
        <v>33</v>
      </c>
      <c r="I5" t="s">
        <v>349</v>
      </c>
    </row>
    <row r="6" spans="1:30" x14ac:dyDescent="0.25">
      <c r="A6" t="s">
        <v>7</v>
      </c>
      <c r="B6" s="227">
        <v>46153</v>
      </c>
      <c r="C6">
        <v>30</v>
      </c>
      <c r="D6" t="s">
        <v>506</v>
      </c>
      <c r="E6" s="236" t="s">
        <v>542</v>
      </c>
      <c r="F6" t="s">
        <v>345</v>
      </c>
      <c r="G6" s="227">
        <v>46146</v>
      </c>
      <c r="H6">
        <v>30</v>
      </c>
      <c r="I6" t="s">
        <v>350</v>
      </c>
      <c r="J6" s="227">
        <v>46143</v>
      </c>
      <c r="K6">
        <v>30</v>
      </c>
      <c r="L6" t="s">
        <v>306</v>
      </c>
    </row>
    <row r="7" spans="1:30" x14ac:dyDescent="0.25">
      <c r="A7" t="s">
        <v>12</v>
      </c>
      <c r="B7" s="227">
        <v>46153</v>
      </c>
      <c r="C7">
        <v>31</v>
      </c>
      <c r="D7" t="s">
        <v>356</v>
      </c>
      <c r="E7" s="236" t="s">
        <v>543</v>
      </c>
      <c r="F7" t="s">
        <v>345</v>
      </c>
      <c r="G7" s="227">
        <v>46146</v>
      </c>
      <c r="H7">
        <v>31</v>
      </c>
      <c r="I7" t="s">
        <v>351</v>
      </c>
      <c r="J7" s="227">
        <v>46143</v>
      </c>
      <c r="K7">
        <v>31</v>
      </c>
      <c r="L7" t="s">
        <v>323</v>
      </c>
    </row>
    <row r="8" spans="1:30" x14ac:dyDescent="0.25">
      <c r="A8" t="s">
        <v>14</v>
      </c>
      <c r="B8" s="227">
        <v>46153</v>
      </c>
      <c r="C8">
        <v>30</v>
      </c>
      <c r="D8" t="s">
        <v>440</v>
      </c>
      <c r="E8" s="236" t="s">
        <v>422</v>
      </c>
      <c r="F8" t="s">
        <v>345</v>
      </c>
      <c r="G8" s="227">
        <v>46146</v>
      </c>
      <c r="H8">
        <v>30</v>
      </c>
      <c r="I8" t="s">
        <v>353</v>
      </c>
      <c r="J8" s="227">
        <v>46143</v>
      </c>
      <c r="K8">
        <v>30</v>
      </c>
      <c r="L8" t="s">
        <v>315</v>
      </c>
    </row>
    <row r="9" spans="1:30" x14ac:dyDescent="0.25">
      <c r="A9" t="s">
        <v>17</v>
      </c>
      <c r="B9" s="227">
        <v>46153</v>
      </c>
      <c r="C9">
        <v>29</v>
      </c>
      <c r="D9" t="s">
        <v>464</v>
      </c>
      <c r="E9" s="236" t="s">
        <v>535</v>
      </c>
      <c r="F9" t="s">
        <v>345</v>
      </c>
      <c r="G9" s="227">
        <v>46146</v>
      </c>
      <c r="H9">
        <v>29</v>
      </c>
      <c r="I9" t="s">
        <v>354</v>
      </c>
      <c r="J9" s="227">
        <v>46143</v>
      </c>
      <c r="K9">
        <v>29</v>
      </c>
      <c r="L9" t="s">
        <v>329</v>
      </c>
    </row>
    <row r="10" spans="1:30" x14ac:dyDescent="0.25">
      <c r="A10" t="s">
        <v>13</v>
      </c>
      <c r="B10" s="227">
        <v>46153</v>
      </c>
      <c r="C10">
        <v>31</v>
      </c>
      <c r="D10" t="s">
        <v>465</v>
      </c>
      <c r="E10" s="236" t="s">
        <v>544</v>
      </c>
      <c r="F10" t="s">
        <v>345</v>
      </c>
      <c r="G10" s="227">
        <v>46146</v>
      </c>
      <c r="H10">
        <v>31</v>
      </c>
      <c r="I10" t="s">
        <v>355</v>
      </c>
      <c r="J10" s="227">
        <v>46143</v>
      </c>
      <c r="K10">
        <v>31</v>
      </c>
      <c r="L10" t="s">
        <v>300</v>
      </c>
    </row>
    <row r="11" spans="1:30" x14ac:dyDescent="0.25">
      <c r="A11" t="s">
        <v>20</v>
      </c>
      <c r="B11" s="227">
        <v>46153</v>
      </c>
      <c r="C11">
        <v>30</v>
      </c>
      <c r="D11" t="s">
        <v>545</v>
      </c>
      <c r="E11" s="236" t="s">
        <v>546</v>
      </c>
      <c r="F11" t="s">
        <v>345</v>
      </c>
      <c r="G11" s="227">
        <v>46146</v>
      </c>
      <c r="H11">
        <v>30</v>
      </c>
      <c r="I11" t="s">
        <v>356</v>
      </c>
      <c r="J11" s="227">
        <v>46143</v>
      </c>
      <c r="K11">
        <v>30</v>
      </c>
      <c r="L11" t="s">
        <v>480</v>
      </c>
    </row>
    <row r="12" spans="1:30" x14ac:dyDescent="0.25">
      <c r="A12" t="s">
        <v>65</v>
      </c>
      <c r="B12" s="227">
        <v>46153</v>
      </c>
      <c r="C12">
        <v>28</v>
      </c>
      <c r="D12" t="s">
        <v>466</v>
      </c>
      <c r="E12" s="236" t="s">
        <v>418</v>
      </c>
      <c r="F12" t="s">
        <v>345</v>
      </c>
      <c r="G12" s="227">
        <v>46146</v>
      </c>
      <c r="H12">
        <v>28</v>
      </c>
      <c r="I12" t="s">
        <v>357</v>
      </c>
      <c r="J12" s="227">
        <v>46143</v>
      </c>
      <c r="K12">
        <v>28</v>
      </c>
      <c r="L12" t="s">
        <v>322</v>
      </c>
    </row>
    <row r="13" spans="1:30" x14ac:dyDescent="0.25">
      <c r="A13" t="s">
        <v>16</v>
      </c>
      <c r="B13" s="227">
        <v>46153</v>
      </c>
      <c r="C13">
        <v>30</v>
      </c>
      <c r="D13" t="s">
        <v>467</v>
      </c>
      <c r="E13" s="236" t="s">
        <v>547</v>
      </c>
      <c r="F13" t="s">
        <v>345</v>
      </c>
      <c r="G13" s="227">
        <v>46146</v>
      </c>
      <c r="H13">
        <v>30</v>
      </c>
      <c r="I13" t="s">
        <v>358</v>
      </c>
      <c r="J13" s="227">
        <v>46143</v>
      </c>
      <c r="K13">
        <v>30</v>
      </c>
      <c r="L13" t="s">
        <v>299</v>
      </c>
    </row>
    <row r="14" spans="1:30" x14ac:dyDescent="0.25">
      <c r="A14" t="s">
        <v>25</v>
      </c>
      <c r="B14" s="227">
        <v>46153</v>
      </c>
      <c r="C14">
        <v>29</v>
      </c>
      <c r="D14" t="s">
        <v>442</v>
      </c>
      <c r="E14" s="236" t="s">
        <v>540</v>
      </c>
      <c r="F14" t="s">
        <v>345</v>
      </c>
      <c r="G14" s="227">
        <v>46146</v>
      </c>
      <c r="H14">
        <v>29</v>
      </c>
      <c r="I14" t="s">
        <v>359</v>
      </c>
      <c r="J14" s="227">
        <v>46143</v>
      </c>
      <c r="K14">
        <v>29</v>
      </c>
      <c r="L14" t="s">
        <v>330</v>
      </c>
    </row>
    <row r="15" spans="1:30" x14ac:dyDescent="0.25">
      <c r="A15" t="s">
        <v>188</v>
      </c>
      <c r="B15" s="227">
        <v>46153</v>
      </c>
      <c r="C15">
        <v>29</v>
      </c>
      <c r="D15" t="s">
        <v>438</v>
      </c>
      <c r="E15" s="236" t="s">
        <v>539</v>
      </c>
      <c r="F15" t="s">
        <v>345</v>
      </c>
      <c r="G15" s="227">
        <v>46146</v>
      </c>
      <c r="H15">
        <v>29</v>
      </c>
      <c r="I15" t="s">
        <v>360</v>
      </c>
      <c r="J15" s="227">
        <v>46143</v>
      </c>
      <c r="K15">
        <v>29</v>
      </c>
      <c r="L15" t="s">
        <v>305</v>
      </c>
    </row>
    <row r="16" spans="1:30" x14ac:dyDescent="0.25">
      <c r="A16" t="s">
        <v>431</v>
      </c>
      <c r="B16" s="227">
        <v>46153</v>
      </c>
      <c r="C16">
        <v>32</v>
      </c>
      <c r="D16" t="s">
        <v>362</v>
      </c>
      <c r="E16" s="234" t="s">
        <v>415</v>
      </c>
      <c r="F16" t="s">
        <v>345</v>
      </c>
      <c r="G16" s="227">
        <v>46146</v>
      </c>
      <c r="H16">
        <v>32</v>
      </c>
      <c r="I16" t="s">
        <v>362</v>
      </c>
      <c r="J16" s="227">
        <v>46143</v>
      </c>
      <c r="K16">
        <v>32</v>
      </c>
      <c r="L16" t="s">
        <v>285</v>
      </c>
    </row>
    <row r="17" spans="1:12" x14ac:dyDescent="0.25">
      <c r="A17" t="s">
        <v>429</v>
      </c>
      <c r="B17" s="227">
        <v>46153</v>
      </c>
      <c r="C17">
        <v>31</v>
      </c>
      <c r="D17" t="s">
        <v>363</v>
      </c>
      <c r="E17" s="234" t="s">
        <v>415</v>
      </c>
      <c r="F17" t="s">
        <v>345</v>
      </c>
      <c r="G17" s="227">
        <v>46146</v>
      </c>
      <c r="H17">
        <v>31</v>
      </c>
      <c r="I17" t="s">
        <v>363</v>
      </c>
      <c r="J17" s="227">
        <v>46143</v>
      </c>
      <c r="K17">
        <v>31</v>
      </c>
      <c r="L17" t="s">
        <v>278</v>
      </c>
    </row>
    <row r="18" spans="1:12" x14ac:dyDescent="0.25">
      <c r="A18" t="s">
        <v>31</v>
      </c>
      <c r="B18" s="227">
        <v>46153</v>
      </c>
      <c r="C18">
        <v>29</v>
      </c>
      <c r="D18" t="s">
        <v>507</v>
      </c>
      <c r="E18" s="236" t="s">
        <v>423</v>
      </c>
      <c r="F18" t="s">
        <v>345</v>
      </c>
      <c r="G18" s="227">
        <v>46146</v>
      </c>
      <c r="H18">
        <v>29</v>
      </c>
      <c r="I18" t="s">
        <v>364</v>
      </c>
      <c r="J18" s="227">
        <v>46143</v>
      </c>
      <c r="K18">
        <v>29</v>
      </c>
      <c r="L18" t="s">
        <v>321</v>
      </c>
    </row>
    <row r="19" spans="1:12" x14ac:dyDescent="0.25">
      <c r="A19" t="s">
        <v>28</v>
      </c>
      <c r="B19" s="227">
        <v>46153</v>
      </c>
      <c r="C19">
        <v>31</v>
      </c>
      <c r="D19" t="s">
        <v>508</v>
      </c>
      <c r="E19" s="236" t="s">
        <v>423</v>
      </c>
      <c r="F19" t="s">
        <v>345</v>
      </c>
      <c r="G19" s="227">
        <v>46146</v>
      </c>
      <c r="H19">
        <v>31</v>
      </c>
      <c r="I19" t="s">
        <v>365</v>
      </c>
      <c r="J19" s="227">
        <v>46143</v>
      </c>
      <c r="K19">
        <v>31</v>
      </c>
      <c r="L19" t="s">
        <v>288</v>
      </c>
    </row>
    <row r="20" spans="1:12" x14ac:dyDescent="0.25">
      <c r="A20" t="s">
        <v>6</v>
      </c>
      <c r="B20" s="227">
        <v>46153</v>
      </c>
      <c r="C20">
        <v>32</v>
      </c>
      <c r="D20" t="s">
        <v>570</v>
      </c>
      <c r="E20" s="236" t="s">
        <v>574</v>
      </c>
      <c r="G20" s="227">
        <v>46146</v>
      </c>
      <c r="H20">
        <v>32</v>
      </c>
      <c r="I20" t="s">
        <v>366</v>
      </c>
      <c r="J20" s="227">
        <v>46143</v>
      </c>
      <c r="K20">
        <v>32</v>
      </c>
      <c r="L20" t="s">
        <v>273</v>
      </c>
    </row>
    <row r="21" spans="1:12" x14ac:dyDescent="0.25">
      <c r="A21" t="s">
        <v>152</v>
      </c>
      <c r="B21" s="227">
        <v>46153</v>
      </c>
      <c r="C21">
        <v>32</v>
      </c>
      <c r="D21" t="s">
        <v>550</v>
      </c>
      <c r="E21" s="236" t="s">
        <v>421</v>
      </c>
      <c r="F21" t="s">
        <v>345</v>
      </c>
      <c r="G21" s="227">
        <v>46146</v>
      </c>
      <c r="H21">
        <v>32</v>
      </c>
      <c r="I21" t="s">
        <v>367</v>
      </c>
      <c r="J21" s="227">
        <v>46143</v>
      </c>
      <c r="K21">
        <v>32</v>
      </c>
      <c r="L21" t="s">
        <v>268</v>
      </c>
    </row>
    <row r="22" spans="1:12" x14ac:dyDescent="0.25">
      <c r="A22" t="s">
        <v>176</v>
      </c>
      <c r="B22" s="227">
        <v>46153</v>
      </c>
      <c r="C22">
        <v>30</v>
      </c>
      <c r="D22" t="s">
        <v>509</v>
      </c>
      <c r="E22" s="236" t="s">
        <v>436</v>
      </c>
      <c r="F22" t="s">
        <v>345</v>
      </c>
      <c r="G22" s="227">
        <v>46146</v>
      </c>
      <c r="H22">
        <v>30</v>
      </c>
      <c r="I22" t="s">
        <v>368</v>
      </c>
      <c r="J22" s="227">
        <v>46143</v>
      </c>
      <c r="K22">
        <v>30</v>
      </c>
      <c r="L22" t="s">
        <v>310</v>
      </c>
    </row>
    <row r="23" spans="1:12" x14ac:dyDescent="0.25">
      <c r="A23" t="s">
        <v>32</v>
      </c>
      <c r="B23" s="227">
        <v>46153</v>
      </c>
      <c r="C23">
        <v>30</v>
      </c>
      <c r="D23" t="s">
        <v>510</v>
      </c>
      <c r="E23" s="236" t="s">
        <v>536</v>
      </c>
      <c r="F23" t="s">
        <v>345</v>
      </c>
      <c r="G23" s="227">
        <v>46146</v>
      </c>
      <c r="H23">
        <v>30</v>
      </c>
      <c r="I23" t="s">
        <v>369</v>
      </c>
      <c r="J23" s="227">
        <v>46143</v>
      </c>
      <c r="K23">
        <v>30</v>
      </c>
      <c r="L23" t="s">
        <v>286</v>
      </c>
    </row>
    <row r="24" spans="1:12" x14ac:dyDescent="0.25">
      <c r="A24" t="s">
        <v>10</v>
      </c>
      <c r="B24" s="227">
        <v>46153</v>
      </c>
      <c r="C24">
        <v>31</v>
      </c>
      <c r="D24" t="s">
        <v>435</v>
      </c>
      <c r="E24" s="236" t="s">
        <v>419</v>
      </c>
      <c r="G24" s="227">
        <v>46146</v>
      </c>
      <c r="H24">
        <v>31</v>
      </c>
      <c r="I24" t="s">
        <v>370</v>
      </c>
      <c r="J24" s="227">
        <v>46143</v>
      </c>
      <c r="K24">
        <v>31</v>
      </c>
      <c r="L24" t="s">
        <v>276</v>
      </c>
    </row>
    <row r="25" spans="1:12" x14ac:dyDescent="0.25">
      <c r="A25" t="s">
        <v>203</v>
      </c>
      <c r="B25" s="227">
        <v>46153</v>
      </c>
      <c r="C25">
        <v>30</v>
      </c>
      <c r="D25" t="s">
        <v>511</v>
      </c>
      <c r="E25" s="234" t="s">
        <v>552</v>
      </c>
      <c r="F25" t="s">
        <v>553</v>
      </c>
      <c r="G25" s="227">
        <v>46146</v>
      </c>
      <c r="H25">
        <v>29</v>
      </c>
      <c r="I25" t="s">
        <v>371</v>
      </c>
      <c r="J25" s="227">
        <v>46143</v>
      </c>
      <c r="K25">
        <v>29</v>
      </c>
      <c r="L25" t="s">
        <v>319</v>
      </c>
    </row>
    <row r="26" spans="1:12" x14ac:dyDescent="0.25">
      <c r="A26" t="s">
        <v>73</v>
      </c>
      <c r="B26" s="227">
        <v>46153</v>
      </c>
      <c r="C26">
        <v>30</v>
      </c>
      <c r="D26" t="s">
        <v>512</v>
      </c>
      <c r="E26" s="236" t="s">
        <v>554</v>
      </c>
      <c r="F26" t="s">
        <v>345</v>
      </c>
      <c r="G26" s="227">
        <v>46146</v>
      </c>
      <c r="H26">
        <v>30</v>
      </c>
      <c r="I26" t="s">
        <v>372</v>
      </c>
      <c r="J26" s="227">
        <v>46143</v>
      </c>
      <c r="K26">
        <v>30</v>
      </c>
      <c r="L26" t="s">
        <v>293</v>
      </c>
    </row>
    <row r="27" spans="1:12" x14ac:dyDescent="0.25">
      <c r="A27" t="s">
        <v>187</v>
      </c>
      <c r="B27" s="227">
        <v>46153</v>
      </c>
      <c r="C27">
        <v>31</v>
      </c>
      <c r="D27" t="s">
        <v>468</v>
      </c>
      <c r="E27" s="234" t="s">
        <v>478</v>
      </c>
      <c r="F27" t="s">
        <v>345</v>
      </c>
      <c r="G27" s="227">
        <v>46146</v>
      </c>
      <c r="H27">
        <v>31</v>
      </c>
      <c r="I27" t="s">
        <v>373</v>
      </c>
      <c r="J27" s="227">
        <v>46143</v>
      </c>
      <c r="K27">
        <v>31</v>
      </c>
      <c r="L27" t="s">
        <v>284</v>
      </c>
    </row>
    <row r="28" spans="1:12" x14ac:dyDescent="0.25">
      <c r="A28" t="s">
        <v>35</v>
      </c>
      <c r="B28" s="227">
        <v>46153</v>
      </c>
      <c r="C28">
        <v>31</v>
      </c>
      <c r="D28" t="s">
        <v>513</v>
      </c>
      <c r="E28" s="236" t="s">
        <v>555</v>
      </c>
      <c r="F28" t="s">
        <v>345</v>
      </c>
      <c r="G28" s="227">
        <v>46146</v>
      </c>
      <c r="H28">
        <v>31</v>
      </c>
      <c r="I28" t="s">
        <v>374</v>
      </c>
      <c r="J28" s="227">
        <v>46143</v>
      </c>
      <c r="K28">
        <v>31</v>
      </c>
      <c r="L28" t="s">
        <v>292</v>
      </c>
    </row>
    <row r="29" spans="1:12" x14ac:dyDescent="0.25">
      <c r="A29" t="s">
        <v>194</v>
      </c>
      <c r="B29" s="227">
        <v>46153</v>
      </c>
      <c r="C29">
        <v>29</v>
      </c>
      <c r="D29" t="s">
        <v>469</v>
      </c>
      <c r="E29" s="236" t="s">
        <v>434</v>
      </c>
      <c r="F29" t="s">
        <v>345</v>
      </c>
      <c r="G29" s="227">
        <v>46146</v>
      </c>
      <c r="H29">
        <v>29</v>
      </c>
      <c r="I29" t="s">
        <v>375</v>
      </c>
      <c r="J29" s="227">
        <v>46143</v>
      </c>
      <c r="K29">
        <v>29</v>
      </c>
      <c r="L29" t="s">
        <v>334</v>
      </c>
    </row>
    <row r="30" spans="1:12" x14ac:dyDescent="0.25">
      <c r="A30" t="s">
        <v>189</v>
      </c>
      <c r="B30" s="227">
        <v>46153</v>
      </c>
      <c r="C30">
        <v>30</v>
      </c>
      <c r="D30" t="s">
        <v>514</v>
      </c>
      <c r="E30" s="236" t="s">
        <v>556</v>
      </c>
      <c r="F30" t="s">
        <v>345</v>
      </c>
      <c r="G30" s="227">
        <v>46146</v>
      </c>
      <c r="H30">
        <v>30</v>
      </c>
      <c r="I30" t="s">
        <v>372</v>
      </c>
      <c r="J30" s="227">
        <v>46143</v>
      </c>
      <c r="K30">
        <v>30</v>
      </c>
      <c r="L30" t="s">
        <v>277</v>
      </c>
    </row>
    <row r="31" spans="1:12" x14ac:dyDescent="0.25">
      <c r="A31" t="s">
        <v>191</v>
      </c>
      <c r="B31" s="227">
        <v>46153</v>
      </c>
      <c r="C31">
        <v>29</v>
      </c>
      <c r="D31" t="s">
        <v>511</v>
      </c>
      <c r="E31" s="236" t="s">
        <v>554</v>
      </c>
      <c r="F31" t="s">
        <v>345</v>
      </c>
      <c r="G31" s="227">
        <v>46146</v>
      </c>
      <c r="H31">
        <v>29</v>
      </c>
      <c r="I31" t="s">
        <v>376</v>
      </c>
      <c r="J31" s="227">
        <v>46143</v>
      </c>
      <c r="K31">
        <v>29</v>
      </c>
      <c r="L31" t="s">
        <v>324</v>
      </c>
    </row>
    <row r="32" spans="1:12" x14ac:dyDescent="0.25">
      <c r="A32" t="s">
        <v>37</v>
      </c>
      <c r="B32" s="227">
        <v>46153</v>
      </c>
      <c r="C32">
        <v>31</v>
      </c>
      <c r="D32" t="s">
        <v>516</v>
      </c>
      <c r="E32" s="236" t="s">
        <v>418</v>
      </c>
      <c r="F32" t="s">
        <v>345</v>
      </c>
      <c r="G32" s="227">
        <v>46146</v>
      </c>
      <c r="H32">
        <v>31</v>
      </c>
      <c r="I32" t="s">
        <v>377</v>
      </c>
      <c r="J32" s="227">
        <v>46143</v>
      </c>
      <c r="K32">
        <v>31</v>
      </c>
      <c r="L32" t="s">
        <v>297</v>
      </c>
    </row>
    <row r="33" spans="1:12" x14ac:dyDescent="0.25">
      <c r="A33" t="s">
        <v>43</v>
      </c>
      <c r="B33" s="227">
        <v>46153</v>
      </c>
      <c r="C33">
        <v>31</v>
      </c>
      <c r="D33" t="s">
        <v>517</v>
      </c>
      <c r="E33" s="234" t="s">
        <v>557</v>
      </c>
      <c r="F33" t="s">
        <v>345</v>
      </c>
      <c r="G33" s="227">
        <v>46146</v>
      </c>
      <c r="H33">
        <v>31</v>
      </c>
      <c r="I33" t="s">
        <v>352</v>
      </c>
      <c r="J33" s="227">
        <v>46143</v>
      </c>
      <c r="K33">
        <v>31</v>
      </c>
      <c r="L33" t="s">
        <v>331</v>
      </c>
    </row>
    <row r="34" spans="1:12" x14ac:dyDescent="0.25">
      <c r="A34" t="s">
        <v>153</v>
      </c>
      <c r="B34" s="227">
        <v>46153</v>
      </c>
      <c r="C34">
        <v>31</v>
      </c>
      <c r="D34" t="s">
        <v>571</v>
      </c>
      <c r="E34" s="236" t="s">
        <v>534</v>
      </c>
      <c r="G34" s="227">
        <v>46146</v>
      </c>
      <c r="H34">
        <v>31</v>
      </c>
      <c r="I34" t="s">
        <v>378</v>
      </c>
      <c r="J34" s="227">
        <v>46143</v>
      </c>
      <c r="K34">
        <v>31</v>
      </c>
      <c r="L34" t="s">
        <v>275</v>
      </c>
    </row>
    <row r="35" spans="1:12" x14ac:dyDescent="0.25">
      <c r="A35" t="s">
        <v>41</v>
      </c>
      <c r="B35" s="227">
        <v>46153</v>
      </c>
      <c r="C35">
        <v>30</v>
      </c>
      <c r="D35" t="s">
        <v>470</v>
      </c>
      <c r="E35" s="236" t="s">
        <v>575</v>
      </c>
      <c r="F35" t="s">
        <v>553</v>
      </c>
      <c r="G35" s="227">
        <v>46146</v>
      </c>
      <c r="H35">
        <v>29</v>
      </c>
      <c r="I35" t="s">
        <v>379</v>
      </c>
      <c r="J35" s="227">
        <v>46143</v>
      </c>
      <c r="K35">
        <v>29</v>
      </c>
      <c r="L35" t="s">
        <v>269</v>
      </c>
    </row>
    <row r="36" spans="1:12" x14ac:dyDescent="0.25">
      <c r="A36" t="s">
        <v>196</v>
      </c>
      <c r="B36" s="227">
        <v>46153</v>
      </c>
      <c r="C36">
        <v>28</v>
      </c>
      <c r="D36" t="s">
        <v>518</v>
      </c>
      <c r="E36" s="236" t="s">
        <v>419</v>
      </c>
      <c r="F36" t="s">
        <v>345</v>
      </c>
      <c r="G36" s="227">
        <v>46146</v>
      </c>
      <c r="H36">
        <v>28</v>
      </c>
      <c r="I36" t="s">
        <v>380</v>
      </c>
      <c r="J36" s="227">
        <v>46143</v>
      </c>
      <c r="K36">
        <v>28</v>
      </c>
      <c r="L36" t="s">
        <v>314</v>
      </c>
    </row>
    <row r="37" spans="1:12" x14ac:dyDescent="0.25">
      <c r="A37" t="s">
        <v>42</v>
      </c>
      <c r="B37" s="227">
        <v>46153</v>
      </c>
      <c r="C37">
        <v>31</v>
      </c>
      <c r="D37" t="s">
        <v>519</v>
      </c>
      <c r="E37" s="236" t="s">
        <v>418</v>
      </c>
      <c r="F37" t="s">
        <v>558</v>
      </c>
      <c r="G37" s="227">
        <v>46146</v>
      </c>
      <c r="H37">
        <v>30</v>
      </c>
      <c r="I37" t="s">
        <v>381</v>
      </c>
      <c r="J37" s="227">
        <v>46143</v>
      </c>
      <c r="K37">
        <v>30</v>
      </c>
      <c r="L37" t="s">
        <v>289</v>
      </c>
    </row>
    <row r="38" spans="1:12" x14ac:dyDescent="0.25">
      <c r="A38" t="s">
        <v>45</v>
      </c>
      <c r="B38" s="227">
        <v>46153</v>
      </c>
      <c r="C38">
        <v>31</v>
      </c>
      <c r="D38" t="s">
        <v>520</v>
      </c>
      <c r="E38" s="236" t="s">
        <v>418</v>
      </c>
      <c r="F38" t="s">
        <v>345</v>
      </c>
      <c r="G38" s="227">
        <v>46146</v>
      </c>
      <c r="H38">
        <v>31</v>
      </c>
      <c r="I38" t="s">
        <v>382</v>
      </c>
      <c r="J38" s="227">
        <v>46143</v>
      </c>
      <c r="K38">
        <v>31</v>
      </c>
      <c r="L38" t="s">
        <v>317</v>
      </c>
    </row>
    <row r="39" spans="1:12" x14ac:dyDescent="0.25">
      <c r="A39" t="s">
        <v>44</v>
      </c>
      <c r="B39" s="227">
        <v>46153</v>
      </c>
      <c r="C39">
        <v>32</v>
      </c>
      <c r="D39" t="s">
        <v>439</v>
      </c>
      <c r="E39" s="236" t="s">
        <v>559</v>
      </c>
      <c r="F39" t="s">
        <v>345</v>
      </c>
      <c r="G39" s="227">
        <v>46146</v>
      </c>
      <c r="H39">
        <v>32</v>
      </c>
      <c r="I39" t="s">
        <v>383</v>
      </c>
      <c r="J39" s="227">
        <v>46143</v>
      </c>
      <c r="K39">
        <v>32</v>
      </c>
      <c r="L39" t="s">
        <v>312</v>
      </c>
    </row>
    <row r="40" spans="1:12" x14ac:dyDescent="0.25">
      <c r="A40" t="s">
        <v>47</v>
      </c>
      <c r="B40" s="227">
        <v>46153</v>
      </c>
      <c r="C40">
        <v>29</v>
      </c>
      <c r="D40" t="s">
        <v>471</v>
      </c>
      <c r="E40" s="236" t="s">
        <v>560</v>
      </c>
      <c r="F40" t="s">
        <v>561</v>
      </c>
      <c r="G40" s="227">
        <v>46146</v>
      </c>
      <c r="H40">
        <v>28</v>
      </c>
      <c r="I40" t="s">
        <v>384</v>
      </c>
      <c r="J40" s="227">
        <v>46143</v>
      </c>
      <c r="K40">
        <v>28</v>
      </c>
      <c r="L40" t="s">
        <v>327</v>
      </c>
    </row>
    <row r="41" spans="1:12" x14ac:dyDescent="0.25">
      <c r="A41" t="s">
        <v>154</v>
      </c>
      <c r="B41" s="227">
        <v>46153</v>
      </c>
      <c r="C41">
        <v>33</v>
      </c>
      <c r="D41" t="s">
        <v>385</v>
      </c>
      <c r="E41" s="234" t="s">
        <v>415</v>
      </c>
      <c r="F41" t="s">
        <v>345</v>
      </c>
      <c r="G41" s="227">
        <v>46146</v>
      </c>
      <c r="H41">
        <v>33</v>
      </c>
      <c r="I41" t="s">
        <v>385</v>
      </c>
      <c r="J41" s="227">
        <v>46143</v>
      </c>
      <c r="K41">
        <v>33</v>
      </c>
      <c r="L41" t="s">
        <v>280</v>
      </c>
    </row>
    <row r="42" spans="1:12" x14ac:dyDescent="0.25">
      <c r="A42" t="s">
        <v>46</v>
      </c>
      <c r="B42" s="227">
        <v>46153</v>
      </c>
      <c r="C42">
        <v>30</v>
      </c>
      <c r="D42" t="s">
        <v>472</v>
      </c>
      <c r="E42" s="236" t="s">
        <v>436</v>
      </c>
      <c r="F42" t="s">
        <v>345</v>
      </c>
      <c r="G42" s="227">
        <v>46146</v>
      </c>
      <c r="H42">
        <v>30</v>
      </c>
      <c r="I42" t="s">
        <v>386</v>
      </c>
      <c r="J42" s="227">
        <v>46143</v>
      </c>
      <c r="K42">
        <v>30</v>
      </c>
      <c r="L42" t="s">
        <v>302</v>
      </c>
    </row>
    <row r="43" spans="1:12" x14ac:dyDescent="0.25">
      <c r="A43" t="s">
        <v>48</v>
      </c>
      <c r="B43" s="227">
        <v>46153</v>
      </c>
      <c r="C43">
        <v>33</v>
      </c>
      <c r="D43" t="s">
        <v>473</v>
      </c>
      <c r="E43" s="236" t="s">
        <v>562</v>
      </c>
      <c r="F43" t="s">
        <v>345</v>
      </c>
      <c r="G43" s="227">
        <v>46146</v>
      </c>
      <c r="H43">
        <v>33</v>
      </c>
      <c r="I43" t="s">
        <v>387</v>
      </c>
      <c r="J43" s="227">
        <v>46143</v>
      </c>
      <c r="K43">
        <v>33</v>
      </c>
      <c r="L43" t="s">
        <v>283</v>
      </c>
    </row>
    <row r="44" spans="1:12" x14ac:dyDescent="0.25">
      <c r="A44" t="s">
        <v>50</v>
      </c>
      <c r="B44" s="227">
        <v>46153</v>
      </c>
      <c r="C44">
        <v>30</v>
      </c>
      <c r="D44" t="s">
        <v>445</v>
      </c>
      <c r="E44" s="236" t="s">
        <v>563</v>
      </c>
      <c r="F44" t="s">
        <v>345</v>
      </c>
      <c r="G44" s="227">
        <v>46146</v>
      </c>
      <c r="H44">
        <v>30</v>
      </c>
      <c r="I44" t="s">
        <v>388</v>
      </c>
      <c r="J44" s="227">
        <v>46143</v>
      </c>
      <c r="K44">
        <v>30</v>
      </c>
      <c r="L44" t="s">
        <v>335</v>
      </c>
    </row>
    <row r="45" spans="1:12" x14ac:dyDescent="0.25">
      <c r="A45" t="s">
        <v>158</v>
      </c>
      <c r="B45" s="227">
        <v>46153</v>
      </c>
      <c r="C45">
        <v>30</v>
      </c>
      <c r="D45" t="s">
        <v>474</v>
      </c>
      <c r="E45" s="236" t="s">
        <v>542</v>
      </c>
      <c r="F45" t="s">
        <v>345</v>
      </c>
      <c r="G45" s="227">
        <v>46146</v>
      </c>
      <c r="H45">
        <v>30</v>
      </c>
      <c r="I45" t="s">
        <v>389</v>
      </c>
      <c r="J45" s="227">
        <v>46143</v>
      </c>
      <c r="K45">
        <v>30</v>
      </c>
      <c r="L45" t="s">
        <v>290</v>
      </c>
    </row>
    <row r="46" spans="1:12" x14ac:dyDescent="0.25">
      <c r="A46" t="s">
        <v>74</v>
      </c>
      <c r="B46" s="227">
        <v>46153</v>
      </c>
      <c r="C46">
        <v>30</v>
      </c>
      <c r="D46" t="s">
        <v>521</v>
      </c>
      <c r="E46" s="236" t="s">
        <v>564</v>
      </c>
      <c r="F46" t="s">
        <v>345</v>
      </c>
      <c r="G46" s="227">
        <v>46146</v>
      </c>
      <c r="H46">
        <v>30</v>
      </c>
      <c r="I46" t="s">
        <v>390</v>
      </c>
      <c r="J46" s="227">
        <v>46143</v>
      </c>
      <c r="K46">
        <v>30</v>
      </c>
      <c r="L46" t="s">
        <v>279</v>
      </c>
    </row>
    <row r="47" spans="1:12" x14ac:dyDescent="0.25">
      <c r="A47" t="s">
        <v>53</v>
      </c>
      <c r="B47" s="227">
        <v>46153</v>
      </c>
      <c r="C47">
        <v>30</v>
      </c>
      <c r="D47" t="s">
        <v>437</v>
      </c>
      <c r="E47" s="236" t="s">
        <v>540</v>
      </c>
      <c r="F47" t="s">
        <v>345</v>
      </c>
      <c r="G47" s="227">
        <v>46146</v>
      </c>
      <c r="H47">
        <v>30</v>
      </c>
      <c r="I47" t="s">
        <v>391</v>
      </c>
      <c r="J47" s="227">
        <v>46143</v>
      </c>
      <c r="K47">
        <v>30</v>
      </c>
      <c r="L47" t="s">
        <v>303</v>
      </c>
    </row>
    <row r="48" spans="1:12" x14ac:dyDescent="0.25">
      <c r="A48" t="s">
        <v>57</v>
      </c>
      <c r="B48" s="227">
        <v>46153</v>
      </c>
      <c r="C48">
        <v>31</v>
      </c>
      <c r="D48" t="s">
        <v>522</v>
      </c>
      <c r="E48" s="236" t="s">
        <v>542</v>
      </c>
      <c r="F48" t="s">
        <v>345</v>
      </c>
      <c r="G48" s="227">
        <v>46146</v>
      </c>
      <c r="H48">
        <v>31</v>
      </c>
      <c r="I48" t="s">
        <v>392</v>
      </c>
      <c r="J48" s="227">
        <v>46143</v>
      </c>
      <c r="K48">
        <v>31</v>
      </c>
      <c r="L48" t="s">
        <v>307</v>
      </c>
    </row>
    <row r="49" spans="1:12" x14ac:dyDescent="0.25">
      <c r="A49" t="s">
        <v>155</v>
      </c>
      <c r="B49" s="227">
        <v>46153</v>
      </c>
      <c r="C49">
        <v>32</v>
      </c>
      <c r="D49" t="s">
        <v>572</v>
      </c>
      <c r="E49" s="236" t="s">
        <v>576</v>
      </c>
      <c r="F49" t="s">
        <v>549</v>
      </c>
      <c r="G49" s="227">
        <v>46146</v>
      </c>
      <c r="H49">
        <v>32</v>
      </c>
      <c r="I49" t="s">
        <v>393</v>
      </c>
      <c r="J49" s="227">
        <v>46143</v>
      </c>
      <c r="K49">
        <v>32</v>
      </c>
      <c r="L49" t="s">
        <v>271</v>
      </c>
    </row>
    <row r="50" spans="1:12" x14ac:dyDescent="0.25">
      <c r="A50" t="s">
        <v>59</v>
      </c>
      <c r="B50" s="227">
        <v>46153</v>
      </c>
      <c r="C50">
        <v>29</v>
      </c>
      <c r="D50" t="s">
        <v>523</v>
      </c>
      <c r="E50" s="236" t="s">
        <v>537</v>
      </c>
      <c r="F50" t="s">
        <v>561</v>
      </c>
      <c r="G50" s="227">
        <v>46146</v>
      </c>
      <c r="H50">
        <v>28</v>
      </c>
      <c r="I50" t="s">
        <v>394</v>
      </c>
      <c r="J50" s="227">
        <v>46143</v>
      </c>
      <c r="K50">
        <v>28</v>
      </c>
      <c r="L50" t="s">
        <v>287</v>
      </c>
    </row>
    <row r="51" spans="1:12" x14ac:dyDescent="0.25">
      <c r="A51" t="s">
        <v>76</v>
      </c>
      <c r="B51" s="227">
        <v>46153</v>
      </c>
      <c r="C51">
        <v>30</v>
      </c>
      <c r="D51" t="s">
        <v>524</v>
      </c>
      <c r="E51" s="236" t="s">
        <v>538</v>
      </c>
      <c r="F51" t="s">
        <v>345</v>
      </c>
      <c r="G51" s="227">
        <v>46146</v>
      </c>
      <c r="H51">
        <v>30</v>
      </c>
      <c r="I51" t="s">
        <v>395</v>
      </c>
      <c r="J51" s="227">
        <v>46143</v>
      </c>
      <c r="K51">
        <v>30</v>
      </c>
      <c r="L51" t="s">
        <v>298</v>
      </c>
    </row>
    <row r="52" spans="1:12" x14ac:dyDescent="0.25">
      <c r="A52" t="s">
        <v>61</v>
      </c>
      <c r="B52" s="227">
        <v>46153</v>
      </c>
      <c r="C52">
        <v>31</v>
      </c>
      <c r="D52" t="s">
        <v>475</v>
      </c>
      <c r="E52" s="236" t="s">
        <v>420</v>
      </c>
      <c r="F52" t="s">
        <v>345</v>
      </c>
      <c r="G52" s="227">
        <v>46146</v>
      </c>
      <c r="H52">
        <v>31</v>
      </c>
      <c r="I52" t="s">
        <v>396</v>
      </c>
      <c r="J52" s="227">
        <v>46143</v>
      </c>
      <c r="K52">
        <v>31</v>
      </c>
      <c r="L52" t="s">
        <v>281</v>
      </c>
    </row>
    <row r="53" spans="1:12" x14ac:dyDescent="0.25">
      <c r="A53" t="s">
        <v>54</v>
      </c>
      <c r="B53" s="227">
        <v>46153</v>
      </c>
      <c r="C53">
        <v>30</v>
      </c>
      <c r="D53" t="s">
        <v>525</v>
      </c>
      <c r="E53" s="236" t="s">
        <v>539</v>
      </c>
      <c r="F53" t="s">
        <v>345</v>
      </c>
      <c r="G53" s="227">
        <v>46146</v>
      </c>
      <c r="H53">
        <v>30</v>
      </c>
      <c r="I53" t="s">
        <v>347</v>
      </c>
      <c r="J53" s="227">
        <v>46143</v>
      </c>
      <c r="K53">
        <v>30</v>
      </c>
      <c r="L53" t="s">
        <v>321</v>
      </c>
    </row>
    <row r="54" spans="1:12" x14ac:dyDescent="0.25">
      <c r="A54" t="s">
        <v>251</v>
      </c>
      <c r="B54" s="227">
        <v>46153</v>
      </c>
      <c r="C54">
        <v>30</v>
      </c>
      <c r="D54" t="s">
        <v>526</v>
      </c>
      <c r="E54" s="236" t="s">
        <v>515</v>
      </c>
      <c r="F54" t="s">
        <v>345</v>
      </c>
      <c r="G54" s="227">
        <v>46146</v>
      </c>
      <c r="H54">
        <v>30</v>
      </c>
      <c r="I54" t="s">
        <v>397</v>
      </c>
      <c r="J54" s="227">
        <v>46143</v>
      </c>
      <c r="K54">
        <v>30</v>
      </c>
      <c r="L54" t="s">
        <v>304</v>
      </c>
    </row>
    <row r="55" spans="1:12" x14ac:dyDescent="0.25">
      <c r="A55" t="s">
        <v>182</v>
      </c>
      <c r="B55" s="227">
        <v>46153</v>
      </c>
      <c r="C55">
        <v>30</v>
      </c>
      <c r="D55" t="s">
        <v>527</v>
      </c>
      <c r="E55" s="236" t="s">
        <v>535</v>
      </c>
      <c r="F55" t="s">
        <v>345</v>
      </c>
      <c r="G55" s="227">
        <v>46146</v>
      </c>
      <c r="H55">
        <v>30</v>
      </c>
      <c r="I55" t="s">
        <v>398</v>
      </c>
      <c r="J55" s="227">
        <v>46143</v>
      </c>
      <c r="K55">
        <v>30</v>
      </c>
      <c r="L55" t="s">
        <v>301</v>
      </c>
    </row>
    <row r="56" spans="1:12" x14ac:dyDescent="0.25">
      <c r="A56" t="s">
        <v>63</v>
      </c>
      <c r="B56" s="227">
        <v>46153</v>
      </c>
      <c r="C56">
        <v>31</v>
      </c>
      <c r="D56" t="s">
        <v>399</v>
      </c>
      <c r="E56" s="234" t="s">
        <v>415</v>
      </c>
      <c r="F56" t="s">
        <v>345</v>
      </c>
      <c r="G56" s="227">
        <v>46146</v>
      </c>
      <c r="H56">
        <v>31</v>
      </c>
      <c r="I56" t="s">
        <v>399</v>
      </c>
      <c r="J56" s="227">
        <v>46143</v>
      </c>
      <c r="K56">
        <v>31</v>
      </c>
      <c r="L56" t="s">
        <v>291</v>
      </c>
    </row>
    <row r="57" spans="1:12" x14ac:dyDescent="0.25">
      <c r="A57" t="s">
        <v>19</v>
      </c>
      <c r="B57" s="227">
        <v>46153</v>
      </c>
      <c r="C57">
        <v>32</v>
      </c>
      <c r="D57" t="s">
        <v>573</v>
      </c>
      <c r="E57" s="236" t="s">
        <v>577</v>
      </c>
      <c r="F57" t="s">
        <v>549</v>
      </c>
      <c r="G57" s="227">
        <v>46146</v>
      </c>
      <c r="H57">
        <v>32</v>
      </c>
      <c r="I57" t="s">
        <v>400</v>
      </c>
      <c r="J57" s="227">
        <v>46143</v>
      </c>
      <c r="K57">
        <v>32</v>
      </c>
      <c r="L57" t="s">
        <v>272</v>
      </c>
    </row>
    <row r="58" spans="1:12" x14ac:dyDescent="0.25">
      <c r="A58" t="s">
        <v>56</v>
      </c>
      <c r="B58" s="227">
        <v>46153</v>
      </c>
      <c r="C58">
        <v>30</v>
      </c>
      <c r="D58" t="s">
        <v>528</v>
      </c>
      <c r="E58" s="234" t="s">
        <v>565</v>
      </c>
      <c r="F58" t="s">
        <v>553</v>
      </c>
      <c r="G58" s="227">
        <v>46146</v>
      </c>
      <c r="H58">
        <v>29</v>
      </c>
      <c r="I58" t="s">
        <v>401</v>
      </c>
      <c r="J58" s="227">
        <v>46143</v>
      </c>
      <c r="K58">
        <v>29</v>
      </c>
      <c r="L58" t="s">
        <v>333</v>
      </c>
    </row>
    <row r="59" spans="1:12" x14ac:dyDescent="0.25">
      <c r="A59" t="s">
        <v>58</v>
      </c>
      <c r="B59" s="227">
        <v>46153</v>
      </c>
      <c r="C59">
        <v>29</v>
      </c>
      <c r="D59" t="s">
        <v>476</v>
      </c>
      <c r="E59" s="236" t="s">
        <v>566</v>
      </c>
      <c r="F59" t="s">
        <v>561</v>
      </c>
      <c r="G59" s="227">
        <v>46146</v>
      </c>
      <c r="H59">
        <v>28</v>
      </c>
      <c r="I59" t="s">
        <v>402</v>
      </c>
      <c r="J59" s="227">
        <v>46143</v>
      </c>
      <c r="K59">
        <v>28</v>
      </c>
      <c r="L59" t="s">
        <v>318</v>
      </c>
    </row>
    <row r="60" spans="1:12" x14ac:dyDescent="0.25">
      <c r="A60" t="s">
        <v>195</v>
      </c>
      <c r="B60" s="227">
        <v>46153</v>
      </c>
      <c r="C60">
        <v>31</v>
      </c>
      <c r="D60" t="s">
        <v>477</v>
      </c>
      <c r="E60" s="236" t="s">
        <v>578</v>
      </c>
      <c r="F60" t="s">
        <v>551</v>
      </c>
      <c r="G60" s="227">
        <v>46146</v>
      </c>
      <c r="H60">
        <v>31</v>
      </c>
      <c r="I60" t="s">
        <v>403</v>
      </c>
      <c r="J60" s="227">
        <v>46143</v>
      </c>
      <c r="K60">
        <v>31</v>
      </c>
      <c r="L60" t="s">
        <v>274</v>
      </c>
    </row>
    <row r="61" spans="1:12" x14ac:dyDescent="0.25">
      <c r="A61" t="s">
        <v>186</v>
      </c>
      <c r="B61" s="227">
        <v>46153</v>
      </c>
      <c r="C61">
        <v>32</v>
      </c>
      <c r="D61" t="s">
        <v>529</v>
      </c>
      <c r="E61" s="236" t="s">
        <v>548</v>
      </c>
      <c r="F61" t="s">
        <v>345</v>
      </c>
      <c r="G61" s="227">
        <v>46146</v>
      </c>
      <c r="H61">
        <v>32</v>
      </c>
      <c r="I61" t="s">
        <v>404</v>
      </c>
      <c r="J61" s="227">
        <v>46143</v>
      </c>
      <c r="K61">
        <v>32</v>
      </c>
      <c r="L61" t="s">
        <v>296</v>
      </c>
    </row>
    <row r="62" spans="1:12" x14ac:dyDescent="0.25">
      <c r="A62" t="s">
        <v>66</v>
      </c>
      <c r="B62" s="227">
        <v>46153</v>
      </c>
      <c r="C62">
        <v>29</v>
      </c>
      <c r="D62" t="s">
        <v>530</v>
      </c>
      <c r="E62" s="236" t="s">
        <v>420</v>
      </c>
      <c r="F62" t="s">
        <v>345</v>
      </c>
      <c r="G62" s="227">
        <v>46146</v>
      </c>
      <c r="H62">
        <v>29</v>
      </c>
      <c r="I62" t="s">
        <v>405</v>
      </c>
      <c r="J62" s="227">
        <v>46143</v>
      </c>
      <c r="K62">
        <v>29</v>
      </c>
      <c r="L62" t="s">
        <v>311</v>
      </c>
    </row>
    <row r="63" spans="1:12" x14ac:dyDescent="0.25">
      <c r="A63" t="s">
        <v>60</v>
      </c>
      <c r="B63" s="227">
        <v>46153</v>
      </c>
      <c r="C63">
        <v>30</v>
      </c>
      <c r="D63" t="s">
        <v>441</v>
      </c>
      <c r="E63" s="236" t="s">
        <v>423</v>
      </c>
      <c r="F63" t="s">
        <v>345</v>
      </c>
      <c r="G63" s="227">
        <v>46146</v>
      </c>
      <c r="H63">
        <v>30</v>
      </c>
      <c r="I63" t="s">
        <v>406</v>
      </c>
      <c r="J63" s="227">
        <v>46143</v>
      </c>
      <c r="K63">
        <v>30</v>
      </c>
      <c r="L63" t="s">
        <v>320</v>
      </c>
    </row>
    <row r="64" spans="1:12" x14ac:dyDescent="0.25">
      <c r="A64" t="s">
        <v>162</v>
      </c>
      <c r="B64" s="227">
        <v>46153</v>
      </c>
      <c r="C64">
        <v>31</v>
      </c>
      <c r="D64" t="s">
        <v>361</v>
      </c>
      <c r="E64" s="236" t="s">
        <v>542</v>
      </c>
      <c r="F64" t="s">
        <v>345</v>
      </c>
      <c r="G64" s="227">
        <v>46146</v>
      </c>
      <c r="H64">
        <v>31</v>
      </c>
      <c r="I64" t="s">
        <v>407</v>
      </c>
      <c r="J64" s="227">
        <v>46143</v>
      </c>
      <c r="K64">
        <v>31</v>
      </c>
      <c r="L64" t="s">
        <v>294</v>
      </c>
    </row>
    <row r="65" spans="1:12" x14ac:dyDescent="0.25">
      <c r="A65" t="s">
        <v>193</v>
      </c>
      <c r="B65" s="227">
        <v>46153</v>
      </c>
      <c r="C65">
        <v>30</v>
      </c>
      <c r="D65" t="s">
        <v>443</v>
      </c>
      <c r="E65" s="236" t="s">
        <v>567</v>
      </c>
      <c r="F65" t="s">
        <v>345</v>
      </c>
      <c r="G65" s="227">
        <v>46146</v>
      </c>
      <c r="H65">
        <v>30</v>
      </c>
      <c r="I65" t="s">
        <v>408</v>
      </c>
      <c r="J65" s="227">
        <v>46143</v>
      </c>
      <c r="K65">
        <v>30</v>
      </c>
      <c r="L65" t="s">
        <v>325</v>
      </c>
    </row>
    <row r="66" spans="1:12" x14ac:dyDescent="0.25">
      <c r="A66" t="s">
        <v>62</v>
      </c>
      <c r="B66" s="227">
        <v>46153</v>
      </c>
      <c r="C66">
        <v>30</v>
      </c>
      <c r="D66" t="s">
        <v>531</v>
      </c>
      <c r="E66" s="236" t="s">
        <v>540</v>
      </c>
      <c r="F66" t="s">
        <v>345</v>
      </c>
      <c r="G66" s="227">
        <v>46146</v>
      </c>
      <c r="H66">
        <v>30</v>
      </c>
      <c r="I66" t="s">
        <v>409</v>
      </c>
      <c r="J66" s="227">
        <v>46143</v>
      </c>
      <c r="K66">
        <v>30</v>
      </c>
      <c r="L66" t="s">
        <v>326</v>
      </c>
    </row>
    <row r="67" spans="1:12" x14ac:dyDescent="0.25">
      <c r="A67" t="s">
        <v>68</v>
      </c>
      <c r="B67" s="227">
        <v>46153</v>
      </c>
      <c r="C67">
        <v>30</v>
      </c>
      <c r="D67" t="s">
        <v>364</v>
      </c>
      <c r="E67" s="236" t="s">
        <v>418</v>
      </c>
      <c r="F67" t="s">
        <v>345</v>
      </c>
      <c r="G67" s="227">
        <v>46146</v>
      </c>
      <c r="H67">
        <v>30</v>
      </c>
      <c r="I67" t="s">
        <v>410</v>
      </c>
      <c r="J67" s="227">
        <v>46143</v>
      </c>
      <c r="K67">
        <v>30</v>
      </c>
      <c r="L67" t="s">
        <v>313</v>
      </c>
    </row>
    <row r="68" spans="1:12" x14ac:dyDescent="0.25">
      <c r="A68" t="s">
        <v>23</v>
      </c>
      <c r="B68" s="227">
        <v>46153</v>
      </c>
      <c r="C68">
        <v>32</v>
      </c>
      <c r="D68" t="s">
        <v>383</v>
      </c>
      <c r="E68" s="236" t="s">
        <v>568</v>
      </c>
      <c r="F68" t="s">
        <v>549</v>
      </c>
      <c r="G68" s="227">
        <v>46146</v>
      </c>
      <c r="H68">
        <v>32</v>
      </c>
      <c r="I68" t="s">
        <v>411</v>
      </c>
      <c r="J68" s="227">
        <v>46143</v>
      </c>
      <c r="K68">
        <v>32</v>
      </c>
      <c r="L68" t="s">
        <v>270</v>
      </c>
    </row>
    <row r="69" spans="1:12" x14ac:dyDescent="0.25">
      <c r="A69" t="s">
        <v>64</v>
      </c>
      <c r="B69" s="227">
        <v>46153</v>
      </c>
      <c r="C69">
        <v>30</v>
      </c>
      <c r="D69" t="s">
        <v>444</v>
      </c>
      <c r="E69" s="236" t="s">
        <v>420</v>
      </c>
      <c r="F69" t="s">
        <v>345</v>
      </c>
      <c r="G69" s="227">
        <v>46146</v>
      </c>
      <c r="H69">
        <v>30</v>
      </c>
      <c r="I69" t="s">
        <v>412</v>
      </c>
      <c r="J69" s="227">
        <v>46143</v>
      </c>
      <c r="K69">
        <v>30</v>
      </c>
      <c r="L69" t="s">
        <v>332</v>
      </c>
    </row>
    <row r="70" spans="1:12" x14ac:dyDescent="0.25">
      <c r="A70" t="s">
        <v>70</v>
      </c>
      <c r="B70" s="227">
        <v>46153</v>
      </c>
      <c r="C70">
        <v>30</v>
      </c>
      <c r="D70" t="s">
        <v>532</v>
      </c>
      <c r="E70" s="236" t="s">
        <v>568</v>
      </c>
      <c r="F70" t="s">
        <v>345</v>
      </c>
      <c r="G70" s="227">
        <v>46146</v>
      </c>
      <c r="H70">
        <v>30</v>
      </c>
      <c r="I70" t="s">
        <v>413</v>
      </c>
      <c r="J70" s="227">
        <v>46143</v>
      </c>
      <c r="K70">
        <v>30</v>
      </c>
      <c r="L70" t="s">
        <v>308</v>
      </c>
    </row>
    <row r="71" spans="1:12" x14ac:dyDescent="0.25">
      <c r="A71" t="s">
        <v>192</v>
      </c>
      <c r="B71" s="227">
        <v>46153</v>
      </c>
      <c r="C71">
        <v>31</v>
      </c>
      <c r="D71" t="s">
        <v>509</v>
      </c>
      <c r="E71" s="236" t="s">
        <v>542</v>
      </c>
      <c r="F71" t="s">
        <v>345</v>
      </c>
      <c r="G71" s="227">
        <v>46146</v>
      </c>
      <c r="H71">
        <v>31</v>
      </c>
      <c r="I71" t="s">
        <v>390</v>
      </c>
      <c r="J71" s="227">
        <v>46143</v>
      </c>
      <c r="K71">
        <v>31</v>
      </c>
      <c r="L71" t="s">
        <v>282</v>
      </c>
    </row>
    <row r="72" spans="1:12" x14ac:dyDescent="0.25">
      <c r="A72" t="s">
        <v>71</v>
      </c>
      <c r="B72" s="227">
        <v>46153</v>
      </c>
      <c r="C72">
        <v>30</v>
      </c>
      <c r="D72" t="s">
        <v>526</v>
      </c>
      <c r="E72" s="236" t="s">
        <v>569</v>
      </c>
      <c r="F72" t="s">
        <v>553</v>
      </c>
      <c r="G72" s="227">
        <v>46146</v>
      </c>
      <c r="H72">
        <v>29</v>
      </c>
      <c r="I72" t="s">
        <v>414</v>
      </c>
      <c r="J72" s="227">
        <v>46143</v>
      </c>
      <c r="K72">
        <v>29</v>
      </c>
      <c r="L72" t="s">
        <v>328</v>
      </c>
    </row>
    <row r="73" spans="1:12" x14ac:dyDescent="0.25">
      <c r="A73" t="s">
        <v>260</v>
      </c>
      <c r="B73" s="227">
        <v>46153</v>
      </c>
      <c r="C73">
        <v>30</v>
      </c>
      <c r="D73" t="s">
        <v>533</v>
      </c>
      <c r="E73" s="236" t="s">
        <v>534</v>
      </c>
      <c r="F73" t="s">
        <v>345</v>
      </c>
      <c r="G73" s="227">
        <v>46146</v>
      </c>
      <c r="H73">
        <v>30</v>
      </c>
      <c r="I73" t="s">
        <v>352</v>
      </c>
      <c r="J73" s="227">
        <v>46146</v>
      </c>
      <c r="K73">
        <v>30</v>
      </c>
      <c r="L73" t="s">
        <v>352</v>
      </c>
    </row>
    <row r="74" spans="1:12" x14ac:dyDescent="0.25">
      <c r="A74" t="s">
        <v>504</v>
      </c>
      <c r="B74" s="227">
        <v>46153</v>
      </c>
      <c r="C74">
        <v>30</v>
      </c>
      <c r="D74" t="s">
        <v>453</v>
      </c>
      <c r="E74" s="234" t="s">
        <v>345</v>
      </c>
    </row>
    <row r="75" spans="1:12" x14ac:dyDescent="0.25">
      <c r="A75" t="s">
        <v>501</v>
      </c>
      <c r="B75" s="227">
        <v>46153</v>
      </c>
      <c r="C75">
        <v>32</v>
      </c>
      <c r="D75" t="s">
        <v>481</v>
      </c>
      <c r="E75" s="234" t="s">
        <v>345</v>
      </c>
    </row>
    <row r="76" spans="1:12" x14ac:dyDescent="0.25">
      <c r="A76" t="s">
        <v>451</v>
      </c>
      <c r="B76" s="227">
        <v>46153</v>
      </c>
      <c r="C76">
        <v>30</v>
      </c>
      <c r="D76" t="s">
        <v>452</v>
      </c>
      <c r="E76" s="234" t="s">
        <v>345</v>
      </c>
    </row>
    <row r="77" spans="1:12" x14ac:dyDescent="0.25">
      <c r="A77" t="s">
        <v>458</v>
      </c>
      <c r="B77" s="227">
        <v>46153</v>
      </c>
      <c r="C77">
        <v>31</v>
      </c>
      <c r="D77">
        <v>0</v>
      </c>
      <c r="E77" s="234" t="s">
        <v>345</v>
      </c>
    </row>
    <row r="78" spans="1:12" x14ac:dyDescent="0.25">
      <c r="A78" t="s">
        <v>459</v>
      </c>
      <c r="B78" s="227">
        <v>46153</v>
      </c>
      <c r="C78">
        <v>32</v>
      </c>
      <c r="D78" t="s">
        <v>482</v>
      </c>
      <c r="E78" s="234" t="s">
        <v>345</v>
      </c>
    </row>
    <row r="79" spans="1:12" x14ac:dyDescent="0.25">
      <c r="A79" t="s">
        <v>500</v>
      </c>
      <c r="B79" s="227">
        <v>46153</v>
      </c>
      <c r="C79">
        <v>31</v>
      </c>
      <c r="D79" t="s">
        <v>483</v>
      </c>
      <c r="E79" s="234" t="s">
        <v>345</v>
      </c>
    </row>
    <row r="80" spans="1:12" x14ac:dyDescent="0.25">
      <c r="A80" t="s">
        <v>454</v>
      </c>
      <c r="B80" s="227">
        <v>46153</v>
      </c>
      <c r="C80">
        <v>32</v>
      </c>
      <c r="D80" t="s">
        <v>455</v>
      </c>
      <c r="E80" s="234" t="s">
        <v>345</v>
      </c>
    </row>
    <row r="81" spans="1:5" x14ac:dyDescent="0.25">
      <c r="A81" t="s">
        <v>426</v>
      </c>
      <c r="B81" s="227">
        <v>46153</v>
      </c>
      <c r="C81">
        <v>30</v>
      </c>
      <c r="D81" t="s">
        <v>484</v>
      </c>
      <c r="E81" s="234" t="s">
        <v>345</v>
      </c>
    </row>
    <row r="82" spans="1:5" x14ac:dyDescent="0.25">
      <c r="A82" t="s">
        <v>485</v>
      </c>
      <c r="B82" s="227">
        <v>46153</v>
      </c>
      <c r="C82">
        <v>30</v>
      </c>
      <c r="D82" t="s">
        <v>298</v>
      </c>
      <c r="E82" s="234" t="s">
        <v>345</v>
      </c>
    </row>
    <row r="83" spans="1:5" x14ac:dyDescent="0.25">
      <c r="A83" t="s">
        <v>486</v>
      </c>
      <c r="B83" s="227">
        <v>46153</v>
      </c>
      <c r="C83">
        <v>31</v>
      </c>
      <c r="D83" t="s">
        <v>487</v>
      </c>
      <c r="E83" s="234" t="s">
        <v>345</v>
      </c>
    </row>
    <row r="84" spans="1:5" x14ac:dyDescent="0.25">
      <c r="A84" t="s">
        <v>502</v>
      </c>
      <c r="B84" s="227">
        <v>46153</v>
      </c>
      <c r="C84">
        <v>32</v>
      </c>
      <c r="D84" t="s">
        <v>488</v>
      </c>
      <c r="E84" s="234" t="s">
        <v>345</v>
      </c>
    </row>
    <row r="85" spans="1:5" x14ac:dyDescent="0.25">
      <c r="A85" t="s">
        <v>489</v>
      </c>
      <c r="B85" s="227">
        <v>46153</v>
      </c>
      <c r="C85">
        <v>31</v>
      </c>
      <c r="D85" t="s">
        <v>447</v>
      </c>
      <c r="E85" s="234" t="s">
        <v>345</v>
      </c>
    </row>
    <row r="86" spans="1:5" x14ac:dyDescent="0.25">
      <c r="A86" t="s">
        <v>499</v>
      </c>
      <c r="B86" s="227">
        <v>46153</v>
      </c>
      <c r="C86">
        <v>30</v>
      </c>
      <c r="D86" t="s">
        <v>490</v>
      </c>
      <c r="E86" s="234" t="s">
        <v>345</v>
      </c>
    </row>
    <row r="87" spans="1:5" x14ac:dyDescent="0.25">
      <c r="A87" t="s">
        <v>503</v>
      </c>
      <c r="B87" s="227">
        <v>46153</v>
      </c>
      <c r="C87">
        <v>31</v>
      </c>
      <c r="D87" t="s">
        <v>491</v>
      </c>
      <c r="E87" s="234" t="s">
        <v>345</v>
      </c>
    </row>
    <row r="88" spans="1:5" x14ac:dyDescent="0.25">
      <c r="A88" t="s">
        <v>492</v>
      </c>
      <c r="B88" s="227">
        <v>46153</v>
      </c>
      <c r="C88">
        <v>31</v>
      </c>
      <c r="D88" t="s">
        <v>493</v>
      </c>
      <c r="E88" s="234" t="s">
        <v>345</v>
      </c>
    </row>
    <row r="89" spans="1:5" x14ac:dyDescent="0.25">
      <c r="A89" t="s">
        <v>494</v>
      </c>
      <c r="B89" s="227">
        <v>46153</v>
      </c>
      <c r="C89">
        <v>31</v>
      </c>
      <c r="D89" t="s">
        <v>495</v>
      </c>
      <c r="E89" s="234" t="s">
        <v>345</v>
      </c>
    </row>
    <row r="90" spans="1:5" x14ac:dyDescent="0.25">
      <c r="A90" t="s">
        <v>456</v>
      </c>
      <c r="B90" s="227">
        <v>46153</v>
      </c>
      <c r="C90">
        <v>30</v>
      </c>
      <c r="D90" t="s">
        <v>457</v>
      </c>
      <c r="E90" s="234" t="s">
        <v>345</v>
      </c>
    </row>
    <row r="91" spans="1:5" x14ac:dyDescent="0.25">
      <c r="A91" t="s">
        <v>498</v>
      </c>
      <c r="B91" s="227">
        <v>46153</v>
      </c>
      <c r="C91">
        <v>30</v>
      </c>
      <c r="D91" t="s">
        <v>496</v>
      </c>
      <c r="E91" s="234" t="s">
        <v>345</v>
      </c>
    </row>
    <row r="92" spans="1:5" x14ac:dyDescent="0.25">
      <c r="A92" t="s">
        <v>448</v>
      </c>
      <c r="B92" s="227">
        <v>46153</v>
      </c>
      <c r="C92">
        <v>30</v>
      </c>
      <c r="D92" t="s">
        <v>497</v>
      </c>
      <c r="E92" s="234" t="s">
        <v>345</v>
      </c>
    </row>
    <row r="93" spans="1:5" x14ac:dyDescent="0.25">
      <c r="A93" t="s">
        <v>449</v>
      </c>
      <c r="B93" s="227">
        <v>46153</v>
      </c>
      <c r="C93">
        <v>30</v>
      </c>
      <c r="D93" t="s">
        <v>450</v>
      </c>
      <c r="E93" s="234" t="s">
        <v>345</v>
      </c>
    </row>
    <row r="94" spans="1:5" x14ac:dyDescent="0.25">
      <c r="A94" t="s">
        <v>583</v>
      </c>
      <c r="B94" s="227">
        <v>46154</v>
      </c>
      <c r="C94">
        <v>32</v>
      </c>
      <c r="D94" t="s">
        <v>592</v>
      </c>
    </row>
    <row r="95" spans="1:5" x14ac:dyDescent="0.25">
      <c r="A95" t="s">
        <v>589</v>
      </c>
      <c r="B95" s="227">
        <v>46154</v>
      </c>
      <c r="C95">
        <v>34</v>
      </c>
      <c r="D95" t="s">
        <v>593</v>
      </c>
    </row>
    <row r="96" spans="1:5" x14ac:dyDescent="0.25">
      <c r="A96" t="s">
        <v>585</v>
      </c>
      <c r="B96" s="227">
        <v>46154</v>
      </c>
      <c r="C96">
        <v>32</v>
      </c>
    </row>
    <row r="97" spans="1:4" x14ac:dyDescent="0.25">
      <c r="A97" t="s">
        <v>586</v>
      </c>
      <c r="B97" s="227">
        <v>46154</v>
      </c>
      <c r="C97">
        <v>30</v>
      </c>
      <c r="D97" t="s">
        <v>594</v>
      </c>
    </row>
    <row r="98" spans="1:4" x14ac:dyDescent="0.25">
      <c r="A98" t="s">
        <v>591</v>
      </c>
      <c r="B98" s="227">
        <v>46154</v>
      </c>
      <c r="C98">
        <v>31</v>
      </c>
      <c r="D98" t="s">
        <v>595</v>
      </c>
    </row>
    <row r="99" spans="1:4" x14ac:dyDescent="0.25">
      <c r="A99" t="s">
        <v>596</v>
      </c>
      <c r="B99" s="227">
        <v>46154</v>
      </c>
      <c r="C99">
        <v>29</v>
      </c>
    </row>
    <row r="100" spans="1:4" x14ac:dyDescent="0.25">
      <c r="A100" t="s">
        <v>597</v>
      </c>
      <c r="B100" s="227">
        <v>46154</v>
      </c>
      <c r="C100">
        <v>31</v>
      </c>
      <c r="D100" t="s">
        <v>598</v>
      </c>
    </row>
    <row r="101" spans="1:4" x14ac:dyDescent="0.25">
      <c r="A101" t="s">
        <v>590</v>
      </c>
      <c r="B101" s="227">
        <v>46154</v>
      </c>
      <c r="C101">
        <v>31</v>
      </c>
      <c r="D101" t="s">
        <v>599</v>
      </c>
    </row>
    <row r="102" spans="1:4" x14ac:dyDescent="0.25">
      <c r="A102" t="s">
        <v>579</v>
      </c>
      <c r="B102" s="227">
        <v>46154</v>
      </c>
      <c r="C102">
        <v>31</v>
      </c>
      <c r="D102" t="s">
        <v>600</v>
      </c>
    </row>
  </sheetData>
  <phoneticPr fontId="7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8" r:id="rId3" name="btnUpdateScores">
              <controlPr defaultSize="0" print="0" autoFill="0" autoPict="0" macro="[0]!UpdateArenaScores">
                <anchor moveWithCells="1" sizeWithCells="1">
                  <from>
                    <xdr:col>0</xdr:col>
                    <xdr:colOff>123825</xdr:colOff>
                    <xdr:row>0</xdr:row>
                    <xdr:rowOff>57150</xdr:rowOff>
                  </from>
                  <to>
                    <xdr:col>2</xdr:col>
                    <xdr:colOff>276225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4" name="Button 11">
              <controlPr defaultSize="0" print="0" autoFill="0" autoPict="0" macro="[0]!UpdateChangeColumn">
                <anchor moveWithCells="1" sizeWithCells="1">
                  <from>
                    <xdr:col>4</xdr:col>
                    <xdr:colOff>85725</xdr:colOff>
                    <xdr:row>0</xdr:row>
                    <xdr:rowOff>95250</xdr:rowOff>
                  </from>
                  <to>
                    <xdr:col>6</xdr:col>
                    <xdr:colOff>123825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Metadata/LabelInfo.xml><?xml version="1.0" encoding="utf-8"?>
<clbl:labelList xmlns:clbl="http://schemas.microsoft.com/office/2020/mipLabelMetadata">
  <clbl:label id="{990794cc-8ced-4156-9787-a1fbf819c752}" enabled="1" method="Standard" siteId="{a25fff9c-3f63-4fb2-9a8a-d9bdd0321f9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April 27 - May 2</vt:lpstr>
      <vt:lpstr>May 11 - May 16</vt:lpstr>
      <vt:lpstr>Week Settings</vt:lpstr>
      <vt:lpstr>May 4 - May 9</vt:lpstr>
      <vt:lpstr>MASTER TEMPLATE</vt:lpstr>
      <vt:lpstr>April 13 - April 18</vt:lpstr>
      <vt:lpstr>March 30 - April 4</vt:lpstr>
      <vt:lpstr>April 6 - April 11</vt:lpstr>
      <vt:lpstr>March 23 - March 28</vt:lpstr>
      <vt:lpstr>April 20 - April 25</vt:lpstr>
      <vt:lpstr>Roster</vt:lpstr>
      <vt:lpstr>Lookup</vt:lpstr>
      <vt:lpstr>Player Tracking</vt:lpstr>
      <vt:lpstr>Archived Players</vt:lpstr>
      <vt:lpstr>Player Dashboard</vt:lpstr>
      <vt:lpstr>Score Import</vt:lpstr>
      <vt:lpstr>Score History</vt:lpstr>
      <vt:lpstr>Arena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Heins, Kim</dc:creator>
  <cp:lastModifiedBy>Heins, Kim</cp:lastModifiedBy>
  <dcterms:created xsi:type="dcterms:W3CDTF">2026-04-15T17:01:30Z</dcterms:created>
  <dcterms:modified xsi:type="dcterms:W3CDTF">2026-05-15T16:08:37Z</dcterms:modified>
</cp:coreProperties>
</file>