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Статистика\"/>
    </mc:Choice>
  </mc:AlternateContent>
  <xr:revisionPtr revIDLastSave="0" documentId="13_ncr:1_{3B179DC7-A264-4939-92DC-0FCA49A2E23F}" xr6:coauthVersionLast="47" xr6:coauthVersionMax="47" xr10:uidLastSave="{00000000-0000-0000-0000-000000000000}"/>
  <bookViews>
    <workbookView xWindow="-108" yWindow="-108" windowWidth="30936" windowHeight="18816" activeTab="1" xr2:uid="{BC79A513-5591-435D-B9D3-790073C29079}"/>
  </bookViews>
  <sheets>
    <sheet name="Мультипликативная модель" sheetId="1" r:id="rId1"/>
    <sheet name="Аддитивная модел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" i="2" l="1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H19" i="2"/>
  <c r="L22" i="2" s="1"/>
  <c r="F8" i="2"/>
  <c r="F9" i="2"/>
  <c r="F10" i="2"/>
  <c r="G11" i="2" s="1"/>
  <c r="F11" i="2"/>
  <c r="G12" i="2" s="1"/>
  <c r="F12" i="2"/>
  <c r="G13" i="2" s="1"/>
  <c r="H13" i="2" s="1"/>
  <c r="L11" i="2" s="1"/>
  <c r="F13" i="2"/>
  <c r="G14" i="2" s="1"/>
  <c r="F21" i="2"/>
  <c r="E8" i="2"/>
  <c r="E17" i="2"/>
  <c r="E18" i="2"/>
  <c r="E19" i="2"/>
  <c r="E20" i="2"/>
  <c r="D23" i="2"/>
  <c r="D22" i="2"/>
  <c r="D21" i="2"/>
  <c r="D20" i="2"/>
  <c r="E21" i="2" s="1"/>
  <c r="D19" i="2"/>
  <c r="F20" i="2" s="1"/>
  <c r="G21" i="2" s="1"/>
  <c r="H21" i="2" s="1"/>
  <c r="L13" i="2" s="1"/>
  <c r="D18" i="2"/>
  <c r="F19" i="2" s="1"/>
  <c r="D17" i="2"/>
  <c r="F18" i="2" s="1"/>
  <c r="G19" i="2" s="1"/>
  <c r="D16" i="2"/>
  <c r="D15" i="2"/>
  <c r="E16" i="2" s="1"/>
  <c r="D14" i="2"/>
  <c r="D13" i="2"/>
  <c r="F14" i="2" s="1"/>
  <c r="D12" i="2"/>
  <c r="D11" i="2"/>
  <c r="D10" i="2"/>
  <c r="E11" i="2" s="1"/>
  <c r="D9" i="2"/>
  <c r="E10" i="2" s="1"/>
  <c r="D8" i="2"/>
  <c r="E9" i="2" s="1"/>
  <c r="D7" i="2"/>
  <c r="H7" i="2" s="1"/>
  <c r="L19" i="2" s="1"/>
  <c r="D6" i="2"/>
  <c r="F7" i="2" s="1"/>
  <c r="D5" i="2"/>
  <c r="F6" i="2" s="1"/>
  <c r="G7" i="2" s="1"/>
  <c r="D4" i="2"/>
  <c r="E5" i="2" s="1"/>
  <c r="O30" i="1"/>
  <c r="O29" i="1"/>
  <c r="O28" i="1"/>
  <c r="S16" i="1" s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F16" i="2" l="1"/>
  <c r="G17" i="2" s="1"/>
  <c r="Z19" i="2"/>
  <c r="G9" i="2"/>
  <c r="H9" i="2" s="1"/>
  <c r="L10" i="2" s="1"/>
  <c r="E7" i="2"/>
  <c r="E6" i="2"/>
  <c r="S25" i="2"/>
  <c r="Z5" i="2"/>
  <c r="F15" i="2"/>
  <c r="G16" i="2" s="1"/>
  <c r="H16" i="2" s="1"/>
  <c r="L7" i="2" s="1"/>
  <c r="H14" i="2"/>
  <c r="L16" i="2" s="1"/>
  <c r="E12" i="2"/>
  <c r="E13" i="2"/>
  <c r="E14" i="2"/>
  <c r="F17" i="2"/>
  <c r="G18" i="2" s="1"/>
  <c r="H18" i="2" s="1"/>
  <c r="L17" i="2" s="1"/>
  <c r="Z20" i="2"/>
  <c r="G20" i="2"/>
  <c r="H20" i="2" s="1"/>
  <c r="L8" i="2" s="1"/>
  <c r="H12" i="2"/>
  <c r="L6" i="2" s="1"/>
  <c r="Z17" i="2"/>
  <c r="S24" i="2"/>
  <c r="Z7" i="2"/>
  <c r="G10" i="2"/>
  <c r="H10" i="2" s="1"/>
  <c r="L15" i="2" s="1"/>
  <c r="Z8" i="2"/>
  <c r="E15" i="2"/>
  <c r="H17" i="2"/>
  <c r="L12" i="2" s="1"/>
  <c r="G8" i="2"/>
  <c r="H8" i="2" s="1"/>
  <c r="L5" i="2" s="1"/>
  <c r="Z21" i="2"/>
  <c r="F5" i="2"/>
  <c r="G6" i="2" s="1"/>
  <c r="H6" i="2" s="1"/>
  <c r="Z10" i="2"/>
  <c r="H11" i="2"/>
  <c r="L20" i="2" s="1"/>
  <c r="Z15" i="2"/>
  <c r="Z9" i="2"/>
  <c r="V25" i="2"/>
  <c r="S7" i="1"/>
  <c r="S15" i="1"/>
  <c r="S13" i="1"/>
  <c r="P25" i="1"/>
  <c r="W22" i="1" s="1"/>
  <c r="S4" i="1"/>
  <c r="S12" i="1"/>
  <c r="S14" i="1"/>
  <c r="S23" i="1"/>
  <c r="S11" i="1"/>
  <c r="S22" i="1"/>
  <c r="S10" i="1"/>
  <c r="S21" i="1"/>
  <c r="S9" i="1"/>
  <c r="S20" i="1"/>
  <c r="S8" i="1"/>
  <c r="S19" i="1"/>
  <c r="S18" i="1"/>
  <c r="S6" i="1"/>
  <c r="S17" i="1"/>
  <c r="S5" i="1"/>
  <c r="M4" i="2" l="1"/>
  <c r="N4" i="2"/>
  <c r="G15" i="2"/>
  <c r="H15" i="2" s="1"/>
  <c r="L21" i="2" s="1"/>
  <c r="M19" i="2" s="1"/>
  <c r="Z16" i="2"/>
  <c r="Z11" i="2"/>
  <c r="Z4" i="2"/>
  <c r="Z25" i="2" s="1"/>
  <c r="Z12" i="2"/>
  <c r="Z22" i="2"/>
  <c r="Z13" i="2"/>
  <c r="Z23" i="2"/>
  <c r="Z6" i="2"/>
  <c r="N9" i="2"/>
  <c r="M9" i="2"/>
  <c r="Z14" i="2"/>
  <c r="L14" i="2"/>
  <c r="H24" i="2"/>
  <c r="Z18" i="2"/>
  <c r="W7" i="1"/>
  <c r="W10" i="1"/>
  <c r="W21" i="1"/>
  <c r="W9" i="1"/>
  <c r="W12" i="1"/>
  <c r="W20" i="1"/>
  <c r="W19" i="1"/>
  <c r="W17" i="1"/>
  <c r="W8" i="1"/>
  <c r="W5" i="1"/>
  <c r="W15" i="1"/>
  <c r="W11" i="1"/>
  <c r="W23" i="1"/>
  <c r="W4" i="1"/>
  <c r="W13" i="1"/>
  <c r="W14" i="1"/>
  <c r="W16" i="1"/>
  <c r="W6" i="1"/>
  <c r="W18" i="1"/>
  <c r="M14" i="2" l="1"/>
  <c r="N14" i="2"/>
  <c r="N19" i="2"/>
  <c r="W24" i="1"/>
  <c r="O4" i="2" l="1"/>
  <c r="N24" i="2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D5" i="1" s="1"/>
  <c r="P4" i="2" l="1"/>
  <c r="P9" i="2"/>
  <c r="P19" i="2"/>
  <c r="P14" i="2"/>
  <c r="D18" i="1"/>
  <c r="D16" i="1"/>
  <c r="D17" i="1"/>
  <c r="E18" i="1" s="1"/>
  <c r="D7" i="1"/>
  <c r="C28" i="1"/>
  <c r="D19" i="1"/>
  <c r="F18" i="1"/>
  <c r="J17" i="1" s="1"/>
  <c r="D8" i="1"/>
  <c r="E9" i="1" s="1"/>
  <c r="F9" i="1" s="1"/>
  <c r="J10" i="1" s="1"/>
  <c r="D28" i="1"/>
  <c r="D21" i="1"/>
  <c r="D11" i="1"/>
  <c r="D6" i="1"/>
  <c r="E7" i="1" s="1"/>
  <c r="F7" i="1" s="1"/>
  <c r="J19" i="1" s="1"/>
  <c r="B28" i="1"/>
  <c r="D20" i="1"/>
  <c r="D9" i="1"/>
  <c r="E28" i="1"/>
  <c r="D10" i="1"/>
  <c r="F28" i="1"/>
  <c r="D12" i="1"/>
  <c r="D13" i="1"/>
  <c r="D14" i="1"/>
  <c r="D15" i="1"/>
  <c r="E16" i="1" s="1"/>
  <c r="F16" i="1" s="1"/>
  <c r="J7" i="1" s="1"/>
  <c r="T18" i="2" l="1"/>
  <c r="T6" i="2"/>
  <c r="T10" i="2"/>
  <c r="T22" i="2"/>
  <c r="T14" i="2"/>
  <c r="T19" i="2"/>
  <c r="T7" i="2"/>
  <c r="T15" i="2"/>
  <c r="T11" i="2"/>
  <c r="T23" i="2"/>
  <c r="T17" i="2"/>
  <c r="T5" i="2"/>
  <c r="T21" i="2"/>
  <c r="T9" i="2"/>
  <c r="T13" i="2"/>
  <c r="T20" i="2"/>
  <c r="T8" i="2"/>
  <c r="T4" i="2"/>
  <c r="T16" i="2"/>
  <c r="T12" i="2"/>
  <c r="E15" i="1"/>
  <c r="F15" i="1" s="1"/>
  <c r="J21" i="1" s="1"/>
  <c r="E10" i="1"/>
  <c r="F10" i="1" s="1"/>
  <c r="J15" i="1" s="1"/>
  <c r="E21" i="1"/>
  <c r="F21" i="1" s="1"/>
  <c r="J13" i="1" s="1"/>
  <c r="E20" i="1"/>
  <c r="F20" i="1" s="1"/>
  <c r="J8" i="1" s="1"/>
  <c r="E14" i="1"/>
  <c r="F14" i="1" s="1"/>
  <c r="J16" i="1" s="1"/>
  <c r="E13" i="1"/>
  <c r="F13" i="1" s="1"/>
  <c r="J11" i="1" s="1"/>
  <c r="E6" i="1"/>
  <c r="F6" i="1" s="1"/>
  <c r="E8" i="1"/>
  <c r="F8" i="1" s="1"/>
  <c r="J5" i="1" s="1"/>
  <c r="E12" i="1"/>
  <c r="F12" i="1" s="1"/>
  <c r="J6" i="1" s="1"/>
  <c r="E17" i="1"/>
  <c r="F17" i="1" s="1"/>
  <c r="J12" i="1" s="1"/>
  <c r="E11" i="1"/>
  <c r="F11" i="1" s="1"/>
  <c r="J20" i="1" s="1"/>
  <c r="K19" i="1" s="1"/>
  <c r="E19" i="1"/>
  <c r="F19" i="1" s="1"/>
  <c r="J22" i="1" s="1"/>
  <c r="U11" i="2" l="1"/>
  <c r="W11" i="2"/>
  <c r="X11" i="2" s="1"/>
  <c r="Y11" i="2" s="1"/>
  <c r="U16" i="2"/>
  <c r="W16" i="2"/>
  <c r="X16" i="2" s="1"/>
  <c r="Y16" i="2" s="1"/>
  <c r="T25" i="2"/>
  <c r="W4" i="2"/>
  <c r="U4" i="2"/>
  <c r="W8" i="2"/>
  <c r="X8" i="2" s="1"/>
  <c r="Y8" i="2" s="1"/>
  <c r="U8" i="2"/>
  <c r="U10" i="2"/>
  <c r="W10" i="2"/>
  <c r="X10" i="2" s="1"/>
  <c r="Y10" i="2" s="1"/>
  <c r="U17" i="2"/>
  <c r="W17" i="2"/>
  <c r="X17" i="2" s="1"/>
  <c r="Y17" i="2" s="1"/>
  <c r="W15" i="2"/>
  <c r="X15" i="2" s="1"/>
  <c r="Y15" i="2" s="1"/>
  <c r="U15" i="2"/>
  <c r="W9" i="2"/>
  <c r="X9" i="2" s="1"/>
  <c r="Y9" i="2" s="1"/>
  <c r="U9" i="2"/>
  <c r="U5" i="2"/>
  <c r="W5" i="2"/>
  <c r="X5" i="2" s="1"/>
  <c r="Y5" i="2" s="1"/>
  <c r="U23" i="2"/>
  <c r="W23" i="2"/>
  <c r="X23" i="2" s="1"/>
  <c r="Y23" i="2" s="1"/>
  <c r="U12" i="2"/>
  <c r="W12" i="2"/>
  <c r="X12" i="2" s="1"/>
  <c r="Y12" i="2" s="1"/>
  <c r="W7" i="2"/>
  <c r="X7" i="2" s="1"/>
  <c r="Y7" i="2" s="1"/>
  <c r="U7" i="2"/>
  <c r="W19" i="2"/>
  <c r="X19" i="2" s="1"/>
  <c r="Y19" i="2" s="1"/>
  <c r="U19" i="2"/>
  <c r="W14" i="2"/>
  <c r="X14" i="2" s="1"/>
  <c r="Y14" i="2" s="1"/>
  <c r="U14" i="2"/>
  <c r="U20" i="2"/>
  <c r="W20" i="2"/>
  <c r="X20" i="2" s="1"/>
  <c r="Y20" i="2" s="1"/>
  <c r="U22" i="2"/>
  <c r="W22" i="2"/>
  <c r="X22" i="2" s="1"/>
  <c r="Y22" i="2" s="1"/>
  <c r="W13" i="2"/>
  <c r="X13" i="2" s="1"/>
  <c r="Y13" i="2" s="1"/>
  <c r="U13" i="2"/>
  <c r="U6" i="2"/>
  <c r="W6" i="2"/>
  <c r="X6" i="2" s="1"/>
  <c r="Y6" i="2" s="1"/>
  <c r="U21" i="2"/>
  <c r="W21" i="2"/>
  <c r="X21" i="2" s="1"/>
  <c r="Y21" i="2" s="1"/>
  <c r="U18" i="2"/>
  <c r="W18" i="2"/>
  <c r="X18" i="2" s="1"/>
  <c r="Y18" i="2" s="1"/>
  <c r="K9" i="1"/>
  <c r="F24" i="1"/>
  <c r="J14" i="1"/>
  <c r="K14" i="1" s="1"/>
  <c r="K4" i="1"/>
  <c r="X4" i="2" l="1"/>
  <c r="W25" i="2"/>
  <c r="U25" i="2"/>
  <c r="L4" i="1"/>
  <c r="Y4" i="2" l="1"/>
  <c r="Y25" i="2" s="1"/>
  <c r="X25" i="2"/>
  <c r="M19" i="1"/>
  <c r="M9" i="1"/>
  <c r="M4" i="1"/>
  <c r="M14" i="1"/>
  <c r="Q10" i="1" l="1"/>
  <c r="Q18" i="1"/>
  <c r="Q6" i="1"/>
  <c r="Q22" i="1"/>
  <c r="Q14" i="1"/>
  <c r="Q20" i="1"/>
  <c r="Q8" i="1"/>
  <c r="M24" i="1"/>
  <c r="Q16" i="1"/>
  <c r="Q4" i="1"/>
  <c r="Q12" i="1"/>
  <c r="Q17" i="1"/>
  <c r="Q5" i="1"/>
  <c r="Q21" i="1"/>
  <c r="Q13" i="1"/>
  <c r="Q9" i="1"/>
  <c r="Q11" i="1"/>
  <c r="Q19" i="1"/>
  <c r="Q7" i="1"/>
  <c r="Q23" i="1"/>
  <c r="Q15" i="1"/>
  <c r="R15" i="1" l="1"/>
  <c r="T15" i="1"/>
  <c r="U15" i="1" s="1"/>
  <c r="V15" i="1" s="1"/>
  <c r="R4" i="1"/>
  <c r="T4" i="1"/>
  <c r="U4" i="1" s="1"/>
  <c r="V4" i="1" s="1"/>
  <c r="R19" i="1"/>
  <c r="T19" i="1"/>
  <c r="U19" i="1" s="1"/>
  <c r="V19" i="1" s="1"/>
  <c r="R20" i="1"/>
  <c r="T20" i="1"/>
  <c r="U20" i="1" s="1"/>
  <c r="V20" i="1" s="1"/>
  <c r="R18" i="1"/>
  <c r="T18" i="1"/>
  <c r="U18" i="1" s="1"/>
  <c r="V18" i="1" s="1"/>
  <c r="R17" i="1"/>
  <c r="T17" i="1"/>
  <c r="U17" i="1" s="1"/>
  <c r="V17" i="1" s="1"/>
  <c r="R12" i="1"/>
  <c r="T12" i="1"/>
  <c r="U12" i="1" s="1"/>
  <c r="V12" i="1" s="1"/>
  <c r="R16" i="1"/>
  <c r="T16" i="1"/>
  <c r="U16" i="1" s="1"/>
  <c r="V16" i="1" s="1"/>
  <c r="R23" i="1"/>
  <c r="T23" i="1"/>
  <c r="U23" i="1" s="1"/>
  <c r="V23" i="1" s="1"/>
  <c r="T7" i="1"/>
  <c r="U7" i="1" s="1"/>
  <c r="V7" i="1" s="1"/>
  <c r="R7" i="1"/>
  <c r="R8" i="1"/>
  <c r="T8" i="1"/>
  <c r="U8" i="1" s="1"/>
  <c r="V8" i="1" s="1"/>
  <c r="R11" i="1"/>
  <c r="T11" i="1"/>
  <c r="U11" i="1" s="1"/>
  <c r="V11" i="1" s="1"/>
  <c r="R14" i="1"/>
  <c r="T14" i="1"/>
  <c r="U14" i="1" s="1"/>
  <c r="V14" i="1" s="1"/>
  <c r="R9" i="1"/>
  <c r="T9" i="1"/>
  <c r="U9" i="1" s="1"/>
  <c r="V9" i="1" s="1"/>
  <c r="R22" i="1"/>
  <c r="T22" i="1"/>
  <c r="U22" i="1" s="1"/>
  <c r="V22" i="1" s="1"/>
  <c r="R13" i="1"/>
  <c r="T13" i="1"/>
  <c r="U13" i="1" s="1"/>
  <c r="V13" i="1" s="1"/>
  <c r="R6" i="1"/>
  <c r="T6" i="1"/>
  <c r="U6" i="1" s="1"/>
  <c r="V6" i="1" s="1"/>
  <c r="R21" i="1"/>
  <c r="T21" i="1"/>
  <c r="U21" i="1" s="1"/>
  <c r="V21" i="1" s="1"/>
  <c r="R5" i="1"/>
  <c r="T5" i="1"/>
  <c r="U5" i="1" s="1"/>
  <c r="V5" i="1" s="1"/>
  <c r="R10" i="1"/>
  <c r="T10" i="1"/>
  <c r="U10" i="1" s="1"/>
  <c r="V10" i="1" s="1"/>
  <c r="V24" i="1" l="1"/>
</calcChain>
</file>

<file path=xl/sharedStrings.xml><?xml version="1.0" encoding="utf-8"?>
<sst xmlns="http://schemas.openxmlformats.org/spreadsheetml/2006/main" count="86" uniqueCount="45">
  <si>
    <t>-номер варианта</t>
  </si>
  <si>
    <t>Итого</t>
  </si>
  <si>
    <t>t</t>
  </si>
  <si>
    <t>y</t>
  </si>
  <si>
    <t>r1</t>
  </si>
  <si>
    <t>r2</t>
  </si>
  <si>
    <t>r3</t>
  </si>
  <si>
    <t>r4</t>
  </si>
  <si>
    <t>r5</t>
  </si>
  <si>
    <t>Скользящая средняя за 4 квартала</t>
  </si>
  <si>
    <t>Центрированная скользящая средняя</t>
  </si>
  <si>
    <t>Скользящая средняя за 4 квартала(СС)</t>
  </si>
  <si>
    <t>Центрированная скользящая средняя(ЦСС)</t>
  </si>
  <si>
    <t>Сезонная компонента S = y / ЦСС</t>
  </si>
  <si>
    <t>Сумма</t>
  </si>
  <si>
    <t>Группа</t>
  </si>
  <si>
    <t>Кварталы</t>
  </si>
  <si>
    <t>Сезонная компонента S</t>
  </si>
  <si>
    <t>Средняя S по группе</t>
  </si>
  <si>
    <t>Корректирующий коэффициент k</t>
  </si>
  <si>
    <t>I</t>
  </si>
  <si>
    <t>II</t>
  </si>
  <si>
    <t>III</t>
  </si>
  <si>
    <t>IV</t>
  </si>
  <si>
    <t>Скорректированная сезонная компонента S*k</t>
  </si>
  <si>
    <t>Удаление из временного ряда сезонной составляющей y / (S*k)</t>
  </si>
  <si>
    <t>Тренд, вычисленный по данным с удаленной сезонной компонентой, T</t>
  </si>
  <si>
    <t>T*(S*k)</t>
  </si>
  <si>
    <t>E=y/(T*(S*k))</t>
  </si>
  <si>
    <t>E^2</t>
  </si>
  <si>
    <t>Среднее</t>
  </si>
  <si>
    <t>(y - yср.)^2</t>
  </si>
  <si>
    <t>Год</t>
  </si>
  <si>
    <t>Квартал</t>
  </si>
  <si>
    <t>Итого за 4 квартала</t>
  </si>
  <si>
    <t>Сумма:</t>
  </si>
  <si>
    <t>Итого за квартал по годам</t>
  </si>
  <si>
    <t>Средняя сезонная компонента за квартал Siсред.</t>
  </si>
  <si>
    <t>Корректирующий коэффициент</t>
  </si>
  <si>
    <t>Скоррективная сезонная компонента Si</t>
  </si>
  <si>
    <t>S</t>
  </si>
  <si>
    <t>y - S</t>
  </si>
  <si>
    <t>T</t>
  </si>
  <si>
    <t>T+S</t>
  </si>
  <si>
    <t>E = y - (T+S)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</si>
</sst>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2" fontId="0" fillId="0" borderId="0" xfId="0" applyNumberFormat="1"/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64" fontId="0" fillId="0" borderId="0" xfId="0" applyNumberFormat="1"/>
    <xf numFmtId="2" fontId="0" fillId="0" borderId="0" xfId="0" quotePrefix="1" applyNumberFormat="1"/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</a:t>
            </a:r>
            <a:r>
              <a:rPr lang="ru-RU" baseline="0"/>
              <a:t> </a:t>
            </a:r>
            <a:r>
              <a:rPr lang="en-US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'Мультипликативная модель'!$C$3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'Мультипликативная модель'!$C$4:$C$23</c:f>
              <c:numCache>
                <c:formatCode>0.00</c:formatCode>
                <c:ptCount val="20"/>
                <c:pt idx="0">
                  <c:v>40</c:v>
                </c:pt>
                <c:pt idx="1">
                  <c:v>39</c:v>
                </c:pt>
                <c:pt idx="2">
                  <c:v>31</c:v>
                </c:pt>
                <c:pt idx="3">
                  <c:v>34</c:v>
                </c:pt>
                <c:pt idx="4">
                  <c:v>38</c:v>
                </c:pt>
                <c:pt idx="5">
                  <c:v>37</c:v>
                </c:pt>
                <c:pt idx="6">
                  <c:v>30</c:v>
                </c:pt>
                <c:pt idx="7">
                  <c:v>31</c:v>
                </c:pt>
                <c:pt idx="8">
                  <c:v>38</c:v>
                </c:pt>
                <c:pt idx="9">
                  <c:v>35</c:v>
                </c:pt>
                <c:pt idx="10">
                  <c:v>29</c:v>
                </c:pt>
                <c:pt idx="11">
                  <c:v>29</c:v>
                </c:pt>
                <c:pt idx="12">
                  <c:v>36</c:v>
                </c:pt>
                <c:pt idx="13">
                  <c:v>33</c:v>
                </c:pt>
                <c:pt idx="14">
                  <c:v>26</c:v>
                </c:pt>
                <c:pt idx="15">
                  <c:v>30</c:v>
                </c:pt>
                <c:pt idx="16">
                  <c:v>35</c:v>
                </c:pt>
                <c:pt idx="17">
                  <c:v>33</c:v>
                </c:pt>
                <c:pt idx="18">
                  <c:v>25</c:v>
                </c:pt>
                <c:pt idx="1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B0-41DE-81CF-05E6F7284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373151"/>
        <c:axId val="778365247"/>
      </c:lineChart>
      <c:catAx>
        <c:axId val="778373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001"/>
                  <a:t>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365247"/>
        <c:crosses val="autoZero"/>
        <c:auto val="1"/>
        <c:lblAlgn val="ctr"/>
        <c:lblOffset val="100"/>
        <c:noMultiLvlLbl val="0"/>
      </c:catAx>
      <c:valAx>
        <c:axId val="778365247"/>
        <c:scaling>
          <c:orientation val="minMax"/>
          <c:max val="42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37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11630562415777"/>
          <c:y val="0.11713520132312973"/>
          <c:w val="0.81230166076490506"/>
          <c:h val="0.7404128988176907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9.1130245335595134E-2"/>
                  <c:y val="-0.412563091601940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-0,00</a:t>
                    </a:r>
                    <a:r>
                      <a:rPr lang="en-001" baseline="0"/>
                      <a:t>4</a:t>
                    </a:r>
                    <a:r>
                      <a:rPr lang="en-US" baseline="0"/>
                      <a:t>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- 0,31x + 36,3</a:t>
                    </a:r>
                    <a:r>
                      <a:rPr lang="en-001" baseline="0"/>
                      <a:t>8</a:t>
                    </a:r>
                    <a:br>
                      <a:rPr lang="en-US" baseline="0"/>
                    </a:br>
                    <a:r>
                      <a:rPr lang="en-US" baseline="0"/>
                      <a:t>R² = 0,8837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'Мультипликативная модель'!$R$4:$R$23</c:f>
              <c:numCache>
                <c:formatCode>0.00</c:formatCode>
                <c:ptCount val="20"/>
                <c:pt idx="0">
                  <c:v>35.41332270874679</c:v>
                </c:pt>
                <c:pt idx="1">
                  <c:v>36.308099034498333</c:v>
                </c:pt>
                <c:pt idx="2">
                  <c:v>35.591473432994135</c:v>
                </c:pt>
                <c:pt idx="3">
                  <c:v>36.127492036723957</c:v>
                </c:pt>
                <c:pt idx="4">
                  <c:v>33.642656573309445</c:v>
                </c:pt>
                <c:pt idx="5">
                  <c:v>34.446145237857394</c:v>
                </c:pt>
                <c:pt idx="6">
                  <c:v>34.443361386768522</c:v>
                </c:pt>
                <c:pt idx="7">
                  <c:v>32.939772151130661</c:v>
                </c:pt>
                <c:pt idx="8">
                  <c:v>33.642656573309445</c:v>
                </c:pt>
                <c:pt idx="9">
                  <c:v>32.584191441216454</c:v>
                </c:pt>
                <c:pt idx="10">
                  <c:v>33.295249340542902</c:v>
                </c:pt>
                <c:pt idx="11">
                  <c:v>30.814625560735138</c:v>
                </c:pt>
                <c:pt idx="12">
                  <c:v>31.87199043787211</c:v>
                </c:pt>
                <c:pt idx="13">
                  <c:v>30.722237644575511</c:v>
                </c:pt>
                <c:pt idx="14">
                  <c:v>29.850913201866053</c:v>
                </c:pt>
                <c:pt idx="15">
                  <c:v>31.877198855932903</c:v>
                </c:pt>
                <c:pt idx="16">
                  <c:v>30.986657370153438</c:v>
                </c:pt>
                <c:pt idx="17">
                  <c:v>30.722237644575511</c:v>
                </c:pt>
                <c:pt idx="18">
                  <c:v>28.702801155640433</c:v>
                </c:pt>
                <c:pt idx="19">
                  <c:v>27.626905675141849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C4-4849-A5E4-36EA81CDD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448911"/>
        <c:axId val="778451407"/>
      </c:lineChart>
      <c:catAx>
        <c:axId val="77844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001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451407"/>
        <c:crosses val="autoZero"/>
        <c:auto val="1"/>
        <c:lblAlgn val="ctr"/>
        <c:lblOffset val="100"/>
        <c:noMultiLvlLbl val="0"/>
      </c:catAx>
      <c:valAx>
        <c:axId val="778451407"/>
        <c:scaling>
          <c:orientation val="minMax"/>
          <c:min val="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001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44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02869575855018E-2"/>
          <c:y val="5.0794477255018455E-2"/>
          <c:w val="0.87145366211705488"/>
          <c:h val="0.8420833516646735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914887133432038"/>
                  <c:y val="0.109105888829515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-0,4</a:t>
                    </a:r>
                    <a:r>
                      <a:rPr lang="en-001" baseline="0"/>
                      <a:t>8</a:t>
                    </a:r>
                    <a:r>
                      <a:rPr lang="en-US" baseline="0"/>
                      <a:t>x + 37,76</a:t>
                    </a:r>
                    <a:endParaRPr lang="en-001" baseline="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'Аддитивная модель'!$S$4:$S$23</c:f>
              <c:numCache>
                <c:formatCode>0.00</c:formatCode>
                <c:ptCount val="20"/>
                <c:pt idx="0">
                  <c:v>40</c:v>
                </c:pt>
                <c:pt idx="1">
                  <c:v>39</c:v>
                </c:pt>
                <c:pt idx="2">
                  <c:v>31</c:v>
                </c:pt>
                <c:pt idx="3">
                  <c:v>34</c:v>
                </c:pt>
                <c:pt idx="4">
                  <c:v>38</c:v>
                </c:pt>
                <c:pt idx="5">
                  <c:v>37</c:v>
                </c:pt>
                <c:pt idx="6">
                  <c:v>30</c:v>
                </c:pt>
                <c:pt idx="7">
                  <c:v>31</c:v>
                </c:pt>
                <c:pt idx="8">
                  <c:v>38</c:v>
                </c:pt>
                <c:pt idx="9">
                  <c:v>35</c:v>
                </c:pt>
                <c:pt idx="10">
                  <c:v>29</c:v>
                </c:pt>
                <c:pt idx="11">
                  <c:v>29</c:v>
                </c:pt>
                <c:pt idx="12">
                  <c:v>36</c:v>
                </c:pt>
                <c:pt idx="13">
                  <c:v>33</c:v>
                </c:pt>
                <c:pt idx="14">
                  <c:v>26</c:v>
                </c:pt>
                <c:pt idx="15">
                  <c:v>30</c:v>
                </c:pt>
                <c:pt idx="16">
                  <c:v>35</c:v>
                </c:pt>
                <c:pt idx="17">
                  <c:v>33</c:v>
                </c:pt>
                <c:pt idx="18">
                  <c:v>25</c:v>
                </c:pt>
                <c:pt idx="1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71-4E80-B09E-E53D02DE3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454735"/>
        <c:axId val="778455151"/>
      </c:lineChart>
      <c:catAx>
        <c:axId val="77845473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455151"/>
        <c:crosses val="autoZero"/>
        <c:auto val="1"/>
        <c:lblAlgn val="ctr"/>
        <c:lblOffset val="100"/>
        <c:noMultiLvlLbl val="0"/>
      </c:catAx>
      <c:valAx>
        <c:axId val="778455151"/>
        <c:scaling>
          <c:orientation val="minMax"/>
          <c:max val="4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45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4337926509186352E-2"/>
                  <c:y val="0.136646252551764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'Аддитивная модель'!$S$4:$S$23</c:f>
              <c:numCache>
                <c:formatCode>0.00</c:formatCode>
                <c:ptCount val="20"/>
                <c:pt idx="0">
                  <c:v>40</c:v>
                </c:pt>
                <c:pt idx="1">
                  <c:v>39</c:v>
                </c:pt>
                <c:pt idx="2">
                  <c:v>31</c:v>
                </c:pt>
                <c:pt idx="3">
                  <c:v>34</c:v>
                </c:pt>
                <c:pt idx="4">
                  <c:v>38</c:v>
                </c:pt>
                <c:pt idx="5">
                  <c:v>37</c:v>
                </c:pt>
                <c:pt idx="6">
                  <c:v>30</c:v>
                </c:pt>
                <c:pt idx="7">
                  <c:v>31</c:v>
                </c:pt>
                <c:pt idx="8">
                  <c:v>38</c:v>
                </c:pt>
                <c:pt idx="9">
                  <c:v>35</c:v>
                </c:pt>
                <c:pt idx="10">
                  <c:v>29</c:v>
                </c:pt>
                <c:pt idx="11">
                  <c:v>29</c:v>
                </c:pt>
                <c:pt idx="12">
                  <c:v>36</c:v>
                </c:pt>
                <c:pt idx="13">
                  <c:v>33</c:v>
                </c:pt>
                <c:pt idx="14">
                  <c:v>26</c:v>
                </c:pt>
                <c:pt idx="15">
                  <c:v>30</c:v>
                </c:pt>
                <c:pt idx="16">
                  <c:v>35</c:v>
                </c:pt>
                <c:pt idx="17">
                  <c:v>33</c:v>
                </c:pt>
                <c:pt idx="18">
                  <c:v>25</c:v>
                </c:pt>
                <c:pt idx="1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2-4BA8-B8AA-5A73636FC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739535"/>
        <c:axId val="572742863"/>
      </c:lineChart>
      <c:catAx>
        <c:axId val="572739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42863"/>
        <c:crosses val="autoZero"/>
        <c:auto val="1"/>
        <c:lblAlgn val="ctr"/>
        <c:lblOffset val="100"/>
        <c:noMultiLvlLbl val="0"/>
      </c:catAx>
      <c:valAx>
        <c:axId val="572742863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3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482000</xdr:colOff>
      <xdr:row>30</xdr:row>
      <xdr:rowOff>161248</xdr:rowOff>
    </xdr:from>
    <xdr:to>
      <xdr:col>8</xdr:col>
      <xdr:colOff>80218</xdr:colOff>
      <xdr:row>46</xdr:row>
      <xdr:rowOff>34928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22B7F1E-6099-4046-8437-466C28DA7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900249</xdr:colOff>
      <xdr:row>27</xdr:row>
      <xdr:rowOff>139336</xdr:rowOff>
    </xdr:from>
    <xdr:to>
      <xdr:col>19</xdr:col>
      <xdr:colOff>578031</xdr:colOff>
      <xdr:row>42</xdr:row>
      <xdr:rowOff>106679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1D6DC45-7FDA-4876-B984-A3B07FDF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293247</xdr:colOff>
      <xdr:row>29</xdr:row>
      <xdr:rowOff>156660</xdr:rowOff>
    </xdr:from>
    <xdr:to>
      <xdr:col>26</xdr:col>
      <xdr:colOff>358561</xdr:colOff>
      <xdr:row>44</xdr:row>
      <xdr:rowOff>130240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FEA20C2-4720-4546-8F9A-F29EFA8F5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762000</xdr:colOff>
      <xdr:row>30</xdr:row>
      <xdr:rowOff>171939</xdr:rowOff>
    </xdr:from>
    <xdr:to>
      <xdr:col>17</xdr:col>
      <xdr:colOff>534051</xdr:colOff>
      <xdr:row>45</xdr:row>
      <xdr:rowOff>179754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57EC1F3-31A5-495B-88DD-9A6045FC7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1907-42BF-42FA-B6EC-ABA78710BBD2}">
  <dimension ref="A1:W30"/>
  <sheetViews>
    <sheetView zoomScale="70" zoomScaleNormal="70" workbookViewId="0">
      <selection activeCell="G3" sqref="G3"/>
    </sheetView>
  </sheetViews>
  <sheetFormatPr defaultRowHeight="14.4" x14ac:dyDescent="0.3"/>
  <cols>
    <col min="3" max="3" width="10.21875" bestFit="1" customWidth="1"/>
    <col min="4" max="4" width="12.5546875" customWidth="1"/>
    <col min="5" max="5" width="16.21875" customWidth="1"/>
    <col min="6" max="6" width="12.109375" customWidth="1"/>
    <col min="9" max="9" width="10" customWidth="1"/>
    <col min="10" max="10" width="12.33203125" customWidth="1"/>
    <col min="12" max="12" width="17.21875" customWidth="1"/>
    <col min="13" max="13" width="18.77734375" customWidth="1"/>
    <col min="17" max="17" width="18.6640625" customWidth="1"/>
    <col min="18" max="18" width="25.21875" customWidth="1"/>
    <col min="19" max="19" width="27.44140625" customWidth="1"/>
    <col min="21" max="21" width="11.33203125" customWidth="1"/>
    <col min="23" max="23" width="10.21875" customWidth="1"/>
  </cols>
  <sheetData>
    <row r="1" spans="1:23" x14ac:dyDescent="0.3">
      <c r="A1">
        <v>17</v>
      </c>
      <c r="B1" s="1" t="s">
        <v>0</v>
      </c>
    </row>
    <row r="3" spans="1:23" ht="48" customHeight="1" x14ac:dyDescent="0.3">
      <c r="A3" s="4"/>
      <c r="B3" s="4" t="s">
        <v>2</v>
      </c>
      <c r="C3" s="4" t="s">
        <v>3</v>
      </c>
      <c r="D3" s="5" t="s">
        <v>11</v>
      </c>
      <c r="E3" s="5" t="s">
        <v>12</v>
      </c>
      <c r="F3" s="5" t="s">
        <v>13</v>
      </c>
      <c r="G3" s="4"/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24</v>
      </c>
      <c r="N3" s="4"/>
      <c r="O3" s="4" t="s">
        <v>2</v>
      </c>
      <c r="P3" s="4" t="s">
        <v>3</v>
      </c>
      <c r="Q3" s="5" t="s">
        <v>24</v>
      </c>
      <c r="R3" s="5" t="s">
        <v>25</v>
      </c>
      <c r="S3" s="5" t="s">
        <v>26</v>
      </c>
      <c r="T3" s="4" t="s">
        <v>27</v>
      </c>
      <c r="U3" s="4" t="s">
        <v>28</v>
      </c>
      <c r="V3" s="4" t="s">
        <v>29</v>
      </c>
      <c r="W3" s="4" t="s">
        <v>31</v>
      </c>
    </row>
    <row r="4" spans="1:23" x14ac:dyDescent="0.3">
      <c r="B4" s="7">
        <v>1</v>
      </c>
      <c r="C4" s="6">
        <f>23+$A$1</f>
        <v>40</v>
      </c>
      <c r="D4" s="6"/>
      <c r="E4" s="6"/>
      <c r="F4" s="6"/>
      <c r="G4" s="8"/>
      <c r="H4" s="15" t="s">
        <v>20</v>
      </c>
      <c r="I4" s="4">
        <v>1</v>
      </c>
      <c r="J4" s="4"/>
      <c r="K4" s="14">
        <f>AVERAGE(J4:J8)</f>
        <v>1.1272990278063439</v>
      </c>
      <c r="L4" s="13">
        <f>AVERAGE(K4:K23)</f>
        <v>1.0019687618833157</v>
      </c>
      <c r="M4" s="14">
        <f>K4*$L$4</f>
        <v>1.129518411163388</v>
      </c>
      <c r="N4" s="4"/>
      <c r="O4" s="7">
        <v>1</v>
      </c>
      <c r="P4" s="6">
        <f>23+$A$1</f>
        <v>40</v>
      </c>
      <c r="Q4" s="6">
        <f>$M$4</f>
        <v>1.129518411163388</v>
      </c>
      <c r="R4" s="6">
        <f>P4/Q4</f>
        <v>35.41332270874679</v>
      </c>
      <c r="S4" s="6">
        <f t="shared" ref="S4:S23" si="0">$O$28*O4^2+$O$29*O4+$O$30</f>
        <v>36.062400000000004</v>
      </c>
      <c r="T4" s="6">
        <f>S4*Q4</f>
        <v>40.733144750738568</v>
      </c>
      <c r="U4" s="6">
        <f>P4/T4</f>
        <v>0.98200127303636986</v>
      </c>
      <c r="V4" s="6">
        <f>U4*U4</f>
        <v>0.96432650024505107</v>
      </c>
      <c r="W4" s="2">
        <f t="shared" ref="W4:W23" si="1">(P4-$P$25)*(P4-$P$25)</f>
        <v>52.5625</v>
      </c>
    </row>
    <row r="5" spans="1:23" x14ac:dyDescent="0.3">
      <c r="B5" s="7">
        <v>2</v>
      </c>
      <c r="C5" s="6">
        <f>22+$A$1</f>
        <v>39</v>
      </c>
      <c r="D5" s="6">
        <f>AVERAGE(C4:C7)</f>
        <v>36</v>
      </c>
      <c r="E5" s="6"/>
      <c r="F5" s="6"/>
      <c r="G5" s="8"/>
      <c r="H5" s="15"/>
      <c r="I5" s="4">
        <v>5</v>
      </c>
      <c r="J5" s="6">
        <f>$F$8</f>
        <v>1.0896057347670252</v>
      </c>
      <c r="K5" s="14"/>
      <c r="L5" s="13"/>
      <c r="M5" s="14"/>
      <c r="N5" s="4"/>
      <c r="O5" s="7">
        <v>2</v>
      </c>
      <c r="P5" s="6">
        <f>22+$A$1</f>
        <v>39</v>
      </c>
      <c r="Q5" s="6">
        <f>$M$9</f>
        <v>1.0741405096131291</v>
      </c>
      <c r="R5" s="6">
        <f t="shared" ref="R5:R23" si="2">P5/Q5</f>
        <v>36.308099034498333</v>
      </c>
      <c r="S5" s="6">
        <f t="shared" si="0"/>
        <v>35.740400000000001</v>
      </c>
      <c r="T5" s="6">
        <f t="shared" ref="T5:T23" si="3">S5*Q5</f>
        <v>38.390211469777078</v>
      </c>
      <c r="U5" s="6">
        <f t="shared" ref="U5:U23" si="4">P5/T5</f>
        <v>1.0158839586154138</v>
      </c>
      <c r="V5" s="6">
        <f t="shared" ref="V5:V23" si="5">U5*U5</f>
        <v>1.0320202173721238</v>
      </c>
      <c r="W5" s="2">
        <f t="shared" si="1"/>
        <v>39.0625</v>
      </c>
    </row>
    <row r="6" spans="1:23" x14ac:dyDescent="0.3">
      <c r="B6" s="7">
        <v>3</v>
      </c>
      <c r="C6" s="6">
        <f>14+$A$1</f>
        <v>31</v>
      </c>
      <c r="D6" s="6">
        <f t="shared" ref="D6:D21" si="6">AVERAGE(C5:C8)</f>
        <v>35.5</v>
      </c>
      <c r="E6" s="6">
        <f>AVERAGE(D5:D6)</f>
        <v>35.75</v>
      </c>
      <c r="F6" s="6">
        <f>C6/E6</f>
        <v>0.86713286713286708</v>
      </c>
      <c r="G6" s="8"/>
      <c r="H6" s="15"/>
      <c r="I6" s="4">
        <v>9</v>
      </c>
      <c r="J6" s="6">
        <f>$F$12</f>
        <v>1.1385767790262171</v>
      </c>
      <c r="K6" s="14"/>
      <c r="L6" s="13"/>
      <c r="M6" s="14"/>
      <c r="N6" s="4"/>
      <c r="O6" s="7">
        <v>3</v>
      </c>
      <c r="P6" s="6">
        <f>14+$A$1</f>
        <v>31</v>
      </c>
      <c r="Q6" s="6">
        <f>$M$14</f>
        <v>0.87099512916659039</v>
      </c>
      <c r="R6" s="6">
        <f t="shared" si="2"/>
        <v>35.591473432994135</v>
      </c>
      <c r="S6" s="6">
        <f t="shared" si="0"/>
        <v>35.411000000000001</v>
      </c>
      <c r="T6" s="6">
        <f t="shared" si="3"/>
        <v>30.842808518918133</v>
      </c>
      <c r="U6" s="6">
        <f t="shared" si="4"/>
        <v>1.0050965359067561</v>
      </c>
      <c r="V6" s="6">
        <f t="shared" si="5"/>
        <v>1.0102190464917611</v>
      </c>
      <c r="W6" s="2">
        <f t="shared" si="1"/>
        <v>3.0625</v>
      </c>
    </row>
    <row r="7" spans="1:23" x14ac:dyDescent="0.3">
      <c r="B7" s="7">
        <v>4</v>
      </c>
      <c r="C7" s="6">
        <f>17+$A$1</f>
        <v>34</v>
      </c>
      <c r="D7" s="6">
        <f t="shared" si="6"/>
        <v>35</v>
      </c>
      <c r="E7" s="6">
        <f t="shared" ref="E7:E21" si="7">AVERAGE(D6:D7)</f>
        <v>35.25</v>
      </c>
      <c r="F7" s="6">
        <f t="shared" ref="F7:F21" si="8">C7/E7</f>
        <v>0.96453900709219853</v>
      </c>
      <c r="G7" s="8"/>
      <c r="H7" s="15"/>
      <c r="I7" s="4">
        <v>13</v>
      </c>
      <c r="J7" s="6">
        <f>$F$16</f>
        <v>1.1474103585657371</v>
      </c>
      <c r="K7" s="14"/>
      <c r="L7" s="13"/>
      <c r="M7" s="14"/>
      <c r="N7" s="4"/>
      <c r="O7" s="7">
        <v>4</v>
      </c>
      <c r="P7" s="6">
        <f>17+$A$1</f>
        <v>34</v>
      </c>
      <c r="Q7" s="6">
        <f>$M$19</f>
        <v>0.94111154921683082</v>
      </c>
      <c r="R7" s="6">
        <f t="shared" si="2"/>
        <v>36.127492036723957</v>
      </c>
      <c r="S7" s="6">
        <f t="shared" si="0"/>
        <v>35.074200000000005</v>
      </c>
      <c r="T7" s="6">
        <f t="shared" si="3"/>
        <v>33.008734699540973</v>
      </c>
      <c r="U7" s="6">
        <f t="shared" si="4"/>
        <v>1.0300303937573472</v>
      </c>
      <c r="V7" s="6">
        <f t="shared" si="5"/>
        <v>1.0609626120639157</v>
      </c>
      <c r="W7" s="2">
        <f t="shared" si="1"/>
        <v>1.5625</v>
      </c>
    </row>
    <row r="8" spans="1:23" x14ac:dyDescent="0.3">
      <c r="B8" s="9">
        <v>5</v>
      </c>
      <c r="C8" s="6">
        <f>21+$A$1</f>
        <v>38</v>
      </c>
      <c r="D8" s="6">
        <f t="shared" si="6"/>
        <v>34.75</v>
      </c>
      <c r="E8" s="6">
        <f t="shared" si="7"/>
        <v>34.875</v>
      </c>
      <c r="F8" s="6">
        <f t="shared" si="8"/>
        <v>1.0896057347670252</v>
      </c>
      <c r="G8" s="8"/>
      <c r="H8" s="15"/>
      <c r="I8" s="4">
        <v>17</v>
      </c>
      <c r="J8" s="6">
        <f>$F$20</f>
        <v>1.1336032388663968</v>
      </c>
      <c r="K8" s="14"/>
      <c r="L8" s="13"/>
      <c r="M8" s="14"/>
      <c r="N8" s="4"/>
      <c r="O8" s="9">
        <v>5</v>
      </c>
      <c r="P8" s="6">
        <f>21+$A$1</f>
        <v>38</v>
      </c>
      <c r="Q8" s="6">
        <f>$M$4</f>
        <v>1.129518411163388</v>
      </c>
      <c r="R8" s="6">
        <f t="shared" si="2"/>
        <v>33.642656573309445</v>
      </c>
      <c r="S8" s="6">
        <f t="shared" si="0"/>
        <v>34.730000000000004</v>
      </c>
      <c r="T8" s="6">
        <f t="shared" si="3"/>
        <v>39.228174419704473</v>
      </c>
      <c r="U8" s="6">
        <f t="shared" si="4"/>
        <v>0.96869152241029199</v>
      </c>
      <c r="V8" s="6">
        <f t="shared" si="5"/>
        <v>0.93836326558956928</v>
      </c>
      <c r="W8" s="2">
        <f t="shared" si="1"/>
        <v>27.5625</v>
      </c>
    </row>
    <row r="9" spans="1:23" x14ac:dyDescent="0.3">
      <c r="B9" s="9">
        <v>6</v>
      </c>
      <c r="C9" s="6">
        <f>20+$A$1</f>
        <v>37</v>
      </c>
      <c r="D9" s="6">
        <f t="shared" si="6"/>
        <v>34</v>
      </c>
      <c r="E9" s="6">
        <f t="shared" si="7"/>
        <v>34.375</v>
      </c>
      <c r="F9" s="6">
        <f t="shared" si="8"/>
        <v>1.0763636363636364</v>
      </c>
      <c r="G9" s="8"/>
      <c r="H9" s="15" t="s">
        <v>21</v>
      </c>
      <c r="I9" s="4">
        <v>2</v>
      </c>
      <c r="J9" s="4"/>
      <c r="K9" s="14">
        <f>AVERAGE(J9:J13)</f>
        <v>1.0720299379335523</v>
      </c>
      <c r="L9" s="13"/>
      <c r="M9" s="14">
        <f>K9*$L$4</f>
        <v>1.0741405096131291</v>
      </c>
      <c r="N9" s="4"/>
      <c r="O9" s="9">
        <v>6</v>
      </c>
      <c r="P9" s="6">
        <f>20+$A$1</f>
        <v>37</v>
      </c>
      <c r="Q9" s="6">
        <f>$M$9</f>
        <v>1.0741405096131291</v>
      </c>
      <c r="R9" s="6">
        <f t="shared" si="2"/>
        <v>34.446145237857394</v>
      </c>
      <c r="S9" s="6">
        <f t="shared" si="0"/>
        <v>34.378399999999999</v>
      </c>
      <c r="T9" s="6">
        <f t="shared" si="3"/>
        <v>36.927232095683998</v>
      </c>
      <c r="U9" s="6">
        <f t="shared" si="4"/>
        <v>1.0019705756480055</v>
      </c>
      <c r="V9" s="6">
        <f t="shared" si="5"/>
        <v>1.0039450344643956</v>
      </c>
      <c r="W9" s="2">
        <f t="shared" si="1"/>
        <v>18.0625</v>
      </c>
    </row>
    <row r="10" spans="1:23" x14ac:dyDescent="0.3">
      <c r="B10" s="9">
        <v>7</v>
      </c>
      <c r="C10" s="6">
        <f>13+$A$1</f>
        <v>30</v>
      </c>
      <c r="D10" s="6">
        <f t="shared" si="6"/>
        <v>34</v>
      </c>
      <c r="E10" s="6">
        <f t="shared" si="7"/>
        <v>34</v>
      </c>
      <c r="F10" s="6">
        <f t="shared" si="8"/>
        <v>0.88235294117647056</v>
      </c>
      <c r="G10" s="8"/>
      <c r="H10" s="15"/>
      <c r="I10" s="4">
        <v>6</v>
      </c>
      <c r="J10" s="6">
        <f>$F$9</f>
        <v>1.0763636363636364</v>
      </c>
      <c r="K10" s="14"/>
      <c r="L10" s="13"/>
      <c r="M10" s="14"/>
      <c r="N10" s="4"/>
      <c r="O10" s="9">
        <v>7</v>
      </c>
      <c r="P10" s="6">
        <f>13+$A$1</f>
        <v>30</v>
      </c>
      <c r="Q10" s="6">
        <f>$M$14</f>
        <v>0.87099512916659039</v>
      </c>
      <c r="R10" s="6">
        <f t="shared" si="2"/>
        <v>34.443361386768522</v>
      </c>
      <c r="S10" s="6">
        <f t="shared" si="0"/>
        <v>34.019400000000005</v>
      </c>
      <c r="T10" s="6">
        <f t="shared" si="3"/>
        <v>29.63073169716991</v>
      </c>
      <c r="U10" s="6">
        <f t="shared" si="4"/>
        <v>1.0124623416864647</v>
      </c>
      <c r="V10" s="6">
        <f t="shared" si="5"/>
        <v>1.0250799933332395</v>
      </c>
      <c r="W10" s="2">
        <f t="shared" si="1"/>
        <v>7.5625</v>
      </c>
    </row>
    <row r="11" spans="1:23" x14ac:dyDescent="0.3">
      <c r="B11" s="9">
        <v>8</v>
      </c>
      <c r="C11" s="6">
        <f>14+$A$1</f>
        <v>31</v>
      </c>
      <c r="D11" s="6">
        <f t="shared" si="6"/>
        <v>33.5</v>
      </c>
      <c r="E11" s="6">
        <f t="shared" si="7"/>
        <v>33.75</v>
      </c>
      <c r="F11" s="6">
        <f t="shared" si="8"/>
        <v>0.91851851851851851</v>
      </c>
      <c r="G11" s="8"/>
      <c r="H11" s="15"/>
      <c r="I11" s="4">
        <v>10</v>
      </c>
      <c r="J11" s="6">
        <f>$F$13</f>
        <v>1.0606060606060606</v>
      </c>
      <c r="K11" s="14"/>
      <c r="L11" s="13"/>
      <c r="M11" s="14"/>
      <c r="N11" s="4"/>
      <c r="O11" s="9">
        <v>8</v>
      </c>
      <c r="P11" s="6">
        <f>14+$A$1</f>
        <v>31</v>
      </c>
      <c r="Q11" s="6">
        <f>$M$19</f>
        <v>0.94111154921683082</v>
      </c>
      <c r="R11" s="6">
        <f t="shared" si="2"/>
        <v>32.939772151130661</v>
      </c>
      <c r="S11" s="6">
        <f t="shared" si="0"/>
        <v>33.653000000000006</v>
      </c>
      <c r="T11" s="6">
        <f t="shared" si="3"/>
        <v>31.671226965794013</v>
      </c>
      <c r="U11" s="6">
        <f t="shared" si="4"/>
        <v>0.97880641105193178</v>
      </c>
      <c r="V11" s="6">
        <f t="shared" si="5"/>
        <v>0.95806199031636319</v>
      </c>
      <c r="W11" s="2">
        <f t="shared" si="1"/>
        <v>3.0625</v>
      </c>
    </row>
    <row r="12" spans="1:23" x14ac:dyDescent="0.3">
      <c r="B12" s="7">
        <v>9</v>
      </c>
      <c r="C12" s="6">
        <f>21+$A$1</f>
        <v>38</v>
      </c>
      <c r="D12" s="6">
        <f t="shared" si="6"/>
        <v>33.25</v>
      </c>
      <c r="E12" s="6">
        <f t="shared" si="7"/>
        <v>33.375</v>
      </c>
      <c r="F12" s="6">
        <f t="shared" si="8"/>
        <v>1.1385767790262171</v>
      </c>
      <c r="G12" s="8"/>
      <c r="H12" s="15"/>
      <c r="I12" s="4">
        <v>14</v>
      </c>
      <c r="J12" s="6">
        <f>$F$17</f>
        <v>1.0602409638554218</v>
      </c>
      <c r="K12" s="14"/>
      <c r="L12" s="13"/>
      <c r="M12" s="14"/>
      <c r="N12" s="4"/>
      <c r="O12" s="7">
        <v>9</v>
      </c>
      <c r="P12" s="6">
        <f>21+$A$1</f>
        <v>38</v>
      </c>
      <c r="Q12" s="6">
        <f>$M$4</f>
        <v>1.129518411163388</v>
      </c>
      <c r="R12" s="6">
        <f t="shared" si="2"/>
        <v>33.642656573309445</v>
      </c>
      <c r="S12" s="6">
        <f t="shared" si="0"/>
        <v>33.279200000000003</v>
      </c>
      <c r="T12" s="6">
        <f t="shared" si="3"/>
        <v>37.589469108788627</v>
      </c>
      <c r="U12" s="6">
        <f t="shared" si="4"/>
        <v>1.0109214336074619</v>
      </c>
      <c r="V12" s="6">
        <f t="shared" si="5"/>
        <v>1.021962144926966</v>
      </c>
      <c r="W12" s="2">
        <f t="shared" si="1"/>
        <v>27.5625</v>
      </c>
    </row>
    <row r="13" spans="1:23" x14ac:dyDescent="0.3">
      <c r="B13" s="7">
        <v>10</v>
      </c>
      <c r="C13" s="6">
        <f>18+$A$1</f>
        <v>35</v>
      </c>
      <c r="D13" s="6">
        <f t="shared" si="6"/>
        <v>32.75</v>
      </c>
      <c r="E13" s="6">
        <f t="shared" si="7"/>
        <v>33</v>
      </c>
      <c r="F13" s="6">
        <f t="shared" si="8"/>
        <v>1.0606060606060606</v>
      </c>
      <c r="G13" s="8"/>
      <c r="H13" s="15"/>
      <c r="I13" s="4">
        <v>18</v>
      </c>
      <c r="J13" s="6">
        <f>$F$21</f>
        <v>1.0909090909090908</v>
      </c>
      <c r="K13" s="14"/>
      <c r="L13" s="13"/>
      <c r="M13" s="14"/>
      <c r="N13" s="4"/>
      <c r="O13" s="7">
        <v>10</v>
      </c>
      <c r="P13" s="6">
        <f>18+$A$1</f>
        <v>35</v>
      </c>
      <c r="Q13" s="6">
        <f>$M$9</f>
        <v>1.0741405096131291</v>
      </c>
      <c r="R13" s="6">
        <f t="shared" si="2"/>
        <v>32.584191441216454</v>
      </c>
      <c r="S13" s="6">
        <f t="shared" si="0"/>
        <v>32.898000000000003</v>
      </c>
      <c r="T13" s="6">
        <f t="shared" si="3"/>
        <v>35.337074485252728</v>
      </c>
      <c r="U13" s="6">
        <f t="shared" si="4"/>
        <v>0.99046116606530632</v>
      </c>
      <c r="V13" s="6">
        <f t="shared" si="5"/>
        <v>0.98101332148344633</v>
      </c>
      <c r="W13" s="2">
        <f t="shared" si="1"/>
        <v>5.0625</v>
      </c>
    </row>
    <row r="14" spans="1:23" x14ac:dyDescent="0.3">
      <c r="B14" s="7">
        <v>11</v>
      </c>
      <c r="C14" s="6">
        <f>12+$A$1</f>
        <v>29</v>
      </c>
      <c r="D14" s="6">
        <f t="shared" si="6"/>
        <v>32.25</v>
      </c>
      <c r="E14" s="6">
        <f t="shared" si="7"/>
        <v>32.5</v>
      </c>
      <c r="F14" s="6">
        <f t="shared" si="8"/>
        <v>0.89230769230769236</v>
      </c>
      <c r="G14" s="8"/>
      <c r="H14" s="15" t="s">
        <v>22</v>
      </c>
      <c r="I14" s="4">
        <v>3</v>
      </c>
      <c r="J14" s="6">
        <f>$F$6</f>
        <v>0.86713286713286708</v>
      </c>
      <c r="K14" s="14">
        <f>AVERAGE(J14:J18)</f>
        <v>0.86928371651971936</v>
      </c>
      <c r="L14" s="13"/>
      <c r="M14" s="14">
        <f>K14*$L$4</f>
        <v>0.87099512916659039</v>
      </c>
      <c r="N14" s="4"/>
      <c r="O14" s="7">
        <v>11</v>
      </c>
      <c r="P14" s="6">
        <f>12+$A$1</f>
        <v>29</v>
      </c>
      <c r="Q14" s="6">
        <f>$M$14</f>
        <v>0.87099512916659039</v>
      </c>
      <c r="R14" s="6">
        <f t="shared" si="2"/>
        <v>33.295249340542902</v>
      </c>
      <c r="S14" s="6">
        <f t="shared" si="0"/>
        <v>32.509399999999999</v>
      </c>
      <c r="T14" s="6">
        <f t="shared" si="3"/>
        <v>28.315529052128355</v>
      </c>
      <c r="U14" s="6">
        <f t="shared" si="4"/>
        <v>1.0241729881370589</v>
      </c>
      <c r="V14" s="6">
        <f t="shared" si="5"/>
        <v>1.0489303096295923</v>
      </c>
      <c r="W14" s="2">
        <f t="shared" si="1"/>
        <v>14.0625</v>
      </c>
    </row>
    <row r="15" spans="1:23" x14ac:dyDescent="0.3">
      <c r="B15" s="7">
        <v>12</v>
      </c>
      <c r="C15" s="6">
        <f>12+$A$1</f>
        <v>29</v>
      </c>
      <c r="D15" s="6">
        <f t="shared" si="6"/>
        <v>31.75</v>
      </c>
      <c r="E15" s="6">
        <f t="shared" si="7"/>
        <v>32</v>
      </c>
      <c r="F15" s="6">
        <f t="shared" si="8"/>
        <v>0.90625</v>
      </c>
      <c r="G15" s="8"/>
      <c r="H15" s="15"/>
      <c r="I15" s="4">
        <v>7</v>
      </c>
      <c r="J15" s="6">
        <f>$F$10</f>
        <v>0.88235294117647056</v>
      </c>
      <c r="K15" s="14"/>
      <c r="L15" s="13"/>
      <c r="M15" s="14"/>
      <c r="N15" s="4"/>
      <c r="O15" s="7">
        <v>12</v>
      </c>
      <c r="P15" s="6">
        <f>12+$A$1</f>
        <v>29</v>
      </c>
      <c r="Q15" s="6">
        <f>$M$19</f>
        <v>0.94111154921683082</v>
      </c>
      <c r="R15" s="6">
        <f t="shared" si="2"/>
        <v>30.814625560735138</v>
      </c>
      <c r="S15" s="6">
        <f t="shared" si="0"/>
        <v>32.113399999999999</v>
      </c>
      <c r="T15" s="6">
        <f t="shared" si="3"/>
        <v>30.222291624619775</v>
      </c>
      <c r="U15" s="6">
        <f t="shared" si="4"/>
        <v>0.95955662000084507</v>
      </c>
      <c r="V15" s="6">
        <f t="shared" si="5"/>
        <v>0.92074890698744616</v>
      </c>
      <c r="W15" s="2">
        <f t="shared" si="1"/>
        <v>14.0625</v>
      </c>
    </row>
    <row r="16" spans="1:23" x14ac:dyDescent="0.3">
      <c r="B16" s="9">
        <v>13</v>
      </c>
      <c r="C16" s="6">
        <f>19+$A$1</f>
        <v>36</v>
      </c>
      <c r="D16" s="6">
        <f t="shared" si="6"/>
        <v>31</v>
      </c>
      <c r="E16" s="6">
        <f t="shared" si="7"/>
        <v>31.375</v>
      </c>
      <c r="F16" s="6">
        <f t="shared" si="8"/>
        <v>1.1474103585657371</v>
      </c>
      <c r="G16" s="8"/>
      <c r="H16" s="15"/>
      <c r="I16" s="4">
        <v>11</v>
      </c>
      <c r="J16" s="6">
        <f>$F$14</f>
        <v>0.89230769230769236</v>
      </c>
      <c r="K16" s="14"/>
      <c r="L16" s="13"/>
      <c r="M16" s="14"/>
      <c r="N16" s="4"/>
      <c r="O16" s="9">
        <v>13</v>
      </c>
      <c r="P16" s="6">
        <f>19+$A$1</f>
        <v>36</v>
      </c>
      <c r="Q16" s="6">
        <f>$M$4</f>
        <v>1.129518411163388</v>
      </c>
      <c r="R16" s="6">
        <f t="shared" si="2"/>
        <v>31.87199043787211</v>
      </c>
      <c r="S16" s="6">
        <f t="shared" si="0"/>
        <v>31.71</v>
      </c>
      <c r="T16" s="6">
        <f t="shared" si="3"/>
        <v>35.817028817991037</v>
      </c>
      <c r="U16" s="6">
        <f t="shared" si="4"/>
        <v>1.0051084969369948</v>
      </c>
      <c r="V16" s="6">
        <f t="shared" si="5"/>
        <v>1.0102430906149449</v>
      </c>
      <c r="W16" s="2">
        <f t="shared" si="1"/>
        <v>10.5625</v>
      </c>
    </row>
    <row r="17" spans="2:23" x14ac:dyDescent="0.3">
      <c r="B17" s="9">
        <v>14</v>
      </c>
      <c r="C17" s="6">
        <f>16+$A$1</f>
        <v>33</v>
      </c>
      <c r="D17" s="6">
        <f t="shared" si="6"/>
        <v>31.25</v>
      </c>
      <c r="E17" s="6">
        <f t="shared" si="7"/>
        <v>31.125</v>
      </c>
      <c r="F17" s="6">
        <f t="shared" si="8"/>
        <v>1.0602409638554218</v>
      </c>
      <c r="G17" s="8"/>
      <c r="H17" s="15"/>
      <c r="I17" s="4">
        <v>15</v>
      </c>
      <c r="J17" s="6">
        <f>$F$18</f>
        <v>0.83534136546184734</v>
      </c>
      <c r="K17" s="14"/>
      <c r="L17" s="13"/>
      <c r="M17" s="14"/>
      <c r="N17" s="4"/>
      <c r="O17" s="9">
        <v>14</v>
      </c>
      <c r="P17" s="6">
        <f>16+$A$1</f>
        <v>33</v>
      </c>
      <c r="Q17" s="6">
        <f>$M$9</f>
        <v>1.0741405096131291</v>
      </c>
      <c r="R17" s="6">
        <f t="shared" si="2"/>
        <v>30.722237644575511</v>
      </c>
      <c r="S17" s="6">
        <f t="shared" si="0"/>
        <v>31.299200000000003</v>
      </c>
      <c r="T17" s="6">
        <f t="shared" si="3"/>
        <v>33.619738638483255</v>
      </c>
      <c r="U17" s="6">
        <f t="shared" si="4"/>
        <v>0.98156622675900684</v>
      </c>
      <c r="V17" s="6">
        <f t="shared" si="5"/>
        <v>0.96347225751391408</v>
      </c>
      <c r="W17" s="2">
        <f t="shared" si="1"/>
        <v>6.25E-2</v>
      </c>
    </row>
    <row r="18" spans="2:23" x14ac:dyDescent="0.3">
      <c r="B18" s="9">
        <v>15</v>
      </c>
      <c r="C18" s="6">
        <f>9+$A$1</f>
        <v>26</v>
      </c>
      <c r="D18" s="6">
        <f t="shared" si="6"/>
        <v>31</v>
      </c>
      <c r="E18" s="6">
        <f t="shared" si="7"/>
        <v>31.125</v>
      </c>
      <c r="F18" s="6">
        <f t="shared" si="8"/>
        <v>0.83534136546184734</v>
      </c>
      <c r="G18" s="8"/>
      <c r="H18" s="15"/>
      <c r="I18" s="4">
        <v>19</v>
      </c>
      <c r="J18" s="4"/>
      <c r="K18" s="14"/>
      <c r="L18" s="13"/>
      <c r="M18" s="14"/>
      <c r="N18" s="4"/>
      <c r="O18" s="9">
        <v>15</v>
      </c>
      <c r="P18" s="6">
        <f>9+$A$1</f>
        <v>26</v>
      </c>
      <c r="Q18" s="6">
        <f>$M$14</f>
        <v>0.87099512916659039</v>
      </c>
      <c r="R18" s="6">
        <f t="shared" si="2"/>
        <v>29.850913201866053</v>
      </c>
      <c r="S18" s="6">
        <f t="shared" si="0"/>
        <v>30.881</v>
      </c>
      <c r="T18" s="6">
        <f t="shared" si="3"/>
        <v>26.897200583793477</v>
      </c>
      <c r="U18" s="6">
        <f t="shared" si="4"/>
        <v>0.9666433471022976</v>
      </c>
      <c r="V18" s="6">
        <f t="shared" si="5"/>
        <v>0.93439936049713301</v>
      </c>
      <c r="W18" s="2">
        <f t="shared" si="1"/>
        <v>45.5625</v>
      </c>
    </row>
    <row r="19" spans="2:23" x14ac:dyDescent="0.3">
      <c r="B19" s="9">
        <v>16</v>
      </c>
      <c r="C19" s="6">
        <f>13+$A$1</f>
        <v>30</v>
      </c>
      <c r="D19" s="6">
        <f t="shared" si="6"/>
        <v>31</v>
      </c>
      <c r="E19" s="6">
        <f t="shared" si="7"/>
        <v>31</v>
      </c>
      <c r="F19" s="6">
        <f t="shared" si="8"/>
        <v>0.967741935483871</v>
      </c>
      <c r="G19" s="8"/>
      <c r="H19" s="15" t="s">
        <v>23</v>
      </c>
      <c r="I19" s="4">
        <v>4</v>
      </c>
      <c r="J19" s="6">
        <f>$F$7</f>
        <v>0.96453900709219853</v>
      </c>
      <c r="K19" s="14">
        <f>AVERAGE(J19:J23)</f>
        <v>0.93926236527364704</v>
      </c>
      <c r="L19" s="13"/>
      <c r="M19" s="14">
        <f>K19*$L$4</f>
        <v>0.94111154921683082</v>
      </c>
      <c r="N19" s="4"/>
      <c r="O19" s="9">
        <v>16</v>
      </c>
      <c r="P19" s="6">
        <f>13+$A$1</f>
        <v>30</v>
      </c>
      <c r="Q19" s="6">
        <f>$M$19</f>
        <v>0.94111154921683082</v>
      </c>
      <c r="R19" s="6">
        <f t="shared" si="2"/>
        <v>31.877198855932903</v>
      </c>
      <c r="S19" s="6">
        <f t="shared" si="0"/>
        <v>30.455400000000004</v>
      </c>
      <c r="T19" s="6">
        <f t="shared" si="3"/>
        <v>28.661928676018274</v>
      </c>
      <c r="U19" s="6">
        <f t="shared" si="4"/>
        <v>1.046684622626296</v>
      </c>
      <c r="V19" s="6">
        <f t="shared" si="5"/>
        <v>1.0955486992423518</v>
      </c>
      <c r="W19" s="2">
        <f t="shared" si="1"/>
        <v>7.5625</v>
      </c>
    </row>
    <row r="20" spans="2:23" x14ac:dyDescent="0.3">
      <c r="B20" s="7">
        <v>17</v>
      </c>
      <c r="C20" s="6">
        <f>18+$A$1</f>
        <v>35</v>
      </c>
      <c r="D20" s="6">
        <f t="shared" si="6"/>
        <v>30.75</v>
      </c>
      <c r="E20" s="6">
        <f t="shared" si="7"/>
        <v>30.875</v>
      </c>
      <c r="F20" s="6">
        <f t="shared" si="8"/>
        <v>1.1336032388663968</v>
      </c>
      <c r="G20" s="8"/>
      <c r="H20" s="15"/>
      <c r="I20" s="4">
        <v>8</v>
      </c>
      <c r="J20" s="6">
        <f>$F$11</f>
        <v>0.91851851851851851</v>
      </c>
      <c r="K20" s="14"/>
      <c r="L20" s="13"/>
      <c r="M20" s="14"/>
      <c r="N20" s="4"/>
      <c r="O20" s="7">
        <v>17</v>
      </c>
      <c r="P20" s="6">
        <f>18+$A$1</f>
        <v>35</v>
      </c>
      <c r="Q20" s="6">
        <f>$M$4</f>
        <v>1.129518411163388</v>
      </c>
      <c r="R20" s="6">
        <f t="shared" si="2"/>
        <v>30.986657370153438</v>
      </c>
      <c r="S20" s="6">
        <f t="shared" si="0"/>
        <v>30.022400000000001</v>
      </c>
      <c r="T20" s="6">
        <f t="shared" si="3"/>
        <v>33.910853547311703</v>
      </c>
      <c r="U20" s="6">
        <f t="shared" si="4"/>
        <v>1.0321179309500053</v>
      </c>
      <c r="V20" s="6">
        <f t="shared" si="5"/>
        <v>1.0652674233885198</v>
      </c>
      <c r="W20" s="2">
        <f t="shared" si="1"/>
        <v>5.0625</v>
      </c>
    </row>
    <row r="21" spans="2:23" x14ac:dyDescent="0.3">
      <c r="B21" s="7">
        <v>18</v>
      </c>
      <c r="C21" s="6">
        <f>16+$A$1</f>
        <v>33</v>
      </c>
      <c r="D21" s="6">
        <f t="shared" si="6"/>
        <v>29.75</v>
      </c>
      <c r="E21" s="6">
        <f t="shared" si="7"/>
        <v>30.25</v>
      </c>
      <c r="F21" s="6">
        <f t="shared" si="8"/>
        <v>1.0909090909090908</v>
      </c>
      <c r="G21" s="8"/>
      <c r="H21" s="15"/>
      <c r="I21" s="4">
        <v>12</v>
      </c>
      <c r="J21" s="6">
        <f>$F$15</f>
        <v>0.90625</v>
      </c>
      <c r="K21" s="14"/>
      <c r="L21" s="13"/>
      <c r="M21" s="14"/>
      <c r="N21" s="4"/>
      <c r="O21" s="7">
        <v>18</v>
      </c>
      <c r="P21" s="6">
        <f>16+$A$1</f>
        <v>33</v>
      </c>
      <c r="Q21" s="6">
        <f>$M$9</f>
        <v>1.0741405096131291</v>
      </c>
      <c r="R21" s="6">
        <f t="shared" si="2"/>
        <v>30.722237644575511</v>
      </c>
      <c r="S21" s="6">
        <f t="shared" si="0"/>
        <v>29.582000000000001</v>
      </c>
      <c r="T21" s="6">
        <f t="shared" si="3"/>
        <v>31.775224555375587</v>
      </c>
      <c r="U21" s="6">
        <f t="shared" si="4"/>
        <v>1.0385449815622849</v>
      </c>
      <c r="V21" s="6">
        <f t="shared" si="5"/>
        <v>1.0785756787282068</v>
      </c>
      <c r="W21" s="2">
        <f t="shared" si="1"/>
        <v>6.25E-2</v>
      </c>
    </row>
    <row r="22" spans="2:23" x14ac:dyDescent="0.3">
      <c r="B22" s="7">
        <v>19</v>
      </c>
      <c r="C22" s="6">
        <f>8+$A$1</f>
        <v>25</v>
      </c>
      <c r="D22" s="6"/>
      <c r="E22" s="6"/>
      <c r="F22" s="6"/>
      <c r="G22" s="8"/>
      <c r="H22" s="15"/>
      <c r="I22" s="4">
        <v>16</v>
      </c>
      <c r="J22" s="6">
        <f>$F$19</f>
        <v>0.967741935483871</v>
      </c>
      <c r="K22" s="14"/>
      <c r="L22" s="13"/>
      <c r="M22" s="14"/>
      <c r="N22" s="4"/>
      <c r="O22" s="7">
        <v>19</v>
      </c>
      <c r="P22" s="6">
        <f>8+$A$1</f>
        <v>25</v>
      </c>
      <c r="Q22" s="6">
        <f>$M$14</f>
        <v>0.87099512916659039</v>
      </c>
      <c r="R22" s="6">
        <f t="shared" si="2"/>
        <v>28.702801155640433</v>
      </c>
      <c r="S22" s="6">
        <f t="shared" si="0"/>
        <v>29.134200000000003</v>
      </c>
      <c r="T22" s="6">
        <f t="shared" si="3"/>
        <v>25.375746292165282</v>
      </c>
      <c r="U22" s="6">
        <f t="shared" si="4"/>
        <v>0.98519269983869229</v>
      </c>
      <c r="V22" s="6">
        <f t="shared" si="5"/>
        <v>0.97060465581545163</v>
      </c>
      <c r="W22" s="2">
        <f t="shared" si="1"/>
        <v>60.0625</v>
      </c>
    </row>
    <row r="23" spans="2:23" x14ac:dyDescent="0.3">
      <c r="B23" s="7">
        <v>20</v>
      </c>
      <c r="C23" s="6">
        <f>9+$A$1</f>
        <v>26</v>
      </c>
      <c r="D23" s="6"/>
      <c r="E23" s="6"/>
      <c r="F23" s="6"/>
      <c r="G23" s="8"/>
      <c r="H23" s="15"/>
      <c r="I23" s="4">
        <v>20</v>
      </c>
      <c r="J23" s="4"/>
      <c r="K23" s="14"/>
      <c r="L23" s="13"/>
      <c r="M23" s="14"/>
      <c r="N23" s="4"/>
      <c r="O23" s="7">
        <v>20</v>
      </c>
      <c r="P23" s="6">
        <f>9+$A$1</f>
        <v>26</v>
      </c>
      <c r="Q23" s="6">
        <f>$M$19</f>
        <v>0.94111154921683082</v>
      </c>
      <c r="R23" s="6">
        <f t="shared" si="2"/>
        <v>27.626905675141849</v>
      </c>
      <c r="S23" s="6">
        <f t="shared" si="0"/>
        <v>28.679000000000002</v>
      </c>
      <c r="T23" s="6">
        <f t="shared" si="3"/>
        <v>26.990138119989492</v>
      </c>
      <c r="U23" s="6">
        <f t="shared" si="4"/>
        <v>0.96331481833891863</v>
      </c>
      <c r="V23" s="6">
        <f t="shared" si="5"/>
        <v>0.92797543923134385</v>
      </c>
      <c r="W23" s="2">
        <f t="shared" si="1"/>
        <v>45.5625</v>
      </c>
    </row>
    <row r="24" spans="2:23" x14ac:dyDescent="0.3">
      <c r="B24" s="2" t="s">
        <v>14</v>
      </c>
      <c r="C24" s="2"/>
      <c r="D24" s="2"/>
      <c r="E24" s="2"/>
      <c r="F24" s="2">
        <f>SUM(F6:F21)</f>
        <v>16.031500190133052</v>
      </c>
      <c r="H24" t="s">
        <v>14</v>
      </c>
      <c r="M24" s="2">
        <f>SUM(M4:M23)</f>
        <v>4.0157655991599386</v>
      </c>
      <c r="O24" t="s">
        <v>14</v>
      </c>
      <c r="V24" s="2">
        <f>SUM(V4:V23)</f>
        <v>20.011719947935738</v>
      </c>
      <c r="W24" s="2">
        <f>SUM(W4:W23)</f>
        <v>387.75</v>
      </c>
    </row>
    <row r="25" spans="2:23" x14ac:dyDescent="0.3">
      <c r="O25" t="s">
        <v>30</v>
      </c>
      <c r="P25" s="2">
        <f>AVERAGE(P4:P23)</f>
        <v>32.75</v>
      </c>
    </row>
    <row r="27" spans="2:23" x14ac:dyDescent="0.3">
      <c r="B27" s="2" t="s">
        <v>4</v>
      </c>
      <c r="C27" s="2" t="s">
        <v>5</v>
      </c>
      <c r="D27" s="2" t="s">
        <v>6</v>
      </c>
      <c r="E27" s="2" t="s">
        <v>7</v>
      </c>
      <c r="F27" s="2" t="s">
        <v>8</v>
      </c>
    </row>
    <row r="28" spans="2:23" x14ac:dyDescent="0.3">
      <c r="B28" s="3">
        <f>CORREL($C$5:$C$23,$C$4:$C$22)</f>
        <v>0.34295828069105999</v>
      </c>
      <c r="C28" s="3">
        <f>CORREL($C$6:$C$23,$C$4:$C$21)</f>
        <v>-0.49260466278070253</v>
      </c>
      <c r="D28" s="3">
        <f>CORREL($C$7:$C$23,$C$4:$C$20)</f>
        <v>0.22496366409680041</v>
      </c>
      <c r="E28" s="3">
        <f>CORREL($C$8:$C$23,$C$4:$C$19)</f>
        <v>0.9566587630444483</v>
      </c>
      <c r="F28" s="3">
        <f>CORREL($C$9:$C$23,$C$4:$C$18)</f>
        <v>0.2986289763388873</v>
      </c>
      <c r="O28" s="10">
        <f>-0.0037</f>
        <v>-3.7000000000000002E-3</v>
      </c>
    </row>
    <row r="29" spans="2:23" x14ac:dyDescent="0.3">
      <c r="O29" s="2">
        <f>-0.3109</f>
        <v>-0.31090000000000001</v>
      </c>
    </row>
    <row r="30" spans="2:23" x14ac:dyDescent="0.3">
      <c r="O30" s="2">
        <f>36.377</f>
        <v>36.377000000000002</v>
      </c>
    </row>
  </sheetData>
  <mergeCells count="13">
    <mergeCell ref="H4:H8"/>
    <mergeCell ref="H9:H13"/>
    <mergeCell ref="H14:H18"/>
    <mergeCell ref="H19:H23"/>
    <mergeCell ref="K4:K8"/>
    <mergeCell ref="K9:K13"/>
    <mergeCell ref="K14:K18"/>
    <mergeCell ref="K19:K23"/>
    <mergeCell ref="L4:L23"/>
    <mergeCell ref="M4:M8"/>
    <mergeCell ref="M9:M13"/>
    <mergeCell ref="M14:M18"/>
    <mergeCell ref="M19:M2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BB0E-93E8-4A74-B2E8-3233159A253E}">
  <dimension ref="A1:Z28"/>
  <sheetViews>
    <sheetView tabSelected="1" topLeftCell="H16" zoomScale="117" zoomScaleNormal="85" workbookViewId="0">
      <selection activeCell="T43" sqref="T43"/>
    </sheetView>
  </sheetViews>
  <sheetFormatPr defaultRowHeight="14.4" x14ac:dyDescent="0.3"/>
  <cols>
    <col min="1" max="4" width="8.88671875" style="2"/>
    <col min="5" max="5" width="10.21875" style="2" customWidth="1"/>
    <col min="6" max="6" width="13.88671875" style="2" customWidth="1"/>
    <col min="7" max="7" width="15.77734375" style="2" customWidth="1"/>
    <col min="8" max="8" width="12.33203125" style="2" customWidth="1"/>
    <col min="9" max="11" width="8.88671875" style="2"/>
    <col min="12" max="12" width="11.5546875" style="2" customWidth="1"/>
    <col min="13" max="13" width="11.88671875" style="2" customWidth="1"/>
    <col min="14" max="14" width="17.44140625" style="2" customWidth="1"/>
    <col min="15" max="15" width="16.6640625" style="2" customWidth="1"/>
    <col min="16" max="16" width="15" style="2" customWidth="1"/>
    <col min="17" max="23" width="8.88671875" style="2"/>
    <col min="24" max="24" width="11" style="2" customWidth="1"/>
    <col min="25" max="25" width="8.88671875" style="2"/>
    <col min="26" max="26" width="10.33203125" style="2" customWidth="1"/>
    <col min="27" max="16384" width="8.88671875" style="2"/>
  </cols>
  <sheetData>
    <row r="1" spans="1:26" x14ac:dyDescent="0.3">
      <c r="A1" s="2">
        <v>17</v>
      </c>
      <c r="B1" s="11" t="s">
        <v>0</v>
      </c>
    </row>
    <row r="3" spans="1:26" ht="48" customHeight="1" x14ac:dyDescent="0.3">
      <c r="A3" s="6"/>
      <c r="B3" s="6" t="s">
        <v>32</v>
      </c>
      <c r="C3" s="6" t="s">
        <v>33</v>
      </c>
      <c r="D3" s="6" t="s">
        <v>3</v>
      </c>
      <c r="E3" s="12" t="s">
        <v>34</v>
      </c>
      <c r="F3" s="12" t="s">
        <v>9</v>
      </c>
      <c r="G3" s="12" t="s">
        <v>10</v>
      </c>
      <c r="H3" s="12" t="s">
        <v>17</v>
      </c>
      <c r="I3" s="6"/>
      <c r="J3" s="12" t="s">
        <v>33</v>
      </c>
      <c r="K3" s="12" t="s">
        <v>32</v>
      </c>
      <c r="L3" s="12" t="s">
        <v>17</v>
      </c>
      <c r="M3" s="12" t="s">
        <v>36</v>
      </c>
      <c r="N3" s="12" t="s">
        <v>37</v>
      </c>
      <c r="O3" s="12" t="s">
        <v>38</v>
      </c>
      <c r="P3" s="12" t="s">
        <v>39</v>
      </c>
      <c r="R3" s="4" t="s">
        <v>2</v>
      </c>
      <c r="S3" s="4" t="s">
        <v>3</v>
      </c>
      <c r="T3" s="6" t="s">
        <v>40</v>
      </c>
      <c r="U3" s="6" t="s">
        <v>41</v>
      </c>
      <c r="V3" s="6" t="s">
        <v>42</v>
      </c>
      <c r="W3" s="6" t="s">
        <v>43</v>
      </c>
      <c r="X3" s="6" t="s">
        <v>44</v>
      </c>
      <c r="Y3" s="6" t="s">
        <v>29</v>
      </c>
      <c r="Z3" s="4" t="s">
        <v>31</v>
      </c>
    </row>
    <row r="4" spans="1:26" x14ac:dyDescent="0.3">
      <c r="B4" s="14">
        <v>1</v>
      </c>
      <c r="C4" s="6" t="s">
        <v>20</v>
      </c>
      <c r="D4" s="6">
        <f>23+$A$1</f>
        <v>40</v>
      </c>
      <c r="J4" s="14" t="s">
        <v>20</v>
      </c>
      <c r="K4" s="6">
        <v>1</v>
      </c>
      <c r="M4" s="14">
        <f>SUM(L4:L8)</f>
        <v>16.5</v>
      </c>
      <c r="N4" s="14">
        <f>AVERAGE(L4:L8)</f>
        <v>4.125</v>
      </c>
      <c r="O4" s="14">
        <f>AVERAGE(N4:N23)</f>
        <v>2.34375E-2</v>
      </c>
      <c r="P4" s="14">
        <f>N4-$O$4</f>
        <v>4.1015625</v>
      </c>
      <c r="R4" s="7">
        <v>1</v>
      </c>
      <c r="S4" s="6">
        <f>23+$A$1</f>
        <v>40</v>
      </c>
      <c r="T4" s="2">
        <f>$P$4</f>
        <v>4.1015625</v>
      </c>
      <c r="U4" s="2">
        <f>S4-T4</f>
        <v>35.8984375</v>
      </c>
      <c r="V4" s="2">
        <f t="shared" ref="V4:V23" si="0">$R$27*R4+$R$28</f>
        <v>37.285599999999995</v>
      </c>
      <c r="W4" s="2">
        <f>V4+T4</f>
        <v>41.387162499999995</v>
      </c>
      <c r="X4" s="2">
        <f>S4-W4</f>
        <v>-1.3871624999999952</v>
      </c>
      <c r="Y4" s="2">
        <f>X4*X4</f>
        <v>1.9242198014062366</v>
      </c>
      <c r="Z4" s="2">
        <f t="shared" ref="Z4:Z23" si="1">(S4-$S$24)*(S4-$S$24)</f>
        <v>52.5625</v>
      </c>
    </row>
    <row r="5" spans="1:26" x14ac:dyDescent="0.3">
      <c r="B5" s="14"/>
      <c r="C5" s="6" t="s">
        <v>21</v>
      </c>
      <c r="D5" s="6">
        <f>22+$A$1</f>
        <v>39</v>
      </c>
      <c r="E5" s="2">
        <f>SUM(D4:D7)</f>
        <v>144</v>
      </c>
      <c r="F5" s="2">
        <f>AVERAGE(D4:D7)</f>
        <v>36</v>
      </c>
      <c r="J5" s="14"/>
      <c r="K5" s="6">
        <v>2</v>
      </c>
      <c r="L5" s="2">
        <f>$H$8</f>
        <v>3.125</v>
      </c>
      <c r="M5" s="14"/>
      <c r="N5" s="14"/>
      <c r="O5" s="14"/>
      <c r="P5" s="14"/>
      <c r="R5" s="7">
        <v>2</v>
      </c>
      <c r="S5" s="6">
        <f>22+$A$1</f>
        <v>39</v>
      </c>
      <c r="T5" s="2">
        <f>$P$9</f>
        <v>2.2890625</v>
      </c>
      <c r="U5" s="2">
        <f t="shared" ref="U5:U23" si="2">S5-T5</f>
        <v>36.7109375</v>
      </c>
      <c r="V5" s="2">
        <f t="shared" si="0"/>
        <v>36.808199999999999</v>
      </c>
      <c r="W5" s="2">
        <f t="shared" ref="W5:W23" si="3">V5+T5</f>
        <v>39.097262499999999</v>
      </c>
      <c r="X5" s="2">
        <f t="shared" ref="X5:X23" si="4">S5-W5</f>
        <v>-9.7262499999999363E-2</v>
      </c>
      <c r="Y5" s="2">
        <f t="shared" ref="Y5:Y23" si="5">X5*X5</f>
        <v>9.4599939062498754E-3</v>
      </c>
      <c r="Z5" s="2">
        <f t="shared" si="1"/>
        <v>39.0625</v>
      </c>
    </row>
    <row r="6" spans="1:26" x14ac:dyDescent="0.3">
      <c r="B6" s="14"/>
      <c r="C6" s="6" t="s">
        <v>22</v>
      </c>
      <c r="D6" s="6">
        <f>14+$A$1</f>
        <v>31</v>
      </c>
      <c r="E6" s="2">
        <f t="shared" ref="E6:E21" si="6">SUM(D5:D8)</f>
        <v>142</v>
      </c>
      <c r="F6" s="2">
        <f t="shared" ref="F6:F21" si="7">AVERAGE(D5:D8)</f>
        <v>35.5</v>
      </c>
      <c r="G6" s="2">
        <f>AVERAGE(F5:F6)</f>
        <v>35.75</v>
      </c>
      <c r="H6" s="2">
        <f>D6-G6</f>
        <v>-4.75</v>
      </c>
      <c r="J6" s="14"/>
      <c r="K6" s="6">
        <v>3</v>
      </c>
      <c r="L6" s="2">
        <f>$H$12</f>
        <v>4.625</v>
      </c>
      <c r="M6" s="14"/>
      <c r="N6" s="14"/>
      <c r="O6" s="14"/>
      <c r="P6" s="14"/>
      <c r="R6" s="7">
        <v>3</v>
      </c>
      <c r="S6" s="6">
        <f>14+$A$1</f>
        <v>31</v>
      </c>
      <c r="T6" s="2">
        <f>$P$14</f>
        <v>-4.3671875</v>
      </c>
      <c r="U6" s="2">
        <f t="shared" si="2"/>
        <v>35.3671875</v>
      </c>
      <c r="V6" s="2">
        <f t="shared" si="0"/>
        <v>36.330799999999996</v>
      </c>
      <c r="W6" s="2">
        <f t="shared" si="3"/>
        <v>31.963612499999996</v>
      </c>
      <c r="X6" s="2">
        <f t="shared" si="4"/>
        <v>-0.96361249999999643</v>
      </c>
      <c r="Y6" s="2">
        <f t="shared" si="5"/>
        <v>0.92854905015624312</v>
      </c>
      <c r="Z6" s="2">
        <f t="shared" si="1"/>
        <v>3.0625</v>
      </c>
    </row>
    <row r="7" spans="1:26" x14ac:dyDescent="0.3">
      <c r="B7" s="14"/>
      <c r="C7" s="6" t="s">
        <v>23</v>
      </c>
      <c r="D7" s="6">
        <f>17+$A$1</f>
        <v>34</v>
      </c>
      <c r="E7" s="2">
        <f t="shared" si="6"/>
        <v>140</v>
      </c>
      <c r="F7" s="2">
        <f t="shared" si="7"/>
        <v>35</v>
      </c>
      <c r="G7" s="2">
        <f t="shared" ref="G7:G21" si="8">AVERAGE(F6:F7)</f>
        <v>35.25</v>
      </c>
      <c r="H7" s="2">
        <f t="shared" ref="H7:H21" si="9">D7-G7</f>
        <v>-1.25</v>
      </c>
      <c r="J7" s="14"/>
      <c r="K7" s="6">
        <v>4</v>
      </c>
      <c r="L7" s="2">
        <f>$H$16</f>
        <v>4.625</v>
      </c>
      <c r="M7" s="14"/>
      <c r="N7" s="14"/>
      <c r="O7" s="14"/>
      <c r="P7" s="14"/>
      <c r="R7" s="7">
        <v>4</v>
      </c>
      <c r="S7" s="6">
        <f>17+$A$1</f>
        <v>34</v>
      </c>
      <c r="T7" s="2">
        <f>$P$19</f>
        <v>-2.0234375</v>
      </c>
      <c r="U7" s="2">
        <f t="shared" si="2"/>
        <v>36.0234375</v>
      </c>
      <c r="V7" s="2">
        <f t="shared" si="0"/>
        <v>35.853400000000001</v>
      </c>
      <c r="W7" s="2">
        <f t="shared" si="3"/>
        <v>33.829962500000001</v>
      </c>
      <c r="X7" s="2">
        <f t="shared" si="4"/>
        <v>0.1700374999999994</v>
      </c>
      <c r="Y7" s="2">
        <f t="shared" si="5"/>
        <v>2.8912751406249795E-2</v>
      </c>
      <c r="Z7" s="2">
        <f t="shared" si="1"/>
        <v>1.5625</v>
      </c>
    </row>
    <row r="8" spans="1:26" x14ac:dyDescent="0.3">
      <c r="B8" s="14">
        <v>2</v>
      </c>
      <c r="C8" s="6" t="s">
        <v>20</v>
      </c>
      <c r="D8" s="6">
        <f>21+$A$1</f>
        <v>38</v>
      </c>
      <c r="E8" s="2">
        <f t="shared" si="6"/>
        <v>139</v>
      </c>
      <c r="F8" s="2">
        <f t="shared" si="7"/>
        <v>34.75</v>
      </c>
      <c r="G8" s="2">
        <f t="shared" si="8"/>
        <v>34.875</v>
      </c>
      <c r="H8" s="2">
        <f t="shared" si="9"/>
        <v>3.125</v>
      </c>
      <c r="J8" s="14"/>
      <c r="K8" s="6">
        <v>5</v>
      </c>
      <c r="L8" s="2">
        <f>$H$20</f>
        <v>4.125</v>
      </c>
      <c r="M8" s="14"/>
      <c r="N8" s="14"/>
      <c r="O8" s="14"/>
      <c r="P8" s="14"/>
      <c r="R8" s="9">
        <v>5</v>
      </c>
      <c r="S8" s="6">
        <f>21+$A$1</f>
        <v>38</v>
      </c>
      <c r="T8" s="2">
        <f>$P$4</f>
        <v>4.1015625</v>
      </c>
      <c r="U8" s="2">
        <f t="shared" si="2"/>
        <v>33.8984375</v>
      </c>
      <c r="V8" s="2">
        <f t="shared" si="0"/>
        <v>35.375999999999998</v>
      </c>
      <c r="W8" s="2">
        <f t="shared" si="3"/>
        <v>39.477562499999998</v>
      </c>
      <c r="X8" s="2">
        <f t="shared" si="4"/>
        <v>-1.4775624999999977</v>
      </c>
      <c r="Y8" s="2">
        <f t="shared" si="5"/>
        <v>2.1831909414062429</v>
      </c>
      <c r="Z8" s="2">
        <f t="shared" si="1"/>
        <v>27.5625</v>
      </c>
    </row>
    <row r="9" spans="1:26" x14ac:dyDescent="0.3">
      <c r="B9" s="14"/>
      <c r="C9" s="6" t="s">
        <v>21</v>
      </c>
      <c r="D9" s="6">
        <f>20+$A$1</f>
        <v>37</v>
      </c>
      <c r="E9" s="2">
        <f t="shared" si="6"/>
        <v>136</v>
      </c>
      <c r="F9" s="2">
        <f t="shared" si="7"/>
        <v>34</v>
      </c>
      <c r="G9" s="2">
        <f t="shared" si="8"/>
        <v>34.375</v>
      </c>
      <c r="H9" s="2">
        <f t="shared" si="9"/>
        <v>2.625</v>
      </c>
      <c r="J9" s="14" t="s">
        <v>21</v>
      </c>
      <c r="K9" s="6">
        <v>1</v>
      </c>
      <c r="M9" s="14">
        <f>SUM(L9:L13)</f>
        <v>9.25</v>
      </c>
      <c r="N9" s="14">
        <f>AVERAGE(L9:L13)</f>
        <v>2.3125</v>
      </c>
      <c r="O9" s="14"/>
      <c r="P9" s="14">
        <f>N9-$O$4</f>
        <v>2.2890625</v>
      </c>
      <c r="R9" s="9">
        <v>6</v>
      </c>
      <c r="S9" s="6">
        <f>20+$A$1</f>
        <v>37</v>
      </c>
      <c r="T9" s="2">
        <f>$P$9</f>
        <v>2.2890625</v>
      </c>
      <c r="U9" s="2">
        <f t="shared" si="2"/>
        <v>34.7109375</v>
      </c>
      <c r="V9" s="2">
        <f t="shared" si="0"/>
        <v>34.898600000000002</v>
      </c>
      <c r="W9" s="2">
        <f t="shared" si="3"/>
        <v>37.187662500000002</v>
      </c>
      <c r="X9" s="2">
        <f t="shared" si="4"/>
        <v>-0.18766250000000184</v>
      </c>
      <c r="Y9" s="2">
        <f t="shared" si="5"/>
        <v>3.521721390625069E-2</v>
      </c>
      <c r="Z9" s="2">
        <f t="shared" si="1"/>
        <v>18.0625</v>
      </c>
    </row>
    <row r="10" spans="1:26" x14ac:dyDescent="0.3">
      <c r="B10" s="14"/>
      <c r="C10" s="6" t="s">
        <v>22</v>
      </c>
      <c r="D10" s="6">
        <f>13+$A$1</f>
        <v>30</v>
      </c>
      <c r="E10" s="2">
        <f t="shared" si="6"/>
        <v>136</v>
      </c>
      <c r="F10" s="2">
        <f t="shared" si="7"/>
        <v>34</v>
      </c>
      <c r="G10" s="2">
        <f t="shared" si="8"/>
        <v>34</v>
      </c>
      <c r="H10" s="2">
        <f t="shared" si="9"/>
        <v>-4</v>
      </c>
      <c r="J10" s="14"/>
      <c r="K10" s="6">
        <v>2</v>
      </c>
      <c r="L10" s="2">
        <f>$H$9</f>
        <v>2.625</v>
      </c>
      <c r="M10" s="14"/>
      <c r="N10" s="14"/>
      <c r="O10" s="14"/>
      <c r="P10" s="14"/>
      <c r="R10" s="9">
        <v>7</v>
      </c>
      <c r="S10" s="6">
        <f>13+$A$1</f>
        <v>30</v>
      </c>
      <c r="T10" s="2">
        <f>$P$14</f>
        <v>-4.3671875</v>
      </c>
      <c r="U10" s="2">
        <f t="shared" si="2"/>
        <v>34.3671875</v>
      </c>
      <c r="V10" s="2">
        <f t="shared" si="0"/>
        <v>34.421199999999999</v>
      </c>
      <c r="W10" s="2">
        <f t="shared" si="3"/>
        <v>30.054012499999999</v>
      </c>
      <c r="X10" s="2">
        <f t="shared" si="4"/>
        <v>-5.4012499999998909E-2</v>
      </c>
      <c r="Y10" s="2">
        <f t="shared" si="5"/>
        <v>2.9173501562498819E-3</v>
      </c>
      <c r="Z10" s="2">
        <f t="shared" si="1"/>
        <v>7.5625</v>
      </c>
    </row>
    <row r="11" spans="1:26" x14ac:dyDescent="0.3">
      <c r="B11" s="14"/>
      <c r="C11" s="6" t="s">
        <v>23</v>
      </c>
      <c r="D11" s="6">
        <f>14+$A$1</f>
        <v>31</v>
      </c>
      <c r="E11" s="2">
        <f t="shared" si="6"/>
        <v>134</v>
      </c>
      <c r="F11" s="2">
        <f t="shared" si="7"/>
        <v>33.5</v>
      </c>
      <c r="G11" s="2">
        <f t="shared" si="8"/>
        <v>33.75</v>
      </c>
      <c r="H11" s="2">
        <f t="shared" si="9"/>
        <v>-2.75</v>
      </c>
      <c r="J11" s="14"/>
      <c r="K11" s="6">
        <v>3</v>
      </c>
      <c r="L11" s="2">
        <f>$H$13</f>
        <v>2</v>
      </c>
      <c r="M11" s="14"/>
      <c r="N11" s="14"/>
      <c r="O11" s="14"/>
      <c r="P11" s="14"/>
      <c r="R11" s="9">
        <v>8</v>
      </c>
      <c r="S11" s="6">
        <f>14+$A$1</f>
        <v>31</v>
      </c>
      <c r="T11" s="2">
        <f>$P$19</f>
        <v>-2.0234375</v>
      </c>
      <c r="U11" s="2">
        <f t="shared" si="2"/>
        <v>33.0234375</v>
      </c>
      <c r="V11" s="2">
        <f t="shared" si="0"/>
        <v>33.943799999999996</v>
      </c>
      <c r="W11" s="2">
        <f t="shared" si="3"/>
        <v>31.920362499999996</v>
      </c>
      <c r="X11" s="2">
        <f t="shared" si="4"/>
        <v>-0.92036249999999598</v>
      </c>
      <c r="Y11" s="2">
        <f t="shared" si="5"/>
        <v>0.84706713140624257</v>
      </c>
      <c r="Z11" s="2">
        <f t="shared" si="1"/>
        <v>3.0625</v>
      </c>
    </row>
    <row r="12" spans="1:26" x14ac:dyDescent="0.3">
      <c r="B12" s="14">
        <v>3</v>
      </c>
      <c r="C12" s="6" t="s">
        <v>20</v>
      </c>
      <c r="D12" s="6">
        <f>21+$A$1</f>
        <v>38</v>
      </c>
      <c r="E12" s="2">
        <f t="shared" si="6"/>
        <v>133</v>
      </c>
      <c r="F12" s="2">
        <f t="shared" si="7"/>
        <v>33.25</v>
      </c>
      <c r="G12" s="2">
        <f t="shared" si="8"/>
        <v>33.375</v>
      </c>
      <c r="H12" s="2">
        <f t="shared" si="9"/>
        <v>4.625</v>
      </c>
      <c r="J12" s="14"/>
      <c r="K12" s="6">
        <v>4</v>
      </c>
      <c r="L12" s="2">
        <f>$H$17</f>
        <v>1.875</v>
      </c>
      <c r="M12" s="14"/>
      <c r="N12" s="14"/>
      <c r="O12" s="14"/>
      <c r="P12" s="14"/>
      <c r="R12" s="7">
        <v>9</v>
      </c>
      <c r="S12" s="6">
        <f>21+$A$1</f>
        <v>38</v>
      </c>
      <c r="T12" s="2">
        <f>$P$4</f>
        <v>4.1015625</v>
      </c>
      <c r="U12" s="2">
        <f t="shared" si="2"/>
        <v>33.8984375</v>
      </c>
      <c r="V12" s="2">
        <f t="shared" si="0"/>
        <v>33.4664</v>
      </c>
      <c r="W12" s="2">
        <f t="shared" si="3"/>
        <v>37.5679625</v>
      </c>
      <c r="X12" s="2">
        <f t="shared" si="4"/>
        <v>0.43203749999999985</v>
      </c>
      <c r="Y12" s="2">
        <f t="shared" si="5"/>
        <v>0.18665640140624987</v>
      </c>
      <c r="Z12" s="2">
        <f t="shared" si="1"/>
        <v>27.5625</v>
      </c>
    </row>
    <row r="13" spans="1:26" x14ac:dyDescent="0.3">
      <c r="B13" s="14"/>
      <c r="C13" s="6" t="s">
        <v>21</v>
      </c>
      <c r="D13" s="6">
        <f>18+$A$1</f>
        <v>35</v>
      </c>
      <c r="E13" s="2">
        <f t="shared" si="6"/>
        <v>131</v>
      </c>
      <c r="F13" s="2">
        <f t="shared" si="7"/>
        <v>32.75</v>
      </c>
      <c r="G13" s="2">
        <f t="shared" si="8"/>
        <v>33</v>
      </c>
      <c r="H13" s="2">
        <f t="shared" si="9"/>
        <v>2</v>
      </c>
      <c r="J13" s="14"/>
      <c r="K13" s="6">
        <v>5</v>
      </c>
      <c r="L13" s="2">
        <f>$H$21</f>
        <v>2.75</v>
      </c>
      <c r="M13" s="14"/>
      <c r="N13" s="14"/>
      <c r="O13" s="14"/>
      <c r="P13" s="14"/>
      <c r="R13" s="7">
        <v>10</v>
      </c>
      <c r="S13" s="6">
        <f>18+$A$1</f>
        <v>35</v>
      </c>
      <c r="T13" s="2">
        <f>$P$9</f>
        <v>2.2890625</v>
      </c>
      <c r="U13" s="2">
        <f t="shared" si="2"/>
        <v>32.7109375</v>
      </c>
      <c r="V13" s="2">
        <f t="shared" si="0"/>
        <v>32.988999999999997</v>
      </c>
      <c r="W13" s="2">
        <f t="shared" si="3"/>
        <v>35.278062499999997</v>
      </c>
      <c r="X13" s="2">
        <f t="shared" si="4"/>
        <v>-0.27806249999999721</v>
      </c>
      <c r="Y13" s="2">
        <f t="shared" si="5"/>
        <v>7.7318753906248455E-2</v>
      </c>
      <c r="Z13" s="2">
        <f t="shared" si="1"/>
        <v>5.0625</v>
      </c>
    </row>
    <row r="14" spans="1:26" x14ac:dyDescent="0.3">
      <c r="B14" s="14"/>
      <c r="C14" s="6" t="s">
        <v>22</v>
      </c>
      <c r="D14" s="6">
        <f>12+$A$1</f>
        <v>29</v>
      </c>
      <c r="E14" s="2">
        <f t="shared" si="6"/>
        <v>129</v>
      </c>
      <c r="F14" s="2">
        <f t="shared" si="7"/>
        <v>32.25</v>
      </c>
      <c r="G14" s="2">
        <f t="shared" si="8"/>
        <v>32.5</v>
      </c>
      <c r="H14" s="2">
        <f t="shared" si="9"/>
        <v>-3.5</v>
      </c>
      <c r="J14" s="14" t="s">
        <v>22</v>
      </c>
      <c r="K14" s="6">
        <v>1</v>
      </c>
      <c r="L14" s="2">
        <f>$H$6</f>
        <v>-4.75</v>
      </c>
      <c r="M14" s="14">
        <f>SUM(L14:L18)</f>
        <v>-17.375</v>
      </c>
      <c r="N14" s="14">
        <f>AVERAGE(L14:L18)</f>
        <v>-4.34375</v>
      </c>
      <c r="O14" s="14"/>
      <c r="P14" s="14">
        <f>N14-$O$4</f>
        <v>-4.3671875</v>
      </c>
      <c r="R14" s="7">
        <v>11</v>
      </c>
      <c r="S14" s="6">
        <f>12+$A$1</f>
        <v>29</v>
      </c>
      <c r="T14" s="2">
        <f>$P$14</f>
        <v>-4.3671875</v>
      </c>
      <c r="U14" s="2">
        <f t="shared" si="2"/>
        <v>33.3671875</v>
      </c>
      <c r="V14" s="2">
        <f t="shared" si="0"/>
        <v>32.511600000000001</v>
      </c>
      <c r="W14" s="2">
        <f t="shared" si="3"/>
        <v>28.144412500000001</v>
      </c>
      <c r="X14" s="2">
        <f t="shared" si="4"/>
        <v>0.85558749999999861</v>
      </c>
      <c r="Y14" s="2">
        <f t="shared" si="5"/>
        <v>0.7320299701562476</v>
      </c>
      <c r="Z14" s="2">
        <f t="shared" si="1"/>
        <v>14.0625</v>
      </c>
    </row>
    <row r="15" spans="1:26" x14ac:dyDescent="0.3">
      <c r="B15" s="14"/>
      <c r="C15" s="6" t="s">
        <v>23</v>
      </c>
      <c r="D15" s="6">
        <f>12+$A$1</f>
        <v>29</v>
      </c>
      <c r="E15" s="2">
        <f t="shared" si="6"/>
        <v>127</v>
      </c>
      <c r="F15" s="2">
        <f t="shared" si="7"/>
        <v>31.75</v>
      </c>
      <c r="G15" s="2">
        <f t="shared" si="8"/>
        <v>32</v>
      </c>
      <c r="H15" s="2">
        <f t="shared" si="9"/>
        <v>-3</v>
      </c>
      <c r="J15" s="14"/>
      <c r="K15" s="6">
        <v>2</v>
      </c>
      <c r="L15" s="2">
        <f>$H$10</f>
        <v>-4</v>
      </c>
      <c r="M15" s="14"/>
      <c r="N15" s="14"/>
      <c r="O15" s="14"/>
      <c r="P15" s="14"/>
      <c r="R15" s="7">
        <v>12</v>
      </c>
      <c r="S15" s="6">
        <f>12+$A$1</f>
        <v>29</v>
      </c>
      <c r="T15" s="2">
        <f>$P$19</f>
        <v>-2.0234375</v>
      </c>
      <c r="U15" s="2">
        <f t="shared" si="2"/>
        <v>31.0234375</v>
      </c>
      <c r="V15" s="2">
        <f t="shared" si="0"/>
        <v>32.034199999999998</v>
      </c>
      <c r="W15" s="2">
        <f t="shared" si="3"/>
        <v>30.010762499999998</v>
      </c>
      <c r="X15" s="2">
        <f t="shared" si="4"/>
        <v>-1.0107624999999985</v>
      </c>
      <c r="Y15" s="2">
        <f t="shared" si="5"/>
        <v>1.0216408314062468</v>
      </c>
      <c r="Z15" s="2">
        <f t="shared" si="1"/>
        <v>14.0625</v>
      </c>
    </row>
    <row r="16" spans="1:26" x14ac:dyDescent="0.3">
      <c r="B16" s="14">
        <v>4</v>
      </c>
      <c r="C16" s="6" t="s">
        <v>20</v>
      </c>
      <c r="D16" s="6">
        <f>19+$A$1</f>
        <v>36</v>
      </c>
      <c r="E16" s="2">
        <f t="shared" si="6"/>
        <v>124</v>
      </c>
      <c r="F16" s="2">
        <f t="shared" si="7"/>
        <v>31</v>
      </c>
      <c r="G16" s="2">
        <f t="shared" si="8"/>
        <v>31.375</v>
      </c>
      <c r="H16" s="2">
        <f t="shared" si="9"/>
        <v>4.625</v>
      </c>
      <c r="J16" s="14"/>
      <c r="K16" s="6">
        <v>3</v>
      </c>
      <c r="L16" s="2">
        <f>$H$14</f>
        <v>-3.5</v>
      </c>
      <c r="M16" s="14"/>
      <c r="N16" s="14"/>
      <c r="O16" s="14"/>
      <c r="P16" s="14"/>
      <c r="R16" s="9">
        <v>13</v>
      </c>
      <c r="S16" s="6">
        <f>19+$A$1</f>
        <v>36</v>
      </c>
      <c r="T16" s="2">
        <f>$P$4</f>
        <v>4.1015625</v>
      </c>
      <c r="U16" s="2">
        <f t="shared" si="2"/>
        <v>31.8984375</v>
      </c>
      <c r="V16" s="2">
        <f t="shared" si="0"/>
        <v>31.556799999999999</v>
      </c>
      <c r="W16" s="2">
        <f t="shared" si="3"/>
        <v>35.658362499999996</v>
      </c>
      <c r="X16" s="2">
        <f t="shared" si="4"/>
        <v>0.34163750000000448</v>
      </c>
      <c r="Y16" s="2">
        <f t="shared" si="5"/>
        <v>0.11671618140625306</v>
      </c>
      <c r="Z16" s="2">
        <f t="shared" si="1"/>
        <v>10.5625</v>
      </c>
    </row>
    <row r="17" spans="2:26" x14ac:dyDescent="0.3">
      <c r="B17" s="14"/>
      <c r="C17" s="6" t="s">
        <v>21</v>
      </c>
      <c r="D17" s="6">
        <f>16+$A$1</f>
        <v>33</v>
      </c>
      <c r="E17" s="2">
        <f t="shared" si="6"/>
        <v>125</v>
      </c>
      <c r="F17" s="2">
        <f t="shared" si="7"/>
        <v>31.25</v>
      </c>
      <c r="G17" s="2">
        <f t="shared" si="8"/>
        <v>31.125</v>
      </c>
      <c r="H17" s="2">
        <f t="shared" si="9"/>
        <v>1.875</v>
      </c>
      <c r="J17" s="14"/>
      <c r="K17" s="6">
        <v>4</v>
      </c>
      <c r="L17" s="2">
        <f>$H$18</f>
        <v>-5.125</v>
      </c>
      <c r="M17" s="14"/>
      <c r="N17" s="14"/>
      <c r="O17" s="14"/>
      <c r="P17" s="14"/>
      <c r="R17" s="9">
        <v>14</v>
      </c>
      <c r="S17" s="6">
        <f>16+$A$1</f>
        <v>33</v>
      </c>
      <c r="T17" s="2">
        <f>$P$9</f>
        <v>2.2890625</v>
      </c>
      <c r="U17" s="2">
        <f t="shared" si="2"/>
        <v>30.7109375</v>
      </c>
      <c r="V17" s="2">
        <f t="shared" si="0"/>
        <v>31.0794</v>
      </c>
      <c r="W17" s="2">
        <f t="shared" si="3"/>
        <v>33.3684625</v>
      </c>
      <c r="X17" s="2">
        <f t="shared" si="4"/>
        <v>-0.36846249999999969</v>
      </c>
      <c r="Y17" s="2">
        <f t="shared" si="5"/>
        <v>0.13576461390624978</v>
      </c>
      <c r="Z17" s="2">
        <f t="shared" si="1"/>
        <v>6.25E-2</v>
      </c>
    </row>
    <row r="18" spans="2:26" x14ac:dyDescent="0.3">
      <c r="B18" s="14"/>
      <c r="C18" s="6" t="s">
        <v>22</v>
      </c>
      <c r="D18" s="6">
        <f>9+$A$1</f>
        <v>26</v>
      </c>
      <c r="E18" s="2">
        <f t="shared" si="6"/>
        <v>124</v>
      </c>
      <c r="F18" s="2">
        <f t="shared" si="7"/>
        <v>31</v>
      </c>
      <c r="G18" s="2">
        <f t="shared" si="8"/>
        <v>31.125</v>
      </c>
      <c r="H18" s="2">
        <f t="shared" si="9"/>
        <v>-5.125</v>
      </c>
      <c r="J18" s="14"/>
      <c r="K18" s="6">
        <v>5</v>
      </c>
      <c r="M18" s="14"/>
      <c r="N18" s="14"/>
      <c r="O18" s="14"/>
      <c r="P18" s="14"/>
      <c r="R18" s="9">
        <v>15</v>
      </c>
      <c r="S18" s="6">
        <f>9+$A$1</f>
        <v>26</v>
      </c>
      <c r="T18" s="2">
        <f>$P$14</f>
        <v>-4.3671875</v>
      </c>
      <c r="U18" s="2">
        <f t="shared" si="2"/>
        <v>30.3671875</v>
      </c>
      <c r="V18" s="2">
        <f t="shared" si="0"/>
        <v>30.601999999999997</v>
      </c>
      <c r="W18" s="2">
        <f t="shared" si="3"/>
        <v>26.234812499999997</v>
      </c>
      <c r="X18" s="2">
        <f t="shared" si="4"/>
        <v>-0.23481249999999676</v>
      </c>
      <c r="Y18" s="2">
        <f t="shared" si="5"/>
        <v>5.5136910156248477E-2</v>
      </c>
      <c r="Z18" s="2">
        <f t="shared" si="1"/>
        <v>45.5625</v>
      </c>
    </row>
    <row r="19" spans="2:26" x14ac:dyDescent="0.3">
      <c r="B19" s="14"/>
      <c r="C19" s="6" t="s">
        <v>23</v>
      </c>
      <c r="D19" s="6">
        <f>13+$A$1</f>
        <v>30</v>
      </c>
      <c r="E19" s="2">
        <f t="shared" si="6"/>
        <v>124</v>
      </c>
      <c r="F19" s="2">
        <f t="shared" si="7"/>
        <v>31</v>
      </c>
      <c r="G19" s="2">
        <f t="shared" si="8"/>
        <v>31</v>
      </c>
      <c r="H19" s="2">
        <f t="shared" si="9"/>
        <v>-1</v>
      </c>
      <c r="J19" s="14" t="s">
        <v>23</v>
      </c>
      <c r="K19" s="6">
        <v>1</v>
      </c>
      <c r="L19" s="2">
        <f>$H$7</f>
        <v>-1.25</v>
      </c>
      <c r="M19" s="14">
        <f>SUM(L19:L23)</f>
        <v>-8</v>
      </c>
      <c r="N19" s="14">
        <f>AVERAGE(L19:L23)</f>
        <v>-2</v>
      </c>
      <c r="O19" s="14"/>
      <c r="P19" s="14">
        <f>N19-$O$4</f>
        <v>-2.0234375</v>
      </c>
      <c r="R19" s="9">
        <v>16</v>
      </c>
      <c r="S19" s="6">
        <f>13+$A$1</f>
        <v>30</v>
      </c>
      <c r="T19" s="2">
        <f>$P$19</f>
        <v>-2.0234375</v>
      </c>
      <c r="U19" s="2">
        <f t="shared" si="2"/>
        <v>32.0234375</v>
      </c>
      <c r="V19" s="2">
        <f t="shared" si="0"/>
        <v>30.124599999999997</v>
      </c>
      <c r="W19" s="2">
        <f t="shared" si="3"/>
        <v>28.101162499999997</v>
      </c>
      <c r="X19" s="2">
        <f t="shared" si="4"/>
        <v>1.8988375000000026</v>
      </c>
      <c r="Y19" s="2">
        <f t="shared" si="5"/>
        <v>3.6055838514062599</v>
      </c>
      <c r="Z19" s="2">
        <f t="shared" si="1"/>
        <v>7.5625</v>
      </c>
    </row>
    <row r="20" spans="2:26" x14ac:dyDescent="0.3">
      <c r="B20" s="14">
        <v>5</v>
      </c>
      <c r="C20" s="6" t="s">
        <v>20</v>
      </c>
      <c r="D20" s="6">
        <f>18+$A$1</f>
        <v>35</v>
      </c>
      <c r="E20" s="2">
        <f t="shared" si="6"/>
        <v>123</v>
      </c>
      <c r="F20" s="2">
        <f t="shared" si="7"/>
        <v>30.75</v>
      </c>
      <c r="G20" s="2">
        <f>AVERAGE(F19:F20)</f>
        <v>30.875</v>
      </c>
      <c r="H20" s="2">
        <f t="shared" si="9"/>
        <v>4.125</v>
      </c>
      <c r="J20" s="14"/>
      <c r="K20" s="6">
        <v>2</v>
      </c>
      <c r="L20" s="2">
        <f>$H$11</f>
        <v>-2.75</v>
      </c>
      <c r="M20" s="14"/>
      <c r="N20" s="14"/>
      <c r="O20" s="14"/>
      <c r="P20" s="14"/>
      <c r="R20" s="7">
        <v>17</v>
      </c>
      <c r="S20" s="6">
        <f>18+$A$1</f>
        <v>35</v>
      </c>
      <c r="T20" s="2">
        <f>$P$4</f>
        <v>4.1015625</v>
      </c>
      <c r="U20" s="2">
        <f t="shared" si="2"/>
        <v>30.8984375</v>
      </c>
      <c r="V20" s="2">
        <f t="shared" si="0"/>
        <v>29.647199999999998</v>
      </c>
      <c r="W20" s="2">
        <f t="shared" si="3"/>
        <v>33.748762499999998</v>
      </c>
      <c r="X20" s="2">
        <f t="shared" si="4"/>
        <v>1.251237500000002</v>
      </c>
      <c r="Y20" s="2">
        <f t="shared" si="5"/>
        <v>1.565595281406255</v>
      </c>
      <c r="Z20" s="2">
        <f t="shared" si="1"/>
        <v>5.0625</v>
      </c>
    </row>
    <row r="21" spans="2:26" x14ac:dyDescent="0.3">
      <c r="B21" s="14"/>
      <c r="C21" s="6" t="s">
        <v>21</v>
      </c>
      <c r="D21" s="6">
        <f>16+$A$1</f>
        <v>33</v>
      </c>
      <c r="E21" s="2">
        <f t="shared" si="6"/>
        <v>119</v>
      </c>
      <c r="F21" s="2">
        <f t="shared" si="7"/>
        <v>29.75</v>
      </c>
      <c r="G21" s="2">
        <f t="shared" si="8"/>
        <v>30.25</v>
      </c>
      <c r="H21" s="2">
        <f t="shared" si="9"/>
        <v>2.75</v>
      </c>
      <c r="J21" s="14"/>
      <c r="K21" s="6">
        <v>3</v>
      </c>
      <c r="L21" s="2">
        <f>$H$15</f>
        <v>-3</v>
      </c>
      <c r="M21" s="14"/>
      <c r="N21" s="14"/>
      <c r="O21" s="14"/>
      <c r="P21" s="14"/>
      <c r="R21" s="7">
        <v>18</v>
      </c>
      <c r="S21" s="6">
        <f>16+$A$1</f>
        <v>33</v>
      </c>
      <c r="T21" s="2">
        <f>$P$9</f>
        <v>2.2890625</v>
      </c>
      <c r="U21" s="2">
        <f t="shared" si="2"/>
        <v>30.7109375</v>
      </c>
      <c r="V21" s="2">
        <f t="shared" si="0"/>
        <v>29.169799999999999</v>
      </c>
      <c r="W21" s="2">
        <f t="shared" si="3"/>
        <v>31.458862499999999</v>
      </c>
      <c r="X21" s="2">
        <f t="shared" si="4"/>
        <v>1.5411375000000014</v>
      </c>
      <c r="Y21" s="2">
        <f t="shared" si="5"/>
        <v>2.3751047939062544</v>
      </c>
      <c r="Z21" s="2">
        <f t="shared" si="1"/>
        <v>6.25E-2</v>
      </c>
    </row>
    <row r="22" spans="2:26" x14ac:dyDescent="0.3">
      <c r="B22" s="14"/>
      <c r="C22" s="6" t="s">
        <v>22</v>
      </c>
      <c r="D22" s="6">
        <f>8+$A$1</f>
        <v>25</v>
      </c>
      <c r="J22" s="14"/>
      <c r="K22" s="6">
        <v>4</v>
      </c>
      <c r="L22" s="2">
        <f>$H$19</f>
        <v>-1</v>
      </c>
      <c r="M22" s="14"/>
      <c r="N22" s="14"/>
      <c r="O22" s="14"/>
      <c r="P22" s="14"/>
      <c r="R22" s="7">
        <v>19</v>
      </c>
      <c r="S22" s="6">
        <f>8+$A$1</f>
        <v>25</v>
      </c>
      <c r="T22" s="2">
        <f>$P$14</f>
        <v>-4.3671875</v>
      </c>
      <c r="U22" s="2">
        <f t="shared" si="2"/>
        <v>29.3671875</v>
      </c>
      <c r="V22" s="2">
        <f t="shared" si="0"/>
        <v>28.692399999999999</v>
      </c>
      <c r="W22" s="2">
        <f t="shared" si="3"/>
        <v>24.325212499999999</v>
      </c>
      <c r="X22" s="2">
        <f t="shared" si="4"/>
        <v>0.67478750000000076</v>
      </c>
      <c r="Y22" s="2">
        <f t="shared" si="5"/>
        <v>0.45533817015625105</v>
      </c>
      <c r="Z22" s="2">
        <f t="shared" si="1"/>
        <v>60.0625</v>
      </c>
    </row>
    <row r="23" spans="2:26" x14ac:dyDescent="0.3">
      <c r="B23" s="14"/>
      <c r="C23" s="6" t="s">
        <v>23</v>
      </c>
      <c r="D23" s="6">
        <f>9+$A$1</f>
        <v>26</v>
      </c>
      <c r="J23" s="14"/>
      <c r="K23" s="6">
        <v>5</v>
      </c>
      <c r="M23" s="14"/>
      <c r="N23" s="14"/>
      <c r="O23" s="14"/>
      <c r="P23" s="14"/>
      <c r="R23" s="7">
        <v>20</v>
      </c>
      <c r="S23" s="6">
        <f>9+$A$1</f>
        <v>26</v>
      </c>
      <c r="T23" s="2">
        <f>$P$19</f>
        <v>-2.0234375</v>
      </c>
      <c r="U23" s="2">
        <f t="shared" si="2"/>
        <v>28.0234375</v>
      </c>
      <c r="V23" s="2">
        <f t="shared" si="0"/>
        <v>28.214999999999996</v>
      </c>
      <c r="W23" s="2">
        <f t="shared" si="3"/>
        <v>26.191562499999996</v>
      </c>
      <c r="X23" s="2">
        <f t="shared" si="4"/>
        <v>-0.19156249999999631</v>
      </c>
      <c r="Y23" s="2">
        <f t="shared" si="5"/>
        <v>3.6696191406248586E-2</v>
      </c>
      <c r="Z23" s="2">
        <f t="shared" si="1"/>
        <v>45.5625</v>
      </c>
    </row>
    <row r="24" spans="2:26" x14ac:dyDescent="0.3">
      <c r="B24" s="2" t="s">
        <v>35</v>
      </c>
      <c r="H24" s="2">
        <f>SUM(H6:H21)</f>
        <v>0.375</v>
      </c>
      <c r="J24" s="2" t="s">
        <v>1</v>
      </c>
      <c r="N24" s="2">
        <f>SUM(N4:N23)</f>
        <v>9.375E-2</v>
      </c>
      <c r="R24" s="2" t="s">
        <v>30</v>
      </c>
      <c r="S24" s="2">
        <f>AVERAGE(S4:S23)</f>
        <v>32.75</v>
      </c>
    </row>
    <row r="25" spans="2:26" x14ac:dyDescent="0.3">
      <c r="R25" s="2" t="s">
        <v>1</v>
      </c>
      <c r="S25" s="2">
        <f t="shared" ref="S25:Z25" si="10">SUM(S4:S23)</f>
        <v>655</v>
      </c>
      <c r="T25" s="2">
        <f t="shared" si="10"/>
        <v>0</v>
      </c>
      <c r="U25" s="2">
        <f t="shared" si="10"/>
        <v>655</v>
      </c>
      <c r="V25" s="2">
        <f t="shared" si="10"/>
        <v>655.00600000000009</v>
      </c>
      <c r="W25" s="2">
        <f t="shared" si="10"/>
        <v>655.00600000000009</v>
      </c>
      <c r="X25" s="2">
        <f t="shared" si="10"/>
        <v>-5.9999999999647002E-3</v>
      </c>
      <c r="Y25" s="2">
        <f t="shared" si="10"/>
        <v>16.323116184374978</v>
      </c>
      <c r="Z25" s="2">
        <f t="shared" si="10"/>
        <v>387.75</v>
      </c>
    </row>
    <row r="27" spans="2:26" x14ac:dyDescent="0.3">
      <c r="R27" s="2">
        <v>-0.47739999999999999</v>
      </c>
    </row>
    <row r="28" spans="2:26" x14ac:dyDescent="0.3">
      <c r="R28" s="2">
        <v>37.762999999999998</v>
      </c>
    </row>
  </sheetData>
  <mergeCells count="22">
    <mergeCell ref="J4:J8"/>
    <mergeCell ref="J9:J13"/>
    <mergeCell ref="J14:J18"/>
    <mergeCell ref="J19:J23"/>
    <mergeCell ref="B4:B7"/>
    <mergeCell ref="B8:B11"/>
    <mergeCell ref="B12:B15"/>
    <mergeCell ref="B16:B19"/>
    <mergeCell ref="B20:B23"/>
    <mergeCell ref="M4:M8"/>
    <mergeCell ref="M9:M13"/>
    <mergeCell ref="M14:M18"/>
    <mergeCell ref="M19:M23"/>
    <mergeCell ref="N4:N8"/>
    <mergeCell ref="N9:N13"/>
    <mergeCell ref="N14:N18"/>
    <mergeCell ref="N19:N23"/>
    <mergeCell ref="O4:O23"/>
    <mergeCell ref="P4:P8"/>
    <mergeCell ref="P9:P13"/>
    <mergeCell ref="P14:P18"/>
    <mergeCell ref="P19:P2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Мультипликативная модель</vt:lpstr>
      <vt:lpstr>Аддитивная 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Александров</dc:creator>
  <cp:lastModifiedBy>Саша Александров</cp:lastModifiedBy>
  <dcterms:created xsi:type="dcterms:W3CDTF">2024-05-14T09:55:13Z</dcterms:created>
  <dcterms:modified xsi:type="dcterms:W3CDTF">2024-05-31T07:44:55Z</dcterms:modified>
</cp:coreProperties>
</file>