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WorkFit\docs\"/>
    </mc:Choice>
  </mc:AlternateContent>
  <bookViews>
    <workbookView xWindow="0" yWindow="0" windowWidth="28800" windowHeight="12585"/>
  </bookViews>
  <sheets>
    <sheet name="Лист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3" i="1" l="1"/>
  <c r="O23" i="1"/>
  <c r="N23" i="1"/>
  <c r="L23" i="1"/>
  <c r="K23" i="1"/>
  <c r="J23" i="1"/>
  <c r="I23" i="1" s="1"/>
  <c r="F23" i="1"/>
  <c r="E23" i="1"/>
  <c r="D23" i="1"/>
  <c r="C23" i="1"/>
  <c r="R22" i="1"/>
  <c r="Q22" i="1"/>
  <c r="M22" i="1"/>
  <c r="L22" i="1"/>
  <c r="H22" i="1"/>
  <c r="G22" i="1"/>
  <c r="R21" i="1"/>
  <c r="Q21" i="1"/>
  <c r="M21" i="1"/>
  <c r="L21" i="1"/>
  <c r="H21" i="1"/>
  <c r="G21" i="1"/>
  <c r="R20" i="1"/>
  <c r="Q20" i="1"/>
  <c r="M20" i="1"/>
  <c r="L20" i="1"/>
  <c r="H20" i="1"/>
  <c r="G20" i="1"/>
  <c r="R19" i="1"/>
  <c r="Q19" i="1"/>
  <c r="M19" i="1"/>
  <c r="L19" i="1"/>
  <c r="H19" i="1"/>
  <c r="G19" i="1"/>
  <c r="R18" i="1"/>
  <c r="Q18" i="1"/>
  <c r="M18" i="1"/>
  <c r="L18" i="1"/>
  <c r="H18" i="1"/>
  <c r="G18" i="1"/>
  <c r="R17" i="1"/>
  <c r="Q17" i="1"/>
  <c r="M17" i="1"/>
  <c r="L17" i="1"/>
  <c r="H17" i="1"/>
  <c r="G17" i="1"/>
  <c r="R16" i="1"/>
  <c r="Q16" i="1"/>
  <c r="M16" i="1"/>
  <c r="L16" i="1"/>
  <c r="H16" i="1"/>
  <c r="G16" i="1"/>
  <c r="R15" i="1"/>
  <c r="Q15" i="1"/>
  <c r="M15" i="1"/>
  <c r="L15" i="1"/>
  <c r="H15" i="1"/>
  <c r="G15" i="1"/>
  <c r="R14" i="1"/>
  <c r="Q14" i="1"/>
  <c r="M14" i="1"/>
  <c r="L14" i="1"/>
  <c r="H14" i="1"/>
  <c r="G14" i="1"/>
  <c r="R13" i="1"/>
  <c r="Q13" i="1"/>
  <c r="M13" i="1"/>
  <c r="L13" i="1"/>
  <c r="H13" i="1"/>
  <c r="G13" i="1"/>
  <c r="R12" i="1"/>
  <c r="Q12" i="1"/>
  <c r="M12" i="1"/>
  <c r="L12" i="1"/>
  <c r="H12" i="1"/>
  <c r="G12" i="1"/>
  <c r="R11" i="1"/>
  <c r="R23" i="1" s="1"/>
  <c r="Q11" i="1"/>
  <c r="Q23" i="1" s="1"/>
  <c r="M11" i="1"/>
  <c r="M23" i="1" s="1"/>
  <c r="L11" i="1"/>
  <c r="H11" i="1"/>
  <c r="H23" i="1" s="1"/>
  <c r="G11" i="1"/>
  <c r="G23" i="1" s="1"/>
  <c r="C7" i="1"/>
  <c r="C6" i="1"/>
  <c r="C5" i="1"/>
</calcChain>
</file>

<file path=xl/comments1.xml><?xml version="1.0" encoding="utf-8"?>
<comments xmlns="http://schemas.openxmlformats.org/spreadsheetml/2006/main">
  <authors>
    <author>Anton Nedbailo</author>
  </authors>
  <commentLis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Anton Nedbailo:</t>
        </r>
        <r>
          <rPr>
            <sz val="9"/>
            <color indexed="81"/>
            <rFont val="Tahoma"/>
            <family val="2"/>
            <charset val="204"/>
          </rPr>
          <t xml:space="preserve">
+5%</t>
        </r>
      </text>
    </comment>
    <comment ref="I12" authorId="0" shapeId="0">
      <text>
        <r>
          <rPr>
            <b/>
            <sz val="9"/>
            <color indexed="81"/>
            <rFont val="Tahoma"/>
            <family val="2"/>
            <charset val="204"/>
          </rPr>
          <t>Anton Nedbailo:</t>
        </r>
        <r>
          <rPr>
            <sz val="9"/>
            <color indexed="81"/>
            <rFont val="Tahoma"/>
            <family val="2"/>
            <charset val="204"/>
          </rPr>
          <t xml:space="preserve">
+5%</t>
        </r>
      </text>
    </comment>
    <comment ref="N12" authorId="0" shapeId="0">
      <text>
        <r>
          <rPr>
            <b/>
            <sz val="9"/>
            <color indexed="81"/>
            <rFont val="Tahoma"/>
            <family val="2"/>
            <charset val="204"/>
          </rPr>
          <t>Anton Nedbailo:</t>
        </r>
        <r>
          <rPr>
            <sz val="9"/>
            <color indexed="81"/>
            <rFont val="Tahoma"/>
            <family val="2"/>
            <charset val="204"/>
          </rPr>
          <t xml:space="preserve">
+5%</t>
        </r>
      </text>
    </comment>
  </commentList>
</comments>
</file>

<file path=xl/sharedStrings.xml><?xml version="1.0" encoding="utf-8"?>
<sst xmlns="http://schemas.openxmlformats.org/spreadsheetml/2006/main" count="42" uniqueCount="40">
  <si>
    <t>Наименование</t>
  </si>
  <si>
    <t>=</t>
  </si>
  <si>
    <t>Кол-во раб часов в день, ч</t>
  </si>
  <si>
    <t>dif</t>
  </si>
  <si>
    <t>Отпуск (Антон) в год, д</t>
  </si>
  <si>
    <t>Отпуск (Андрей) в год, д</t>
  </si>
  <si>
    <t>Отпуск (Денис) в год, д</t>
  </si>
  <si>
    <t>Антон</t>
  </si>
  <si>
    <t>Андрей</t>
  </si>
  <si>
    <t>Денис</t>
  </si>
  <si>
    <t>Столбец1</t>
  </si>
  <si>
    <t>раб.,д</t>
  </si>
  <si>
    <t>факт, ч</t>
  </si>
  <si>
    <t>доп, ч</t>
  </si>
  <si>
    <t>отпуск, д</t>
  </si>
  <si>
    <t>dif, ч</t>
  </si>
  <si>
    <t>dif, %</t>
  </si>
  <si>
    <t>факт, ч2</t>
  </si>
  <si>
    <t>доп, ч3</t>
  </si>
  <si>
    <t>отпуск, д4</t>
  </si>
  <si>
    <t>dif, ч5</t>
  </si>
  <si>
    <t>dif, %6</t>
  </si>
  <si>
    <t>факт, ч7</t>
  </si>
  <si>
    <t>доп, ч8</t>
  </si>
  <si>
    <t>отпуск, д9</t>
  </si>
  <si>
    <t>dif, ч10</t>
  </si>
  <si>
    <t>dif, %11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</si>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</sst>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1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5" xfId="1" applyBorder="1" applyAlignment="1">
      <alignment horizontal="center" vertical="center"/>
    </xf>
    <xf numFmtId="0" fontId="1" fillId="2" borderId="6" xfId="1" applyBorder="1" applyAlignment="1">
      <alignment horizontal="center"/>
    </xf>
    <xf numFmtId="164" fontId="1" fillId="2" borderId="7" xfId="1" applyNumberFormat="1" applyBorder="1" applyAlignment="1">
      <alignment horizontal="center"/>
    </xf>
    <xf numFmtId="0" fontId="2" fillId="3" borderId="8" xfId="2" applyBorder="1" applyAlignment="1">
      <alignment horizontal="center" vertical="center"/>
    </xf>
    <xf numFmtId="0" fontId="3" fillId="4" borderId="1" xfId="3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2" fillId="3" borderId="10" xfId="2" applyBorder="1" applyAlignment="1">
      <alignment horizontal="center" vertical="center"/>
    </xf>
    <xf numFmtId="0" fontId="3" fillId="4" borderId="11" xfId="3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2" fillId="3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/>
    </xf>
    <xf numFmtId="164" fontId="0" fillId="0" borderId="17" xfId="0" applyNumberFormat="1" applyBorder="1" applyAlignment="1">
      <alignment horizontal="center"/>
    </xf>
  </cellXfs>
  <cellStyles count="4">
    <cellStyle name="Вывод" xfId="3" builtinId="21"/>
    <cellStyle name="Нейтральный" xfId="2" builtinId="28"/>
    <cellStyle name="Обычный" xfId="0" builtinId="0"/>
    <cellStyle name="Хороший" xfId="1" builtinId="26"/>
  </cellStyles>
  <dxfs count="55"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4"/>
          <bgColor rgb="FFFFEB9C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4"/>
          <bgColor rgb="FFFFEB9C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4"/>
          <bgColor rgb="FFFFEB9C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 outline="0">
        <right style="medium">
          <color indexed="64"/>
        </right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trunk/&#1041;&#1080;&#1079;&#1085;&#1077;&#1089;&#1087;&#1083;&#1072;&#1085;/2014/&#1056;&#1091;&#1090;&#1080;&#1085;&#1072;%20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/>
      <sheetData sheetId="1"/>
      <sheetData sheetId="2"/>
    </sheetDataSet>
  </externalBook>
</externalLink>
</file>

<file path=xl/tables/table1.xml><?xml version="1.0" encoding="utf-8"?>
<table xmlns="http://schemas.openxmlformats.org/spreadsheetml/2006/main" id="1" name="Таблица16" displayName="Таблица16" ref="A1:B2" totalsRowShown="0">
  <autoFilter ref="A1:B2"/>
  <tableColumns count="2">
    <tableColumn id="1" name="Наименование"/>
    <tableColumn id="2" name="=" dataDxfId="28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Таблица27" displayName="Таблица27" ref="A4:C7" totalsRowShown="0">
  <autoFilter ref="A4:C7"/>
  <tableColumns count="3">
    <tableColumn id="1" name="Наименование"/>
    <tableColumn id="2" name="=" dataDxfId="27"/>
    <tableColumn id="3" name="dif" dataDxfId="26">
      <calculatedColumnFormula>B5-[1]!Таблица3[[#Totals],[отпуск, д9]]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3" name="Таблица3" displayName="Таблица3" ref="B10:R23" totalsRowCount="1" headerRowDxfId="25" tableBorderDxfId="24" totalsRowBorderDxfId="23" headerRowCellStyle="Хороший" totalsRowCellStyle="Хороший">
  <autoFilter ref="B10:R22"/>
  <tableColumns count="17">
    <tableColumn id="1" name="Столбец1" totalsRowLabel="Итого" totalsRowDxfId="22"/>
    <tableColumn id="2" name="раб.,д" totalsRowFunction="custom" totalsRowDxfId="21">
      <totalsRowFormula>SUBTOTAL(109,Таблица3[раб.,д])*[1]!Таблица16[=]</totalsRowFormula>
    </tableColumn>
    <tableColumn id="3" name="факт, ч" totalsRowFunction="custom" dataDxfId="19" totalsRowDxfId="20" dataCellStyle="Нейтральный">
      <totalsRowFormula>SUBTOTAL(109,Таблица3[факт, ч])+Таблица3[[#Totals],[доп, ч]]+Таблица3[[#Totals],[отпуск, д]]*[1]!Таблица16[=]</totalsRowFormula>
    </tableColumn>
    <tableColumn id="4" name="доп, ч" totalsRowFunction="sum" totalsRowDxfId="18" dataCellStyle="Вывод"/>
    <tableColumn id="5" name="отпуск, д" totalsRowFunction="sum" totalsRowDxfId="17" dataCellStyle="Вывод"/>
    <tableColumn id="6" name="dif, ч" totalsRowFunction="sum" totalsRowDxfId="16">
      <calculatedColumnFormula>(D11+E11)-($C11-F11)*$B$2</calculatedColumnFormula>
    </tableColumn>
    <tableColumn id="7" name="dif, %" totalsRowFunction="sum" dataDxfId="14" totalsRowDxfId="15">
      <calculatedColumnFormula>(((D11+E11)/(($C11-F11)*$B$2)) - 1)*100</calculatedColumnFormula>
    </tableColumn>
    <tableColumn id="8" name="факт, ч2" totalsRowFunction="custom" dataDxfId="12" totalsRowDxfId="13" dataCellStyle="Нейтральный">
      <totalsRowFormula>SUBTOTAL(109,Таблица3[факт, ч2])+Таблица3[[#Totals],[доп, ч3]]+Таблица3[[#Totals],[отпуск, д4]]*[1]!Таблица16[=]</totalsRowFormula>
    </tableColumn>
    <tableColumn id="9" name="доп, ч3" totalsRowFunction="sum" totalsRowDxfId="11" dataCellStyle="Вывод"/>
    <tableColumn id="10" name="отпуск, д4" totalsRowFunction="sum" totalsRowDxfId="10" dataCellStyle="Вывод"/>
    <tableColumn id="11" name="dif, ч5" totalsRowFunction="sum" totalsRowDxfId="9">
      <calculatedColumnFormula>(I11+J11)-($C11-K11)*$B$2</calculatedColumnFormula>
    </tableColumn>
    <tableColumn id="12" name="dif, %6" totalsRowFunction="sum" dataDxfId="7" totalsRowDxfId="8">
      <calculatedColumnFormula>(((I11+J11)/(($C11-K11)*$B$2)) - 1)*100</calculatedColumnFormula>
    </tableColumn>
    <tableColumn id="13" name="факт, ч7" totalsRowFunction="custom" dataDxfId="5" totalsRowDxfId="6" dataCellStyle="Нейтральный">
      <totalsRowFormula>SUBTOTAL(109,Таблица3[факт, ч7])+Таблица3[[#Totals],[доп, ч8]]+Таблица3[[#Totals],[отпуск, д9]]*[1]!Таблица16[=]</totalsRowFormula>
    </tableColumn>
    <tableColumn id="14" name="доп, ч8" totalsRowFunction="sum" totalsRowDxfId="4" dataCellStyle="Вывод"/>
    <tableColumn id="15" name="отпуск, д9" totalsRowFunction="sum" totalsRowDxfId="3" dataCellStyle="Вывод"/>
    <tableColumn id="16" name="dif, ч10" totalsRowFunction="sum" totalsRowDxfId="2">
      <calculatedColumnFormula>(N11+O11)-($C11-P11)*$B$2</calculatedColumnFormula>
    </tableColumn>
    <tableColumn id="17" name="dif, %11" totalsRowFunction="sum" dataDxfId="0" totalsRowDxfId="1">
      <calculatedColumnFormula>(((N11+O11)/(($C11-P11)*$B$2)) - 1)*100</calculatedColumnFormula>
    </tableColumn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3"/>
  <sheetViews>
    <sheetView tabSelected="1" workbookViewId="0">
      <selection sqref="A1:R23"/>
    </sheetView>
  </sheetViews>
  <sheetFormatPr defaultRowHeight="15" x14ac:dyDescent="0.25"/>
  <sheetData>
    <row r="1" spans="1:18" x14ac:dyDescent="0.25">
      <c r="A1" t="s">
        <v>0</v>
      </c>
      <c r="B1" s="1" t="s">
        <v>1</v>
      </c>
      <c r="C1" s="1"/>
      <c r="D1" s="2"/>
    </row>
    <row r="2" spans="1:18" x14ac:dyDescent="0.25">
      <c r="A2" t="s">
        <v>2</v>
      </c>
      <c r="B2" s="1">
        <v>8</v>
      </c>
      <c r="C2" s="1"/>
    </row>
    <row r="3" spans="1:18" x14ac:dyDescent="0.25">
      <c r="B3" s="1"/>
      <c r="C3" s="1"/>
    </row>
    <row r="4" spans="1:18" x14ac:dyDescent="0.25">
      <c r="A4" s="3" t="s">
        <v>0</v>
      </c>
      <c r="B4" s="4" t="s">
        <v>1</v>
      </c>
      <c r="C4" s="3" t="s">
        <v>3</v>
      </c>
    </row>
    <row r="5" spans="1:18" x14ac:dyDescent="0.25">
      <c r="A5" s="3" t="s">
        <v>4</v>
      </c>
      <c r="B5" s="4">
        <v>24</v>
      </c>
      <c r="C5" s="5">
        <f>B5-Таблица3[[#Totals],[отпуск, д]]</f>
        <v>24</v>
      </c>
    </row>
    <row r="6" spans="1:18" x14ac:dyDescent="0.25">
      <c r="A6" s="3" t="s">
        <v>5</v>
      </c>
      <c r="B6" s="4">
        <v>20</v>
      </c>
      <c r="C6" s="5">
        <f>B6-Таблица3[[#Totals],[отпуск, д4]]</f>
        <v>20</v>
      </c>
    </row>
    <row r="7" spans="1:18" x14ac:dyDescent="0.25">
      <c r="A7" s="3" t="s">
        <v>6</v>
      </c>
      <c r="B7" s="1">
        <v>20</v>
      </c>
      <c r="C7" s="5">
        <f>B7-Таблица3[[#Totals],[отпуск, д9]]</f>
        <v>8</v>
      </c>
    </row>
    <row r="8" spans="1:18" ht="15.75" thickBot="1" x14ac:dyDescent="0.3"/>
    <row r="9" spans="1:18" x14ac:dyDescent="0.25">
      <c r="D9" s="6" t="s">
        <v>7</v>
      </c>
      <c r="E9" s="7"/>
      <c r="F9" s="7"/>
      <c r="G9" s="7"/>
      <c r="H9" s="8"/>
      <c r="I9" s="6" t="s">
        <v>8</v>
      </c>
      <c r="J9" s="7"/>
      <c r="K9" s="7"/>
      <c r="L9" s="7"/>
      <c r="M9" s="8"/>
      <c r="N9" s="6" t="s">
        <v>9</v>
      </c>
      <c r="O9" s="7"/>
      <c r="P9" s="7"/>
      <c r="Q9" s="7"/>
      <c r="R9" s="8"/>
    </row>
    <row r="10" spans="1:18" x14ac:dyDescent="0.25">
      <c r="B10" t="s">
        <v>10</v>
      </c>
      <c r="C10" t="s">
        <v>11</v>
      </c>
      <c r="D10" s="9" t="s">
        <v>12</v>
      </c>
      <c r="E10" s="10" t="s">
        <v>13</v>
      </c>
      <c r="F10" s="10" t="s">
        <v>14</v>
      </c>
      <c r="G10" s="10" t="s">
        <v>15</v>
      </c>
      <c r="H10" s="11" t="s">
        <v>16</v>
      </c>
      <c r="I10" s="9" t="s">
        <v>17</v>
      </c>
      <c r="J10" s="10" t="s">
        <v>18</v>
      </c>
      <c r="K10" s="10" t="s">
        <v>19</v>
      </c>
      <c r="L10" s="10" t="s">
        <v>20</v>
      </c>
      <c r="M10" s="11" t="s">
        <v>21</v>
      </c>
      <c r="N10" s="9" t="s">
        <v>22</v>
      </c>
      <c r="O10" s="10" t="s">
        <v>23</v>
      </c>
      <c r="P10" s="10" t="s">
        <v>24</v>
      </c>
      <c r="Q10" s="10" t="s">
        <v>25</v>
      </c>
      <c r="R10" s="11" t="s">
        <v>26</v>
      </c>
    </row>
    <row r="11" spans="1:18" x14ac:dyDescent="0.25">
      <c r="B11" t="s">
        <v>27</v>
      </c>
      <c r="C11">
        <v>21</v>
      </c>
      <c r="D11" s="12">
        <v>165.8</v>
      </c>
      <c r="E11" s="13">
        <v>2.7</v>
      </c>
      <c r="F11" s="13">
        <v>0</v>
      </c>
      <c r="G11" s="14">
        <f>(D11+E11)-($C11-F11)*$B$2</f>
        <v>0.5</v>
      </c>
      <c r="H11" s="14">
        <f>(((D11+E11)/(($C11-F11)*$B$2)) - 1)*100</f>
        <v>0.29761904761904656</v>
      </c>
      <c r="I11" s="12">
        <v>157.68</v>
      </c>
      <c r="J11" s="13">
        <v>16.3</v>
      </c>
      <c r="K11" s="13">
        <v>0</v>
      </c>
      <c r="L11" s="14">
        <f>(I11+J11)-($C11-K11)*$B$2</f>
        <v>5.9800000000000182</v>
      </c>
      <c r="M11" s="14">
        <f>(((I11+J11)/(($C11-K11)*$B$2)) - 1)*100</f>
        <v>3.5595238095238235</v>
      </c>
      <c r="N11" s="12">
        <v>118.18300000000001</v>
      </c>
      <c r="O11" s="13">
        <v>-3.3</v>
      </c>
      <c r="P11" s="13">
        <v>7</v>
      </c>
      <c r="Q11" s="14">
        <f>(N11+O11)-($C11-P11)*$B$2</f>
        <v>2.8830000000000098</v>
      </c>
      <c r="R11" s="14">
        <f>(((N11+O11)/(($C11-P11)*$B$2)) - 1)*100</f>
        <v>2.5741071428571516</v>
      </c>
    </row>
    <row r="12" spans="1:18" x14ac:dyDescent="0.25">
      <c r="B12" t="s">
        <v>28</v>
      </c>
      <c r="C12">
        <v>20</v>
      </c>
      <c r="D12" s="12">
        <v>150</v>
      </c>
      <c r="E12" s="13">
        <v>8</v>
      </c>
      <c r="F12" s="13">
        <v>0</v>
      </c>
      <c r="G12" s="14">
        <f t="shared" ref="G12:G22" si="0">(D12+E12)-($C12-F12)*$B$2</f>
        <v>-2</v>
      </c>
      <c r="H12" s="14">
        <f t="shared" ref="H12:H22" si="1">(((D12+E12)/(($C12-F12)*$B$2)) - 1)*100</f>
        <v>-1.2499999999999956</v>
      </c>
      <c r="I12" s="12">
        <v>165.21</v>
      </c>
      <c r="J12" s="13">
        <v>8</v>
      </c>
      <c r="K12" s="13">
        <v>0</v>
      </c>
      <c r="L12" s="14">
        <f t="shared" ref="L12:L22" si="2">(I12+J12)-($C12-K12)*$B$2</f>
        <v>13.210000000000008</v>
      </c>
      <c r="M12" s="14">
        <f t="shared" ref="M12:M22" si="3">(((I12+J12)/(($C12-K12)*$B$2)) - 1)*100</f>
        <v>8.2562500000000085</v>
      </c>
      <c r="N12" s="12">
        <v>120.45</v>
      </c>
      <c r="O12" s="13">
        <v>8</v>
      </c>
      <c r="P12" s="13">
        <v>5</v>
      </c>
      <c r="Q12" s="14">
        <f t="shared" ref="Q12:Q22" si="4">(N12+O12)-($C12-P12)*$B$2</f>
        <v>8.4499999999999886</v>
      </c>
      <c r="R12" s="14">
        <f>(((N12+O12)/(($C12-P12)*$B$2)) - 1)*100</f>
        <v>7.0416666666666572</v>
      </c>
    </row>
    <row r="13" spans="1:18" x14ac:dyDescent="0.25">
      <c r="B13" t="s">
        <v>29</v>
      </c>
      <c r="C13">
        <v>21</v>
      </c>
      <c r="D13" s="12">
        <v>162.43</v>
      </c>
      <c r="E13" s="13">
        <v>0</v>
      </c>
      <c r="F13" s="13">
        <v>0</v>
      </c>
      <c r="G13" s="14">
        <f t="shared" si="0"/>
        <v>-5.5699999999999932</v>
      </c>
      <c r="H13" s="14">
        <f t="shared" si="1"/>
        <v>-3.3154761904761854</v>
      </c>
      <c r="I13" s="12">
        <v>168.68</v>
      </c>
      <c r="J13" s="13">
        <v>0</v>
      </c>
      <c r="K13" s="13">
        <v>0</v>
      </c>
      <c r="L13" s="14">
        <f t="shared" si="2"/>
        <v>0.68000000000000682</v>
      </c>
      <c r="M13" s="14">
        <f t="shared" si="3"/>
        <v>0.40476190476190776</v>
      </c>
      <c r="N13" s="12">
        <v>168.4</v>
      </c>
      <c r="O13" s="13">
        <v>0</v>
      </c>
      <c r="P13" s="13">
        <v>0</v>
      </c>
      <c r="Q13" s="14">
        <f t="shared" si="4"/>
        <v>0.40000000000000568</v>
      </c>
      <c r="R13" s="14">
        <f t="shared" ref="R13:R22" si="5">(((N13+O13)/(($C13-P13)*$B$2)) - 1)*100</f>
        <v>0.23809523809523725</v>
      </c>
    </row>
    <row r="14" spans="1:18" x14ac:dyDescent="0.25">
      <c r="B14" t="s">
        <v>30</v>
      </c>
      <c r="C14">
        <v>20</v>
      </c>
      <c r="D14" s="12">
        <v>157.91</v>
      </c>
      <c r="E14" s="13">
        <v>0</v>
      </c>
      <c r="F14" s="13">
        <v>0</v>
      </c>
      <c r="G14" s="14">
        <f t="shared" si="0"/>
        <v>-2.0900000000000034</v>
      </c>
      <c r="H14" s="14">
        <f t="shared" si="1"/>
        <v>-1.3062499999999977</v>
      </c>
      <c r="I14" s="12">
        <v>155.11600000000001</v>
      </c>
      <c r="J14" s="13">
        <v>0</v>
      </c>
      <c r="K14" s="13">
        <v>0</v>
      </c>
      <c r="L14" s="14">
        <f t="shared" si="2"/>
        <v>-4.8839999999999861</v>
      </c>
      <c r="M14" s="14">
        <f t="shared" si="3"/>
        <v>-3.0524999999999913</v>
      </c>
      <c r="N14" s="12">
        <v>160.26</v>
      </c>
      <c r="O14" s="13">
        <v>0</v>
      </c>
      <c r="P14" s="13">
        <v>0</v>
      </c>
      <c r="Q14" s="14">
        <f t="shared" si="4"/>
        <v>0.25999999999999091</v>
      </c>
      <c r="R14" s="14">
        <f t="shared" si="5"/>
        <v>0.16249999999999876</v>
      </c>
    </row>
    <row r="15" spans="1:18" x14ac:dyDescent="0.25">
      <c r="B15" t="s">
        <v>31</v>
      </c>
      <c r="C15">
        <v>20</v>
      </c>
      <c r="D15" s="12">
        <v>158.71</v>
      </c>
      <c r="E15" s="13">
        <v>8</v>
      </c>
      <c r="F15" s="13">
        <v>0</v>
      </c>
      <c r="G15" s="14">
        <f t="shared" si="0"/>
        <v>6.710000000000008</v>
      </c>
      <c r="H15" s="14">
        <f t="shared" si="1"/>
        <v>4.1937499999999961</v>
      </c>
      <c r="I15" s="12">
        <v>157.11600000000001</v>
      </c>
      <c r="J15" s="13">
        <v>8</v>
      </c>
      <c r="K15" s="13">
        <v>0</v>
      </c>
      <c r="L15" s="14">
        <f t="shared" si="2"/>
        <v>5.1160000000000139</v>
      </c>
      <c r="M15" s="14">
        <f t="shared" si="3"/>
        <v>3.1975000000000087</v>
      </c>
      <c r="N15" s="12">
        <v>159.94999999999999</v>
      </c>
      <c r="O15" s="13">
        <v>8</v>
      </c>
      <c r="P15" s="13">
        <v>0</v>
      </c>
      <c r="Q15" s="14">
        <f t="shared" si="4"/>
        <v>7.9499999999999886</v>
      </c>
      <c r="R15" s="14">
        <f t="shared" si="5"/>
        <v>4.9687499999999885</v>
      </c>
    </row>
    <row r="16" spans="1:18" x14ac:dyDescent="0.25">
      <c r="B16" t="s">
        <v>32</v>
      </c>
      <c r="C16">
        <v>8</v>
      </c>
      <c r="D16" s="12">
        <v>66.715999999999994</v>
      </c>
      <c r="E16" s="13">
        <v>0</v>
      </c>
      <c r="F16" s="13">
        <v>0</v>
      </c>
      <c r="G16" s="14">
        <f t="shared" si="0"/>
        <v>2.715999999999994</v>
      </c>
      <c r="H16" s="14">
        <f t="shared" si="1"/>
        <v>4.2437499999999906</v>
      </c>
      <c r="I16" s="12">
        <v>65.415999999999997</v>
      </c>
      <c r="J16" s="13">
        <v>0</v>
      </c>
      <c r="K16" s="13">
        <v>0</v>
      </c>
      <c r="L16" s="14">
        <f t="shared" si="2"/>
        <v>1.4159999999999968</v>
      </c>
      <c r="M16" s="14">
        <f t="shared" si="3"/>
        <v>2.212499999999995</v>
      </c>
      <c r="N16" s="12">
        <v>62.616</v>
      </c>
      <c r="O16" s="13">
        <v>0</v>
      </c>
      <c r="P16" s="13">
        <v>0</v>
      </c>
      <c r="Q16" s="14">
        <f t="shared" si="4"/>
        <v>-1.3840000000000003</v>
      </c>
      <c r="R16" s="14">
        <f t="shared" si="5"/>
        <v>-2.1625000000000005</v>
      </c>
    </row>
    <row r="17" spans="2:18" x14ac:dyDescent="0.25">
      <c r="B17" t="s">
        <v>33</v>
      </c>
      <c r="C17">
        <v>0</v>
      </c>
      <c r="D17" s="12">
        <v>0</v>
      </c>
      <c r="E17" s="13">
        <v>0</v>
      </c>
      <c r="F17" s="13">
        <v>0</v>
      </c>
      <c r="G17" s="14">
        <f t="shared" si="0"/>
        <v>0</v>
      </c>
      <c r="H17" s="14" t="e">
        <f t="shared" si="1"/>
        <v>#DIV/0!</v>
      </c>
      <c r="I17" s="12">
        <v>0</v>
      </c>
      <c r="J17" s="13">
        <v>0</v>
      </c>
      <c r="K17" s="13">
        <v>0</v>
      </c>
      <c r="L17" s="14">
        <f t="shared" si="2"/>
        <v>0</v>
      </c>
      <c r="M17" s="14" t="e">
        <f t="shared" si="3"/>
        <v>#DIV/0!</v>
      </c>
      <c r="N17" s="12">
        <v>0</v>
      </c>
      <c r="O17" s="13">
        <v>0</v>
      </c>
      <c r="P17" s="13">
        <v>0</v>
      </c>
      <c r="Q17" s="14">
        <f t="shared" si="4"/>
        <v>0</v>
      </c>
      <c r="R17" s="14" t="e">
        <f t="shared" si="5"/>
        <v>#DIV/0!</v>
      </c>
    </row>
    <row r="18" spans="2:18" x14ac:dyDescent="0.25">
      <c r="B18" t="s">
        <v>34</v>
      </c>
      <c r="C18">
        <v>0</v>
      </c>
      <c r="D18" s="12">
        <v>0</v>
      </c>
      <c r="E18" s="13">
        <v>0</v>
      </c>
      <c r="F18" s="13">
        <v>0</v>
      </c>
      <c r="G18" s="14">
        <f t="shared" si="0"/>
        <v>0</v>
      </c>
      <c r="H18" s="14" t="e">
        <f t="shared" si="1"/>
        <v>#DIV/0!</v>
      </c>
      <c r="I18" s="12">
        <v>0</v>
      </c>
      <c r="J18" s="13">
        <v>0</v>
      </c>
      <c r="K18" s="13">
        <v>0</v>
      </c>
      <c r="L18" s="14">
        <f t="shared" si="2"/>
        <v>0</v>
      </c>
      <c r="M18" s="14" t="e">
        <f t="shared" si="3"/>
        <v>#DIV/0!</v>
      </c>
      <c r="N18" s="12">
        <v>0</v>
      </c>
      <c r="O18" s="13">
        <v>0</v>
      </c>
      <c r="P18" s="13">
        <v>0</v>
      </c>
      <c r="Q18" s="14">
        <f t="shared" si="4"/>
        <v>0</v>
      </c>
      <c r="R18" s="14" t="e">
        <f t="shared" si="5"/>
        <v>#DIV/0!</v>
      </c>
    </row>
    <row r="19" spans="2:18" x14ac:dyDescent="0.25">
      <c r="B19" t="s">
        <v>35</v>
      </c>
      <c r="C19">
        <v>0</v>
      </c>
      <c r="D19" s="12">
        <v>0</v>
      </c>
      <c r="E19" s="13">
        <v>0</v>
      </c>
      <c r="F19" s="13">
        <v>0</v>
      </c>
      <c r="G19" s="14">
        <f t="shared" si="0"/>
        <v>0</v>
      </c>
      <c r="H19" s="14" t="e">
        <f t="shared" si="1"/>
        <v>#DIV/0!</v>
      </c>
      <c r="I19" s="12">
        <v>0</v>
      </c>
      <c r="J19" s="13">
        <v>0</v>
      </c>
      <c r="K19" s="13">
        <v>0</v>
      </c>
      <c r="L19" s="14">
        <f t="shared" si="2"/>
        <v>0</v>
      </c>
      <c r="M19" s="14" t="e">
        <f t="shared" si="3"/>
        <v>#DIV/0!</v>
      </c>
      <c r="N19" s="12">
        <v>0</v>
      </c>
      <c r="O19" s="13">
        <v>0</v>
      </c>
      <c r="P19" s="13">
        <v>0</v>
      </c>
      <c r="Q19" s="14">
        <f t="shared" si="4"/>
        <v>0</v>
      </c>
      <c r="R19" s="14" t="e">
        <f t="shared" si="5"/>
        <v>#DIV/0!</v>
      </c>
    </row>
    <row r="20" spans="2:18" x14ac:dyDescent="0.25">
      <c r="B20" t="s">
        <v>36</v>
      </c>
      <c r="C20">
        <v>0</v>
      </c>
      <c r="D20" s="12">
        <v>0</v>
      </c>
      <c r="E20" s="13">
        <v>0</v>
      </c>
      <c r="F20" s="13">
        <v>0</v>
      </c>
      <c r="G20" s="14">
        <f t="shared" si="0"/>
        <v>0</v>
      </c>
      <c r="H20" s="14" t="e">
        <f t="shared" si="1"/>
        <v>#DIV/0!</v>
      </c>
      <c r="I20" s="12">
        <v>0</v>
      </c>
      <c r="J20" s="13">
        <v>0</v>
      </c>
      <c r="K20" s="13">
        <v>0</v>
      </c>
      <c r="L20" s="14">
        <f t="shared" si="2"/>
        <v>0</v>
      </c>
      <c r="M20" s="14" t="e">
        <f t="shared" si="3"/>
        <v>#DIV/0!</v>
      </c>
      <c r="N20" s="12">
        <v>0</v>
      </c>
      <c r="O20" s="13">
        <v>0</v>
      </c>
      <c r="P20" s="13">
        <v>0</v>
      </c>
      <c r="Q20" s="14">
        <f t="shared" si="4"/>
        <v>0</v>
      </c>
      <c r="R20" s="14" t="e">
        <f t="shared" si="5"/>
        <v>#DIV/0!</v>
      </c>
    </row>
    <row r="21" spans="2:18" x14ac:dyDescent="0.25">
      <c r="B21" t="s">
        <v>37</v>
      </c>
      <c r="C21">
        <v>0</v>
      </c>
      <c r="D21" s="12">
        <v>0</v>
      </c>
      <c r="E21" s="13">
        <v>0</v>
      </c>
      <c r="F21" s="13">
        <v>0</v>
      </c>
      <c r="G21" s="14">
        <f t="shared" si="0"/>
        <v>0</v>
      </c>
      <c r="H21" s="14" t="e">
        <f t="shared" si="1"/>
        <v>#DIV/0!</v>
      </c>
      <c r="I21" s="12">
        <v>0</v>
      </c>
      <c r="J21" s="13">
        <v>0</v>
      </c>
      <c r="K21" s="13">
        <v>0</v>
      </c>
      <c r="L21" s="14">
        <f t="shared" si="2"/>
        <v>0</v>
      </c>
      <c r="M21" s="14" t="e">
        <f t="shared" si="3"/>
        <v>#DIV/0!</v>
      </c>
      <c r="N21" s="12">
        <v>0</v>
      </c>
      <c r="O21" s="13">
        <v>0</v>
      </c>
      <c r="P21" s="13">
        <v>0</v>
      </c>
      <c r="Q21" s="14">
        <f t="shared" si="4"/>
        <v>0</v>
      </c>
      <c r="R21" s="14" t="e">
        <f t="shared" si="5"/>
        <v>#DIV/0!</v>
      </c>
    </row>
    <row r="22" spans="2:18" ht="15.75" thickBot="1" x14ac:dyDescent="0.3">
      <c r="B22" t="s">
        <v>38</v>
      </c>
      <c r="C22">
        <v>0</v>
      </c>
      <c r="D22" s="15">
        <v>0</v>
      </c>
      <c r="E22" s="16">
        <v>0</v>
      </c>
      <c r="F22" s="16">
        <v>0</v>
      </c>
      <c r="G22" s="17">
        <f t="shared" si="0"/>
        <v>0</v>
      </c>
      <c r="H22" s="17" t="e">
        <f t="shared" si="1"/>
        <v>#DIV/0!</v>
      </c>
      <c r="I22" s="15">
        <v>0</v>
      </c>
      <c r="J22" s="16">
        <v>0</v>
      </c>
      <c r="K22" s="16">
        <v>0</v>
      </c>
      <c r="L22" s="17">
        <f t="shared" si="2"/>
        <v>0</v>
      </c>
      <c r="M22" s="17" t="e">
        <f t="shared" si="3"/>
        <v>#DIV/0!</v>
      </c>
      <c r="N22" s="15">
        <v>0</v>
      </c>
      <c r="O22" s="16">
        <v>0</v>
      </c>
      <c r="P22" s="16">
        <v>0</v>
      </c>
      <c r="Q22" s="17">
        <f t="shared" si="4"/>
        <v>0</v>
      </c>
      <c r="R22" s="17" t="e">
        <f t="shared" si="5"/>
        <v>#DIV/0!</v>
      </c>
    </row>
    <row r="23" spans="2:18" ht="15.75" thickBot="1" x14ac:dyDescent="0.3">
      <c r="B23" s="18" t="s">
        <v>39</v>
      </c>
      <c r="C23" s="19">
        <f>SUBTOTAL(109,Таблица3[раб.,д])*Таблица16[=]</f>
        <v>880</v>
      </c>
      <c r="D23" s="20">
        <f>SUBTOTAL(109,Таблица3[факт, ч])+Таблица3[[#Totals],[доп, ч]]+Таблица3[[#Totals],[отпуск, д]]*Таблица16[=]</f>
        <v>880.26600000000008</v>
      </c>
      <c r="E23" s="21">
        <f>SUBTOTAL(109,Таблица3[доп, ч])</f>
        <v>18.7</v>
      </c>
      <c r="F23" s="21">
        <f>SUBTOTAL(109,Таблица3[отпуск, д])</f>
        <v>0</v>
      </c>
      <c r="G23" s="22">
        <f>SUBTOTAL(109,Таблица3[dif, ч])</f>
        <v>0.26600000000000534</v>
      </c>
      <c r="H23" s="22" t="e">
        <f>SUBTOTAL(109,Таблица3[dif, %])</f>
        <v>#DIV/0!</v>
      </c>
      <c r="I23" s="20">
        <f>SUBTOTAL(109,Таблица3[факт, ч2])+Таблица3[[#Totals],[доп, ч3]]+Таблица3[[#Totals],[отпуск, д4]]*Таблица16[=]</f>
        <v>901.51800000000003</v>
      </c>
      <c r="J23" s="21">
        <f>SUBTOTAL(109,Таблица3[доп, ч3])</f>
        <v>32.299999999999997</v>
      </c>
      <c r="K23" s="21">
        <f>SUBTOTAL(109,Таблица3[отпуск, д4])</f>
        <v>0</v>
      </c>
      <c r="L23" s="22">
        <f>SUBTOTAL(109,Таблица3[dif, ч5])</f>
        <v>21.518000000000058</v>
      </c>
      <c r="M23" s="22" t="e">
        <f>SUBTOTAL(109,Таблица3[dif, %6])</f>
        <v>#DIV/0!</v>
      </c>
      <c r="N23" s="20">
        <f>SUBTOTAL(109,Таблица3[факт, ч7])+Таблица3[[#Totals],[доп, ч8]]+Таблица3[[#Totals],[отпуск, д9]]*Таблица16[=]</f>
        <v>898.55899999999997</v>
      </c>
      <c r="O23" s="21">
        <f>SUBTOTAL(109,Таблица3[доп, ч8])</f>
        <v>12.7</v>
      </c>
      <c r="P23" s="21">
        <f>SUBTOTAL(109,Таблица3[отпуск, д9])</f>
        <v>12</v>
      </c>
      <c r="Q23" s="22">
        <f>SUBTOTAL(109,Таблица3[dif, ч10])</f>
        <v>18.558999999999983</v>
      </c>
      <c r="R23" s="22" t="e">
        <f>SUBTOTAL(109,Таблица3[dif, %11])</f>
        <v>#DIV/0!</v>
      </c>
    </row>
  </sheetData>
  <mergeCells count="3">
    <mergeCell ref="D9:H9"/>
    <mergeCell ref="I9:M9"/>
    <mergeCell ref="N9:R9"/>
  </mergeCells>
  <conditionalFormatting sqref="H11:H22">
    <cfRule type="cellIs" dxfId="54" priority="16" operator="lessThan">
      <formula>0</formula>
    </cfRule>
  </conditionalFormatting>
  <conditionalFormatting sqref="H11:H22">
    <cfRule type="cellIs" dxfId="52" priority="15" operator="greaterThan">
      <formula>0</formula>
    </cfRule>
  </conditionalFormatting>
  <conditionalFormatting sqref="G11:G22">
    <cfRule type="cellIs" dxfId="50" priority="14" operator="lessThan">
      <formula>0</formula>
    </cfRule>
  </conditionalFormatting>
  <conditionalFormatting sqref="G11:G22">
    <cfRule type="cellIs" dxfId="48" priority="13" operator="greaterThan">
      <formula>0</formula>
    </cfRule>
  </conditionalFormatting>
  <conditionalFormatting sqref="C5:C7">
    <cfRule type="cellIs" dxfId="46" priority="12" operator="lessThan">
      <formula>0</formula>
    </cfRule>
  </conditionalFormatting>
  <conditionalFormatting sqref="L11:L22">
    <cfRule type="cellIs" dxfId="44" priority="11" operator="lessThan">
      <formula>0</formula>
    </cfRule>
  </conditionalFormatting>
  <conditionalFormatting sqref="L11:L22">
    <cfRule type="cellIs" dxfId="42" priority="10" operator="greaterThan">
      <formula>0</formula>
    </cfRule>
  </conditionalFormatting>
  <conditionalFormatting sqref="Q11:Q22">
    <cfRule type="cellIs" dxfId="40" priority="9" operator="lessThan">
      <formula>0</formula>
    </cfRule>
  </conditionalFormatting>
  <conditionalFormatting sqref="Q11:Q22">
    <cfRule type="cellIs" dxfId="38" priority="8" operator="greaterThan">
      <formula>0</formula>
    </cfRule>
  </conditionalFormatting>
  <conditionalFormatting sqref="M11:M22">
    <cfRule type="cellIs" dxfId="36" priority="7" operator="lessThan">
      <formula>0</formula>
    </cfRule>
  </conditionalFormatting>
  <conditionalFormatting sqref="M11:M22">
    <cfRule type="cellIs" dxfId="34" priority="6" operator="greaterThan">
      <formula>0</formula>
    </cfRule>
  </conditionalFormatting>
  <conditionalFormatting sqref="R11:R22">
    <cfRule type="cellIs" dxfId="32" priority="5" operator="lessThan">
      <formula>0</formula>
    </cfRule>
  </conditionalFormatting>
  <conditionalFormatting sqref="R11:R22">
    <cfRule type="cellIs" dxfId="30" priority="4" operator="greaterThan">
      <formula>0</formula>
    </cfRule>
  </conditionalFormatting>
  <conditionalFormatting sqref="N23">
    <cfRule type="colorScale" priority="3">
      <colorScale>
        <cfvo type="num" val="$C$23"/>
        <cfvo type="num" val="$C$23"/>
        <color rgb="FFFF7128"/>
        <color rgb="FF92D050"/>
      </colorScale>
    </cfRule>
  </conditionalFormatting>
  <conditionalFormatting sqref="I23">
    <cfRule type="colorScale" priority="2">
      <colorScale>
        <cfvo type="num" val="$C$23"/>
        <cfvo type="num" val="$C$23"/>
        <color rgb="FFFF7128"/>
        <color rgb="FF92D050"/>
      </colorScale>
    </cfRule>
  </conditionalFormatting>
  <conditionalFormatting sqref="D23">
    <cfRule type="colorScale" priority="1">
      <colorScale>
        <cfvo type="num" val="$C$23"/>
        <cfvo type="num" val="$C$23"/>
        <color rgb="FFFF7128"/>
        <color rgb="FF92D050"/>
      </colorScale>
    </cfRule>
  </conditionalFormatting>
  <pageMargins left="0.7" right="0.7" top="0.75" bottom="0.75" header="0.3" footer="0.3"/>
  <legacy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Nedbailo</dc:creator>
  <cp:lastModifiedBy>Anton Nedbailo</cp:lastModifiedBy>
  <dcterms:created xsi:type="dcterms:W3CDTF">2014-06-18T08:37:06Z</dcterms:created>
  <dcterms:modified xsi:type="dcterms:W3CDTF">2014-06-18T08:37:52Z</dcterms:modified>
</cp:coreProperties>
</file>