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5760f06c60781c/Dokument/"/>
    </mc:Choice>
  </mc:AlternateContent>
  <xr:revisionPtr revIDLastSave="0" documentId="14_{A949D5EC-BDE7-49D6-900F-8F63A991A90C}" xr6:coauthVersionLast="47" xr6:coauthVersionMax="47" xr10:uidLastSave="{00000000-0000-0000-0000-000000000000}"/>
  <bookViews>
    <workbookView xWindow="-108" yWindow="-108" windowWidth="23256" windowHeight="12576" xr2:uid="{B497CC87-05EE-4AFD-A2B5-EBDBAD97A90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C26" i="1" s="1"/>
  <c r="C27" i="1" s="1"/>
  <c r="C36" i="1" s="1"/>
  <c r="G25" i="1"/>
  <c r="C13" i="1"/>
  <c r="C35" i="1"/>
  <c r="C34" i="1"/>
  <c r="C33" i="1"/>
  <c r="C32" i="1"/>
  <c r="C18" i="1"/>
  <c r="C17" i="1"/>
  <c r="C16" i="1"/>
  <c r="C15" i="1"/>
  <c r="C14" i="1"/>
  <c r="C31" i="1" a="1"/>
  <c r="C31" i="1" s="1"/>
  <c r="G23" i="1"/>
  <c r="H24" i="1"/>
  <c r="G24" i="1"/>
  <c r="C29" i="1"/>
  <c r="C20" i="1"/>
  <c r="C23" i="1"/>
  <c r="C22" i="1"/>
  <c r="C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<sst xmlns="http://schemas.openxmlformats.org/spreadsheetml/2006/main" count="37" uniqueCount="35">
  <si>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SIS 2541</t>
  </si>
  <si>
    <t>HB</t>
  </si>
  <si>
    <t>n</t>
  </si>
  <si>
    <t>Säkerhetsfaktor</t>
  </si>
  <si>
    <t>SVAR:</t>
  </si>
  <si>
    <t>Livslängd [h]</t>
  </si>
  <si>
    <t>Drev z [antal]</t>
  </si>
  <si>
    <t>Hjul z [antal]</t>
  </si>
  <si>
    <t>Modul [mm]</t>
  </si>
  <si>
    <t>Bottenradie [mm]</t>
  </si>
  <si>
    <t>N in [rpm]</t>
  </si>
  <si>
    <t>&lt;-- Se HB s57</t>
  </si>
  <si>
    <t>Bredd [mm]</t>
  </si>
  <si>
    <t>&lt;-- Se HB s55</t>
  </si>
  <si>
    <t>Antal belastingar</t>
  </si>
  <si>
    <t>e</t>
  </si>
  <si>
    <t>ra1</t>
  </si>
  <si>
    <t>ra2</t>
  </si>
  <si>
    <t>rb1</t>
  </si>
  <si>
    <t>rb2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</si>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</sst>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5E44-CE4B-4A37-97C2-8F98FABBD284}">
  <dimension ref="B2:K42"/>
  <sheetViews>
    <sheetView tabSelected="1" workbookViewId="0">
      <selection activeCell="C6" sqref="C6"/>
    </sheetView>
  </sheetViews>
  <sheetFormatPr defaultRowHeight="14.4" x14ac:dyDescent="0.3"/>
  <cols>
    <col min="2" max="2" width="14.6640625" bestFit="1" customWidth="1"/>
    <col min="3" max="3" width="11.5546875" customWidth="1"/>
    <col min="4" max="4" width="11.6640625" bestFit="1" customWidth="1"/>
    <col min="5" max="5" width="11.88671875" bestFit="1" customWidth="1"/>
    <col min="6" max="6" width="11.21875" bestFit="1" customWidth="1"/>
    <col min="7" max="7" width="11.109375" bestFit="1" customWidth="1"/>
    <col min="8" max="8" width="13.33203125" bestFit="1" customWidth="1"/>
    <col min="9" max="9" width="15.6640625" bestFit="1" customWidth="1"/>
    <col min="10" max="10" width="9.21875" bestFit="1" customWidth="1"/>
    <col min="11" max="11" width="14" bestFit="1" customWidth="1"/>
  </cols>
  <sheetData>
    <row r="2" spans="2:11" x14ac:dyDescent="0.3">
      <c r="B2" t="s">
        <v>5</v>
      </c>
      <c r="C2" t="s">
        <v>0</v>
      </c>
      <c r="D2" t="s">
        <v>1</v>
      </c>
      <c r="E2" t="s">
        <v>6</v>
      </c>
      <c r="F2" t="s">
        <v>7</v>
      </c>
      <c r="G2" t="s">
        <v>8</v>
      </c>
      <c r="H2" t="s">
        <v>12</v>
      </c>
      <c r="I2" t="s">
        <v>9</v>
      </c>
      <c r="J2" t="s">
        <v>10</v>
      </c>
      <c r="K2" t="s">
        <v>3</v>
      </c>
    </row>
    <row r="3" spans="2:11" x14ac:dyDescent="0.3">
      <c r="B3">
        <v>2</v>
      </c>
      <c r="D3">
        <v>250</v>
      </c>
      <c r="E3">
        <v>17</v>
      </c>
      <c r="F3">
        <v>44</v>
      </c>
      <c r="G3">
        <v>6</v>
      </c>
      <c r="H3">
        <v>82</v>
      </c>
      <c r="I3">
        <v>1.8</v>
      </c>
      <c r="J3">
        <v>1000</v>
      </c>
      <c r="K3">
        <v>1.6</v>
      </c>
    </row>
    <row r="13" spans="2:11" x14ac:dyDescent="0.3">
      <c r="B13" t="s">
        <v>14</v>
      </c>
      <c r="C13">
        <f>(J3*B3*60)</f>
        <v>120000</v>
      </c>
    </row>
    <row r="14" spans="2:11" x14ac:dyDescent="0.3">
      <c r="B14" t="s">
        <v>15</v>
      </c>
      <c r="C14">
        <f>3.14*G3*0.939692620785908</f>
        <v>17.703808975606506</v>
      </c>
    </row>
    <row r="15" spans="2:11" x14ac:dyDescent="0.3">
      <c r="B15" t="s">
        <v>16</v>
      </c>
      <c r="C15">
        <f>(E3*G3+(2*G3))/2</f>
        <v>57</v>
      </c>
    </row>
    <row r="16" spans="2:11" x14ac:dyDescent="0.3">
      <c r="B16" t="s">
        <v>17</v>
      </c>
      <c r="C16">
        <f>(F3*G3+(2*G3))/2</f>
        <v>138</v>
      </c>
    </row>
    <row r="17" spans="2:8" x14ac:dyDescent="0.3">
      <c r="B17" t="s">
        <v>18</v>
      </c>
      <c r="C17">
        <f>E3*G3*0.939692620785908/2</f>
        <v>47.924323660081306</v>
      </c>
    </row>
    <row r="18" spans="2:8" x14ac:dyDescent="0.3">
      <c r="B18" t="s">
        <v>19</v>
      </c>
      <c r="C18">
        <f>F3*G3*0.939692620785908/2</f>
        <v>124.03942594373986</v>
      </c>
    </row>
    <row r="19" spans="2:8" x14ac:dyDescent="0.3">
      <c r="B19" t="s">
        <v>4</v>
      </c>
      <c r="C19" s="1"/>
    </row>
    <row r="20" spans="2:8" x14ac:dyDescent="0.3">
      <c r="B20" t="s">
        <v>20</v>
      </c>
      <c r="C20" s="1">
        <f>E3*G3</f>
        <v>102</v>
      </c>
    </row>
    <row r="21" spans="2:8" x14ac:dyDescent="0.3">
      <c r="B21" t="s">
        <v>21</v>
      </c>
      <c r="C21" s="1">
        <f>F3*G3+(2*G3)</f>
        <v>276</v>
      </c>
    </row>
    <row r="22" spans="2:8" x14ac:dyDescent="0.3">
      <c r="B22" t="s">
        <v>22</v>
      </c>
      <c r="C22" s="1">
        <f>F3/E3</f>
        <v>2.5882352941176472</v>
      </c>
    </row>
    <row r="23" spans="2:8" x14ac:dyDescent="0.3">
      <c r="B23" t="s">
        <v>23</v>
      </c>
      <c r="C23" s="1">
        <f>J3/C22</f>
        <v>386.36363636363632</v>
      </c>
      <c r="G23">
        <f>G3*0.25</f>
        <v>1.5</v>
      </c>
    </row>
    <row r="24" spans="2:8" x14ac:dyDescent="0.3">
      <c r="B24" t="s">
        <v>15</v>
      </c>
      <c r="C24" s="1">
        <f>ROUND(G25,2)</f>
        <v>1.7</v>
      </c>
      <c r="G24" s="1">
        <f>C30*C28/C29</f>
        <v>136.71874999999997</v>
      </c>
      <c r="H24">
        <f>C30*I3*C28/C29</f>
        <v>246.09374999999994</v>
      </c>
    </row>
    <row r="25" spans="2:8" x14ac:dyDescent="0.3">
      <c r="B25" t="s">
        <v>24</v>
      </c>
      <c r="C25" s="1">
        <v>600</v>
      </c>
      <c r="D25" t="s">
        <v>11</v>
      </c>
      <c r="G25">
        <f>3.38/(C13^0.0587)</f>
        <v>1.70125244016218</v>
      </c>
    </row>
    <row r="26" spans="2:8" x14ac:dyDescent="0.3">
      <c r="B26" t="s">
        <v>25</v>
      </c>
      <c r="C26" s="1">
        <f>C25*1*C24/1.6</f>
        <v>637.5</v>
      </c>
    </row>
    <row r="27" spans="2:8" x14ac:dyDescent="0.3">
      <c r="B27" t="s">
        <v>26</v>
      </c>
      <c r="C27" s="1">
        <f>((C26/472)^2)*C22*H3*C20/(C22+1)</f>
        <v>11005.587894295024</v>
      </c>
    </row>
    <row r="28" spans="2:8" x14ac:dyDescent="0.3">
      <c r="B28" t="s">
        <v>27</v>
      </c>
      <c r="C28" s="1">
        <v>1.4</v>
      </c>
      <c r="D28" t="s">
        <v>13</v>
      </c>
    </row>
    <row r="29" spans="2:8" x14ac:dyDescent="0.3">
      <c r="B29" t="s">
        <v>28</v>
      </c>
      <c r="C29" s="1">
        <f>K3^2</f>
        <v>2.5600000000000005</v>
      </c>
    </row>
    <row r="30" spans="2:8" x14ac:dyDescent="0.3">
      <c r="B30" t="s">
        <v>29</v>
      </c>
      <c r="C30">
        <v>250</v>
      </c>
      <c r="D30" t="s">
        <v>11</v>
      </c>
    </row>
    <row r="31" spans="2:8" x14ac:dyDescent="0.3">
      <c r="B31" t="s">
        <v>30</v>
      </c>
      <c r="C31" cm="1">
        <f t="array" ref="C31">_xlfn.IFS(G23&lt;I3,G24,G23&gt;I3,G24)</f>
        <v>136.71874999999997</v>
      </c>
    </row>
    <row r="32" spans="2:8" x14ac:dyDescent="0.3">
      <c r="B32" t="s">
        <v>31</v>
      </c>
      <c r="C32" s="1">
        <f>((((C15^2)-(C17^2))^(1/2))+(((C16^2)-(C18^2))^(1/2))-((C17+C18)*0.363970234266202))/C14</f>
        <v>1.6240707678707682</v>
      </c>
    </row>
    <row r="33" spans="2:3" x14ac:dyDescent="0.3">
      <c r="B33" t="s">
        <v>2</v>
      </c>
      <c r="C33" s="1">
        <f>C31/((2.2+(3.1*(2.7182818284^(-E3/14))))*(1/C32)/(H3*G3))</f>
        <v>35009.003630304142</v>
      </c>
    </row>
    <row r="34" spans="2:3" x14ac:dyDescent="0.3">
      <c r="B34" t="s">
        <v>32</v>
      </c>
      <c r="C34" s="1">
        <f>2*3.14*J3*C20/120000</f>
        <v>5.3380000000000001</v>
      </c>
    </row>
    <row r="35" spans="2:3" x14ac:dyDescent="0.3">
      <c r="B35" t="s">
        <v>33</v>
      </c>
      <c r="C35" s="1">
        <f>((78+14*((C34^(1/2))))/78)^(1/2)</f>
        <v>1.1894070762861733</v>
      </c>
    </row>
    <row r="36" spans="2:3" x14ac:dyDescent="0.3">
      <c r="B36" t="s">
        <v>34</v>
      </c>
      <c r="C36" s="1">
        <f>C27*C20/(1.25*C35*2*1000)</f>
        <v>377.52254466930725</v>
      </c>
    </row>
    <row r="37" spans="2:3" x14ac:dyDescent="0.3">
      <c r="C37" s="1"/>
    </row>
    <row r="38" spans="2:3" x14ac:dyDescent="0.3">
      <c r="C38" s="1"/>
    </row>
    <row r="39" spans="2:3" x14ac:dyDescent="0.3">
      <c r="C39" s="1"/>
    </row>
    <row r="40" spans="2:3" x14ac:dyDescent="0.3">
      <c r="C40" s="1"/>
    </row>
    <row r="41" spans="2:3" x14ac:dyDescent="0.3">
      <c r="C41" s="1"/>
    </row>
    <row r="42" spans="2:3" x14ac:dyDescent="0.3">
      <c r="C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Johki</dc:creator>
  <cp:lastModifiedBy>Johkin15@Gmail.com</cp:lastModifiedBy>
  <dcterms:created xsi:type="dcterms:W3CDTF">2023-01-23T16:05:44Z</dcterms:created>
  <dcterms:modified xsi:type="dcterms:W3CDTF">2023-01-24T10:09:07Z</dcterms:modified>
</cp:coreProperties>
</file>