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safKineret\Desktop\"/>
    </mc:Choice>
  </mc:AlternateContent>
  <xr:revisionPtr revIDLastSave="0" documentId="13_ncr:1_{9CEAB677-430A-4979-A943-D0B948A1008D}" xr6:coauthVersionLast="45" xr6:coauthVersionMax="45" xr10:uidLastSave="{00000000-0000-0000-0000-000000000000}"/>
  <bookViews>
    <workbookView xWindow="-120" yWindow="-120" windowWidth="20730" windowHeight="11160" tabRatio="734" activeTab="9" xr2:uid="{00000000-000D-0000-FFFF-FFFF00000000}"/>
  </bookViews>
  <sheets>
    <sheet name="Historial de Revisiones" sheetId="18" r:id="rId1"/>
    <sheet name="Instructivo" sheetId="16" r:id="rId2"/>
    <sheet name="Inicio" sheetId="13" state="hidden" r:id="rId3"/>
    <sheet name="Seguimiento" sheetId="14" state="hidden" r:id="rId4"/>
    <sheet name="Cierre" sheetId="21" state="hidden" r:id="rId5"/>
    <sheet name="Configuraciones Tipo o Nuevas" sheetId="20" state="hidden" r:id="rId6"/>
    <sheet name="Desarrollos Departamentales" sheetId="25" state="hidden" r:id="rId7"/>
    <sheet name="Atención de Incidencias - DD" sheetId="28" state="hidden" r:id="rId8"/>
    <sheet name="Auditoria_Configuracion_Calidad" sheetId="17" state="hidden" r:id="rId9"/>
    <sheet name="Lista de chequeo" sheetId="30" r:id="rId10"/>
    <sheet name="Tablas" sheetId="22" r:id="rId11"/>
  </sheets>
  <externalReferences>
    <externalReference r:id="rId12"/>
    <externalReference r:id="rId13"/>
    <externalReference r:id="rId14"/>
    <externalReference r:id="rId15"/>
  </externalReferences>
  <definedNames>
    <definedName name="_xlnm._FilterDatabase" localSheetId="4" hidden="1">Cierre!$B$12:$U$17</definedName>
    <definedName name="_xlnm._FilterDatabase" localSheetId="5" hidden="1">'Configuraciones Tipo o Nuevas'!$B$2:$T$47</definedName>
    <definedName name="_xlnm._FilterDatabase" localSheetId="2" hidden="1">Inicio!$B$9:$R$61</definedName>
    <definedName name="_xlnm._FilterDatabase" localSheetId="3" hidden="1">Seguimiento!$B$12:$S$78</definedName>
    <definedName name="Analista" localSheetId="0">#REF!</definedName>
    <definedName name="AreaPro">[1]Tablas!$G$5:$G$12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evisor">[1]Tablas!$G$18:$G$20</definedName>
    <definedName name="Rol" localSheetId="0">#REF!</definedName>
    <definedName name="TAB_TIP_ITERACION">[1]Tablas!$B$17:$B$22</definedName>
    <definedName name="TamanoOT" localSheetId="0">#REF!</definedName>
    <definedName name="TipoProy">Tablas!$D$2:$D$5</definedName>
    <definedName name="Tipos">Tablas!$C$2:$C$3</definedName>
    <definedName name="TiposCausa" localSheetId="5">[2]Instructivo!$B$38:$B$46</definedName>
    <definedName name="TiposCausa" localSheetId="0">[3]Instructivo!$B$38:$B$46</definedName>
    <definedName name="TipoServicio" localSheetId="0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30" l="1"/>
  <c r="S3" i="30"/>
  <c r="T3" i="30"/>
  <c r="U3" i="30"/>
  <c r="R4" i="30"/>
  <c r="S4" i="30"/>
  <c r="T4" i="30"/>
  <c r="U4" i="30"/>
  <c r="R5" i="30"/>
  <c r="S5" i="30"/>
  <c r="T5" i="30"/>
  <c r="U5" i="30"/>
  <c r="Q7" i="30"/>
  <c r="Q6" i="30"/>
  <c r="Q5" i="30"/>
  <c r="Q4" i="30"/>
  <c r="Q3" i="30"/>
  <c r="J7" i="30"/>
  <c r="J6" i="30"/>
  <c r="J5" i="30"/>
  <c r="J4" i="30"/>
  <c r="J3" i="30"/>
  <c r="X10" i="30"/>
  <c r="W10" i="30"/>
  <c r="Y10" i="30"/>
  <c r="Z10" i="30"/>
  <c r="AA10" i="30"/>
  <c r="W11" i="30"/>
  <c r="X11" i="30"/>
  <c r="Y11" i="30"/>
  <c r="Z11" i="30"/>
  <c r="AA11" i="30"/>
  <c r="W12" i="30"/>
  <c r="X12" i="30"/>
  <c r="Y12" i="30"/>
  <c r="Z12" i="30"/>
  <c r="AA12" i="30"/>
  <c r="W13" i="30"/>
  <c r="X13" i="30"/>
  <c r="Y13" i="30"/>
  <c r="Z13" i="30"/>
  <c r="AA13" i="30"/>
  <c r="W14" i="30"/>
  <c r="X14" i="30"/>
  <c r="Y14" i="30"/>
  <c r="Z14" i="30"/>
  <c r="AA14" i="30"/>
  <c r="W15" i="30"/>
  <c r="X15" i="30"/>
  <c r="Y15" i="30"/>
  <c r="Z15" i="30"/>
  <c r="AA15" i="30"/>
  <c r="W16" i="30"/>
  <c r="X16" i="30"/>
  <c r="Y16" i="30"/>
  <c r="Z16" i="30"/>
  <c r="AA16" i="30"/>
  <c r="W17" i="30"/>
  <c r="X17" i="30"/>
  <c r="Y17" i="30"/>
  <c r="Z17" i="30"/>
  <c r="AA17" i="30"/>
  <c r="W18" i="30"/>
  <c r="X18" i="30"/>
  <c r="Y18" i="30"/>
  <c r="Z18" i="30"/>
  <c r="AA18" i="30"/>
  <c r="W19" i="30"/>
  <c r="X19" i="30"/>
  <c r="Y19" i="30"/>
  <c r="Z19" i="30"/>
  <c r="AA19" i="30"/>
  <c r="W20" i="30"/>
  <c r="X20" i="30"/>
  <c r="Y20" i="30"/>
  <c r="Z20" i="30"/>
  <c r="AA20" i="30"/>
  <c r="W21" i="30"/>
  <c r="X21" i="30"/>
  <c r="Y21" i="30"/>
  <c r="Z21" i="30"/>
  <c r="AA21" i="30"/>
  <c r="W22" i="30"/>
  <c r="X22" i="30"/>
  <c r="Y22" i="30"/>
  <c r="Z22" i="30"/>
  <c r="AA22" i="30"/>
  <c r="W23" i="30"/>
  <c r="X23" i="30"/>
  <c r="Y23" i="30"/>
  <c r="Z23" i="30"/>
  <c r="AA23" i="30"/>
  <c r="W24" i="30"/>
  <c r="X24" i="30"/>
  <c r="Y24" i="30"/>
  <c r="Z24" i="30"/>
  <c r="AA24" i="30"/>
  <c r="W25" i="30"/>
  <c r="X25" i="30"/>
  <c r="Y25" i="30"/>
  <c r="Z25" i="30"/>
  <c r="AA25" i="30"/>
  <c r="W26" i="30"/>
  <c r="X26" i="30"/>
  <c r="Y26" i="30"/>
  <c r="Z26" i="30"/>
  <c r="AA26" i="30"/>
  <c r="W27" i="30"/>
  <c r="X27" i="30"/>
  <c r="Y27" i="30"/>
  <c r="Z27" i="30"/>
  <c r="AA27" i="30"/>
  <c r="W28" i="30"/>
  <c r="X28" i="30"/>
  <c r="Y28" i="30"/>
  <c r="Z28" i="30"/>
  <c r="AA28" i="30"/>
  <c r="W29" i="30"/>
  <c r="X29" i="30"/>
  <c r="Y29" i="30"/>
  <c r="Z29" i="30"/>
  <c r="AA29" i="30"/>
  <c r="W30" i="30"/>
  <c r="X30" i="30"/>
  <c r="Y30" i="30"/>
  <c r="Z30" i="30"/>
  <c r="AA30" i="30"/>
  <c r="W31" i="30"/>
  <c r="X31" i="30"/>
  <c r="Y31" i="30"/>
  <c r="Z31" i="30"/>
  <c r="AA31" i="30"/>
  <c r="W32" i="30"/>
  <c r="X32" i="30"/>
  <c r="Y32" i="30"/>
  <c r="Z32" i="30"/>
  <c r="AA32" i="30"/>
  <c r="W33" i="30"/>
  <c r="X33" i="30"/>
  <c r="Y33" i="30"/>
  <c r="Z33" i="30"/>
  <c r="AA33" i="30"/>
  <c r="W34" i="30"/>
  <c r="X34" i="30"/>
  <c r="Y34" i="30"/>
  <c r="Z34" i="30"/>
  <c r="AA34" i="30"/>
  <c r="W35" i="30"/>
  <c r="X35" i="30"/>
  <c r="Y35" i="30"/>
  <c r="Z35" i="30"/>
  <c r="AA35" i="30"/>
  <c r="W36" i="30"/>
  <c r="X36" i="30"/>
  <c r="Y36" i="30"/>
  <c r="Z36" i="30"/>
  <c r="AA36" i="30"/>
  <c r="W37" i="30"/>
  <c r="X37" i="30"/>
  <c r="Y37" i="30"/>
  <c r="Z37" i="30"/>
  <c r="AA37" i="30"/>
  <c r="W38" i="30"/>
  <c r="X38" i="30"/>
  <c r="Y38" i="30"/>
  <c r="Z38" i="30"/>
  <c r="AA38" i="30"/>
  <c r="W39" i="30"/>
  <c r="X39" i="30"/>
  <c r="Y39" i="30"/>
  <c r="Z39" i="30"/>
  <c r="AA39" i="30"/>
  <c r="W40" i="30"/>
  <c r="X40" i="30"/>
  <c r="Y40" i="30"/>
  <c r="Z40" i="30"/>
  <c r="AA40" i="30"/>
  <c r="W41" i="30"/>
  <c r="X41" i="30"/>
  <c r="Y41" i="30"/>
  <c r="Z41" i="30"/>
  <c r="AA41" i="30"/>
  <c r="W42" i="30"/>
  <c r="X42" i="30"/>
  <c r="Y42" i="30"/>
  <c r="Z42" i="30"/>
  <c r="AA42" i="30"/>
  <c r="W43" i="30"/>
  <c r="X43" i="30"/>
  <c r="Y43" i="30"/>
  <c r="Z43" i="30"/>
  <c r="AA43" i="30"/>
  <c r="W44" i="30"/>
  <c r="X44" i="30"/>
  <c r="Y44" i="30"/>
  <c r="Z44" i="30"/>
  <c r="AA44" i="30"/>
  <c r="W45" i="30"/>
  <c r="X45" i="30"/>
  <c r="Y45" i="30"/>
  <c r="Z45" i="30"/>
  <c r="AA45" i="30"/>
  <c r="W46" i="30"/>
  <c r="X46" i="30"/>
  <c r="Y46" i="30"/>
  <c r="Z46" i="30"/>
  <c r="AA46" i="30"/>
  <c r="W47" i="30"/>
  <c r="X47" i="30"/>
  <c r="Y47" i="30"/>
  <c r="Z47" i="30"/>
  <c r="AA47" i="30"/>
  <c r="W48" i="30"/>
  <c r="X48" i="30"/>
  <c r="Y48" i="30"/>
  <c r="Z48" i="30"/>
  <c r="AA48" i="30"/>
  <c r="W49" i="30"/>
  <c r="X49" i="30"/>
  <c r="Y49" i="30"/>
  <c r="Z49" i="30"/>
  <c r="AA49" i="30"/>
  <c r="W50" i="30"/>
  <c r="X50" i="30"/>
  <c r="Y50" i="30"/>
  <c r="Z50" i="30"/>
  <c r="AA50" i="30"/>
  <c r="W51" i="30"/>
  <c r="X51" i="30"/>
  <c r="Y51" i="30"/>
  <c r="Z51" i="30"/>
  <c r="AA51" i="30"/>
  <c r="W52" i="30"/>
  <c r="X52" i="30"/>
  <c r="Y52" i="30"/>
  <c r="Z52" i="30"/>
  <c r="AA52" i="30"/>
  <c r="W53" i="30"/>
  <c r="X53" i="30"/>
  <c r="Y53" i="30"/>
  <c r="Z53" i="30"/>
  <c r="AA53" i="30"/>
  <c r="W54" i="30"/>
  <c r="X54" i="30"/>
  <c r="Y54" i="30"/>
  <c r="Z54" i="30"/>
  <c r="AA54" i="30"/>
  <c r="W55" i="30"/>
  <c r="X55" i="30"/>
  <c r="Y55" i="30"/>
  <c r="Z55" i="30"/>
  <c r="AA55" i="30"/>
  <c r="W56" i="30"/>
  <c r="X56" i="30"/>
  <c r="Y56" i="30"/>
  <c r="Z56" i="30"/>
  <c r="AA56" i="30"/>
  <c r="W57" i="30"/>
  <c r="X57" i="30"/>
  <c r="Y57" i="30"/>
  <c r="Z57" i="30"/>
  <c r="AA57" i="30"/>
  <c r="W58" i="30"/>
  <c r="X58" i="30"/>
  <c r="Y58" i="30"/>
  <c r="Z58" i="30"/>
  <c r="AA58" i="30"/>
  <c r="W59" i="30"/>
  <c r="X59" i="30"/>
  <c r="Y59" i="30"/>
  <c r="Z59" i="30"/>
  <c r="AA59" i="30"/>
  <c r="W60" i="30"/>
  <c r="X60" i="30"/>
  <c r="Y60" i="30"/>
  <c r="Z60" i="30"/>
  <c r="AA60" i="30"/>
  <c r="W61" i="30"/>
  <c r="X61" i="30"/>
  <c r="Y61" i="30"/>
  <c r="Z61" i="30"/>
  <c r="AA61" i="30"/>
  <c r="C61" i="30"/>
  <c r="G61" i="30" s="1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N61" i="30"/>
  <c r="N59" i="30"/>
  <c r="N58" i="30"/>
  <c r="N57" i="30"/>
  <c r="N56" i="30"/>
  <c r="N55" i="30"/>
  <c r="N54" i="30"/>
  <c r="N53" i="30"/>
  <c r="N52" i="30"/>
  <c r="N51" i="30"/>
  <c r="N50" i="30"/>
  <c r="N49" i="30"/>
  <c r="N48" i="30"/>
  <c r="N47" i="30"/>
  <c r="N46" i="30"/>
  <c r="N45" i="30"/>
  <c r="N44" i="30"/>
  <c r="N43" i="30"/>
  <c r="N42" i="30"/>
  <c r="N41" i="30"/>
  <c r="N40" i="30"/>
  <c r="N39" i="30"/>
  <c r="N38" i="30"/>
  <c r="N36" i="30"/>
  <c r="N35" i="30"/>
  <c r="N34" i="30"/>
  <c r="N33" i="30"/>
  <c r="N32" i="30"/>
  <c r="N31" i="30"/>
  <c r="N30" i="30"/>
  <c r="N29" i="30"/>
  <c r="N28" i="30"/>
  <c r="N27" i="30"/>
  <c r="N26" i="30"/>
  <c r="N25" i="30"/>
  <c r="N24" i="30"/>
  <c r="N23" i="30"/>
  <c r="N22" i="30"/>
  <c r="N21" i="30"/>
  <c r="N20" i="30"/>
  <c r="N19" i="30"/>
  <c r="N18" i="30"/>
  <c r="N17" i="30"/>
  <c r="N16" i="30"/>
  <c r="H30" i="30"/>
  <c r="H31" i="30"/>
  <c r="H32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13" i="30"/>
  <c r="G15" i="30"/>
  <c r="G11" i="30"/>
  <c r="G12" i="30"/>
  <c r="H58" i="30"/>
  <c r="O58" i="30"/>
  <c r="P58" i="30"/>
  <c r="Q58" i="30"/>
  <c r="T58" i="30"/>
  <c r="H59" i="30"/>
  <c r="O59" i="30"/>
  <c r="P59" i="30"/>
  <c r="Q59" i="30"/>
  <c r="T59" i="30"/>
  <c r="H61" i="30"/>
  <c r="O61" i="30"/>
  <c r="P61" i="30"/>
  <c r="Q61" i="30"/>
  <c r="T61" i="30"/>
  <c r="C38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15" i="30"/>
  <c r="AA9" i="30"/>
  <c r="Z9" i="30"/>
  <c r="Y9" i="30"/>
  <c r="X9" i="30"/>
  <c r="T53" i="30"/>
  <c r="Q16" i="30"/>
  <c r="Q17" i="30"/>
  <c r="Q18" i="30"/>
  <c r="Q19" i="30"/>
  <c r="Q20" i="30"/>
  <c r="Q21" i="30"/>
  <c r="Q22" i="30"/>
  <c r="Q23" i="30"/>
  <c r="Q24" i="30"/>
  <c r="Q25" i="30"/>
  <c r="Q26" i="30"/>
  <c r="Q27" i="30"/>
  <c r="Q28" i="30"/>
  <c r="Q29" i="30"/>
  <c r="Q30" i="30"/>
  <c r="Q31" i="30"/>
  <c r="Q32" i="30"/>
  <c r="Q33" i="30"/>
  <c r="Q34" i="30"/>
  <c r="Q35" i="30"/>
  <c r="Q36" i="30"/>
  <c r="Q38" i="30"/>
  <c r="Q39" i="30"/>
  <c r="Q40" i="30"/>
  <c r="Q41" i="30"/>
  <c r="Q42" i="30"/>
  <c r="Q43" i="30"/>
  <c r="Q44" i="30"/>
  <c r="Q45" i="30"/>
  <c r="Q46" i="30"/>
  <c r="Q47" i="30"/>
  <c r="Q48" i="30"/>
  <c r="Q49" i="30"/>
  <c r="Q50" i="30"/>
  <c r="Q51" i="30"/>
  <c r="Q52" i="30"/>
  <c r="Q53" i="30"/>
  <c r="Q54" i="30"/>
  <c r="Q55" i="30"/>
  <c r="Q56" i="30"/>
  <c r="Q57" i="30"/>
  <c r="Q15" i="30"/>
  <c r="Q11" i="30"/>
  <c r="Q12" i="30"/>
  <c r="Q13" i="30"/>
  <c r="Q10" i="30"/>
  <c r="T57" i="30"/>
  <c r="P57" i="30"/>
  <c r="O57" i="30"/>
  <c r="T56" i="30"/>
  <c r="P56" i="30"/>
  <c r="O56" i="30"/>
  <c r="T55" i="30"/>
  <c r="P55" i="30"/>
  <c r="O55" i="30"/>
  <c r="T54" i="30"/>
  <c r="P54" i="30"/>
  <c r="O54" i="30"/>
  <c r="T52" i="30"/>
  <c r="P52" i="30"/>
  <c r="O52" i="30"/>
  <c r="T51" i="30"/>
  <c r="P51" i="30"/>
  <c r="O51" i="30"/>
  <c r="T50" i="30"/>
  <c r="P50" i="30"/>
  <c r="O50" i="30"/>
  <c r="T49" i="30"/>
  <c r="P49" i="30"/>
  <c r="O49" i="30"/>
  <c r="T48" i="30"/>
  <c r="P48" i="30"/>
  <c r="O48" i="30"/>
  <c r="T47" i="30"/>
  <c r="P47" i="30"/>
  <c r="O47" i="30"/>
  <c r="T46" i="30"/>
  <c r="P46" i="30"/>
  <c r="O46" i="30"/>
  <c r="T45" i="30"/>
  <c r="P45" i="30"/>
  <c r="O45" i="30"/>
  <c r="T44" i="30"/>
  <c r="P44" i="30"/>
  <c r="O44" i="30"/>
  <c r="T43" i="30"/>
  <c r="P43" i="30"/>
  <c r="O43" i="30"/>
  <c r="H53" i="30"/>
  <c r="H34" i="30"/>
  <c r="H35" i="30"/>
  <c r="H36" i="30"/>
  <c r="H33" i="30"/>
  <c r="H51" i="30"/>
  <c r="H52" i="30"/>
  <c r="H54" i="30"/>
  <c r="H55" i="30"/>
  <c r="H56" i="30"/>
  <c r="H57" i="30"/>
  <c r="T24" i="30"/>
  <c r="P24" i="30"/>
  <c r="O24" i="30"/>
  <c r="T23" i="30"/>
  <c r="P23" i="30"/>
  <c r="O23" i="30"/>
  <c r="T22" i="30"/>
  <c r="P22" i="30"/>
  <c r="O22" i="30"/>
  <c r="T21" i="30"/>
  <c r="P21" i="30"/>
  <c r="O21" i="30"/>
  <c r="T20" i="30"/>
  <c r="P20" i="30"/>
  <c r="O20" i="30"/>
  <c r="T26" i="30"/>
  <c r="P26" i="30"/>
  <c r="O26" i="30"/>
  <c r="T28" i="30"/>
  <c r="P28" i="30"/>
  <c r="O28" i="30"/>
  <c r="T31" i="30"/>
  <c r="P31" i="30"/>
  <c r="O31" i="30"/>
  <c r="T33" i="30"/>
  <c r="P33" i="30"/>
  <c r="O33" i="30"/>
  <c r="T34" i="30"/>
  <c r="P34" i="30"/>
  <c r="O34" i="30"/>
  <c r="T39" i="30"/>
  <c r="P39" i="30"/>
  <c r="O39" i="30"/>
  <c r="T36" i="30"/>
  <c r="P36" i="30"/>
  <c r="O36" i="30"/>
  <c r="T35" i="30"/>
  <c r="P35" i="30"/>
  <c r="O35" i="30"/>
  <c r="T38" i="30"/>
  <c r="P38" i="30"/>
  <c r="O38" i="30"/>
  <c r="T42" i="30"/>
  <c r="P42" i="30"/>
  <c r="O42" i="30"/>
  <c r="T41" i="30"/>
  <c r="P41" i="30"/>
  <c r="O41" i="30"/>
  <c r="T40" i="30"/>
  <c r="P40" i="30"/>
  <c r="O40" i="30"/>
  <c r="W9" i="30"/>
  <c r="G10" i="30" l="1"/>
  <c r="C11" i="30"/>
  <c r="C12" i="30"/>
  <c r="C13" i="30"/>
  <c r="C10" i="30"/>
  <c r="K7" i="30" l="1"/>
  <c r="L7" i="30"/>
  <c r="M7" i="30"/>
  <c r="N7" i="30"/>
  <c r="N15" i="30"/>
  <c r="N11" i="30" l="1"/>
  <c r="N12" i="30"/>
  <c r="N13" i="30"/>
  <c r="N10" i="30"/>
  <c r="K6" i="30" l="1"/>
  <c r="M6" i="30"/>
  <c r="L6" i="30"/>
  <c r="N6" i="30"/>
  <c r="P52" i="28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E18" i="25"/>
  <c r="E17" i="25"/>
  <c r="F17" i="25"/>
  <c r="F16" i="25"/>
  <c r="E16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E16" i="20"/>
  <c r="Q17" i="21"/>
  <c r="R17" i="21"/>
  <c r="R16" i="21"/>
  <c r="Q16" i="21"/>
  <c r="K17" i="21"/>
  <c r="L17" i="21"/>
  <c r="L16" i="2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P15" i="14"/>
  <c r="Q10" i="14" s="1"/>
  <c r="I8" i="17" s="1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F15" i="14"/>
  <c r="G10" i="14" s="1"/>
  <c r="I4" i="17" s="1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Q10" i="13" s="1"/>
  <c r="H8" i="17" s="1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J17" i="13"/>
  <c r="K17" i="13"/>
  <c r="K16" i="13"/>
  <c r="L10" i="13" s="1"/>
  <c r="H6" i="17" s="1"/>
  <c r="J16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E20" i="13"/>
  <c r="F20" i="13"/>
  <c r="E21" i="13"/>
  <c r="F21" i="13"/>
  <c r="E22" i="13"/>
  <c r="F22" i="13"/>
  <c r="F18" i="13"/>
  <c r="E18" i="13"/>
  <c r="E17" i="13"/>
  <c r="F17" i="13"/>
  <c r="E16" i="13"/>
  <c r="F16" i="13"/>
  <c r="R16" i="25"/>
  <c r="Q16" i="25"/>
  <c r="R17" i="25"/>
  <c r="Q17" i="25"/>
  <c r="R31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L17" i="25"/>
  <c r="K17" i="25"/>
  <c r="L31" i="25"/>
  <c r="K31" i="25"/>
  <c r="L32" i="25"/>
  <c r="K32" i="25"/>
  <c r="L42" i="25"/>
  <c r="K42" i="25"/>
  <c r="L43" i="25"/>
  <c r="K43" i="25"/>
  <c r="L56" i="25"/>
  <c r="K56" i="25"/>
  <c r="L57" i="25"/>
  <c r="K57" i="25"/>
  <c r="D6" i="14"/>
  <c r="B50" i="28"/>
  <c r="B51" i="28" s="1"/>
  <c r="B52" i="28" s="1"/>
  <c r="B53" i="28" s="1"/>
  <c r="B54" i="28" s="1"/>
  <c r="B55" i="28" s="1"/>
  <c r="B56" i="28" s="1"/>
  <c r="B57" i="28" s="1"/>
  <c r="B58" i="28"/>
  <c r="B59" i="28" s="1"/>
  <c r="B60" i="28" s="1"/>
  <c r="B61" i="28" s="1"/>
  <c r="B62" i="28" s="1"/>
  <c r="Q50" i="28"/>
  <c r="P50" i="28"/>
  <c r="L50" i="28"/>
  <c r="K50" i="28"/>
  <c r="F50" i="28"/>
  <c r="E50" i="28"/>
  <c r="Q49" i="28"/>
  <c r="P49" i="28"/>
  <c r="L49" i="28"/>
  <c r="K49" i="28"/>
  <c r="F49" i="28"/>
  <c r="E49" i="28"/>
  <c r="B33" i="28"/>
  <c r="B34" i="28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G10" i="28" s="1"/>
  <c r="B17" i="28"/>
  <c r="B18" i="28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Q16" i="28"/>
  <c r="P16" i="28"/>
  <c r="L16" i="28"/>
  <c r="K16" i="28"/>
  <c r="F16" i="28"/>
  <c r="E16" i="28"/>
  <c r="D8" i="28"/>
  <c r="D7" i="28"/>
  <c r="D5" i="28"/>
  <c r="D4" i="28"/>
  <c r="M6" i="17"/>
  <c r="B57" i="25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43" i="25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32" i="25"/>
  <c r="B33" i="25" s="1"/>
  <c r="B34" i="25" s="1"/>
  <c r="B35" i="25"/>
  <c r="B36" i="25" s="1"/>
  <c r="B37" i="25" s="1"/>
  <c r="B38" i="25" s="1"/>
  <c r="B39" i="25" s="1"/>
  <c r="B40" i="25" s="1"/>
  <c r="D8" i="25"/>
  <c r="D7" i="25"/>
  <c r="D5" i="25"/>
  <c r="D4" i="25"/>
  <c r="B34" i="20"/>
  <c r="B35" i="20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M10" i="21"/>
  <c r="J6" i="17" s="1"/>
  <c r="G10" i="21"/>
  <c r="J4" i="17" s="1"/>
  <c r="B17" i="13"/>
  <c r="B18" i="13" s="1"/>
  <c r="B19" i="13" s="1"/>
  <c r="B20" i="13" s="1"/>
  <c r="B21" i="13" s="1"/>
  <c r="B22" i="13" s="1"/>
  <c r="B46" i="14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 s="1"/>
  <c r="B18" i="14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 s="1"/>
  <c r="B27" i="13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S10" i="25" l="1"/>
  <c r="S10" i="21"/>
  <c r="J8" i="17" s="1"/>
  <c r="G10" i="20"/>
  <c r="M10" i="20"/>
  <c r="R10" i="20"/>
  <c r="G10" i="25"/>
  <c r="M8" i="17"/>
  <c r="F8" i="17" s="1"/>
  <c r="G10" i="13"/>
  <c r="H4" i="17" s="1"/>
  <c r="M4" i="17"/>
  <c r="R10" i="28"/>
  <c r="M10" i="28"/>
  <c r="M10" i="25"/>
  <c r="L10" i="14"/>
  <c r="I6" i="17" s="1"/>
  <c r="F6" i="17" s="1"/>
  <c r="F4" i="17" l="1"/>
  <c r="R6" i="30" l="1"/>
  <c r="R7" i="30"/>
  <c r="S7" i="30" l="1"/>
  <c r="S6" i="30"/>
  <c r="T6" i="30" l="1"/>
  <c r="T7" i="30"/>
  <c r="U6" i="30" l="1"/>
  <c r="U7" i="30"/>
</calcChain>
</file>

<file path=xl/sharedStrings.xml><?xml version="1.0" encoding="utf-8"?>
<sst xmlns="http://schemas.openxmlformats.org/spreadsheetml/2006/main" count="1416" uniqueCount="430">
  <si>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</si>
  <si>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</si>
  <si>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Nombre del Proyecto:</t>
  </si>
  <si>
    <t>¿Se ha discutido el cronograma con los integrantes del  equipo de proyecto?</t>
  </si>
  <si>
    <t>¿En el Alcance del Proyecto está descrito claramente?</t>
  </si>
  <si>
    <t>¿En el Alcance del Proyecto se ha descrito lo que está dentro del alcance?</t>
  </si>
  <si>
    <t>¿En el Alcance del Proyecto se ha descrito lo que está fuera del alcance?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</si>
  <si>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</si>
  <si>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fases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</si>
  <si>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</si>
  <si>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</si>
  <si>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</si>
  <si>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</si>
  <si>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</si>
  <si>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</si>
  <si>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Cierre, se tiene programada la actividad Acta de Aceptación y Cierre?</t>
  </si>
  <si>
    <t>¿En el Alcance del Proyecto se ha descrito claramente la descripción de procesos del negocio?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</si>
  <si>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</si>
  <si>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</si>
  <si>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</si>
  <si>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¿Se ha descrito en la sección estrategia de ejecución del proyecto; las etapas del proyecto?</t>
  </si>
  <si>
    <t>¿En el Alcance del Proyecto se ha descrito la estructura detallada del trabajo (WBS - Entregables de Gestión)?</t>
  </si>
  <si>
    <t>¿Se ha descrito en la sección estrategia de ejecución del proyecto; la matriz de entregables de ingeniería?</t>
  </si>
  <si>
    <t>¿El Plan contiene un capitulo denominado Alcance de la Propuesta?</t>
  </si>
  <si>
    <t>¿En el presente plan se han identificado a los involucrados por parte del incliente ?</t>
  </si>
  <si>
    <t>¿El Plan contiene la Información del Proyecto (Proyecto, Cliente, Tiempo y líder de la Propuesta)?</t>
  </si>
  <si>
    <t>Esta incluido en el cronograma la recvisión de la documentos de referencia (Fichas de datos y documentos adjuntos a la misma, Reuniones preliminares) ?</t>
  </si>
  <si>
    <t>¿En el proceso de Ingeniería; Esta incluido actividades para elaborar la lista maestra de requerimientos?</t>
  </si>
  <si>
    <t>¿Se han incluido actividades de QA?</t>
  </si>
  <si>
    <t>¿Se han incluido actividades de gestión de la configuración?</t>
  </si>
  <si>
    <t>¿Se han incluido actividades de Revisión de pares?</t>
  </si>
  <si>
    <t>Se ha definido la actividad reuniones con el Cliente?</t>
  </si>
  <si>
    <t>¿En la sección Factores claves de exito del Proyecto; se indican los  riesgos del proyecto, estrategia de respuesta y responsables del riesgo?</t>
  </si>
  <si>
    <t>Revision</t>
  </si>
  <si>
    <t>¿En la sección Equipo de Trabajo; Se muestra el organigrama, roles y funciones del cliente y roles y funciones de GMD?</t>
  </si>
  <si>
    <t>¿El Alcance del Proyecto está claramente descrito?</t>
  </si>
  <si>
    <t>¿Se ha descrito en la sección entregables; la matriz de entregables del proyecto?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</si>
  <si>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</si>
  <si>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</si>
  <si>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</si>
  <si>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¿En el Alcance del Proyecto se ha descrito claramente identificado los procesos del negocio involucrados (MRPL)?</t>
  </si>
  <si>
    <t>¿En la sección Cronograma; se muestra las actividades del proyecto?</t>
  </si>
  <si>
    <t>¿Los beneficios del proyecto están descritos claramente?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</si>
  <si>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</si>
  <si>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</si>
  <si>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</si>
  <si>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Hojas</t>
  </si>
  <si>
    <t>Instructivo</t>
  </si>
  <si>
    <t>Detalle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</si>
  <si>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</si>
  <si>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</si>
  <si>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</si>
  <si>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</si>
  <si>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</si>
  <si>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CHECK LIST DE ASEGURAMIENTO DE CALIDAD - ATENCIÓN DE INCIDENCIAS - DD</t>
  </si>
  <si>
    <t>Inicio</t>
  </si>
  <si>
    <t>Fecha de Revisión:</t>
  </si>
  <si>
    <t>dd/mm/aaaa</t>
  </si>
  <si>
    <t>1era Revisión</t>
  </si>
  <si>
    <t>2da. Revisión</t>
  </si>
  <si>
    <t>3ra. Revisión</t>
  </si>
  <si>
    <t>[Nombre]</t>
  </si>
  <si>
    <t>HISTORIAL DE LAS REVISIONES</t>
  </si>
  <si>
    <t>Item</t>
  </si>
  <si>
    <t>Versión</t>
  </si>
  <si>
    <t>Autor</t>
  </si>
  <si>
    <t>Estado</t>
  </si>
  <si>
    <t>Responsable de Revisión y/o Aprobación</t>
  </si>
  <si>
    <t>Sssss</t>
  </si>
  <si>
    <t>Nombre</t>
  </si>
  <si>
    <t>Tipo de revisión</t>
  </si>
  <si>
    <t>¿El item cumple con el estandar de nomenclatura y esta almacenado el el directorio correspondiente?</t>
  </si>
  <si>
    <t>Nro</t>
  </si>
  <si>
    <t>Descripcion</t>
  </si>
  <si>
    <t>Indicadores de Gestion de Configuracion</t>
  </si>
  <si>
    <t>Codigo de Auditoria de GC</t>
  </si>
  <si>
    <t xml:space="preserve">El historial de revisiones de documento esta correctamente llenado?  </t>
  </si>
  <si>
    <t>[Nombres]</t>
  </si>
  <si>
    <t>Revisores: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</si>
  <si>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</si>
  <si>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</si>
  <si>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</si>
  <si>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 xml:space="preserve">FASE: CIERRE </t>
  </si>
  <si>
    <t>¿Se ha considerado los tiempos necesarios para las actividades de Configuración y QA?</t>
  </si>
  <si>
    <t>¿En el presente plan se ha presentado el Cronograma del Plan de la Propuesta?</t>
  </si>
  <si>
    <t>¿El item cumple con el estandar de nomenclatura y está almacenado en el directorio correspondiente?</t>
  </si>
  <si>
    <t xml:space="preserve">El historial de revisiones de documento está correctamente llenado?  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</si>
  <si>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</si>
  <si>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</si>
  <si>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</si>
  <si>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</si>
  <si>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</si>
  <si>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</si>
  <si>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</si>
  <si>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</si>
  <si>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</si>
  <si>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t>Se ha definido actividades para el levantamiento de información?</t>
  </si>
  <si>
    <t>Se ha definido actividades para elaborar la lista maestra de requerimientos?</t>
  </si>
  <si>
    <t>¿En el proceso de Ingeniería; Esta incluido la revisión de la documentación de procesos ? (opcional)</t>
  </si>
  <si>
    <t>¿Se ha definido actividades para la elaboración del Plan de PROPUESTA?</t>
  </si>
  <si>
    <t>¿La introducción contiene el Propósito del Plan / Términos y Definiciones / Referencias?</t>
  </si>
  <si>
    <t>¿Los objetivos contienen a el objetivo general y los objetivos específicos?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</si>
  <si>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</si>
  <si>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</si>
  <si>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</si>
  <si>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</si>
  <si>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</si>
  <si>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</si>
  <si>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</si>
  <si>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Fecha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</si>
  <si>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</si>
  <si>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</si>
  <si>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</si>
  <si>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</si>
  <si>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</si>
  <si>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</si>
  <si>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¿Los tiempos estipulados en el cronograma son los que figuran en el Plan de Propuesta?</t>
  </si>
  <si>
    <t>Descripción</t>
  </si>
  <si>
    <t>Color</t>
  </si>
  <si>
    <t>¿Se realizó la auditoria de gestión de la configuración al Cronograma de Elaboración de Propuesta de Proyecto?</t>
  </si>
  <si>
    <t>Obs.</t>
  </si>
  <si>
    <t>1ra. Rev.</t>
  </si>
  <si>
    <t>2da Rev.</t>
  </si>
  <si>
    <t>3era Rev.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</si>
  <si>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</si>
  <si>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t xml:space="preserve">¿El historial de revisiones del documento esta correctamente llenado?  </t>
  </si>
  <si>
    <t xml:space="preserve">¿El historial de revisiones del documento está correctamente llenado?  </t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</si>
  <si>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</si>
  <si>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t>¿El cronograma esta completo? (Dependencias, Nombre de roles)</t>
  </si>
  <si>
    <t>¿El cronograma tiene los recursos balanceados?</t>
  </si>
  <si>
    <t>¿El Plan contiene un capitulo denominado; Equipo de Trabajo para la Elaboración de Propuesta ?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</si>
  <si>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</si>
  <si>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FASE: Elaborar Propuesta:</t>
  </si>
  <si>
    <t>Cierre</t>
  </si>
  <si>
    <t>Si</t>
  </si>
  <si>
    <t>No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</si>
  <si>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</si>
  <si>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</si>
  <si>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Auditoría de Calidad</t>
  </si>
  <si>
    <t>Auditoría de Gestión de la Configuración</t>
  </si>
  <si>
    <t>Indicadores  de Auditoría de Configuración y de Calidad PI</t>
  </si>
  <si>
    <t>Indicadores de Gestión de Configuración y de Calidad</t>
  </si>
  <si>
    <t>CHECKLIST DE ASEGURAMIENTO DE CALIDAD - CONFIGURACIONES TIPO O NUEVAS</t>
  </si>
  <si>
    <t>EVOLUTIVO FRONT END</t>
  </si>
  <si>
    <t>Jefe de la Fábrica:</t>
  </si>
  <si>
    <t>Gestor de Calidad:</t>
  </si>
  <si>
    <t>CHECKLIST DE ASEGURAMIENTO DE CALIDAD - INICIO</t>
  </si>
  <si>
    <t>CHECKLIST DE ASEGURAMIENTO DE CALIDAD - SEGUIMIENTO</t>
  </si>
  <si>
    <t>CHECKLIST DE ASEGURAMIENTO DE CALIDAD - CIERRE</t>
  </si>
  <si>
    <t>FASE: ELABORACIÓN DE LA SOLUCIÓN</t>
  </si>
  <si>
    <t>FASE: ANÁLISIS Y DISEÑO</t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</si>
  <si>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</si>
  <si>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FASE: ANALISIS Y DISEÑO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</si>
  <si>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</si>
  <si>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</si>
  <si>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Revisión 01</t>
  </si>
  <si>
    <t>Revisión 02</t>
  </si>
  <si>
    <t>Revisión 03</t>
  </si>
  <si>
    <t>CHECK LIST DE ASEGURAMIENTO DE CALIDAD - DESARROLLOS DEPARTAMENTALES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</si>
  <si>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</si>
  <si>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</si>
  <si>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</si>
  <si>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</si>
  <si>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</si>
  <si>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Se ha definido actividades para elaborar la estimación de tiempos?</t>
  </si>
  <si>
    <t>¿Se ha actualizado los porcentajes de avances según corresponda?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</si>
  <si>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</si>
  <si>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</si>
  <si>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¿Los colores de los recuadros para los subprocesos, actividades y tareas, están de acuerdo al estándar?</t>
  </si>
  <si>
    <t>¿El objeto grupo ujtiliza los colores estándares?</t>
  </si>
  <si>
    <t>¿Se han identificado graficamente oportunidades de mejora?</t>
  </si>
  <si>
    <t>¿En la sección Procesos de Gestión, sub sección Cierre, se tiene programada la actividad Revisión de Entregables del Proyecto?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</si>
  <si>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</si>
  <si>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</si>
  <si>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</si>
  <si>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</si>
  <si>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</si>
  <si>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</si>
  <si>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</si>
  <si>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</si>
  <si>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</si>
  <si>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</si>
  <si>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</si>
  <si>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</si>
  <si>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</si>
  <si>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</si>
  <si>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</si>
  <si>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</si>
  <si>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</si>
  <si>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</si>
  <si>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</si>
  <si>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</si>
  <si>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</si>
  <si>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</si>
  <si>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Están planificadas las actividades de elaboración del Plan de Elaboración de propuesta?</t>
  </si>
  <si>
    <t>¿Se ha indicado la versión, unidad organizativa, proyecto y fecha de la presentación?</t>
  </si>
  <si>
    <t>¿Se han identificado los elementos de motivación e identidad?</t>
  </si>
  <si>
    <t>¿Se ha indicado el presupuesto necesario para el uso de los elementos de motivación e identidad?</t>
  </si>
  <si>
    <t>¿Se han identificado los elementos de soporte a la formación?</t>
  </si>
  <si>
    <t>¿Se ha indicado el presupuesto necesario para el uso de los elementos de soporte a la formación?</t>
  </si>
  <si>
    <t>¿Se indica el nombre del servicio, del proyecto y la fecha de actualización del documento?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</si>
  <si>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</si>
  <si>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</si>
  <si>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</si>
  <si>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</si>
  <si>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</si>
  <si>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</si>
  <si>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</si>
  <si>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</si>
  <si>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</si>
  <si>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t>¿Se ha indicado la versión, área, proyecto y fecha de la presentación?</t>
  </si>
  <si>
    <t>¿El documento cuenta con el índice correctamente detallado?</t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</si>
  <si>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</si>
  <si>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</si>
  <si>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</si>
  <si>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</si>
  <si>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t>Fábrica:</t>
  </si>
  <si>
    <t>Tipo de Proyecto</t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</si>
  <si>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</si>
  <si>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</si>
  <si>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</si>
  <si>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</si>
  <si>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</si>
  <si>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</si>
  <si>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</si>
  <si>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</si>
  <si>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</si>
  <si>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</si>
  <si>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¿Se encuentran identificados las entradas y los proveedores del proceso?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</si>
  <si>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</si>
  <si>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</si>
  <si>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</si>
  <si>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</si>
  <si>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</si>
  <si>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¿El item cumple con el estandar de nomenclatura y esta almacenado en el directorio correspondiente?</t>
  </si>
  <si>
    <t>¿Se utiliza solo letras para los conectores de burbujas?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</si>
  <si>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</si>
  <si>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</si>
  <si>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</si>
  <si>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</si>
  <si>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t>Proyecto</t>
  </si>
  <si>
    <t>Jefe de Proyecto</t>
  </si>
  <si>
    <t>Elliot Garamendi
Acsafkineret Yonamine</t>
  </si>
  <si>
    <t>Versión para aprobar</t>
  </si>
  <si>
    <t>No Revisado</t>
  </si>
  <si>
    <t>Las celdas con este color de fondo, son celdas que se obtienen mediante fórmula.</t>
  </si>
  <si>
    <t>Títulos del artefacto.</t>
  </si>
  <si>
    <t xml:space="preserve"> </t>
  </si>
  <si>
    <t>Manuel Sáenz</t>
  </si>
  <si>
    <t>Elliot Garamendi</t>
  </si>
  <si>
    <t>Cachimbo a Crack</t>
  </si>
  <si>
    <t>Acsafkineret Yonamine</t>
  </si>
  <si>
    <t>N°</t>
  </si>
  <si>
    <t>El objetivo del documento es establecer las pautas para la realización de auditoria de procesos del servicio de mantenimiento.</t>
  </si>
  <si>
    <t>MSPQA Matriz de seguimiento de Proyectos Internos</t>
  </si>
  <si>
    <t>Hoja de detalle de instrucciones de uso de plantilla</t>
  </si>
  <si>
    <t>Lista de chequeo</t>
  </si>
  <si>
    <t>Hoja de seguimiento de Proyectos</t>
  </si>
  <si>
    <t>Nro. De Revision</t>
  </si>
  <si>
    <t>Conformidad</t>
  </si>
  <si>
    <t>Revisor</t>
  </si>
  <si>
    <t>Analista de calidad</t>
  </si>
  <si>
    <t>No Conformidad</t>
  </si>
  <si>
    <t>No aplica</t>
  </si>
  <si>
    <t xml:space="preserve">Procesos </t>
  </si>
  <si>
    <t>Propuesta</t>
  </si>
  <si>
    <t>Porcentaje de evaluación del proceso</t>
  </si>
  <si>
    <t>Adherencia al proceso</t>
  </si>
  <si>
    <t>Id</t>
  </si>
  <si>
    <t>Fase Gestión</t>
  </si>
  <si>
    <t>Área de Proceso relacionado</t>
  </si>
  <si>
    <t>Descripcion de la tarea</t>
  </si>
  <si>
    <t>Rol Responsable</t>
  </si>
  <si>
    <t>Rol involucrado</t>
  </si>
  <si>
    <t>Criterio</t>
  </si>
  <si>
    <t>Revisión</t>
  </si>
  <si>
    <t>Conforme</t>
  </si>
  <si>
    <t>Entrada</t>
  </si>
  <si>
    <t>Salida</t>
  </si>
  <si>
    <t>Subproceso 1</t>
  </si>
  <si>
    <t>Subproceso 2</t>
  </si>
  <si>
    <t>Subproceso 3</t>
  </si>
  <si>
    <t>Documento que describe el proceso</t>
  </si>
  <si>
    <t>Comentarios</t>
  </si>
  <si>
    <t>Fase Ingenieria</t>
  </si>
  <si>
    <t>Evaluar condiciones mínimas para presentar propuesta</t>
  </si>
  <si>
    <t>PP-PMC</t>
  </si>
  <si>
    <t>Siempre</t>
  </si>
  <si>
    <t>CM</t>
  </si>
  <si>
    <t>PPQA</t>
  </si>
  <si>
    <t>MA</t>
  </si>
  <si>
    <t>Definición de la organización del proyecto</t>
  </si>
  <si>
    <t>REQM</t>
  </si>
  <si>
    <t>Definir el alcance del proyecto</t>
  </si>
  <si>
    <t>Definir el alcance del producto</t>
  </si>
  <si>
    <t>Hoja "Lista de chequeo"</t>
  </si>
  <si>
    <t>Cabezera</t>
  </si>
  <si>
    <t>Especifica el numero de revision de auditoria del  Proyecto Interno</t>
  </si>
  <si>
    <t>Nombre del proyecto</t>
  </si>
  <si>
    <t>Nombre del que revisará el documento</t>
  </si>
  <si>
    <t>Fecha en la que se realizo la revisión</t>
  </si>
  <si>
    <t>Procesos</t>
  </si>
  <si>
    <t>Procesos de desarrollo del proyecto</t>
  </si>
  <si>
    <t>Describe el total  de actividades de procesos "Conformes" en la auditoria por proyecto interno</t>
  </si>
  <si>
    <t>Describe el total  de actividades de procesos "No conformes" en la auditoria por proyecto interno</t>
  </si>
  <si>
    <t>Describe el total  de actividades de proceso que no aplican en la auditoria</t>
  </si>
  <si>
    <t>Porcentaje calculado en base al número de actividades auditadas</t>
  </si>
  <si>
    <t>Número secuencial</t>
  </si>
  <si>
    <t>Fase del ciclo de vida de proyectos correspondiente</t>
  </si>
  <si>
    <t>Descripcion de la Acción</t>
  </si>
  <si>
    <t>Descripción de la actividad, tal como se encuentra en el proceso</t>
  </si>
  <si>
    <t>Identificador de la actividad dentro del documento</t>
  </si>
  <si>
    <t>Descripción de la actividad</t>
  </si>
  <si>
    <t>Fase del ciclo de vida de ingeniería asociado (solo si la actividad esta asociada al ciclo de ingeniería)</t>
  </si>
  <si>
    <t>Iniciales de paquete</t>
  </si>
  <si>
    <t>Iniciales de la persona que revisará</t>
  </si>
  <si>
    <t>Iniciales de la persona que elaborará o actualizará el artefacto</t>
  </si>
  <si>
    <t>Criterio de aplicación de la actividad</t>
  </si>
  <si>
    <t>Número de revisión a la que consierne la conformidad</t>
  </si>
  <si>
    <t>Conformidad de la actividad. La conformidad de una actividad esta asociada a la revisión.</t>
  </si>
  <si>
    <t>Artefactos considerados entrada por la actividad</t>
  </si>
  <si>
    <t>Artefactos generados por la actividad</t>
  </si>
  <si>
    <t>Subproceso donde se encuentra la actividad, si es necesario.</t>
  </si>
  <si>
    <t>Nombre físico del documento donde se encuentra la actividad referenciada</t>
  </si>
  <si>
    <t>Comentarios u informacion relevante</t>
  </si>
  <si>
    <t>Porcentaje calculado en base a las actividades auditadas cuyo resultado es una Conformidad</t>
  </si>
  <si>
    <t>Matriz de seguimiento de proyecto interno</t>
  </si>
  <si>
    <t>Fase de Gestion</t>
  </si>
  <si>
    <t>Area de procesos</t>
  </si>
  <si>
    <t>Tipos de No Conformidad</t>
  </si>
  <si>
    <t>Tipo</t>
  </si>
  <si>
    <t>E</t>
  </si>
  <si>
    <t xml:space="preserve">: Error </t>
  </si>
  <si>
    <t>Cuando se da incumplimiento del proceso</t>
  </si>
  <si>
    <t>A</t>
  </si>
  <si>
    <t>: Aclaración</t>
  </si>
  <si>
    <t>Se cumplio la actividad del proceso con otra similar, o se tiene justificacion en caso no se haya realizado la actividad.</t>
  </si>
  <si>
    <t>O</t>
  </si>
  <si>
    <t>: Observación</t>
  </si>
  <si>
    <t>Actividades u informacion adicional que se emplea y que no esta contemplada en el proceso, puede generar una OM.</t>
  </si>
  <si>
    <t>Tipos de Iteraciones</t>
  </si>
  <si>
    <t>Proceso de gestion</t>
  </si>
  <si>
    <t>Proceso de ingenieria</t>
  </si>
  <si>
    <t>Analista</t>
  </si>
  <si>
    <t>Elaboración - diseño</t>
  </si>
  <si>
    <t>Construcción</t>
  </si>
  <si>
    <t>Responsable</t>
  </si>
  <si>
    <t>Parámetros</t>
  </si>
  <si>
    <t>Valores</t>
  </si>
  <si>
    <t>Rol Involucrado</t>
  </si>
  <si>
    <t>Plan de Proyecto</t>
  </si>
  <si>
    <t>Elaborar Estructura de descomposición del trabajo (WBS)</t>
  </si>
  <si>
    <t>Acta de reunión interna</t>
  </si>
  <si>
    <t>Propuesta del cronograma</t>
  </si>
  <si>
    <t>Propuesta de la organización del proyecto</t>
  </si>
  <si>
    <t>Propuesta de lista de requerimientos</t>
  </si>
  <si>
    <t>Gerencia de Desarrollo
Formato de reunión interna</t>
  </si>
  <si>
    <t>Inicio del desarrollo del Plan de Proyecto</t>
  </si>
  <si>
    <t>Plan de Proyecto - Inicial</t>
  </si>
  <si>
    <t>Plantilla de Proceso de Gestión de Requerimiento</t>
  </si>
  <si>
    <t>Proceso de Gestión de Requerimiento</t>
  </si>
  <si>
    <t xml:space="preserve">Plan de proyecto - Inicial </t>
  </si>
  <si>
    <t>Lista de entregables</t>
  </si>
  <si>
    <t>Definir entregables del proyecto</t>
  </si>
  <si>
    <t>Plantilla de Proceso de Gestión de Requerimiento actualizada</t>
  </si>
  <si>
    <t>Registro de Riesgo</t>
  </si>
  <si>
    <t>Lista Maestra de Requerimientos</t>
  </si>
  <si>
    <t>Gerencia de Desarrollo
Secciones del cronograma
Formato de reunión interna</t>
  </si>
  <si>
    <t>Secciones del Plan de Proyecto
Secciones del cronograma</t>
  </si>
  <si>
    <t>Plan de Proyecto - Inicial. Actualizado</t>
  </si>
  <si>
    <t>Plan de Proyecto - Inicial
Plantilla de Cronograma</t>
  </si>
  <si>
    <t>Plan de Proyecto - Medio</t>
  </si>
  <si>
    <t>Plan de Proyecto - Avanzado</t>
  </si>
  <si>
    <t>Definir riesgos del Proyecto</t>
  </si>
  <si>
    <t>Definir Requerimientos</t>
  </si>
  <si>
    <t>Plantilla de Registro de Riesgo</t>
  </si>
  <si>
    <t>Plan de Proyecto
Plantilla de Registro de Riesgo</t>
  </si>
  <si>
    <t>Plantilla de Registro de Riesgo Actualizado</t>
  </si>
  <si>
    <t>Plan de Proyecto 
Cronograma del Proyecto
Registro de Riesgo</t>
  </si>
  <si>
    <t>Obsevado</t>
  </si>
  <si>
    <t>Observaciones levantadas</t>
  </si>
  <si>
    <t>Versión: 1.1</t>
  </si>
  <si>
    <t>Fecha Efectiva 14/02/2020</t>
  </si>
  <si>
    <t>Cronograma de Proyecto</t>
  </si>
  <si>
    <t>Informe avance semanal</t>
  </si>
  <si>
    <t>Aceptación de entregables</t>
  </si>
  <si>
    <t>Definir la gestión del proyecto</t>
  </si>
  <si>
    <t xml:space="preserve"> Proceso de Gestión de Proyecto</t>
  </si>
  <si>
    <t>Matriz de trazabilidad de requerimientos</t>
  </si>
  <si>
    <t>Solicitud de cambios a requerimientos</t>
  </si>
  <si>
    <t>Registro de cambios a requerimientos</t>
  </si>
  <si>
    <t>Tablero métricas</t>
  </si>
  <si>
    <t>Revisión, ajustes y aprobación de Artefactos del área PPQA</t>
  </si>
  <si>
    <t>Herramienta de gestión de aseguramiento de calidad</t>
  </si>
  <si>
    <t>Checklist Proyecto PPQA-C</t>
  </si>
  <si>
    <t>Checklist Proyecto PPQA-CM</t>
  </si>
  <si>
    <t>Proceso de aseguramiento de calidad</t>
  </si>
  <si>
    <t>Proceso de gestión de la configuración</t>
  </si>
  <si>
    <t>Registro de ítems de configuración</t>
  </si>
  <si>
    <t>Solicitud de acceso</t>
  </si>
  <si>
    <t>Documento de análisis</t>
  </si>
  <si>
    <t>Documento de diseño</t>
  </si>
  <si>
    <t>Informe de pruebas internas</t>
  </si>
  <si>
    <t>Acta de reunión externa</t>
  </si>
  <si>
    <t>Guía de instalación</t>
  </si>
  <si>
    <t>Manual de usuario</t>
  </si>
  <si>
    <t>Relatorio de Proyecto</t>
  </si>
  <si>
    <t>Informe de pruebas externas</t>
  </si>
  <si>
    <t>Ficha de métricas de exposición al riesgo </t>
  </si>
  <si>
    <t>Ficha de métricas de índice de cambios en ítems de configuración </t>
  </si>
  <si>
    <t>Ficha de métricas de volatilidad de requerimientos </t>
  </si>
  <si>
    <t xml:space="preserve">Ficha de métricas de numero de no conformidades QA del producto </t>
  </si>
  <si>
    <t>Secciones del Plan de Proyecto
Organigrama
Acta de reunión interna</t>
  </si>
  <si>
    <t>Planificación</t>
  </si>
  <si>
    <t>Ejecución</t>
  </si>
  <si>
    <t>Fase de Ingeniería</t>
  </si>
  <si>
    <t>Requerimientos</t>
  </si>
  <si>
    <t>Análisis</t>
  </si>
  <si>
    <t>Diseño</t>
  </si>
  <si>
    <t>Pruebas</t>
  </si>
  <si>
    <t>Implementación</t>
  </si>
  <si>
    <t>Lista de requerimientos
Acta de reunión interna</t>
  </si>
  <si>
    <t>Secciones de cronograma
Acta de reunión interna</t>
  </si>
  <si>
    <t>Secciones del Plan de Proyecto
Acta de reunión interna</t>
  </si>
  <si>
    <t>Plan de proyecto 
Plantilla de Proceso de Gestión de Requerimiento</t>
  </si>
  <si>
    <t>Plan de proyecto
Plantilla de Proceso de Gestión de Requerimiento</t>
  </si>
  <si>
    <t>Plantilla de Lista Maestra de Requerimientos y Matriz de trazabilidad de requerimientos</t>
  </si>
  <si>
    <t>Desarrollo incial del código de Cachimbo a Crack</t>
  </si>
  <si>
    <t>Plan de Proyecto
Requerimientos</t>
  </si>
  <si>
    <t>Software inicial de Cachimbo a Crack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</si>
</sst>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-2]\ * #,##0.00_);_([$€-2]\ * \(#,##0.00\);_([$€-2]\ * &quot;-&quot;??_)"/>
    <numFmt numFmtId="165" formatCode="0.0"/>
  </numFmts>
  <fonts count="62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sz val="9"/>
      <name val="Geneva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9"/>
      <color indexed="62"/>
      <name val="Geneva"/>
    </font>
    <font>
      <b/>
      <sz val="9"/>
      <color indexed="8"/>
      <name val="Geneva"/>
    </font>
    <font>
      <b/>
      <sz val="11"/>
      <color theme="0"/>
      <name val="Arial"/>
      <family val="2"/>
    </font>
    <font>
      <sz val="11"/>
      <name val="Wingdings"/>
      <charset val="2"/>
    </font>
    <font>
      <sz val="9"/>
      <color indexed="8"/>
      <name val="Geneva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1" fillId="0" borderId="0"/>
    <xf numFmtId="0" fontId="1" fillId="0" borderId="0"/>
    <xf numFmtId="9" fontId="56" fillId="0" borderId="0" applyFont="0" applyFill="0" applyBorder="0" applyAlignment="0" applyProtection="0"/>
  </cellStyleXfs>
  <cellXfs count="411">
    <xf numFmtId="0" fontId="0" fillId="0" borderId="0" xfId="0"/>
    <xf numFmtId="0" fontId="15" fillId="0" borderId="0" xfId="41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1" applyFont="1" applyAlignment="1">
      <alignment horizontal="center"/>
    </xf>
    <xf numFmtId="0" fontId="16" fillId="0" borderId="0" xfId="41" applyFont="1"/>
    <xf numFmtId="0" fontId="16" fillId="0" borderId="0" xfId="41" applyFont="1" applyFill="1" applyBorder="1"/>
    <xf numFmtId="0" fontId="16" fillId="0" borderId="0" xfId="41" applyFont="1" applyBorder="1"/>
    <xf numFmtId="0" fontId="16" fillId="0" borderId="0" xfId="41" applyFont="1" applyBorder="1" applyAlignment="1"/>
    <xf numFmtId="0" fontId="2" fillId="0" borderId="0" xfId="41" applyFont="1" applyFill="1" applyBorder="1"/>
    <xf numFmtId="0" fontId="2" fillId="0" borderId="0" xfId="41" applyFont="1" applyBorder="1"/>
    <xf numFmtId="0" fontId="16" fillId="0" borderId="0" xfId="41" applyFont="1" applyFill="1" applyBorder="1" applyAlignment="1"/>
    <xf numFmtId="0" fontId="16" fillId="0" borderId="0" xfId="41" applyFont="1" applyAlignment="1"/>
    <xf numFmtId="0" fontId="2" fillId="0" borderId="0" xfId="41" applyFont="1"/>
    <xf numFmtId="0" fontId="9" fillId="23" borderId="0" xfId="0" applyFont="1" applyFill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7" fillId="0" borderId="0" xfId="41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1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1" applyNumberFormat="1" applyFont="1" applyBorder="1" applyAlignment="1">
      <alignment horizontal="center" vertical="center"/>
    </xf>
    <xf numFmtId="0" fontId="1" fillId="0" borderId="0" xfId="41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39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1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37" fillId="24" borderId="13" xfId="41" applyFont="1" applyFill="1" applyBorder="1" applyAlignment="1">
      <alignment horizontal="center" vertical="center" wrapText="1"/>
    </xf>
    <xf numFmtId="0" fontId="13" fillId="24" borderId="13" xfId="41" applyFont="1" applyFill="1" applyBorder="1" applyAlignment="1">
      <alignment horizontal="center" vertical="center" wrapText="1"/>
    </xf>
    <xf numFmtId="0" fontId="41" fillId="23" borderId="14" xfId="0" applyFont="1" applyFill="1" applyBorder="1" applyAlignment="1">
      <alignment vertical="center" wrapText="1"/>
    </xf>
    <xf numFmtId="9" fontId="3" fillId="0" borderId="13" xfId="41" applyNumberFormat="1" applyFont="1" applyBorder="1" applyAlignment="1">
      <alignment horizontal="center" vertical="center"/>
    </xf>
    <xf numFmtId="0" fontId="38" fillId="24" borderId="15" xfId="0" applyFont="1" applyFill="1" applyBorder="1" applyAlignment="1" applyProtection="1">
      <alignment horizontal="left" vertical="center"/>
      <protection locked="0"/>
    </xf>
    <xf numFmtId="0" fontId="38" fillId="24" borderId="16" xfId="41" applyFont="1" applyFill="1" applyBorder="1" applyAlignment="1">
      <alignment horizontal="center" vertical="center" wrapText="1"/>
    </xf>
    <xf numFmtId="0" fontId="38" fillId="24" borderId="17" xfId="41" applyFont="1" applyFill="1" applyBorder="1" applyAlignment="1">
      <alignment horizontal="center" vertical="center" wrapText="1"/>
    </xf>
    <xf numFmtId="0" fontId="41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1" fillId="0" borderId="14" xfId="0" applyFont="1" applyFill="1" applyBorder="1" applyAlignment="1">
      <alignment vertical="center" wrapText="1"/>
    </xf>
    <xf numFmtId="0" fontId="41" fillId="0" borderId="9" xfId="0" applyFont="1" applyFill="1" applyBorder="1" applyAlignment="1">
      <alignment vertical="center" wrapText="1"/>
    </xf>
    <xf numFmtId="0" fontId="41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16" fillId="0" borderId="9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37" fillId="24" borderId="20" xfId="41" applyFont="1" applyFill="1" applyBorder="1" applyAlignment="1">
      <alignment horizontal="center" vertical="center" wrapText="1"/>
    </xf>
    <xf numFmtId="0" fontId="41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Protection="1"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35" fillId="23" borderId="12" xfId="0" applyFont="1" applyFill="1" applyBorder="1" applyAlignment="1" applyProtection="1">
      <alignment vertical="center" wrapText="1"/>
    </xf>
    <xf numFmtId="0" fontId="37" fillId="23" borderId="21" xfId="41" applyFont="1" applyFill="1" applyBorder="1" applyAlignment="1">
      <alignment horizontal="center" vertical="center" wrapText="1"/>
    </xf>
    <xf numFmtId="0" fontId="37" fillId="23" borderId="18" xfId="41" applyFont="1" applyFill="1" applyBorder="1" applyAlignment="1">
      <alignment horizontal="center" vertical="center" wrapText="1"/>
    </xf>
    <xf numFmtId="0" fontId="13" fillId="23" borderId="22" xfId="41" applyFont="1" applyFill="1" applyBorder="1" applyAlignment="1">
      <alignment horizontal="center" vertical="center" wrapText="1"/>
    </xf>
    <xf numFmtId="0" fontId="14" fillId="23" borderId="9" xfId="41" applyFont="1" applyFill="1" applyBorder="1" applyAlignment="1">
      <alignment horizontal="left" vertical="top"/>
    </xf>
    <xf numFmtId="0" fontId="14" fillId="23" borderId="10" xfId="41" applyFont="1" applyFill="1" applyBorder="1" applyAlignment="1">
      <alignment horizontal="center" vertical="top" wrapText="1"/>
    </xf>
    <xf numFmtId="0" fontId="14" fillId="23" borderId="12" xfId="41" applyFont="1" applyFill="1" applyBorder="1" applyAlignment="1">
      <alignment horizontal="center" vertical="top" wrapText="1"/>
    </xf>
    <xf numFmtId="0" fontId="14" fillId="23" borderId="9" xfId="41" applyFont="1" applyFill="1" applyBorder="1" applyAlignment="1">
      <alignment horizontal="left" vertical="top" wrapText="1"/>
    </xf>
    <xf numFmtId="0" fontId="8" fillId="23" borderId="9" xfId="41" applyFont="1" applyFill="1" applyBorder="1" applyAlignment="1">
      <alignment horizontal="left" vertical="top"/>
    </xf>
    <xf numFmtId="0" fontId="8" fillId="23" borderId="12" xfId="41" applyFont="1" applyFill="1" applyBorder="1" applyAlignment="1">
      <alignment horizontal="center" vertical="top" wrapText="1"/>
    </xf>
    <xf numFmtId="0" fontId="8" fillId="23" borderId="9" xfId="41" applyFont="1" applyFill="1" applyBorder="1" applyAlignment="1">
      <alignment horizontal="center" vertical="top" wrapText="1"/>
    </xf>
    <xf numFmtId="0" fontId="14" fillId="23" borderId="9" xfId="41" applyFont="1" applyFill="1" applyBorder="1" applyAlignment="1">
      <alignment horizontal="center" vertical="top" wrapText="1"/>
    </xf>
    <xf numFmtId="0" fontId="47" fillId="23" borderId="9" xfId="42" applyFont="1" applyFill="1" applyBorder="1" applyAlignment="1">
      <alignment horizontal="left" vertical="center" wrapText="1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13" fillId="23" borderId="9" xfId="41" applyFont="1" applyFill="1" applyBorder="1" applyAlignment="1">
      <alignment horizontal="center" vertical="center" wrapText="1"/>
    </xf>
    <xf numFmtId="14" fontId="14" fillId="23" borderId="9" xfId="41" applyNumberFormat="1" applyFont="1" applyFill="1" applyBorder="1" applyAlignment="1">
      <alignment horizontal="center" vertical="top" wrapText="1"/>
    </xf>
    <xf numFmtId="0" fontId="37" fillId="23" borderId="23" xfId="41" applyFont="1" applyFill="1" applyBorder="1" applyAlignment="1">
      <alignment horizontal="center" vertical="center" wrapText="1"/>
    </xf>
    <xf numFmtId="0" fontId="37" fillId="23" borderId="24" xfId="41" applyFont="1" applyFill="1" applyBorder="1" applyAlignment="1">
      <alignment horizontal="center" vertical="center" wrapText="1"/>
    </xf>
    <xf numFmtId="0" fontId="13" fillId="23" borderId="0" xfId="41" applyFont="1" applyFill="1" applyBorder="1" applyAlignment="1">
      <alignment horizontal="center" vertical="center" wrapText="1"/>
    </xf>
    <xf numFmtId="0" fontId="2" fillId="24" borderId="9" xfId="41" applyFont="1" applyFill="1" applyBorder="1" applyAlignment="1">
      <alignment horizontal="center"/>
    </xf>
    <xf numFmtId="0" fontId="16" fillId="24" borderId="9" xfId="41" applyFont="1" applyFill="1" applyBorder="1"/>
    <xf numFmtId="0" fontId="13" fillId="23" borderId="14" xfId="41" applyFont="1" applyFill="1" applyBorder="1" applyAlignment="1">
      <alignment horizontal="center" vertical="center" wrapText="1"/>
    </xf>
    <xf numFmtId="0" fontId="13" fillId="23" borderId="16" xfId="41" applyFont="1" applyFill="1" applyBorder="1" applyAlignment="1">
      <alignment horizontal="center" vertical="center" wrapText="1"/>
    </xf>
    <xf numFmtId="0" fontId="37" fillId="24" borderId="15" xfId="41" applyFont="1" applyFill="1" applyBorder="1" applyAlignment="1">
      <alignment horizontal="left" vertical="center" wrapText="1"/>
    </xf>
    <xf numFmtId="0" fontId="13" fillId="24" borderId="16" xfId="41" applyFont="1" applyFill="1" applyBorder="1" applyAlignment="1">
      <alignment horizontal="center" vertical="center" wrapText="1"/>
    </xf>
    <xf numFmtId="0" fontId="37" fillId="24" borderId="16" xfId="41" applyFont="1" applyFill="1" applyBorder="1" applyAlignment="1">
      <alignment horizontal="center" vertical="center" wrapText="1"/>
    </xf>
    <xf numFmtId="0" fontId="13" fillId="24" borderId="17" xfId="41" applyFont="1" applyFill="1" applyBorder="1" applyAlignment="1">
      <alignment horizontal="center" vertical="center" wrapText="1"/>
    </xf>
    <xf numFmtId="0" fontId="14" fillId="24" borderId="9" xfId="41" applyFont="1" applyFill="1" applyBorder="1" applyAlignment="1">
      <alignment horizontal="center" vertical="center" wrapText="1"/>
    </xf>
    <xf numFmtId="0" fontId="14" fillId="24" borderId="14" xfId="41" applyFont="1" applyFill="1" applyBorder="1" applyAlignment="1">
      <alignment horizontal="center" vertical="center" wrapText="1"/>
    </xf>
    <xf numFmtId="0" fontId="37" fillId="23" borderId="16" xfId="41" applyFont="1" applyFill="1" applyBorder="1" applyAlignment="1">
      <alignment horizontal="center" vertical="center" wrapText="1"/>
    </xf>
    <xf numFmtId="0" fontId="13" fillId="23" borderId="17" xfId="41" applyFont="1" applyFill="1" applyBorder="1" applyAlignment="1">
      <alignment horizontal="center" vertical="center" wrapText="1"/>
    </xf>
    <xf numFmtId="0" fontId="13" fillId="24" borderId="25" xfId="41" applyFont="1" applyFill="1" applyBorder="1" applyAlignment="1">
      <alignment horizontal="center" vertical="center" wrapText="1"/>
    </xf>
    <xf numFmtId="0" fontId="37" fillId="23" borderId="15" xfId="41" applyFont="1" applyFill="1" applyBorder="1" applyAlignment="1">
      <alignment horizontal="left" vertical="center"/>
    </xf>
    <xf numFmtId="0" fontId="37" fillId="24" borderId="26" xfId="41" applyFont="1" applyFill="1" applyBorder="1" applyAlignment="1">
      <alignment horizontal="left" vertical="center" wrapText="1"/>
    </xf>
    <xf numFmtId="0" fontId="37" fillId="24" borderId="27" xfId="41" applyFont="1" applyFill="1" applyBorder="1" applyAlignment="1">
      <alignment horizontal="center" vertical="center" wrapText="1"/>
    </xf>
    <xf numFmtId="0" fontId="13" fillId="24" borderId="27" xfId="41" applyFont="1" applyFill="1" applyBorder="1" applyAlignment="1">
      <alignment horizontal="center" vertical="center" wrapText="1"/>
    </xf>
    <xf numFmtId="0" fontId="2" fillId="0" borderId="16" xfId="41" applyFont="1" applyBorder="1" applyAlignment="1">
      <alignment horizontal="center"/>
    </xf>
    <xf numFmtId="0" fontId="16" fillId="23" borderId="16" xfId="0" applyFont="1" applyFill="1" applyBorder="1" applyAlignment="1">
      <alignment vertical="center" wrapText="1"/>
    </xf>
    <xf numFmtId="0" fontId="2" fillId="23" borderId="16" xfId="41" applyFont="1" applyFill="1" applyBorder="1" applyAlignment="1">
      <alignment horizontal="left" vertical="center"/>
    </xf>
    <xf numFmtId="0" fontId="16" fillId="0" borderId="16" xfId="41" applyFont="1" applyBorder="1"/>
    <xf numFmtId="0" fontId="7" fillId="0" borderId="16" xfId="41" applyFont="1" applyBorder="1" applyAlignment="1">
      <alignment horizontal="center"/>
    </xf>
    <xf numFmtId="0" fontId="16" fillId="0" borderId="17" xfId="41" applyFont="1" applyBorder="1"/>
    <xf numFmtId="9" fontId="0" fillId="0" borderId="0" xfId="0" applyNumberFormat="1"/>
    <xf numFmtId="0" fontId="10" fillId="23" borderId="19" xfId="41" applyFont="1" applyFill="1" applyBorder="1" applyAlignment="1" applyProtection="1">
      <alignment horizontal="center" vertical="center" wrapText="1"/>
      <protection locked="0"/>
    </xf>
    <xf numFmtId="0" fontId="12" fillId="23" borderId="14" xfId="41" applyFont="1" applyFill="1" applyBorder="1" applyAlignment="1" applyProtection="1">
      <alignment horizontal="center" vertical="center" wrapText="1"/>
      <protection locked="0"/>
    </xf>
    <xf numFmtId="0" fontId="10" fillId="23" borderId="14" xfId="41" applyFont="1" applyFill="1" applyBorder="1" applyAlignment="1" applyProtection="1">
      <alignment horizontal="center" vertical="center" wrapText="1"/>
      <protection locked="0"/>
    </xf>
    <xf numFmtId="0" fontId="2" fillId="23" borderId="9" xfId="41" applyFont="1" applyFill="1" applyBorder="1" applyAlignment="1" applyProtection="1">
      <alignment horizontal="left" vertical="center"/>
      <protection locked="0"/>
    </xf>
    <xf numFmtId="0" fontId="2" fillId="23" borderId="12" xfId="41" applyFont="1" applyFill="1" applyBorder="1" applyAlignment="1" applyProtection="1">
      <alignment horizontal="center" vertical="center" wrapText="1"/>
      <protection locked="0"/>
    </xf>
    <xf numFmtId="0" fontId="2" fillId="23" borderId="9" xfId="41" applyFont="1" applyFill="1" applyBorder="1" applyAlignment="1" applyProtection="1">
      <alignment horizontal="left" vertical="center" wrapText="1"/>
      <protection locked="0"/>
    </xf>
    <xf numFmtId="0" fontId="2" fillId="23" borderId="13" xfId="41" applyFont="1" applyFill="1" applyBorder="1" applyAlignment="1" applyProtection="1">
      <alignment horizontal="left" vertical="center"/>
      <protection locked="0"/>
    </xf>
    <xf numFmtId="0" fontId="2" fillId="23" borderId="21" xfId="41" applyFont="1" applyFill="1" applyBorder="1" applyAlignment="1" applyProtection="1">
      <alignment horizontal="center" vertical="center" wrapText="1"/>
      <protection locked="0"/>
    </xf>
    <xf numFmtId="0" fontId="2" fillId="23" borderId="13" xfId="41" applyFont="1" applyFill="1" applyBorder="1" applyAlignment="1" applyProtection="1">
      <alignment horizontal="left" vertical="center" wrapText="1"/>
      <protection locked="0"/>
    </xf>
    <xf numFmtId="0" fontId="38" fillId="23" borderId="11" xfId="41" applyFont="1" applyFill="1" applyBorder="1" applyAlignment="1" applyProtection="1">
      <alignment horizontal="center" vertical="center" wrapText="1"/>
      <protection locked="0"/>
    </xf>
    <xf numFmtId="0" fontId="38" fillId="23" borderId="19" xfId="41" applyFont="1" applyFill="1" applyBorder="1" applyAlignment="1" applyProtection="1">
      <alignment horizontal="center" vertical="center" wrapText="1"/>
      <protection locked="0"/>
    </xf>
    <xf numFmtId="0" fontId="38" fillId="23" borderId="14" xfId="41" applyFont="1" applyFill="1" applyBorder="1" applyAlignment="1" applyProtection="1">
      <alignment horizontal="center" vertical="center" wrapText="1"/>
      <protection locked="0"/>
    </xf>
    <xf numFmtId="0" fontId="2" fillId="23" borderId="11" xfId="41" applyFont="1" applyFill="1" applyBorder="1" applyAlignment="1" applyProtection="1">
      <alignment horizontal="center" vertical="center" wrapText="1"/>
      <protection locked="0"/>
    </xf>
    <xf numFmtId="0" fontId="2" fillId="23" borderId="19" xfId="41" applyFont="1" applyFill="1" applyBorder="1" applyAlignment="1" applyProtection="1">
      <alignment horizontal="center" vertical="center" wrapText="1"/>
      <protection locked="0"/>
    </xf>
    <xf numFmtId="0" fontId="2" fillId="23" borderId="14" xfId="41" applyFont="1" applyFill="1" applyBorder="1" applyAlignment="1" applyProtection="1">
      <alignment horizontal="left" vertical="center" wrapText="1"/>
      <protection locked="0"/>
    </xf>
    <xf numFmtId="0" fontId="14" fillId="23" borderId="9" xfId="41" applyFont="1" applyFill="1" applyBorder="1" applyAlignment="1" applyProtection="1">
      <alignment horizontal="left" vertical="center"/>
      <protection locked="0"/>
    </xf>
    <xf numFmtId="0" fontId="14" fillId="23" borderId="10" xfId="41" applyFont="1" applyFill="1" applyBorder="1" applyAlignment="1" applyProtection="1">
      <alignment horizontal="center" vertical="center" wrapText="1"/>
      <protection locked="0"/>
    </xf>
    <xf numFmtId="0" fontId="14" fillId="23" borderId="12" xfId="41" applyFont="1" applyFill="1" applyBorder="1" applyAlignment="1" applyProtection="1">
      <alignment horizontal="center" vertical="center" wrapText="1"/>
      <protection locked="0"/>
    </xf>
    <xf numFmtId="14" fontId="14" fillId="23" borderId="12" xfId="41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1" applyFont="1" applyFill="1" applyBorder="1" applyAlignment="1" applyProtection="1">
      <alignment horizontal="left" vertical="center" wrapText="1"/>
      <protection locked="0"/>
    </xf>
    <xf numFmtId="0" fontId="35" fillId="23" borderId="12" xfId="0" applyFont="1" applyFill="1" applyBorder="1" applyAlignment="1" applyProtection="1">
      <alignment vertical="center" wrapText="1"/>
      <protection locked="0"/>
    </xf>
    <xf numFmtId="0" fontId="2" fillId="23" borderId="14" xfId="41" applyFont="1" applyFill="1" applyBorder="1" applyAlignment="1" applyProtection="1">
      <alignment horizontal="center" vertical="top" wrapText="1"/>
      <protection locked="0"/>
    </xf>
    <xf numFmtId="0" fontId="2" fillId="23" borderId="9" xfId="41" applyFont="1" applyFill="1" applyBorder="1" applyAlignment="1" applyProtection="1">
      <alignment horizontal="center" vertical="top" wrapText="1"/>
      <protection locked="0"/>
    </xf>
    <xf numFmtId="14" fontId="2" fillId="23" borderId="9" xfId="41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1" applyFont="1" applyFill="1" applyBorder="1" applyAlignment="1" applyProtection="1">
      <alignment horizontal="left" vertical="top"/>
      <protection locked="0"/>
    </xf>
    <xf numFmtId="0" fontId="2" fillId="23" borderId="9" xfId="41" applyFont="1" applyFill="1" applyBorder="1" applyAlignment="1" applyProtection="1">
      <alignment horizontal="left" vertical="top" wrapText="1"/>
      <protection locked="0"/>
    </xf>
    <xf numFmtId="14" fontId="2" fillId="23" borderId="13" xfId="41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1" applyFont="1" applyFill="1" applyBorder="1" applyAlignment="1" applyProtection="1">
      <alignment horizontal="left" vertical="top"/>
      <protection locked="0"/>
    </xf>
    <xf numFmtId="0" fontId="2" fillId="23" borderId="13" xfId="41" applyFont="1" applyFill="1" applyBorder="1" applyAlignment="1" applyProtection="1">
      <alignment horizontal="center" vertical="top" wrapText="1"/>
      <protection locked="0"/>
    </xf>
    <xf numFmtId="0" fontId="2" fillId="23" borderId="13" xfId="4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1" fillId="0" borderId="10" xfId="0" applyFont="1" applyFill="1" applyBorder="1" applyAlignment="1" applyProtection="1">
      <alignment horizontal="left" vertical="center" wrapText="1"/>
      <protection locked="0"/>
    </xf>
    <xf numFmtId="0" fontId="41" fillId="0" borderId="9" xfId="0" applyFont="1" applyFill="1" applyBorder="1" applyAlignment="1" applyProtection="1">
      <alignment horizontal="left" vertical="center" wrapText="1"/>
      <protection locked="0"/>
    </xf>
    <xf numFmtId="0" fontId="41" fillId="25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0" fillId="0" borderId="14" xfId="0" applyFont="1" applyFill="1" applyBorder="1" applyAlignment="1">
      <alignment horizontal="left" vertical="center" wrapText="1"/>
    </xf>
    <xf numFmtId="0" fontId="16" fillId="0" borderId="0" xfId="41" applyFont="1" applyFill="1" applyAlignment="1"/>
    <xf numFmtId="1" fontId="41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1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37" fillId="23" borderId="27" xfId="41" applyFont="1" applyFill="1" applyBorder="1" applyAlignment="1">
      <alignment horizontal="center" vertical="center" wrapText="1"/>
    </xf>
    <xf numFmtId="0" fontId="13" fillId="23" borderId="27" xfId="41" applyFont="1" applyFill="1" applyBorder="1" applyAlignment="1">
      <alignment horizontal="center" vertical="center" wrapText="1"/>
    </xf>
    <xf numFmtId="0" fontId="13" fillId="23" borderId="25" xfId="41" applyFont="1" applyFill="1" applyBorder="1" applyAlignment="1">
      <alignment horizontal="center" vertical="center" wrapText="1"/>
    </xf>
    <xf numFmtId="0" fontId="8" fillId="23" borderId="14" xfId="41" applyFont="1" applyFill="1" applyBorder="1" applyAlignment="1">
      <alignment horizontal="center" vertical="top" wrapText="1"/>
    </xf>
    <xf numFmtId="0" fontId="8" fillId="23" borderId="19" xfId="41" applyFont="1" applyFill="1" applyBorder="1" applyAlignment="1">
      <alignment horizontal="center" vertical="top" wrapText="1"/>
    </xf>
    <xf numFmtId="0" fontId="14" fillId="23" borderId="14" xfId="41" applyFont="1" applyFill="1" applyBorder="1" applyAlignment="1">
      <alignment horizontal="left" vertical="top" wrapText="1"/>
    </xf>
    <xf numFmtId="0" fontId="13" fillId="23" borderId="33" xfId="41" applyFont="1" applyFill="1" applyBorder="1" applyAlignment="1">
      <alignment horizontal="center" vertical="center" wrapText="1"/>
    </xf>
    <xf numFmtId="0" fontId="37" fillId="23" borderId="9" xfId="41" applyFont="1" applyFill="1" applyBorder="1" applyAlignment="1">
      <alignment horizontal="center" vertical="center" wrapText="1"/>
    </xf>
    <xf numFmtId="0" fontId="37" fillId="23" borderId="14" xfId="41" applyFont="1" applyFill="1" applyBorder="1" applyAlignment="1">
      <alignment horizontal="center" vertical="center" wrapText="1"/>
    </xf>
    <xf numFmtId="0" fontId="37" fillId="23" borderId="33" xfId="41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1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2" fillId="23" borderId="0" xfId="0" applyFont="1" applyFill="1" applyAlignment="1" applyProtection="1">
      <alignment vertical="center"/>
      <protection locked="0"/>
    </xf>
    <xf numFmtId="0" fontId="40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6" fillId="24" borderId="15" xfId="0" applyFont="1" applyFill="1" applyBorder="1" applyProtection="1">
      <protection locked="0"/>
    </xf>
    <xf numFmtId="0" fontId="16" fillId="24" borderId="16" xfId="0" applyFont="1" applyFill="1" applyBorder="1" applyProtection="1">
      <protection locked="0"/>
    </xf>
    <xf numFmtId="0" fontId="16" fillId="24" borderId="17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1" applyFont="1" applyFill="1" applyBorder="1" applyAlignment="1" applyProtection="1">
      <alignment horizontal="center" vertical="center" wrapText="1"/>
      <protection locked="0"/>
    </xf>
    <xf numFmtId="0" fontId="2" fillId="24" borderId="16" xfId="41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1" applyFont="1" applyFill="1" applyBorder="1" applyAlignment="1">
      <alignment horizontal="center" vertical="center"/>
    </xf>
    <xf numFmtId="0" fontId="16" fillId="0" borderId="0" xfId="41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1" applyFont="1" applyFill="1" applyBorder="1" applyAlignment="1">
      <alignment horizontal="center" vertical="center"/>
    </xf>
    <xf numFmtId="0" fontId="2" fillId="23" borderId="9" xfId="41" applyFont="1" applyFill="1" applyBorder="1" applyAlignment="1">
      <alignment horizontal="center" vertical="center"/>
    </xf>
    <xf numFmtId="0" fontId="8" fillId="23" borderId="9" xfId="41" applyFont="1" applyFill="1" applyBorder="1" applyAlignment="1">
      <alignment horizontal="center" vertical="center"/>
    </xf>
    <xf numFmtId="0" fontId="2" fillId="0" borderId="0" xfId="41" applyFont="1" applyFill="1" applyBorder="1" applyAlignment="1">
      <alignment horizontal="center"/>
    </xf>
    <xf numFmtId="0" fontId="0" fillId="0" borderId="39" xfId="0" applyBorder="1"/>
    <xf numFmtId="14" fontId="13" fillId="23" borderId="14" xfId="41" applyNumberFormat="1" applyFont="1" applyFill="1" applyBorder="1" applyAlignment="1">
      <alignment horizontal="center" vertical="center" wrapText="1"/>
    </xf>
    <xf numFmtId="0" fontId="14" fillId="0" borderId="9" xfId="41" quotePrefix="1" applyFont="1" applyFill="1" applyBorder="1" applyAlignment="1">
      <alignment horizontal="left" vertical="center" wrapText="1"/>
    </xf>
    <xf numFmtId="0" fontId="16" fillId="26" borderId="0" xfId="0" applyFont="1" applyFill="1" applyAlignment="1" applyProtection="1">
      <alignment vertical="center"/>
      <protection locked="0"/>
    </xf>
    <xf numFmtId="0" fontId="16" fillId="26" borderId="0" xfId="0" applyFont="1" applyFill="1" applyAlignment="1" applyProtection="1">
      <alignment horizontal="left" vertical="center"/>
    </xf>
    <xf numFmtId="0" fontId="0" fillId="26" borderId="0" xfId="0" applyFill="1"/>
    <xf numFmtId="0" fontId="11" fillId="26" borderId="0" xfId="0" applyFont="1" applyFill="1" applyAlignment="1" applyProtection="1">
      <alignment vertical="center"/>
      <protection locked="0"/>
    </xf>
    <xf numFmtId="0" fontId="8" fillId="26" borderId="9" xfId="0" applyFont="1" applyFill="1" applyBorder="1" applyAlignment="1" applyProtection="1">
      <alignment horizontal="left" vertical="center"/>
      <protection locked="0"/>
    </xf>
    <xf numFmtId="0" fontId="5" fillId="26" borderId="0" xfId="0" applyFont="1" applyFill="1" applyAlignment="1" applyProtection="1">
      <alignment vertical="center"/>
      <protection locked="0"/>
    </xf>
    <xf numFmtId="0" fontId="16" fillId="26" borderId="0" xfId="41" applyFont="1" applyFill="1"/>
    <xf numFmtId="0" fontId="2" fillId="26" borderId="0" xfId="41" applyFont="1" applyFill="1" applyAlignment="1">
      <alignment horizontal="center"/>
    </xf>
    <xf numFmtId="9" fontId="3" fillId="26" borderId="13" xfId="41" applyNumberFormat="1" applyFont="1" applyFill="1" applyBorder="1" applyAlignment="1">
      <alignment horizontal="center" vertical="center"/>
    </xf>
    <xf numFmtId="0" fontId="1" fillId="26" borderId="0" xfId="41" applyFill="1" applyAlignment="1">
      <alignment vertical="center"/>
    </xf>
    <xf numFmtId="0" fontId="15" fillId="26" borderId="0" xfId="41" applyFont="1" applyFill="1" applyAlignment="1">
      <alignment horizontal="center"/>
    </xf>
    <xf numFmtId="0" fontId="16" fillId="26" borderId="0" xfId="41" applyFont="1" applyFill="1" applyBorder="1"/>
    <xf numFmtId="0" fontId="16" fillId="26" borderId="0" xfId="41" applyFont="1" applyFill="1" applyAlignment="1"/>
    <xf numFmtId="0" fontId="2" fillId="26" borderId="0" xfId="41" applyFont="1" applyFill="1" applyBorder="1"/>
    <xf numFmtId="0" fontId="16" fillId="26" borderId="0" xfId="41" applyFont="1" applyFill="1" applyBorder="1" applyAlignment="1"/>
    <xf numFmtId="0" fontId="40" fillId="26" borderId="14" xfId="0" applyFont="1" applyFill="1" applyBorder="1" applyAlignment="1">
      <alignment horizontal="left" vertical="center" wrapText="1"/>
    </xf>
    <xf numFmtId="0" fontId="47" fillId="26" borderId="14" xfId="0" applyFont="1" applyFill="1" applyBorder="1" applyAlignment="1">
      <alignment vertical="center" wrapText="1"/>
    </xf>
    <xf numFmtId="0" fontId="47" fillId="26" borderId="9" xfId="0" applyFont="1" applyFill="1" applyBorder="1" applyAlignment="1">
      <alignment vertical="center" wrapText="1"/>
    </xf>
    <xf numFmtId="0" fontId="16" fillId="26" borderId="0" xfId="0" applyFont="1" applyFill="1" applyProtection="1">
      <protection locked="0"/>
    </xf>
    <xf numFmtId="0" fontId="2" fillId="26" borderId="0" xfId="0" applyFont="1" applyFill="1" applyAlignment="1" applyProtection="1">
      <alignment horizontal="left"/>
    </xf>
    <xf numFmtId="0" fontId="2" fillId="26" borderId="0" xfId="41" applyFont="1" applyFill="1"/>
    <xf numFmtId="0" fontId="9" fillId="26" borderId="9" xfId="0" applyFont="1" applyFill="1" applyBorder="1" applyAlignment="1" applyProtection="1">
      <alignment vertical="center"/>
      <protection locked="0"/>
    </xf>
    <xf numFmtId="0" fontId="9" fillId="26" borderId="0" xfId="0" applyFont="1" applyFill="1" applyAlignment="1" applyProtection="1">
      <alignment vertical="center"/>
      <protection locked="0"/>
    </xf>
    <xf numFmtId="0" fontId="7" fillId="26" borderId="0" xfId="41" applyFont="1" applyFill="1" applyAlignment="1">
      <alignment horizontal="center"/>
    </xf>
    <xf numFmtId="0" fontId="16" fillId="26" borderId="0" xfId="41" applyFont="1" applyFill="1" applyAlignment="1">
      <alignment horizontal="center" vertical="center"/>
    </xf>
    <xf numFmtId="0" fontId="11" fillId="26" borderId="0" xfId="0" applyFont="1" applyFill="1" applyAlignment="1" applyProtection="1">
      <alignment horizontal="center" vertical="center"/>
      <protection locked="0"/>
    </xf>
    <xf numFmtId="0" fontId="2" fillId="26" borderId="0" xfId="41" applyFont="1" applyFill="1" applyBorder="1" applyAlignment="1">
      <alignment horizontal="center"/>
    </xf>
    <xf numFmtId="0" fontId="14" fillId="26" borderId="9" xfId="41" quotePrefix="1" applyFont="1" applyFill="1" applyBorder="1" applyAlignment="1">
      <alignment horizontal="left" vertical="center" wrapText="1"/>
    </xf>
    <xf numFmtId="0" fontId="39" fillId="24" borderId="9" xfId="41" applyFont="1" applyFill="1" applyBorder="1" applyAlignment="1">
      <alignment horizontal="center" vertical="center" wrapText="1"/>
    </xf>
    <xf numFmtId="0" fontId="39" fillId="24" borderId="13" xfId="41" applyFont="1" applyFill="1" applyBorder="1" applyAlignment="1">
      <alignment horizontal="center" vertical="center" wrapText="1"/>
    </xf>
    <xf numFmtId="0" fontId="2" fillId="23" borderId="33" xfId="41" applyFont="1" applyFill="1" applyBorder="1" applyAlignment="1" applyProtection="1">
      <alignment horizontal="center" vertical="center" wrapText="1"/>
      <protection locked="0"/>
    </xf>
    <xf numFmtId="0" fontId="37" fillId="23" borderId="18" xfId="0" applyFont="1" applyFill="1" applyBorder="1" applyAlignment="1" applyProtection="1">
      <alignment horizontal="left" vertical="center"/>
      <protection locked="0"/>
    </xf>
    <xf numFmtId="0" fontId="37" fillId="23" borderId="22" xfId="41" applyFont="1" applyFill="1" applyBorder="1" applyAlignment="1">
      <alignment horizontal="center" vertical="center" wrapText="1"/>
    </xf>
    <xf numFmtId="0" fontId="37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1" applyFont="1" applyFill="1" applyBorder="1" applyAlignment="1" applyProtection="1">
      <alignment horizontal="center" vertical="center" wrapText="1"/>
      <protection locked="0"/>
    </xf>
    <xf numFmtId="0" fontId="36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1" applyFont="1" applyFill="1" applyBorder="1" applyAlignment="1">
      <alignment horizontal="center" vertical="center" wrapText="1"/>
    </xf>
    <xf numFmtId="0" fontId="12" fillId="24" borderId="16" xfId="41" applyFont="1" applyFill="1" applyBorder="1" applyAlignment="1">
      <alignment horizontal="center" vertical="center" wrapText="1"/>
    </xf>
    <xf numFmtId="0" fontId="10" fillId="24" borderId="17" xfId="41" applyFont="1" applyFill="1" applyBorder="1" applyAlignment="1">
      <alignment horizontal="center" vertical="center" wrapText="1"/>
    </xf>
    <xf numFmtId="0" fontId="16" fillId="24" borderId="15" xfId="0" applyFont="1" applyFill="1" applyBorder="1" applyAlignment="1" applyProtection="1">
      <alignment wrapText="1"/>
      <protection locked="0"/>
    </xf>
    <xf numFmtId="9" fontId="3" fillId="0" borderId="39" xfId="41" applyNumberFormat="1" applyFont="1" applyBorder="1" applyAlignment="1">
      <alignment horizontal="center" vertical="center"/>
    </xf>
    <xf numFmtId="0" fontId="39" fillId="23" borderId="0" xfId="0" applyFont="1" applyFill="1" applyAlignment="1" applyProtection="1">
      <alignment vertical="center"/>
      <protection locked="0"/>
    </xf>
    <xf numFmtId="0" fontId="49" fillId="0" borderId="0" xfId="0" applyFont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alignment vertical="center"/>
      <protection locked="0"/>
    </xf>
    <xf numFmtId="0" fontId="39" fillId="23" borderId="22" xfId="41" applyFont="1" applyFill="1" applyBorder="1" applyAlignment="1">
      <alignment horizontal="center" vertical="center" wrapText="1"/>
    </xf>
    <xf numFmtId="0" fontId="49" fillId="23" borderId="0" xfId="0" applyFont="1" applyFill="1" applyAlignment="1" applyProtection="1">
      <alignment vertical="center"/>
      <protection locked="0"/>
    </xf>
    <xf numFmtId="0" fontId="38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1" applyFont="1" applyFill="1" applyBorder="1" applyAlignment="1" applyProtection="1">
      <alignment horizontal="center" vertical="center"/>
      <protection locked="0"/>
    </xf>
    <xf numFmtId="0" fontId="2" fillId="23" borderId="9" xfId="41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2" fillId="23" borderId="13" xfId="41" applyFont="1" applyFill="1" applyBorder="1" applyAlignment="1" applyProtection="1">
      <alignment horizontal="center" vertical="center"/>
      <protection locked="0"/>
    </xf>
    <xf numFmtId="0" fontId="14" fillId="23" borderId="9" xfId="41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38" fillId="0" borderId="0" xfId="0" applyFont="1" applyFill="1" applyBorder="1" applyAlignment="1" applyProtection="1">
      <alignment vertical="center"/>
      <protection locked="0"/>
    </xf>
    <xf numFmtId="0" fontId="49" fillId="0" borderId="0" xfId="0" applyFont="1" applyFill="1" applyBorder="1" applyAlignment="1" applyProtection="1">
      <alignment vertical="center"/>
      <protection locked="0"/>
    </xf>
    <xf numFmtId="0" fontId="39" fillId="24" borderId="20" xfId="41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0" fillId="0" borderId="0" xfId="0" applyFont="1" applyAlignment="1" applyProtection="1">
      <alignment vertical="center"/>
      <protection locked="0"/>
    </xf>
    <xf numFmtId="0" fontId="2" fillId="24" borderId="13" xfId="41" applyFont="1" applyFill="1" applyBorder="1" applyAlignment="1"/>
    <xf numFmtId="0" fontId="39" fillId="24" borderId="13" xfId="41" applyFont="1" applyFill="1" applyBorder="1" applyAlignment="1">
      <alignment horizontal="left" vertical="center" wrapText="1"/>
    </xf>
    <xf numFmtId="0" fontId="2" fillId="23" borderId="16" xfId="41" applyFont="1" applyFill="1" applyBorder="1" applyAlignment="1"/>
    <xf numFmtId="0" fontId="39" fillId="23" borderId="16" xfId="41" applyFont="1" applyFill="1" applyBorder="1" applyAlignment="1">
      <alignment horizontal="left" vertical="center" wrapText="1"/>
    </xf>
    <xf numFmtId="0" fontId="8" fillId="23" borderId="14" xfId="41" applyFont="1" applyFill="1" applyBorder="1" applyAlignment="1">
      <alignment horizontal="center" vertical="center"/>
    </xf>
    <xf numFmtId="0" fontId="2" fillId="24" borderId="9" xfId="41" applyFont="1" applyFill="1" applyBorder="1"/>
    <xf numFmtId="0" fontId="39" fillId="23" borderId="16" xfId="41" applyFont="1" applyFill="1" applyBorder="1" applyAlignment="1">
      <alignment horizontal="center" vertical="center" wrapText="1"/>
    </xf>
    <xf numFmtId="0" fontId="39" fillId="24" borderId="16" xfId="41" applyFont="1" applyFill="1" applyBorder="1" applyAlignment="1">
      <alignment horizontal="center" vertical="center" wrapText="1"/>
    </xf>
    <xf numFmtId="0" fontId="2" fillId="0" borderId="0" xfId="41" applyFont="1" applyFill="1" applyBorder="1" applyAlignment="1"/>
    <xf numFmtId="0" fontId="39" fillId="0" borderId="0" xfId="41" applyFont="1" applyFill="1" applyBorder="1" applyAlignment="1">
      <alignment horizontal="left" vertical="center" wrapText="1"/>
    </xf>
    <xf numFmtId="0" fontId="2" fillId="23" borderId="27" xfId="41" applyFont="1" applyFill="1" applyBorder="1" applyAlignment="1"/>
    <xf numFmtId="0" fontId="39" fillId="23" borderId="27" xfId="41" applyFont="1" applyFill="1" applyBorder="1" applyAlignment="1">
      <alignment horizontal="left" vertical="center" wrapText="1"/>
    </xf>
    <xf numFmtId="0" fontId="2" fillId="23" borderId="34" xfId="41" applyFont="1" applyFill="1" applyBorder="1" applyAlignment="1">
      <alignment horizontal="center" vertical="center"/>
    </xf>
    <xf numFmtId="0" fontId="2" fillId="23" borderId="33" xfId="41" applyFont="1" applyFill="1" applyBorder="1" applyAlignment="1">
      <alignment horizontal="center" vertical="center"/>
    </xf>
    <xf numFmtId="0" fontId="49" fillId="26" borderId="0" xfId="0" applyFont="1" applyFill="1" applyAlignment="1" applyProtection="1">
      <alignment vertical="center"/>
      <protection locked="0"/>
    </xf>
    <xf numFmtId="0" fontId="50" fillId="26" borderId="0" xfId="0" applyFont="1" applyFill="1" applyBorder="1" applyAlignment="1" applyProtection="1">
      <alignment vertical="center"/>
      <protection locked="0"/>
    </xf>
    <xf numFmtId="0" fontId="50" fillId="26" borderId="0" xfId="0" applyFont="1" applyFill="1" applyAlignment="1" applyProtection="1">
      <alignment vertical="center"/>
      <protection locked="0"/>
    </xf>
    <xf numFmtId="0" fontId="38" fillId="26" borderId="0" xfId="0" applyFont="1" applyFill="1" applyBorder="1" applyAlignment="1" applyProtection="1">
      <alignment vertical="center"/>
      <protection locked="0"/>
    </xf>
    <xf numFmtId="0" fontId="49" fillId="26" borderId="0" xfId="0" applyFont="1" applyFill="1" applyBorder="1" applyAlignment="1" applyProtection="1">
      <alignment vertical="center"/>
      <protection locked="0"/>
    </xf>
    <xf numFmtId="0" fontId="39" fillId="23" borderId="27" xfId="41" applyFont="1" applyFill="1" applyBorder="1" applyAlignment="1">
      <alignment horizontal="center" vertical="center" wrapText="1"/>
    </xf>
    <xf numFmtId="0" fontId="2" fillId="26" borderId="27" xfId="41" applyFont="1" applyFill="1" applyBorder="1" applyAlignment="1"/>
    <xf numFmtId="0" fontId="39" fillId="26" borderId="27" xfId="41" applyFont="1" applyFill="1" applyBorder="1" applyAlignment="1">
      <alignment horizontal="left" vertical="center" wrapText="1"/>
    </xf>
    <xf numFmtId="0" fontId="6" fillId="23" borderId="0" xfId="27" applyFill="1" applyAlignment="1">
      <alignment wrapText="1"/>
    </xf>
    <xf numFmtId="0" fontId="0" fillId="23" borderId="0" xfId="27" applyFont="1" applyFill="1" applyAlignment="1">
      <alignment wrapText="1"/>
    </xf>
    <xf numFmtId="0" fontId="53" fillId="28" borderId="31" xfId="43" applyFont="1" applyFill="1" applyBorder="1" applyAlignment="1">
      <alignment horizontal="center" vertical="center" wrapText="1"/>
    </xf>
    <xf numFmtId="0" fontId="53" fillId="28" borderId="9" xfId="43" applyFont="1" applyFill="1" applyBorder="1" applyAlignment="1">
      <alignment horizontal="center" vertical="center" wrapText="1"/>
    </xf>
    <xf numFmtId="0" fontId="53" fillId="28" borderId="35" xfId="43" applyFont="1" applyFill="1" applyBorder="1" applyAlignment="1">
      <alignment horizontal="center" vertical="center" wrapText="1"/>
    </xf>
    <xf numFmtId="0" fontId="7" fillId="0" borderId="31" xfId="27" applyFont="1" applyBorder="1" applyAlignment="1" applyProtection="1">
      <alignment horizontal="center" vertical="center" wrapText="1"/>
      <protection locked="0"/>
    </xf>
    <xf numFmtId="0" fontId="7" fillId="0" borderId="9" xfId="27" applyFont="1" applyBorder="1" applyAlignment="1" applyProtection="1">
      <alignment horizontal="center" vertical="center" wrapText="1"/>
      <protection locked="0"/>
    </xf>
    <xf numFmtId="14" fontId="7" fillId="0" borderId="9" xfId="27" applyNumberFormat="1" applyFont="1" applyBorder="1" applyAlignment="1" applyProtection="1">
      <alignment horizontal="center" vertical="center" wrapText="1"/>
      <protection locked="0"/>
    </xf>
    <xf numFmtId="0" fontId="7" fillId="0" borderId="35" xfId="27" applyFont="1" applyBorder="1" applyAlignment="1" applyProtection="1">
      <alignment horizontal="center" vertical="center" wrapText="1"/>
      <protection locked="0"/>
    </xf>
    <xf numFmtId="0" fontId="7" fillId="0" borderId="32" xfId="27" applyFont="1" applyBorder="1" applyAlignment="1" applyProtection="1">
      <alignment horizontal="center" vertical="center" wrapText="1"/>
      <protection locked="0"/>
    </xf>
    <xf numFmtId="165" fontId="7" fillId="0" borderId="33" xfId="27" applyNumberFormat="1" applyFont="1" applyBorder="1" applyAlignment="1" applyProtection="1">
      <alignment horizontal="center" vertical="center" wrapText="1"/>
      <protection locked="0"/>
    </xf>
    <xf numFmtId="14" fontId="7" fillId="0" borderId="33" xfId="27" applyNumberFormat="1" applyFont="1" applyBorder="1" applyAlignment="1" applyProtection="1">
      <alignment horizontal="center" vertical="center" wrapText="1"/>
      <protection locked="0"/>
    </xf>
    <xf numFmtId="0" fontId="7" fillId="0" borderId="33" xfId="27" applyFont="1" applyBorder="1" applyAlignment="1" applyProtection="1">
      <alignment horizontal="center" vertical="center" wrapText="1"/>
      <protection locked="0"/>
    </xf>
    <xf numFmtId="0" fontId="7" fillId="0" borderId="45" xfId="27" applyFont="1" applyBorder="1" applyAlignment="1" applyProtection="1">
      <alignment horizontal="center" vertical="center" wrapText="1"/>
      <protection locked="0"/>
    </xf>
    <xf numFmtId="0" fontId="0" fillId="23" borderId="0" xfId="27" applyFont="1" applyFill="1" applyAlignment="1" applyProtection="1">
      <alignment wrapText="1"/>
      <protection locked="0"/>
    </xf>
    <xf numFmtId="165" fontId="7" fillId="0" borderId="9" xfId="27" applyNumberFormat="1" applyFont="1" applyBorder="1" applyAlignment="1" applyProtection="1">
      <alignment horizontal="center" vertical="center" wrapText="1"/>
      <protection locked="0"/>
    </xf>
    <xf numFmtId="0" fontId="54" fillId="27" borderId="9" xfId="39" applyFont="1" applyFill="1" applyBorder="1" applyAlignment="1">
      <alignment horizontal="center" vertical="center" wrapText="1"/>
    </xf>
    <xf numFmtId="0" fontId="3" fillId="29" borderId="9" xfId="39" applyFont="1" applyFill="1" applyBorder="1" applyAlignment="1">
      <alignment horizontal="center" vertical="center" wrapText="1"/>
    </xf>
    <xf numFmtId="0" fontId="10" fillId="27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9" xfId="39" applyFont="1" applyBorder="1" applyAlignment="1">
      <alignment horizontal="center" vertical="center" wrapText="1"/>
    </xf>
    <xf numFmtId="0" fontId="3" fillId="24" borderId="9" xfId="40" applyFont="1" applyFill="1" applyBorder="1" applyAlignment="1">
      <alignment horizontal="center" vertical="center" wrapText="1"/>
    </xf>
    <xf numFmtId="0" fontId="7" fillId="0" borderId="9" xfId="27" applyFont="1" applyBorder="1" applyAlignment="1">
      <alignment horizontal="center" vertical="center" wrapText="1"/>
    </xf>
    <xf numFmtId="0" fontId="1" fillId="23" borderId="9" xfId="39" applyFont="1" applyFill="1" applyBorder="1" applyAlignment="1">
      <alignment horizontal="center" vertical="center" wrapText="1"/>
    </xf>
    <xf numFmtId="0" fontId="1" fillId="24" borderId="9" xfId="39" applyFont="1" applyFill="1" applyBorder="1" applyAlignment="1">
      <alignment horizontal="center" vertical="center" wrapText="1"/>
    </xf>
    <xf numFmtId="0" fontId="48" fillId="23" borderId="9" xfId="39" applyFont="1" applyFill="1" applyBorder="1" applyAlignment="1">
      <alignment horizontal="center" vertical="center" wrapText="1"/>
    </xf>
    <xf numFmtId="0" fontId="3" fillId="23" borderId="9" xfId="39" applyFont="1" applyFill="1" applyBorder="1" applyAlignment="1">
      <alignment horizontal="center" vertical="center" wrapText="1"/>
    </xf>
    <xf numFmtId="0" fontId="1" fillId="0" borderId="0" xfId="39" applyFont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7" fillId="0" borderId="9" xfId="27" quotePrefix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7" fillId="23" borderId="9" xfId="27" applyFont="1" applyFill="1" applyBorder="1" applyAlignment="1">
      <alignment horizontal="center" vertical="center" wrapText="1"/>
    </xf>
    <xf numFmtId="10" fontId="47" fillId="23" borderId="9" xfId="27" applyNumberFormat="1" applyFont="1" applyFill="1" applyBorder="1" applyAlignment="1">
      <alignment horizontal="center" vertical="center" wrapText="1"/>
    </xf>
    <xf numFmtId="0" fontId="5" fillId="30" borderId="9" xfId="27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30" borderId="9" xfId="27" applyFont="1" applyFill="1" applyBorder="1" applyAlignment="1">
      <alignment horizontal="center" vertical="center" wrapText="1"/>
    </xf>
    <xf numFmtId="0" fontId="7" fillId="0" borderId="9" xfId="27" applyFont="1" applyFill="1" applyBorder="1" applyAlignment="1">
      <alignment horizontal="center" vertical="center" wrapText="1"/>
    </xf>
    <xf numFmtId="0" fontId="7" fillId="32" borderId="9" xfId="27" applyFont="1" applyFill="1" applyBorder="1" applyAlignment="1">
      <alignment horizontal="center" vertical="center" wrapText="1"/>
    </xf>
    <xf numFmtId="165" fontId="7" fillId="0" borderId="9" xfId="27" applyNumberFormat="1" applyFont="1" applyBorder="1" applyAlignment="1">
      <alignment horizontal="center" vertical="center" wrapText="1"/>
    </xf>
    <xf numFmtId="0" fontId="58" fillId="24" borderId="9" xfId="27" applyFont="1" applyFill="1" applyBorder="1" applyAlignment="1">
      <alignment horizontal="center" vertical="center" wrapText="1"/>
    </xf>
    <xf numFmtId="0" fontId="13" fillId="24" borderId="9" xfId="40" applyFont="1" applyFill="1" applyBorder="1" applyAlignment="1">
      <alignment horizontal="center" vertical="center" wrapText="1"/>
    </xf>
    <xf numFmtId="0" fontId="10" fillId="27" borderId="9" xfId="40" applyFont="1" applyFill="1" applyBorder="1" applyAlignment="1">
      <alignment horizontal="center" vertical="center"/>
    </xf>
    <xf numFmtId="0" fontId="10" fillId="31" borderId="0" xfId="40" applyFont="1" applyFill="1" applyBorder="1" applyAlignment="1">
      <alignment horizontal="center" vertical="center"/>
    </xf>
    <xf numFmtId="0" fontId="5" fillId="32" borderId="9" xfId="27" applyFont="1" applyFill="1" applyBorder="1" applyAlignment="1">
      <alignment horizontal="center" vertical="center" wrapText="1"/>
    </xf>
    <xf numFmtId="0" fontId="52" fillId="27" borderId="29" xfId="27" applyFont="1" applyFill="1" applyBorder="1" applyAlignment="1">
      <alignment horizontal="center" vertical="center" wrapText="1"/>
    </xf>
    <xf numFmtId="0" fontId="52" fillId="27" borderId="30" xfId="27" applyFont="1" applyFill="1" applyBorder="1" applyAlignment="1">
      <alignment horizontal="center" vertical="center" wrapText="1"/>
    </xf>
    <xf numFmtId="0" fontId="52" fillId="27" borderId="44" xfId="27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4" borderId="9" xfId="40" applyFont="1" applyFill="1" applyBorder="1" applyAlignment="1">
      <alignment horizontal="center" vertical="center" wrapText="1"/>
    </xf>
    <xf numFmtId="0" fontId="1" fillId="0" borderId="9" xfId="39" applyFont="1" applyBorder="1" applyAlignment="1">
      <alignment horizontal="center" vertical="center" wrapText="1"/>
    </xf>
    <xf numFmtId="0" fontId="3" fillId="24" borderId="9" xfId="0" applyFont="1" applyFill="1" applyBorder="1" applyAlignment="1">
      <alignment horizontal="center" vertical="center" wrapText="1"/>
    </xf>
    <xf numFmtId="0" fontId="37" fillId="23" borderId="9" xfId="27" applyFont="1" applyFill="1" applyBorder="1" applyAlignment="1">
      <alignment horizontal="center" vertical="center" wrapText="1"/>
    </xf>
    <xf numFmtId="0" fontId="37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1" applyFont="1" applyFill="1" applyBorder="1" applyAlignment="1">
      <alignment horizontal="center" vertical="center" wrapText="1"/>
    </xf>
    <xf numFmtId="0" fontId="13" fillId="24" borderId="13" xfId="41" applyFont="1" applyFill="1" applyBorder="1" applyAlignment="1">
      <alignment horizontal="center" vertical="center" wrapText="1"/>
    </xf>
    <xf numFmtId="0" fontId="37" fillId="24" borderId="9" xfId="41" applyFont="1" applyFill="1" applyBorder="1" applyAlignment="1">
      <alignment horizontal="center" vertical="center" wrapText="1"/>
    </xf>
    <xf numFmtId="0" fontId="37" fillId="24" borderId="13" xfId="41" applyFont="1" applyFill="1" applyBorder="1" applyAlignment="1">
      <alignment horizontal="center" vertical="center" wrapText="1"/>
    </xf>
    <xf numFmtId="0" fontId="37" fillId="23" borderId="15" xfId="41" applyFont="1" applyFill="1" applyBorder="1" applyAlignment="1">
      <alignment horizontal="center" vertical="center"/>
    </xf>
    <xf numFmtId="0" fontId="43" fillId="23" borderId="17" xfId="41" applyFont="1" applyFill="1" applyBorder="1" applyAlignment="1">
      <alignment horizontal="center" vertical="center"/>
    </xf>
    <xf numFmtId="0" fontId="37" fillId="24" borderId="42" xfId="0" applyFont="1" applyFill="1" applyBorder="1" applyAlignment="1" applyProtection="1">
      <alignment horizontal="left" vertical="center" wrapText="1"/>
      <protection locked="0"/>
    </xf>
    <xf numFmtId="0" fontId="37" fillId="24" borderId="27" xfId="0" applyFont="1" applyFill="1" applyBorder="1" applyAlignment="1" applyProtection="1">
      <alignment horizontal="left" vertical="center" wrapText="1"/>
      <protection locked="0"/>
    </xf>
    <xf numFmtId="0" fontId="35" fillId="23" borderId="40" xfId="0" applyFont="1" applyFill="1" applyBorder="1" applyAlignment="1" applyProtection="1">
      <alignment horizontal="left" vertical="center" wrapText="1"/>
      <protection locked="0"/>
    </xf>
    <xf numFmtId="0" fontId="35" fillId="23" borderId="12" xfId="0" applyFont="1" applyFill="1" applyBorder="1" applyAlignment="1" applyProtection="1">
      <alignment horizontal="left" vertical="center" wrapText="1"/>
      <protection locked="0"/>
    </xf>
    <xf numFmtId="0" fontId="43" fillId="23" borderId="16" xfId="41" applyFont="1" applyFill="1" applyBorder="1" applyAlignment="1">
      <alignment horizontal="center" vertical="center"/>
    </xf>
    <xf numFmtId="0" fontId="39" fillId="24" borderId="9" xfId="0" applyFont="1" applyFill="1" applyBorder="1" applyAlignment="1" applyProtection="1">
      <alignment horizontal="center" vertical="center"/>
      <protection locked="0"/>
    </xf>
    <xf numFmtId="0" fontId="39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37" fillId="23" borderId="26" xfId="41" applyFont="1" applyFill="1" applyBorder="1" applyAlignment="1">
      <alignment horizontal="center" vertical="center"/>
    </xf>
    <xf numFmtId="0" fontId="43" fillId="23" borderId="41" xfId="41" applyFont="1" applyFill="1" applyBorder="1" applyAlignment="1">
      <alignment horizontal="center" vertical="center"/>
    </xf>
    <xf numFmtId="0" fontId="39" fillId="24" borderId="20" xfId="0" applyFont="1" applyFill="1" applyBorder="1" applyAlignment="1" applyProtection="1">
      <alignment horizontal="center" vertical="center"/>
      <protection locked="0"/>
    </xf>
    <xf numFmtId="0" fontId="37" fillId="24" borderId="14" xfId="41" applyFont="1" applyFill="1" applyBorder="1" applyAlignment="1">
      <alignment horizontal="center" vertical="center" wrapText="1"/>
    </xf>
    <xf numFmtId="0" fontId="39" fillId="24" borderId="9" xfId="41" applyFont="1" applyFill="1" applyBorder="1" applyAlignment="1">
      <alignment horizontal="center" vertical="center" wrapText="1"/>
    </xf>
    <xf numFmtId="0" fontId="39" fillId="24" borderId="13" xfId="41" applyFont="1" applyFill="1" applyBorder="1" applyAlignment="1">
      <alignment horizontal="center" vertical="center" wrapText="1"/>
    </xf>
    <xf numFmtId="0" fontId="37" fillId="24" borderId="20" xfId="41" applyFont="1" applyFill="1" applyBorder="1" applyAlignment="1">
      <alignment horizontal="center" vertical="center" wrapText="1"/>
    </xf>
    <xf numFmtId="0" fontId="13" fillId="24" borderId="20" xfId="41" applyFont="1" applyFill="1" applyBorder="1" applyAlignment="1">
      <alignment horizontal="center" vertical="center" wrapText="1"/>
    </xf>
    <xf numFmtId="0" fontId="37" fillId="24" borderId="36" xfId="41" applyFont="1" applyFill="1" applyBorder="1" applyAlignment="1">
      <alignment horizontal="center" vertical="center" wrapText="1"/>
    </xf>
    <xf numFmtId="0" fontId="37" fillId="23" borderId="38" xfId="41" applyFont="1" applyFill="1" applyBorder="1" applyAlignment="1">
      <alignment horizontal="center" vertical="center"/>
    </xf>
    <xf numFmtId="0" fontId="43" fillId="23" borderId="28" xfId="41" applyFont="1" applyFill="1" applyBorder="1" applyAlignment="1">
      <alignment horizontal="center" vertical="center"/>
    </xf>
    <xf numFmtId="0" fontId="42" fillId="23" borderId="0" xfId="0" applyFont="1" applyFill="1" applyAlignment="1" applyProtection="1">
      <alignment horizontal="center" vertical="center"/>
      <protection locked="0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37" fillId="24" borderId="18" xfId="41" applyFont="1" applyFill="1" applyBorder="1" applyAlignment="1">
      <alignment horizontal="center" vertical="center" wrapText="1"/>
    </xf>
    <xf numFmtId="0" fontId="37" fillId="24" borderId="21" xfId="41" applyFont="1" applyFill="1" applyBorder="1" applyAlignment="1">
      <alignment horizontal="center" vertical="center" wrapText="1"/>
    </xf>
    <xf numFmtId="0" fontId="37" fillId="24" borderId="24" xfId="41" applyFont="1" applyFill="1" applyBorder="1" applyAlignment="1">
      <alignment horizontal="center" vertical="center" wrapText="1"/>
    </xf>
    <xf numFmtId="0" fontId="37" fillId="24" borderId="23" xfId="41" applyFont="1" applyFill="1" applyBorder="1" applyAlignment="1">
      <alignment horizontal="center" vertical="center" wrapText="1"/>
    </xf>
    <xf numFmtId="0" fontId="37" fillId="24" borderId="33" xfId="41" applyFont="1" applyFill="1" applyBorder="1" applyAlignment="1">
      <alignment horizontal="center" vertical="center" wrapText="1"/>
    </xf>
    <xf numFmtId="0" fontId="8" fillId="23" borderId="9" xfId="41" applyFont="1" applyFill="1" applyBorder="1" applyAlignment="1">
      <alignment horizontal="center" vertical="top" wrapText="1"/>
    </xf>
    <xf numFmtId="0" fontId="37" fillId="24" borderId="27" xfId="41" applyFont="1" applyFill="1" applyBorder="1" applyAlignment="1">
      <alignment horizontal="center" vertical="center" wrapText="1"/>
    </xf>
    <xf numFmtId="0" fontId="37" fillId="24" borderId="16" xfId="41" applyFont="1" applyFill="1" applyBorder="1" applyAlignment="1">
      <alignment horizontal="left" vertical="center" wrapText="1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39" fillId="24" borderId="33" xfId="0" applyFont="1" applyFill="1" applyBorder="1" applyAlignment="1" applyProtection="1">
      <alignment horizontal="center" vertical="center"/>
      <protection locked="0"/>
    </xf>
    <xf numFmtId="16" fontId="14" fillId="23" borderId="14" xfId="41" applyNumberFormat="1" applyFont="1" applyFill="1" applyBorder="1" applyAlignment="1">
      <alignment horizontal="center" vertical="top" wrapText="1"/>
    </xf>
    <xf numFmtId="0" fontId="14" fillId="23" borderId="14" xfId="41" applyFont="1" applyFill="1" applyBorder="1" applyAlignment="1">
      <alignment horizontal="center" vertical="top" wrapText="1"/>
    </xf>
    <xf numFmtId="0" fontId="37" fillId="23" borderId="15" xfId="41" applyFont="1" applyFill="1" applyBorder="1" applyAlignment="1">
      <alignment horizontal="left" vertical="center" wrapText="1"/>
    </xf>
    <xf numFmtId="0" fontId="37" fillId="23" borderId="16" xfId="41" applyFont="1" applyFill="1" applyBorder="1" applyAlignment="1">
      <alignment horizontal="left" vertical="center" wrapText="1"/>
    </xf>
    <xf numFmtId="0" fontId="37" fillId="23" borderId="27" xfId="41" applyFont="1" applyFill="1" applyBorder="1" applyAlignment="1">
      <alignment horizontal="left" vertical="center" wrapText="1"/>
    </xf>
    <xf numFmtId="0" fontId="35" fillId="23" borderId="40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8" fillId="26" borderId="13" xfId="0" applyFont="1" applyFill="1" applyBorder="1" applyAlignment="1" applyProtection="1">
      <alignment horizontal="left" vertical="center"/>
      <protection locked="0"/>
    </xf>
    <xf numFmtId="0" fontId="8" fillId="26" borderId="14" xfId="0" applyFont="1" applyFill="1" applyBorder="1" applyAlignment="1" applyProtection="1">
      <alignment horizontal="left" vertical="center"/>
      <protection locked="0"/>
    </xf>
    <xf numFmtId="0" fontId="13" fillId="26" borderId="0" xfId="0" applyFont="1" applyFill="1" applyBorder="1" applyAlignment="1" applyProtection="1">
      <alignment horizontal="center" vertical="center"/>
      <protection locked="0"/>
    </xf>
    <xf numFmtId="0" fontId="8" fillId="23" borderId="10" xfId="41" applyFont="1" applyFill="1" applyBorder="1" applyAlignment="1">
      <alignment horizontal="center" vertical="top" wrapText="1"/>
    </xf>
    <xf numFmtId="0" fontId="8" fillId="23" borderId="12" xfId="41" applyFont="1" applyFill="1" applyBorder="1" applyAlignment="1">
      <alignment horizontal="center" vertical="top" wrapText="1"/>
    </xf>
    <xf numFmtId="0" fontId="14" fillId="23" borderId="9" xfId="41" applyFont="1" applyFill="1" applyBorder="1" applyAlignment="1">
      <alignment horizontal="center" vertical="top" wrapText="1"/>
    </xf>
    <xf numFmtId="0" fontId="37" fillId="24" borderId="16" xfId="41" applyFont="1" applyFill="1" applyBorder="1" applyAlignment="1">
      <alignment horizontal="center" vertical="center" wrapText="1"/>
    </xf>
    <xf numFmtId="0" fontId="8" fillId="23" borderId="14" xfId="41" applyFont="1" applyFill="1" applyBorder="1" applyAlignment="1">
      <alignment horizontal="center" vertical="top" wrapText="1"/>
    </xf>
    <xf numFmtId="0" fontId="8" fillId="23" borderId="11" xfId="41" applyFont="1" applyFill="1" applyBorder="1" applyAlignment="1">
      <alignment horizontal="center" vertical="top" wrapText="1"/>
    </xf>
    <xf numFmtId="0" fontId="8" fillId="23" borderId="19" xfId="41" applyFont="1" applyFill="1" applyBorder="1" applyAlignment="1">
      <alignment horizontal="center" vertical="top" wrapText="1"/>
    </xf>
    <xf numFmtId="0" fontId="37" fillId="23" borderId="26" xfId="41" applyFont="1" applyFill="1" applyBorder="1" applyAlignment="1">
      <alignment horizontal="left" vertical="center" wrapText="1"/>
    </xf>
    <xf numFmtId="0" fontId="8" fillId="23" borderId="37" xfId="41" applyFont="1" applyFill="1" applyBorder="1" applyAlignment="1">
      <alignment horizontal="center" vertical="top" wrapText="1"/>
    </xf>
    <xf numFmtId="0" fontId="8" fillId="23" borderId="43" xfId="41" applyFont="1" applyFill="1" applyBorder="1" applyAlignment="1">
      <alignment horizontal="center" vertical="top" wrapText="1"/>
    </xf>
    <xf numFmtId="0" fontId="14" fillId="23" borderId="10" xfId="41" applyFont="1" applyFill="1" applyBorder="1" applyAlignment="1">
      <alignment horizontal="center" vertical="top" wrapText="1"/>
    </xf>
    <xf numFmtId="0" fontId="14" fillId="23" borderId="12" xfId="41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13" fillId="24" borderId="39" xfId="0" applyFont="1" applyFill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/>
    </xf>
    <xf numFmtId="0" fontId="8" fillId="24" borderId="9" xfId="27" applyFont="1" applyFill="1" applyBorder="1" applyAlignment="1">
      <alignment horizontal="center" vertical="center" wrapText="1"/>
    </xf>
    <xf numFmtId="0" fontId="57" fillId="23" borderId="9" xfId="27" applyFont="1" applyFill="1" applyBorder="1" applyAlignment="1">
      <alignment horizontal="center" vertical="center" wrapText="1"/>
    </xf>
    <xf numFmtId="14" fontId="57" fillId="23" borderId="9" xfId="27" applyNumberFormat="1" applyFont="1" applyFill="1" applyBorder="1" applyAlignment="1">
      <alignment horizontal="center" vertical="center" wrapText="1"/>
    </xf>
    <xf numFmtId="0" fontId="5" fillId="24" borderId="9" xfId="27" applyFont="1" applyFill="1" applyBorder="1" applyAlignment="1">
      <alignment horizontal="center" vertical="center" wrapText="1"/>
    </xf>
    <xf numFmtId="0" fontId="13" fillId="24" borderId="9" xfId="40" applyFont="1" applyFill="1" applyBorder="1" applyAlignment="1">
      <alignment horizontal="center" vertical="center" wrapText="1"/>
    </xf>
    <xf numFmtId="0" fontId="58" fillId="24" borderId="9" xfId="27" applyFont="1" applyFill="1" applyBorder="1" applyAlignment="1">
      <alignment horizontal="center" vertical="center" wrapText="1"/>
    </xf>
    <xf numFmtId="9" fontId="57" fillId="23" borderId="9" xfId="50" applyFont="1" applyFill="1" applyBorder="1" applyAlignment="1">
      <alignment horizontal="center" vertical="center" wrapText="1"/>
    </xf>
    <xf numFmtId="0" fontId="59" fillId="27" borderId="9" xfId="49" applyFont="1" applyFill="1" applyBorder="1" applyAlignment="1" applyProtection="1">
      <alignment horizontal="center" vertical="center" wrapText="1"/>
      <protection locked="0"/>
    </xf>
    <xf numFmtId="0" fontId="13" fillId="24" borderId="9" xfId="27" applyFont="1" applyFill="1" applyBorder="1" applyAlignment="1">
      <alignment horizontal="center" vertical="center" wrapText="1"/>
    </xf>
    <xf numFmtId="0" fontId="10" fillId="31" borderId="0" xfId="40" applyFont="1" applyFill="1" applyBorder="1" applyAlignment="1">
      <alignment horizontal="center" vertical="center"/>
    </xf>
    <xf numFmtId="0" fontId="5" fillId="0" borderId="9" xfId="27" applyFont="1" applyBorder="1" applyAlignment="1">
      <alignment horizontal="center" vertical="center" wrapText="1"/>
    </xf>
    <xf numFmtId="0" fontId="61" fillId="24" borderId="9" xfId="27" applyFont="1" applyFill="1" applyBorder="1" applyAlignment="1">
      <alignment horizontal="center" vertical="center" wrapText="1"/>
    </xf>
    <xf numFmtId="0" fontId="3" fillId="24" borderId="9" xfId="27" applyFont="1" applyFill="1" applyBorder="1" applyAlignment="1">
      <alignment horizontal="center" vertical="center"/>
    </xf>
    <xf numFmtId="0" fontId="3" fillId="24" borderId="0" xfId="27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27" applyFont="1" applyBorder="1" applyAlignment="1">
      <alignment horizontal="center" vertical="center"/>
    </xf>
    <xf numFmtId="0" fontId="1" fillId="0" borderId="9" xfId="27" applyFont="1" applyBorder="1" applyAlignment="1">
      <alignment horizontal="center" vertical="center"/>
    </xf>
    <xf numFmtId="0" fontId="0" fillId="0" borderId="0" xfId="27" applyFont="1" applyBorder="1" applyAlignment="1">
      <alignment horizontal="center" vertical="center"/>
    </xf>
    <xf numFmtId="0" fontId="3" fillId="0" borderId="0" xfId="27" applyFont="1" applyBorder="1" applyAlignment="1">
      <alignment horizontal="center" vertical="center"/>
    </xf>
    <xf numFmtId="0" fontId="34" fillId="0" borderId="9" xfId="27" applyFont="1" applyBorder="1" applyAlignment="1">
      <alignment horizontal="center" vertical="center"/>
    </xf>
    <xf numFmtId="0" fontId="60" fillId="30" borderId="9" xfId="29" applyFont="1" applyFill="1" applyBorder="1" applyAlignment="1" applyProtection="1">
      <alignment horizontal="center" vertical="center" wrapText="1"/>
      <protection hidden="1"/>
    </xf>
  </cellXfs>
  <cellStyles count="51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ancel" xfId="27" xr:uid="{00000000-0005-0000-0000-00001A000000}"/>
    <cellStyle name="Check Cell" xfId="28" xr:uid="{00000000-0005-0000-0000-00001B000000}"/>
    <cellStyle name="Estilo 1" xfId="29" xr:uid="{00000000-0005-0000-0000-00001C000000}"/>
    <cellStyle name="Euro" xfId="30" xr:uid="{00000000-0005-0000-0000-00001D000000}"/>
    <cellStyle name="Explanatory Text" xfId="31" xr:uid="{00000000-0005-0000-0000-00001E000000}"/>
    <cellStyle name="Good" xfId="32" xr:uid="{00000000-0005-0000-0000-00001F000000}"/>
    <cellStyle name="Heading 1" xfId="33" xr:uid="{00000000-0005-0000-0000-000020000000}"/>
    <cellStyle name="Heading 2" xfId="34" xr:uid="{00000000-0005-0000-0000-000021000000}"/>
    <cellStyle name="Heading 3" xfId="35" xr:uid="{00000000-0005-0000-0000-000022000000}"/>
    <cellStyle name="Heading 4" xfId="36" xr:uid="{00000000-0005-0000-0000-000023000000}"/>
    <cellStyle name="Input" xfId="37" xr:uid="{00000000-0005-0000-0000-000024000000}"/>
    <cellStyle name="Linked Cell" xfId="38" xr:uid="{00000000-0005-0000-0000-000025000000}"/>
    <cellStyle name="Normal" xfId="0" builtinId="0"/>
    <cellStyle name="Normal 2" xfId="48" xr:uid="{809773EF-4405-4801-ADA0-98959B75299E}"/>
    <cellStyle name="Normal 2 2" xfId="49" xr:uid="{83F6341E-C25B-4422-BB58-E1231722572E}"/>
    <cellStyle name="Normal_7 1 2R21 Modelo de Estimación Desarrollo a Medida CASCADA" xfId="39" xr:uid="{00000000-0005-0000-0000-000027000000}"/>
    <cellStyle name="Normal_7.3.02.R02 Plantilla WBS" xfId="40" xr:uid="{00000000-0005-0000-0000-000029000000}"/>
    <cellStyle name="Normal_NSTD-ONP R 02 F30 Chk Lst CC Interno-Tecnico v4 1 (2)" xfId="41" xr:uid="{00000000-0005-0000-0000-00002B000000}"/>
    <cellStyle name="Normal_prepara_ peer_ review2" xfId="42" xr:uid="{00000000-0005-0000-0000-00002C000000}"/>
    <cellStyle name="Normal_Sheet1" xfId="43" xr:uid="{00000000-0005-0000-0000-00002D000000}"/>
    <cellStyle name="Note" xfId="44" xr:uid="{00000000-0005-0000-0000-00002F000000}"/>
    <cellStyle name="Output" xfId="45" xr:uid="{00000000-0005-0000-0000-000030000000}"/>
    <cellStyle name="Porcentaje" xfId="50" builtinId="5"/>
    <cellStyle name="Title" xfId="46" xr:uid="{00000000-0005-0000-0000-000031000000}"/>
    <cellStyle name="Warning Text" xfId="47" xr:uid="{00000000-0005-0000-0000-000032000000}"/>
  </cellStyles>
  <dxfs count="78">
    <dxf>
      <font>
        <b/>
        <i val="0"/>
        <condense val="0"/>
        <extend val="0"/>
        <color indexed="8"/>
      </font>
      <fill>
        <patternFill>
          <bgColor indexed="26"/>
        </patternFill>
      </fill>
    </dxf>
    <dxf>
      <font>
        <b/>
        <i val="0"/>
        <condense val="0"/>
        <extend val="0"/>
        <color indexed="8"/>
      </font>
      <fill>
        <patternFill>
          <bgColor indexed="26"/>
        </patternFill>
      </fill>
    </dxf>
    <dxf>
      <font>
        <condense val="0"/>
        <extend val="0"/>
        <color indexed="51"/>
      </font>
      <fill>
        <patternFill>
          <bgColor indexed="9"/>
        </patternFill>
      </fill>
      <border>
        <right style="thin">
          <color indexed="22"/>
        </right>
        <top/>
        <bottom/>
      </border>
    </dxf>
    <dxf>
      <font>
        <condense val="0"/>
        <extend val="0"/>
        <color indexed="17"/>
      </font>
      <fill>
        <patternFill>
          <bgColor indexed="9"/>
        </patternFill>
      </fill>
      <border>
        <right style="thin">
          <color indexed="22"/>
        </right>
        <top/>
        <bottom/>
      </border>
    </dxf>
    <dxf>
      <font>
        <condense val="0"/>
        <extend val="0"/>
        <color indexed="10"/>
      </font>
      <fill>
        <patternFill>
          <bgColor indexed="9"/>
        </patternFill>
      </fill>
      <border>
        <right style="thin">
          <color indexed="22"/>
        </right>
        <top/>
        <bottom/>
      </border>
    </dxf>
    <dxf>
      <font>
        <condense val="0"/>
        <extend val="0"/>
        <color indexed="51"/>
      </font>
      <fill>
        <patternFill>
          <bgColor indexed="9"/>
        </patternFill>
      </fill>
      <border>
        <right style="thin">
          <color indexed="22"/>
        </right>
        <top/>
        <bottom/>
      </border>
    </dxf>
    <dxf>
      <font>
        <condense val="0"/>
        <extend val="0"/>
        <color indexed="17"/>
      </font>
      <fill>
        <patternFill>
          <bgColor indexed="9"/>
        </patternFill>
      </fill>
      <border>
        <right style="thin">
          <color indexed="22"/>
        </right>
        <top/>
        <bottom/>
      </border>
    </dxf>
    <dxf>
      <font>
        <condense val="0"/>
        <extend val="0"/>
        <color indexed="10"/>
      </font>
      <fill>
        <patternFill>
          <bgColor indexed="9"/>
        </patternFill>
      </fill>
      <border>
        <right style="thin">
          <color indexed="22"/>
        </right>
        <top/>
        <bottom/>
      </border>
    </dxf>
    <dxf>
      <font>
        <b/>
        <i val="0"/>
        <condense val="0"/>
        <extend val="0"/>
        <color indexed="8"/>
      </font>
      <fill>
        <patternFill>
          <bgColor indexed="26"/>
        </patternFill>
      </fill>
    </dxf>
    <dxf>
      <font>
        <b/>
        <i val="0"/>
        <condense val="0"/>
        <extend val="0"/>
        <color indexed="8"/>
      </font>
      <fill>
        <patternFill>
          <bgColor indexed="26"/>
        </patternFill>
      </fill>
    </dxf>
    <dxf>
      <fill>
        <patternFill>
          <bgColor indexed="9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9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9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9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9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9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9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9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9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9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9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ont>
        <b/>
        <i val="0"/>
        <condense val="0"/>
        <extend val="0"/>
        <color indexed="8"/>
      </font>
      <fill>
        <patternFill>
          <bgColor indexed="26"/>
        </patternFill>
      </fill>
    </dxf>
    <dxf>
      <fill>
        <patternFill>
          <bgColor indexed="9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ont>
        <condense val="0"/>
        <extend val="0"/>
        <color indexed="51"/>
      </font>
      <fill>
        <patternFill>
          <bgColor indexed="9"/>
        </patternFill>
      </fill>
      <border>
        <right style="thin">
          <color indexed="22"/>
        </right>
        <top/>
        <bottom/>
      </border>
    </dxf>
    <dxf>
      <font>
        <condense val="0"/>
        <extend val="0"/>
        <color indexed="17"/>
      </font>
      <fill>
        <patternFill>
          <bgColor indexed="9"/>
        </patternFill>
      </fill>
      <border>
        <right style="thin">
          <color indexed="22"/>
        </right>
        <top/>
        <bottom/>
      </border>
    </dxf>
    <dxf>
      <font>
        <condense val="0"/>
        <extend val="0"/>
        <color indexed="10"/>
      </font>
      <fill>
        <patternFill>
          <bgColor indexed="9"/>
        </patternFill>
      </fill>
      <border>
        <right style="thin">
          <color indexed="22"/>
        </right>
        <top/>
        <bottom/>
      </border>
    </dxf>
    <dxf>
      <font>
        <b/>
        <i val="0"/>
        <condense val="0"/>
        <extend val="0"/>
        <color indexed="8"/>
      </font>
      <fill>
        <patternFill>
          <bgColor indexed="26"/>
        </patternFill>
      </fill>
    </dxf>
    <dxf>
      <fill>
        <patternFill>
          <bgColor indexed="9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ont>
        <condense val="0"/>
        <extend val="0"/>
        <color indexed="51"/>
      </font>
      <fill>
        <patternFill>
          <bgColor indexed="9"/>
        </patternFill>
      </fill>
      <border>
        <right style="thin">
          <color indexed="22"/>
        </right>
        <top/>
        <bottom/>
      </border>
    </dxf>
    <dxf>
      <font>
        <condense val="0"/>
        <extend val="0"/>
        <color indexed="17"/>
      </font>
      <fill>
        <patternFill>
          <bgColor indexed="9"/>
        </patternFill>
      </fill>
      <border>
        <right style="thin">
          <color indexed="22"/>
        </right>
        <top/>
        <bottom/>
      </border>
    </dxf>
    <dxf>
      <font>
        <condense val="0"/>
        <extend val="0"/>
        <color indexed="10"/>
      </font>
      <fill>
        <patternFill>
          <bgColor indexed="9"/>
        </patternFill>
      </fill>
      <border>
        <right style="thin">
          <color indexed="22"/>
        </right>
        <top/>
        <bottom/>
      </border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F-4BDE-8408-B590FE702898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EF-4BDE-8408-B590FE7028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F-4BDE-8408-B590FE702898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EF-4BDE-8408-B590FE7028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F-4BDE-8408-B590FE7028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0719584"/>
        <c:axId val="1"/>
      </c:barChart>
      <c:catAx>
        <c:axId val="30071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00719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569230769230769"/>
          <c:y val="0.91531081416125915"/>
          <c:w val="0.69076923076923069"/>
          <c:h val="0.980457393965819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57150</xdr:rowOff>
    </xdr:from>
    <xdr:ext cx="1690656" cy="504825"/>
    <xdr:pic>
      <xdr:nvPicPr>
        <xdr:cNvPr id="4" name="Imagen 3">
          <a:extLst>
            <a:ext uri="{FF2B5EF4-FFF2-40B4-BE49-F238E27FC236}">
              <a16:creationId xmlns:a16="http://schemas.microsoft.com/office/drawing/2014/main" id="{323E64D5-4AFE-42EC-AD6C-1AC37B6E4D4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57150"/>
          <a:ext cx="1690656" cy="5048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371" name="Chart 2">
          <a:extLst>
            <a:ext uri="{FF2B5EF4-FFF2-40B4-BE49-F238E27FC236}">
              <a16:creationId xmlns:a16="http://schemas.microsoft.com/office/drawing/2014/main" id="{47666F17-4378-4F8E-9402-C08E23F68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tpedupe-my.sharepoint.com/Users/eliot/Downloads/Ejempl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tpedupe-my.sharepoint.com/Documents%20and%20Settings/mmunoz/Local%20Settings/Temporary%20Internet%20Files/OLK6A/8.6.01.R01%20Herramienta%20de%20Revision%20QA-Producto_Inicio_Ciclo_M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tpedupe-my.sharepoint.com/personal/u18306877_utp_edu_pe/Documents/DESARROLLO%20DE%20SOFTWARE%20I%202020-VERANO/Grupo_1/Pc_3/PPQA/HGQA_V1.1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 de Revisiones"/>
      <sheetName val="Instructivo"/>
      <sheetName val="Bitácora"/>
      <sheetName val="Lista de chequeo"/>
      <sheetName val="A02 ABC"/>
      <sheetName val="A03 XYZ"/>
      <sheetName val="NC"/>
      <sheetName val="Métricas"/>
      <sheetName val="Tab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">
          <cell r="G5" t="str">
            <v>PP-PMC</v>
          </cell>
        </row>
        <row r="6">
          <cell r="G6" t="str">
            <v>CM</v>
          </cell>
        </row>
        <row r="7">
          <cell r="G7" t="str">
            <v>REQM</v>
          </cell>
        </row>
        <row r="8">
          <cell r="G8" t="str">
            <v>PPQA</v>
          </cell>
        </row>
        <row r="9">
          <cell r="G9" t="str">
            <v>MA</v>
          </cell>
        </row>
        <row r="10">
          <cell r="G10" t="str">
            <v>PRO</v>
          </cell>
        </row>
        <row r="11">
          <cell r="G11" t="str">
            <v>REQM</v>
          </cell>
        </row>
        <row r="12">
          <cell r="G12" t="str">
            <v>ING</v>
          </cell>
        </row>
        <row r="17">
          <cell r="B17" t="str">
            <v xml:space="preserve">Procesos </v>
          </cell>
        </row>
        <row r="18">
          <cell r="B18" t="str">
            <v>Proceso de gestion</v>
          </cell>
          <cell r="G18" t="str">
            <v>Analista de calidad</v>
          </cell>
        </row>
        <row r="19">
          <cell r="B19" t="str">
            <v>Proceso de ingenieria</v>
          </cell>
          <cell r="G19" t="str">
            <v>Analista</v>
          </cell>
        </row>
        <row r="20">
          <cell r="B20" t="str">
            <v>Elaboración - diseño</v>
          </cell>
          <cell r="G20" t="str">
            <v>Jefe de Proyecto</v>
          </cell>
        </row>
        <row r="21">
          <cell r="B21" t="str">
            <v>Construcción</v>
          </cell>
        </row>
        <row r="22">
          <cell r="B22" t="str">
            <v>Propuesta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 de Revisiones"/>
      <sheetName val="Instructivo"/>
      <sheetName val="Planificación"/>
      <sheetName val="Seguimiento de NC"/>
      <sheetName val="Informe de Revisión"/>
      <sheetName val="Tabl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opLeftCell="A4" workbookViewId="0">
      <selection activeCell="D23" sqref="D23:D26"/>
    </sheetView>
  </sheetViews>
  <sheetFormatPr baseColWidth="10" defaultColWidth="9.140625" defaultRowHeight="12.75"/>
  <cols>
    <col min="1" max="2" width="9.140625" style="280"/>
    <col min="3" max="3" width="12.85546875" style="280" customWidth="1"/>
    <col min="4" max="4" width="20.5703125" style="280" customWidth="1"/>
    <col min="5" max="5" width="15.140625" style="280" customWidth="1"/>
    <col min="6" max="6" width="13.5703125" style="280" customWidth="1"/>
    <col min="7" max="7" width="23.7109375" style="280" customWidth="1"/>
    <col min="8" max="16384" width="9.140625" style="267"/>
  </cols>
  <sheetData>
    <row r="1" spans="1:8" ht="15.75">
      <c r="A1" s="310" t="s">
        <v>62</v>
      </c>
      <c r="B1" s="311"/>
      <c r="C1" s="311"/>
      <c r="D1" s="311"/>
      <c r="E1" s="311"/>
      <c r="F1" s="311"/>
      <c r="G1" s="312"/>
      <c r="H1" s="266"/>
    </row>
    <row r="2" spans="1:8" ht="24">
      <c r="A2" s="268" t="s">
        <v>63</v>
      </c>
      <c r="B2" s="269" t="s">
        <v>64</v>
      </c>
      <c r="C2" s="269" t="s">
        <v>109</v>
      </c>
      <c r="D2" s="269" t="s">
        <v>65</v>
      </c>
      <c r="E2" s="269" t="s">
        <v>117</v>
      </c>
      <c r="F2" s="269" t="s">
        <v>66</v>
      </c>
      <c r="G2" s="270" t="s">
        <v>67</v>
      </c>
      <c r="H2" s="266"/>
    </row>
    <row r="3" spans="1:8" ht="24">
      <c r="A3" s="271">
        <v>1</v>
      </c>
      <c r="B3" s="281">
        <v>1</v>
      </c>
      <c r="C3" s="273">
        <v>43865</v>
      </c>
      <c r="D3" s="272" t="s">
        <v>242</v>
      </c>
      <c r="E3" s="272" t="s">
        <v>243</v>
      </c>
      <c r="F3" s="272" t="s">
        <v>379</v>
      </c>
      <c r="G3" s="274" t="s">
        <v>248</v>
      </c>
      <c r="H3" s="266"/>
    </row>
    <row r="4" spans="1:8" ht="36.75" customHeight="1" thickBot="1">
      <c r="A4" s="275">
        <v>2</v>
      </c>
      <c r="B4" s="276">
        <v>1.1000000000000001</v>
      </c>
      <c r="C4" s="277">
        <v>43875</v>
      </c>
      <c r="D4" s="278" t="s">
        <v>242</v>
      </c>
      <c r="E4" s="278" t="s">
        <v>380</v>
      </c>
      <c r="F4" s="278" t="s">
        <v>244</v>
      </c>
      <c r="G4" s="279" t="s">
        <v>248</v>
      </c>
      <c r="H4" s="266"/>
    </row>
  </sheetData>
  <mergeCells count="1">
    <mergeCell ref="A1:G1"/>
  </mergeCells>
  <phoneticPr fontId="33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EE3D-ED40-4F34-87EE-99D6494A118A}">
  <dimension ref="A1:AA61"/>
  <sheetViews>
    <sheetView tabSelected="1" zoomScale="85" zoomScaleNormal="85" workbookViewId="0">
      <pane xSplit="4" ySplit="9" topLeftCell="E10" activePane="bottomRight" state="frozen"/>
      <selection pane="topRight" activeCell="E1" sqref="E1"/>
      <selection pane="bottomLeft" activeCell="A11" sqref="A11"/>
      <selection pane="bottomRight" activeCell="S11" sqref="S11"/>
    </sheetView>
  </sheetViews>
  <sheetFormatPr baseColWidth="10" defaultRowHeight="12"/>
  <cols>
    <col min="1" max="1" width="4" style="296" customWidth="1"/>
    <col min="2" max="2" width="13.5703125" style="296" customWidth="1"/>
    <col min="3" max="3" width="4.28515625" style="296" customWidth="1"/>
    <col min="4" max="4" width="47.85546875" style="296" bestFit="1" customWidth="1"/>
    <col min="5" max="5" width="15.7109375" style="296" bestFit="1" customWidth="1"/>
    <col min="6" max="6" width="17.140625" style="296" customWidth="1"/>
    <col min="7" max="7" width="4.28515625" style="296" customWidth="1"/>
    <col min="8" max="8" width="30.7109375" style="296" customWidth="1"/>
    <col min="9" max="10" width="14.28515625" style="296" customWidth="1"/>
    <col min="11" max="11" width="7.7109375" style="296" customWidth="1"/>
    <col min="12" max="12" width="8.5703125" style="296" customWidth="1"/>
    <col min="13" max="13" width="3.28515625" style="296" customWidth="1"/>
    <col min="14" max="14" width="8.7109375" style="296" customWidth="1"/>
    <col min="15" max="16" width="28.7109375" style="296" customWidth="1"/>
    <col min="17" max="21" width="22.85546875" style="296" customWidth="1"/>
    <col min="22" max="16384" width="11.42578125" style="296"/>
  </cols>
  <sheetData>
    <row r="1" spans="1:27" ht="15">
      <c r="A1" s="396" t="s">
        <v>326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</row>
    <row r="2" spans="1:27" ht="12.75" customHeight="1">
      <c r="A2" s="394" t="s">
        <v>347</v>
      </c>
      <c r="B2" s="394"/>
      <c r="C2" s="394"/>
      <c r="D2" s="394" t="s">
        <v>348</v>
      </c>
      <c r="E2" s="394"/>
      <c r="F2" s="394"/>
      <c r="G2" s="394"/>
      <c r="H2" s="394" t="s">
        <v>347</v>
      </c>
      <c r="I2" s="394"/>
      <c r="J2" s="394" t="s">
        <v>348</v>
      </c>
      <c r="K2" s="394"/>
      <c r="L2" s="394"/>
      <c r="M2" s="394"/>
      <c r="N2" s="394"/>
      <c r="O2" s="394" t="s">
        <v>347</v>
      </c>
      <c r="P2" s="394"/>
      <c r="Q2" s="305" t="s">
        <v>286</v>
      </c>
      <c r="R2" s="305" t="s">
        <v>292</v>
      </c>
      <c r="S2" s="305" t="s">
        <v>289</v>
      </c>
      <c r="T2" s="305" t="s">
        <v>290</v>
      </c>
      <c r="U2" s="305" t="s">
        <v>288</v>
      </c>
    </row>
    <row r="3" spans="1:27" ht="12" customHeight="1">
      <c r="A3" s="394" t="s">
        <v>275</v>
      </c>
      <c r="B3" s="394" t="s">
        <v>258</v>
      </c>
      <c r="C3" s="394"/>
      <c r="D3" s="390">
        <v>1</v>
      </c>
      <c r="E3" s="390"/>
      <c r="F3" s="390"/>
      <c r="G3" s="390"/>
      <c r="H3" s="389" t="s">
        <v>259</v>
      </c>
      <c r="I3" s="389"/>
      <c r="J3" s="390">
        <f>COUNTIF($M$10:$M$61,"Si")</f>
        <v>44</v>
      </c>
      <c r="K3" s="390"/>
      <c r="L3" s="390"/>
      <c r="M3" s="390"/>
      <c r="N3" s="390"/>
      <c r="O3" s="400" t="s">
        <v>259</v>
      </c>
      <c r="P3" s="400"/>
      <c r="Q3" s="297">
        <f>COUNTIF(W9:W61,"Si")</f>
        <v>19</v>
      </c>
      <c r="R3" s="297">
        <f t="shared" ref="R3:U3" si="0">COUNTIF(X9:X61,"Si")</f>
        <v>17</v>
      </c>
      <c r="S3" s="297">
        <f t="shared" si="0"/>
        <v>4</v>
      </c>
      <c r="T3" s="297">
        <f t="shared" si="0"/>
        <v>1</v>
      </c>
      <c r="U3" s="297">
        <f t="shared" si="0"/>
        <v>3</v>
      </c>
    </row>
    <row r="4" spans="1:27" ht="12" customHeight="1">
      <c r="A4" s="394" t="s">
        <v>240</v>
      </c>
      <c r="B4" s="394" t="s">
        <v>240</v>
      </c>
      <c r="C4" s="394"/>
      <c r="D4" s="390" t="s">
        <v>250</v>
      </c>
      <c r="E4" s="390"/>
      <c r="F4" s="390"/>
      <c r="G4" s="390"/>
      <c r="H4" s="389" t="s">
        <v>262</v>
      </c>
      <c r="I4" s="389"/>
      <c r="J4" s="390">
        <f>COUNTIF($M$10:$M$61,"No")</f>
        <v>5</v>
      </c>
      <c r="K4" s="390"/>
      <c r="L4" s="390"/>
      <c r="M4" s="390"/>
      <c r="N4" s="390"/>
      <c r="O4" s="400" t="s">
        <v>262</v>
      </c>
      <c r="P4" s="400"/>
      <c r="Q4" s="297">
        <f>COUNTIF(W9:W61,"No")</f>
        <v>0</v>
      </c>
      <c r="R4" s="297">
        <f t="shared" ref="R4:U4" si="1">COUNTIF(X9:X61,"No")</f>
        <v>0</v>
      </c>
      <c r="S4" s="297">
        <f t="shared" si="1"/>
        <v>1</v>
      </c>
      <c r="T4" s="297">
        <f t="shared" si="1"/>
        <v>4</v>
      </c>
      <c r="U4" s="297">
        <f t="shared" si="1"/>
        <v>0</v>
      </c>
    </row>
    <row r="5" spans="1:27" ht="12" customHeight="1">
      <c r="A5" s="394" t="s">
        <v>260</v>
      </c>
      <c r="B5" s="394" t="s">
        <v>260</v>
      </c>
      <c r="C5" s="394"/>
      <c r="D5" s="390" t="s">
        <v>241</v>
      </c>
      <c r="E5" s="390"/>
      <c r="F5" s="390"/>
      <c r="G5" s="390"/>
      <c r="H5" s="389" t="s">
        <v>263</v>
      </c>
      <c r="I5" s="389"/>
      <c r="J5" s="390">
        <f>COUNTIF($M$10:$M$61,"NA")</f>
        <v>0</v>
      </c>
      <c r="K5" s="390"/>
      <c r="L5" s="390"/>
      <c r="M5" s="390"/>
      <c r="N5" s="390"/>
      <c r="O5" s="400" t="s">
        <v>263</v>
      </c>
      <c r="P5" s="400"/>
      <c r="Q5" s="297">
        <f>COUNTIF(W9:W61,"NA")</f>
        <v>0</v>
      </c>
      <c r="R5" s="297">
        <f t="shared" ref="R5:U5" si="2">COUNTIF(X9:X61,"NA")</f>
        <v>0</v>
      </c>
      <c r="S5" s="297">
        <f t="shared" si="2"/>
        <v>0</v>
      </c>
      <c r="T5" s="297">
        <f t="shared" si="2"/>
        <v>0</v>
      </c>
      <c r="U5" s="297">
        <f t="shared" si="2"/>
        <v>0</v>
      </c>
    </row>
    <row r="6" spans="1:27">
      <c r="A6" s="394" t="s">
        <v>109</v>
      </c>
      <c r="B6" s="394" t="s">
        <v>109</v>
      </c>
      <c r="C6" s="394"/>
      <c r="D6" s="391">
        <v>43865</v>
      </c>
      <c r="E6" s="391"/>
      <c r="F6" s="391"/>
      <c r="G6" s="391"/>
      <c r="H6" s="389" t="s">
        <v>266</v>
      </c>
      <c r="I6" s="389"/>
      <c r="J6" s="395">
        <f>((J3+J4))/(J3+J4+(COUNTIF($N$10:$N$61,"")))</f>
        <v>0.94230769230769229</v>
      </c>
      <c r="K6" s="395">
        <f>((K3+K4))/(K3+K4+ COUNTIF($N$13:$N$92,""))</f>
        <v>0</v>
      </c>
      <c r="L6" s="395">
        <f>((L3+L4))/(L3+L4+ COUNTIF($N$13:$N$92,""))</f>
        <v>0</v>
      </c>
      <c r="M6" s="395">
        <f>((M3+M4))/(M3+M4+ COUNTIF($N$13:$N$92,""))</f>
        <v>0</v>
      </c>
      <c r="N6" s="395">
        <f>((N3+N4))/(N3+N4+ COUNTIF($N$13:$N$92,""))</f>
        <v>0</v>
      </c>
      <c r="O6" s="400" t="s">
        <v>266</v>
      </c>
      <c r="P6" s="400"/>
      <c r="Q6" s="298">
        <f>((Q3+Q4))/(Q3+Q4+ (COUNTIF($M$15:$M$61,"")+COUNTIF($M$10:$M$13,"")))</f>
        <v>0.90476190476190477</v>
      </c>
      <c r="R6" s="298">
        <f>((R3+R4))/(R3+R4+ (COUNTIF($M$15:$M$61,"")+COUNTIF($M$10:$M$13,"")))</f>
        <v>0.89473684210526316</v>
      </c>
      <c r="S6" s="298">
        <f>((S3+S4))/(S3+S4+ (COUNTIF($M$15:$M$61,"")+COUNTIF($M$10:$M$13,"")))</f>
        <v>0.7142857142857143</v>
      </c>
      <c r="T6" s="298">
        <f>((T3+T4))/(T3+T4+ (COUNTIF($M$15:$M$61,"")+COUNTIF($M$10:$M$13,"")))</f>
        <v>0.7142857142857143</v>
      </c>
      <c r="U6" s="298">
        <f>((U3+U4))/(U3+U4+ (COUNTIF($M$15:$M$61,"")+COUNTIF($M$10:$M$13,"")))</f>
        <v>0.6</v>
      </c>
    </row>
    <row r="7" spans="1:27" ht="12" customHeight="1">
      <c r="A7" s="394" t="s">
        <v>264</v>
      </c>
      <c r="B7" s="394" t="s">
        <v>264</v>
      </c>
      <c r="C7" s="394"/>
      <c r="D7" s="390" t="s">
        <v>265</v>
      </c>
      <c r="E7" s="390"/>
      <c r="F7" s="390"/>
      <c r="G7" s="390"/>
      <c r="H7" s="389" t="s">
        <v>267</v>
      </c>
      <c r="I7" s="389"/>
      <c r="J7" s="395">
        <f>J3/(J3+J4)</f>
        <v>0.89795918367346939</v>
      </c>
      <c r="K7" s="395" t="e">
        <f>K3/(K3+K4)</f>
        <v>#DIV/0!</v>
      </c>
      <c r="L7" s="395" t="e">
        <f>L3/(L3+L4)</f>
        <v>#DIV/0!</v>
      </c>
      <c r="M7" s="395" t="e">
        <f>M3/(M3+M4)</f>
        <v>#DIV/0!</v>
      </c>
      <c r="N7" s="395" t="e">
        <f>N3/(N3+N4)</f>
        <v>#DIV/0!</v>
      </c>
      <c r="O7" s="400" t="s">
        <v>267</v>
      </c>
      <c r="P7" s="400"/>
      <c r="Q7" s="298">
        <f>Q3/(Q3+Q4)</f>
        <v>1</v>
      </c>
      <c r="R7" s="298">
        <f t="shared" ref="R7:T7" si="3">R3/(R3+R4)</f>
        <v>1</v>
      </c>
      <c r="S7" s="298">
        <f t="shared" si="3"/>
        <v>0.8</v>
      </c>
      <c r="T7" s="298">
        <f t="shared" si="3"/>
        <v>0.2</v>
      </c>
      <c r="U7" s="298">
        <f>U3/(U3+U4)</f>
        <v>1</v>
      </c>
    </row>
    <row r="8" spans="1:27" ht="12.75" customHeight="1">
      <c r="A8" s="306" t="s">
        <v>252</v>
      </c>
      <c r="B8" s="306" t="s">
        <v>269</v>
      </c>
      <c r="C8" s="397" t="s">
        <v>271</v>
      </c>
      <c r="D8" s="397"/>
      <c r="E8" s="306" t="s">
        <v>284</v>
      </c>
      <c r="F8" s="306" t="s">
        <v>270</v>
      </c>
      <c r="G8" s="397" t="s">
        <v>271</v>
      </c>
      <c r="H8" s="397"/>
      <c r="I8" s="306" t="s">
        <v>272</v>
      </c>
      <c r="J8" s="306" t="s">
        <v>349</v>
      </c>
      <c r="K8" s="306" t="s">
        <v>274</v>
      </c>
      <c r="L8" s="306" t="s">
        <v>275</v>
      </c>
      <c r="M8" s="393" t="s">
        <v>276</v>
      </c>
      <c r="N8" s="393"/>
      <c r="O8" s="306" t="s">
        <v>277</v>
      </c>
      <c r="P8" s="306" t="s">
        <v>278</v>
      </c>
      <c r="Q8" s="306" t="s">
        <v>279</v>
      </c>
      <c r="R8" s="306" t="s">
        <v>280</v>
      </c>
      <c r="S8" s="306" t="s">
        <v>281</v>
      </c>
      <c r="T8" s="306" t="s">
        <v>282</v>
      </c>
      <c r="U8" s="306" t="s">
        <v>283</v>
      </c>
      <c r="W8" s="305" t="s">
        <v>286</v>
      </c>
      <c r="X8" s="305" t="s">
        <v>292</v>
      </c>
      <c r="Y8" s="305" t="s">
        <v>289</v>
      </c>
      <c r="Z8" s="305" t="s">
        <v>290</v>
      </c>
      <c r="AA8" s="305" t="s">
        <v>288</v>
      </c>
    </row>
    <row r="9" spans="1:27" ht="12" customHeight="1">
      <c r="A9" s="392" t="s">
        <v>55</v>
      </c>
      <c r="B9" s="392"/>
      <c r="C9" s="392"/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392"/>
      <c r="P9" s="392"/>
      <c r="Q9" s="392"/>
      <c r="R9" s="392"/>
      <c r="S9" s="392"/>
      <c r="T9" s="392"/>
      <c r="U9" s="392"/>
      <c r="W9" s="300" t="str">
        <f>IF(F9=$W$8,M9,"")</f>
        <v/>
      </c>
      <c r="X9" s="300" t="str">
        <f>IF(F9=$X$8,M9,"")</f>
        <v/>
      </c>
      <c r="Y9" s="300" t="str">
        <f>IF(F9=$Y$8,M9,"")</f>
        <v/>
      </c>
      <c r="Z9" s="300" t="str">
        <f>IF(F9=$Z$8,M9,"")</f>
        <v/>
      </c>
      <c r="AA9" s="300" t="str">
        <f>IF(F9=$AA$8,M9,"")</f>
        <v/>
      </c>
    </row>
    <row r="10" spans="1:27" ht="24">
      <c r="A10" s="288">
        <v>1</v>
      </c>
      <c r="B10" s="288" t="s">
        <v>55</v>
      </c>
      <c r="C10" s="304">
        <f>A10</f>
        <v>1</v>
      </c>
      <c r="D10" s="302" t="s">
        <v>285</v>
      </c>
      <c r="E10" s="295"/>
      <c r="F10" s="288" t="s">
        <v>286</v>
      </c>
      <c r="G10" s="304">
        <f>A10</f>
        <v>1</v>
      </c>
      <c r="H10" s="288"/>
      <c r="I10" s="288" t="s">
        <v>251</v>
      </c>
      <c r="J10" s="288" t="s">
        <v>249</v>
      </c>
      <c r="K10" s="288" t="s">
        <v>287</v>
      </c>
      <c r="L10" s="299">
        <v>1</v>
      </c>
      <c r="M10" s="301" t="s">
        <v>134</v>
      </c>
      <c r="N10" s="410" t="str">
        <f t="shared" ref="N10" si="4">IF(M10="No","û",IF(M10="Si","ü",IF(M10="NA","l","")))</f>
        <v>ü</v>
      </c>
      <c r="O10" s="288" t="s">
        <v>356</v>
      </c>
      <c r="P10" s="288" t="s">
        <v>352</v>
      </c>
      <c r="Q10" s="288" t="str">
        <f>B10</f>
        <v>Inicio</v>
      </c>
      <c r="R10" s="288"/>
      <c r="S10" s="288"/>
      <c r="T10" s="288" t="s">
        <v>352</v>
      </c>
      <c r="U10" s="288"/>
      <c r="W10" s="300" t="str">
        <f t="shared" ref="W10:W61" si="5">IF(F10=$W$8,M10,"")</f>
        <v>Si</v>
      </c>
      <c r="X10" s="300" t="str">
        <f>IF(F10=$X$8,M10,"")</f>
        <v/>
      </c>
      <c r="Y10" s="300" t="str">
        <f t="shared" ref="Y10:Y61" si="6">IF(F10=$Y$8,M10,"")</f>
        <v/>
      </c>
      <c r="Z10" s="300" t="str">
        <f t="shared" ref="Z10:Z61" si="7">IF(F10=$Z$8,M10,"")</f>
        <v/>
      </c>
      <c r="AA10" s="300" t="str">
        <f t="shared" ref="AA10:AA61" si="8">IF(F10=$AA$8,M10,"")</f>
        <v/>
      </c>
    </row>
    <row r="11" spans="1:27" ht="24">
      <c r="A11" s="288">
        <v>2</v>
      </c>
      <c r="B11" s="288" t="s">
        <v>55</v>
      </c>
      <c r="C11" s="304">
        <f t="shared" ref="C11:C36" si="9">A11</f>
        <v>2</v>
      </c>
      <c r="D11" s="302" t="s">
        <v>355</v>
      </c>
      <c r="E11" s="295"/>
      <c r="F11" s="288" t="s">
        <v>286</v>
      </c>
      <c r="G11" s="304">
        <f t="shared" ref="G11:G13" si="10">A11</f>
        <v>2</v>
      </c>
      <c r="H11" s="288"/>
      <c r="I11" s="288" t="s">
        <v>251</v>
      </c>
      <c r="J11" s="288" t="s">
        <v>249</v>
      </c>
      <c r="K11" s="288" t="s">
        <v>287</v>
      </c>
      <c r="L11" s="299">
        <v>1</v>
      </c>
      <c r="M11" s="301" t="s">
        <v>134</v>
      </c>
      <c r="N11" s="410" t="str">
        <f t="shared" ref="N11:N13" si="11">IF(M11="No","û",IF(M11="Si","ü",IF(M11="NA","l","")))</f>
        <v>ü</v>
      </c>
      <c r="O11" s="288" t="s">
        <v>356</v>
      </c>
      <c r="P11" s="288" t="s">
        <v>421</v>
      </c>
      <c r="Q11" s="288" t="str">
        <f t="shared" ref="Q11:Q61" si="12">B11</f>
        <v>Inicio</v>
      </c>
      <c r="R11" s="288"/>
      <c r="S11" s="288"/>
      <c r="T11" s="288" t="s">
        <v>421</v>
      </c>
      <c r="U11" s="288"/>
      <c r="W11" s="300" t="str">
        <f t="shared" si="5"/>
        <v>Si</v>
      </c>
      <c r="X11" s="300" t="str">
        <f t="shared" ref="X10:X61" si="13">IF(F11=$X$8,M11,"")</f>
        <v/>
      </c>
      <c r="Y11" s="300" t="str">
        <f t="shared" si="6"/>
        <v/>
      </c>
      <c r="Z11" s="300" t="str">
        <f t="shared" si="7"/>
        <v/>
      </c>
      <c r="AA11" s="300" t="str">
        <f t="shared" si="8"/>
        <v/>
      </c>
    </row>
    <row r="12" spans="1:27" ht="24">
      <c r="A12" s="288">
        <v>3</v>
      </c>
      <c r="B12" s="288" t="s">
        <v>55</v>
      </c>
      <c r="C12" s="304">
        <f t="shared" si="9"/>
        <v>3</v>
      </c>
      <c r="D12" s="302" t="s">
        <v>353</v>
      </c>
      <c r="E12" s="295"/>
      <c r="F12" s="288" t="s">
        <v>286</v>
      </c>
      <c r="G12" s="304">
        <f t="shared" si="10"/>
        <v>3</v>
      </c>
      <c r="H12" s="288"/>
      <c r="I12" s="288" t="s">
        <v>251</v>
      </c>
      <c r="J12" s="288" t="s">
        <v>249</v>
      </c>
      <c r="K12" s="288" t="s">
        <v>287</v>
      </c>
      <c r="L12" s="299">
        <v>1</v>
      </c>
      <c r="M12" s="301" t="s">
        <v>134</v>
      </c>
      <c r="N12" s="410" t="str">
        <f t="shared" si="11"/>
        <v>ü</v>
      </c>
      <c r="O12" s="288" t="s">
        <v>356</v>
      </c>
      <c r="P12" s="288" t="s">
        <v>422</v>
      </c>
      <c r="Q12" s="288" t="str">
        <f t="shared" si="12"/>
        <v>Inicio</v>
      </c>
      <c r="R12" s="288"/>
      <c r="S12" s="288"/>
      <c r="T12" s="288" t="s">
        <v>422</v>
      </c>
      <c r="U12" s="288"/>
      <c r="W12" s="300" t="str">
        <f t="shared" si="5"/>
        <v>Si</v>
      </c>
      <c r="X12" s="300" t="str">
        <f t="shared" si="13"/>
        <v/>
      </c>
      <c r="Y12" s="300" t="str">
        <f t="shared" si="6"/>
        <v/>
      </c>
      <c r="Z12" s="300" t="str">
        <f t="shared" si="7"/>
        <v/>
      </c>
      <c r="AA12" s="300" t="str">
        <f t="shared" si="8"/>
        <v/>
      </c>
    </row>
    <row r="13" spans="1:27" ht="36">
      <c r="A13" s="288">
        <v>4</v>
      </c>
      <c r="B13" s="288" t="s">
        <v>55</v>
      </c>
      <c r="C13" s="304">
        <f t="shared" si="9"/>
        <v>4</v>
      </c>
      <c r="D13" s="302" t="s">
        <v>354</v>
      </c>
      <c r="E13" s="295"/>
      <c r="F13" s="288" t="s">
        <v>286</v>
      </c>
      <c r="G13" s="304">
        <f>A13</f>
        <v>4</v>
      </c>
      <c r="H13" s="288"/>
      <c r="I13" s="288" t="s">
        <v>251</v>
      </c>
      <c r="J13" s="288" t="s">
        <v>249</v>
      </c>
      <c r="K13" s="288" t="s">
        <v>287</v>
      </c>
      <c r="L13" s="299">
        <v>1</v>
      </c>
      <c r="M13" s="301" t="s">
        <v>134</v>
      </c>
      <c r="N13" s="410" t="str">
        <f t="shared" si="11"/>
        <v>ü</v>
      </c>
      <c r="O13" s="288" t="s">
        <v>367</v>
      </c>
      <c r="P13" s="288" t="s">
        <v>412</v>
      </c>
      <c r="Q13" s="288" t="str">
        <f t="shared" si="12"/>
        <v>Inicio</v>
      </c>
      <c r="R13" s="288"/>
      <c r="S13" s="288"/>
      <c r="T13" s="288" t="s">
        <v>423</v>
      </c>
      <c r="U13" s="288"/>
      <c r="W13" s="300" t="str">
        <f t="shared" si="5"/>
        <v>Si</v>
      </c>
      <c r="X13" s="300" t="str">
        <f t="shared" si="13"/>
        <v/>
      </c>
      <c r="Y13" s="300" t="str">
        <f t="shared" si="6"/>
        <v/>
      </c>
      <c r="Z13" s="300" t="str">
        <f t="shared" si="7"/>
        <v/>
      </c>
      <c r="AA13" s="300" t="str">
        <f t="shared" si="8"/>
        <v/>
      </c>
    </row>
    <row r="14" spans="1:27" ht="12" customHeight="1">
      <c r="A14" s="392" t="s">
        <v>413</v>
      </c>
      <c r="B14" s="392"/>
      <c r="C14" s="392"/>
      <c r="D14" s="392"/>
      <c r="E14" s="392"/>
      <c r="F14" s="392"/>
      <c r="G14" s="392"/>
      <c r="H14" s="392"/>
      <c r="I14" s="392"/>
      <c r="J14" s="392"/>
      <c r="K14" s="392"/>
      <c r="L14" s="392"/>
      <c r="M14" s="392"/>
      <c r="N14" s="392"/>
      <c r="O14" s="392"/>
      <c r="P14" s="392"/>
      <c r="Q14" s="392"/>
      <c r="R14" s="392"/>
      <c r="S14" s="392"/>
      <c r="T14" s="392"/>
      <c r="U14" s="392"/>
      <c r="W14" s="300" t="str">
        <f t="shared" si="5"/>
        <v/>
      </c>
      <c r="X14" s="300" t="str">
        <f t="shared" si="13"/>
        <v/>
      </c>
      <c r="Y14" s="300" t="str">
        <f t="shared" si="6"/>
        <v/>
      </c>
      <c r="Z14" s="300" t="str">
        <f t="shared" si="7"/>
        <v/>
      </c>
      <c r="AA14" s="300" t="str">
        <f t="shared" si="8"/>
        <v/>
      </c>
    </row>
    <row r="15" spans="1:27" ht="24">
      <c r="A15" s="288">
        <v>5</v>
      </c>
      <c r="B15" s="288" t="s">
        <v>413</v>
      </c>
      <c r="C15" s="304">
        <f t="shared" si="9"/>
        <v>5</v>
      </c>
      <c r="D15" s="303" t="s">
        <v>291</v>
      </c>
      <c r="E15" s="295"/>
      <c r="F15" s="288" t="s">
        <v>286</v>
      </c>
      <c r="G15" s="304">
        <f>A15</f>
        <v>5</v>
      </c>
      <c r="H15" s="288"/>
      <c r="I15" s="288" t="s">
        <v>251</v>
      </c>
      <c r="J15" s="288" t="s">
        <v>249</v>
      </c>
      <c r="K15" s="288" t="s">
        <v>287</v>
      </c>
      <c r="L15" s="299">
        <v>1</v>
      </c>
      <c r="M15" s="301" t="s">
        <v>134</v>
      </c>
      <c r="N15" s="410" t="str">
        <f>IF(M15="No","û",IF(M15="Si","ü",IF(M15="NA","l","")))</f>
        <v>ü</v>
      </c>
      <c r="O15" s="288" t="s">
        <v>368</v>
      </c>
      <c r="P15" s="288" t="s">
        <v>370</v>
      </c>
      <c r="Q15" s="288" t="str">
        <f t="shared" si="12"/>
        <v>Planificación</v>
      </c>
      <c r="R15" s="288"/>
      <c r="S15" s="288"/>
      <c r="T15" s="288" t="s">
        <v>370</v>
      </c>
      <c r="U15" s="288"/>
      <c r="W15" s="300" t="str">
        <f t="shared" si="5"/>
        <v>Si</v>
      </c>
      <c r="X15" s="300" t="str">
        <f t="shared" si="13"/>
        <v/>
      </c>
      <c r="Y15" s="300" t="str">
        <f t="shared" si="6"/>
        <v/>
      </c>
      <c r="Z15" s="300" t="str">
        <f t="shared" si="7"/>
        <v/>
      </c>
      <c r="AA15" s="300" t="str">
        <f t="shared" si="8"/>
        <v/>
      </c>
    </row>
    <row r="16" spans="1:27" ht="24">
      <c r="A16" s="288">
        <v>6</v>
      </c>
      <c r="B16" s="288" t="s">
        <v>413</v>
      </c>
      <c r="C16" s="304">
        <f t="shared" si="9"/>
        <v>6</v>
      </c>
      <c r="D16" s="303" t="s">
        <v>357</v>
      </c>
      <c r="E16" s="295"/>
      <c r="F16" s="288" t="s">
        <v>286</v>
      </c>
      <c r="G16" s="304">
        <f t="shared" ref="G16:G36" si="14">A16</f>
        <v>6</v>
      </c>
      <c r="H16" s="288"/>
      <c r="I16" s="288" t="s">
        <v>251</v>
      </c>
      <c r="J16" s="288" t="s">
        <v>249</v>
      </c>
      <c r="K16" s="288" t="s">
        <v>287</v>
      </c>
      <c r="L16" s="299">
        <v>1</v>
      </c>
      <c r="M16" s="301" t="s">
        <v>134</v>
      </c>
      <c r="N16" s="410" t="str">
        <f t="shared" ref="N16:N61" si="15">IF(M16="No","û",IF(M16="Si","ü",IF(M16="NA","l","")))</f>
        <v>ü</v>
      </c>
      <c r="O16" s="288" t="s">
        <v>358</v>
      </c>
      <c r="P16" s="288" t="s">
        <v>369</v>
      </c>
      <c r="Q16" s="288" t="str">
        <f t="shared" si="12"/>
        <v>Planificación</v>
      </c>
      <c r="R16" s="288"/>
      <c r="S16" s="288"/>
      <c r="T16" s="288" t="s">
        <v>358</v>
      </c>
      <c r="U16" s="288"/>
      <c r="W16" s="300" t="str">
        <f t="shared" si="5"/>
        <v>Si</v>
      </c>
      <c r="X16" s="300" t="str">
        <f t="shared" si="13"/>
        <v/>
      </c>
      <c r="Y16" s="300" t="str">
        <f t="shared" si="6"/>
        <v/>
      </c>
      <c r="Z16" s="300" t="str">
        <f t="shared" si="7"/>
        <v/>
      </c>
      <c r="AA16" s="300" t="str">
        <f t="shared" si="8"/>
        <v/>
      </c>
    </row>
    <row r="17" spans="1:27" ht="24">
      <c r="A17" s="288">
        <v>7</v>
      </c>
      <c r="B17" s="288" t="s">
        <v>413</v>
      </c>
      <c r="C17" s="304">
        <f t="shared" si="9"/>
        <v>7</v>
      </c>
      <c r="D17" s="303" t="s">
        <v>363</v>
      </c>
      <c r="E17" s="295"/>
      <c r="F17" s="288" t="s">
        <v>286</v>
      </c>
      <c r="G17" s="304">
        <f t="shared" si="14"/>
        <v>7</v>
      </c>
      <c r="H17" s="288"/>
      <c r="I17" s="288" t="s">
        <v>251</v>
      </c>
      <c r="J17" s="288" t="s">
        <v>249</v>
      </c>
      <c r="K17" s="288" t="s">
        <v>287</v>
      </c>
      <c r="L17" s="299">
        <v>1</v>
      </c>
      <c r="M17" s="301" t="s">
        <v>134</v>
      </c>
      <c r="N17" s="410" t="str">
        <f t="shared" si="15"/>
        <v>ü</v>
      </c>
      <c r="O17" s="288" t="s">
        <v>361</v>
      </c>
      <c r="P17" s="288" t="s">
        <v>362</v>
      </c>
      <c r="Q17" s="288" t="str">
        <f t="shared" si="12"/>
        <v>Planificación</v>
      </c>
      <c r="R17" s="288"/>
      <c r="S17" s="288"/>
      <c r="T17" s="288" t="s">
        <v>358</v>
      </c>
      <c r="U17" s="288"/>
      <c r="W17" s="300" t="str">
        <f t="shared" si="5"/>
        <v>Si</v>
      </c>
      <c r="X17" s="300" t="str">
        <f t="shared" si="13"/>
        <v/>
      </c>
      <c r="Y17" s="300" t="str">
        <f t="shared" si="6"/>
        <v/>
      </c>
      <c r="Z17" s="300" t="str">
        <f t="shared" si="7"/>
        <v/>
      </c>
      <c r="AA17" s="300" t="str">
        <f t="shared" si="8"/>
        <v/>
      </c>
    </row>
    <row r="18" spans="1:27" ht="24">
      <c r="A18" s="288">
        <v>8</v>
      </c>
      <c r="B18" s="288" t="s">
        <v>413</v>
      </c>
      <c r="C18" s="304">
        <f t="shared" si="9"/>
        <v>8</v>
      </c>
      <c r="D18" s="303" t="s">
        <v>293</v>
      </c>
      <c r="E18" s="295"/>
      <c r="F18" s="288" t="s">
        <v>286</v>
      </c>
      <c r="G18" s="304">
        <f t="shared" si="14"/>
        <v>8</v>
      </c>
      <c r="H18" s="288"/>
      <c r="I18" s="288" t="s">
        <v>251</v>
      </c>
      <c r="J18" s="288" t="s">
        <v>249</v>
      </c>
      <c r="K18" s="288" t="s">
        <v>287</v>
      </c>
      <c r="L18" s="299">
        <v>1</v>
      </c>
      <c r="M18" s="301" t="s">
        <v>134</v>
      </c>
      <c r="N18" s="410" t="str">
        <f t="shared" si="15"/>
        <v>ü</v>
      </c>
      <c r="O18" s="288" t="s">
        <v>358</v>
      </c>
      <c r="P18" s="288" t="s">
        <v>358</v>
      </c>
      <c r="Q18" s="288" t="str">
        <f t="shared" si="12"/>
        <v>Planificación</v>
      </c>
      <c r="R18" s="288"/>
      <c r="S18" s="288"/>
      <c r="T18" s="288" t="s">
        <v>371</v>
      </c>
      <c r="U18" s="288"/>
      <c r="W18" s="300" t="str">
        <f t="shared" si="5"/>
        <v>Si</v>
      </c>
      <c r="X18" s="300" t="str">
        <f t="shared" si="13"/>
        <v/>
      </c>
      <c r="Y18" s="300" t="str">
        <f t="shared" si="6"/>
        <v/>
      </c>
      <c r="Z18" s="300" t="str">
        <f t="shared" si="7"/>
        <v/>
      </c>
      <c r="AA18" s="300" t="str">
        <f t="shared" si="8"/>
        <v/>
      </c>
    </row>
    <row r="19" spans="1:27" ht="24">
      <c r="A19" s="288">
        <v>9</v>
      </c>
      <c r="B19" s="288" t="s">
        <v>413</v>
      </c>
      <c r="C19" s="304">
        <f t="shared" si="9"/>
        <v>9</v>
      </c>
      <c r="D19" s="303" t="s">
        <v>351</v>
      </c>
      <c r="E19" s="295"/>
      <c r="F19" s="288" t="s">
        <v>286</v>
      </c>
      <c r="G19" s="304">
        <f t="shared" si="14"/>
        <v>9</v>
      </c>
      <c r="H19" s="288"/>
      <c r="I19" s="288" t="s">
        <v>251</v>
      </c>
      <c r="J19" s="288" t="s">
        <v>249</v>
      </c>
      <c r="K19" s="288" t="s">
        <v>287</v>
      </c>
      <c r="L19" s="299">
        <v>1</v>
      </c>
      <c r="M19" s="301" t="s">
        <v>134</v>
      </c>
      <c r="N19" s="410" t="str">
        <f t="shared" si="15"/>
        <v>ü</v>
      </c>
      <c r="O19" s="288" t="s">
        <v>371</v>
      </c>
      <c r="P19" s="288" t="s">
        <v>358</v>
      </c>
      <c r="Q19" s="288" t="str">
        <f t="shared" si="12"/>
        <v>Planificación</v>
      </c>
      <c r="R19" s="288"/>
      <c r="S19" s="288"/>
      <c r="T19" s="288" t="s">
        <v>372</v>
      </c>
      <c r="U19" s="288"/>
      <c r="W19" s="300" t="str">
        <f t="shared" si="5"/>
        <v>Si</v>
      </c>
      <c r="X19" s="300" t="str">
        <f t="shared" si="13"/>
        <v/>
      </c>
      <c r="Y19" s="300" t="str">
        <f t="shared" si="6"/>
        <v/>
      </c>
      <c r="Z19" s="300" t="str">
        <f t="shared" si="7"/>
        <v/>
      </c>
      <c r="AA19" s="300" t="str">
        <f t="shared" si="8"/>
        <v/>
      </c>
    </row>
    <row r="20" spans="1:27" ht="24">
      <c r="A20" s="288">
        <v>10</v>
      </c>
      <c r="B20" s="288" t="s">
        <v>413</v>
      </c>
      <c r="C20" s="304">
        <f t="shared" si="9"/>
        <v>10</v>
      </c>
      <c r="D20" s="309" t="s">
        <v>350</v>
      </c>
      <c r="E20" s="295"/>
      <c r="F20" s="288" t="s">
        <v>286</v>
      </c>
      <c r="G20" s="304">
        <f t="shared" si="14"/>
        <v>10</v>
      </c>
      <c r="H20" s="288"/>
      <c r="I20" s="288" t="s">
        <v>251</v>
      </c>
      <c r="J20" s="288" t="s">
        <v>249</v>
      </c>
      <c r="K20" s="288" t="s">
        <v>287</v>
      </c>
      <c r="L20" s="299">
        <v>2</v>
      </c>
      <c r="M20" s="301" t="s">
        <v>134</v>
      </c>
      <c r="N20" s="410" t="str">
        <f t="shared" si="15"/>
        <v>ü</v>
      </c>
      <c r="O20" s="288" t="str">
        <f t="shared" ref="O20:O24" si="16">"Plantilla de "&amp;D20</f>
        <v>Plantilla de Plan de Proyecto</v>
      </c>
      <c r="P20" s="288" t="str">
        <f t="shared" ref="P20:P24" si="17">D20</f>
        <v>Plan de Proyecto</v>
      </c>
      <c r="Q20" s="288" t="str">
        <f t="shared" si="12"/>
        <v>Planificación</v>
      </c>
      <c r="R20" s="288"/>
      <c r="S20" s="288"/>
      <c r="T20" s="288" t="str">
        <f t="shared" ref="T20:T24" si="18">D20</f>
        <v>Plan de Proyecto</v>
      </c>
      <c r="U20" s="288"/>
      <c r="W20" s="300" t="str">
        <f t="shared" si="5"/>
        <v>Si</v>
      </c>
      <c r="X20" s="300" t="str">
        <f t="shared" si="13"/>
        <v/>
      </c>
      <c r="Y20" s="300" t="str">
        <f t="shared" si="6"/>
        <v/>
      </c>
      <c r="Z20" s="300" t="str">
        <f t="shared" si="7"/>
        <v/>
      </c>
      <c r="AA20" s="300" t="str">
        <f t="shared" si="8"/>
        <v/>
      </c>
    </row>
    <row r="21" spans="1:27" ht="24">
      <c r="A21" s="288">
        <v>11</v>
      </c>
      <c r="B21" s="288" t="s">
        <v>413</v>
      </c>
      <c r="C21" s="304">
        <f t="shared" si="9"/>
        <v>11</v>
      </c>
      <c r="D21" s="309" t="s">
        <v>352</v>
      </c>
      <c r="E21" s="295"/>
      <c r="F21" s="288" t="s">
        <v>286</v>
      </c>
      <c r="G21" s="304">
        <f t="shared" si="14"/>
        <v>11</v>
      </c>
      <c r="H21" s="288"/>
      <c r="I21" s="288" t="s">
        <v>251</v>
      </c>
      <c r="J21" s="288" t="s">
        <v>249</v>
      </c>
      <c r="K21" s="288" t="s">
        <v>287</v>
      </c>
      <c r="L21" s="299">
        <v>2</v>
      </c>
      <c r="M21" s="301" t="s">
        <v>134</v>
      </c>
      <c r="N21" s="410" t="str">
        <f t="shared" si="15"/>
        <v>ü</v>
      </c>
      <c r="O21" s="288" t="str">
        <f t="shared" si="16"/>
        <v>Plantilla de Acta de reunión interna</v>
      </c>
      <c r="P21" s="288" t="str">
        <f t="shared" si="17"/>
        <v>Acta de reunión interna</v>
      </c>
      <c r="Q21" s="288" t="str">
        <f t="shared" si="12"/>
        <v>Planificación</v>
      </c>
      <c r="R21" s="288"/>
      <c r="S21" s="288"/>
      <c r="T21" s="288" t="str">
        <f t="shared" si="18"/>
        <v>Acta de reunión interna</v>
      </c>
      <c r="U21" s="288"/>
      <c r="W21" s="300" t="str">
        <f t="shared" si="5"/>
        <v>Si</v>
      </c>
      <c r="X21" s="300" t="str">
        <f t="shared" si="13"/>
        <v/>
      </c>
      <c r="Y21" s="300" t="str">
        <f t="shared" si="6"/>
        <v/>
      </c>
      <c r="Z21" s="300" t="str">
        <f t="shared" si="7"/>
        <v/>
      </c>
      <c r="AA21" s="300" t="str">
        <f t="shared" si="8"/>
        <v/>
      </c>
    </row>
    <row r="22" spans="1:27" ht="24">
      <c r="A22" s="288">
        <v>12</v>
      </c>
      <c r="B22" s="288" t="s">
        <v>413</v>
      </c>
      <c r="C22" s="304">
        <f t="shared" si="9"/>
        <v>12</v>
      </c>
      <c r="D22" s="309" t="s">
        <v>384</v>
      </c>
      <c r="E22" s="295"/>
      <c r="F22" s="288" t="s">
        <v>286</v>
      </c>
      <c r="G22" s="304">
        <f t="shared" si="14"/>
        <v>12</v>
      </c>
      <c r="H22" s="288"/>
      <c r="I22" s="288" t="s">
        <v>251</v>
      </c>
      <c r="J22" s="288" t="s">
        <v>249</v>
      </c>
      <c r="K22" s="288" t="s">
        <v>287</v>
      </c>
      <c r="L22" s="299">
        <v>2</v>
      </c>
      <c r="M22" s="301" t="s">
        <v>134</v>
      </c>
      <c r="N22" s="410" t="str">
        <f t="shared" si="15"/>
        <v>ü</v>
      </c>
      <c r="O22" s="288" t="str">
        <f t="shared" si="16"/>
        <v>Plantilla de Informe avance semanal</v>
      </c>
      <c r="P22" s="288" t="str">
        <f t="shared" si="17"/>
        <v>Informe avance semanal</v>
      </c>
      <c r="Q22" s="288" t="str">
        <f t="shared" si="12"/>
        <v>Planificación</v>
      </c>
      <c r="R22" s="288"/>
      <c r="S22" s="288"/>
      <c r="T22" s="288" t="str">
        <f t="shared" si="18"/>
        <v>Informe avance semanal</v>
      </c>
      <c r="U22" s="288"/>
      <c r="W22" s="300" t="str">
        <f t="shared" si="5"/>
        <v>Si</v>
      </c>
      <c r="X22" s="300" t="str">
        <f t="shared" si="13"/>
        <v/>
      </c>
      <c r="Y22" s="300" t="str">
        <f t="shared" si="6"/>
        <v/>
      </c>
      <c r="Z22" s="300" t="str">
        <f t="shared" si="7"/>
        <v/>
      </c>
      <c r="AA22" s="300" t="str">
        <f t="shared" si="8"/>
        <v/>
      </c>
    </row>
    <row r="23" spans="1:27" ht="24">
      <c r="A23" s="288">
        <v>13</v>
      </c>
      <c r="B23" s="288" t="s">
        <v>413</v>
      </c>
      <c r="C23" s="304">
        <f t="shared" si="9"/>
        <v>13</v>
      </c>
      <c r="D23" s="309" t="s">
        <v>385</v>
      </c>
      <c r="E23" s="295"/>
      <c r="F23" s="288" t="s">
        <v>286</v>
      </c>
      <c r="G23" s="304">
        <f t="shared" si="14"/>
        <v>13</v>
      </c>
      <c r="H23" s="288"/>
      <c r="I23" s="288" t="s">
        <v>251</v>
      </c>
      <c r="J23" s="288" t="s">
        <v>249</v>
      </c>
      <c r="K23" s="288" t="s">
        <v>287</v>
      </c>
      <c r="L23" s="299">
        <v>2</v>
      </c>
      <c r="M23" s="301" t="s">
        <v>134</v>
      </c>
      <c r="N23" s="410" t="str">
        <f t="shared" si="15"/>
        <v>ü</v>
      </c>
      <c r="O23" s="288" t="str">
        <f t="shared" si="16"/>
        <v>Plantilla de Aceptación de entregables</v>
      </c>
      <c r="P23" s="288" t="str">
        <f t="shared" si="17"/>
        <v>Aceptación de entregables</v>
      </c>
      <c r="Q23" s="288" t="str">
        <f t="shared" si="12"/>
        <v>Planificación</v>
      </c>
      <c r="R23" s="288"/>
      <c r="S23" s="288"/>
      <c r="T23" s="288" t="str">
        <f t="shared" si="18"/>
        <v>Aceptación de entregables</v>
      </c>
      <c r="U23" s="288"/>
      <c r="W23" s="300" t="str">
        <f t="shared" si="5"/>
        <v>Si</v>
      </c>
      <c r="X23" s="300" t="str">
        <f t="shared" si="13"/>
        <v/>
      </c>
      <c r="Y23" s="300" t="str">
        <f t="shared" si="6"/>
        <v/>
      </c>
      <c r="Z23" s="300" t="str">
        <f t="shared" si="7"/>
        <v/>
      </c>
      <c r="AA23" s="300" t="str">
        <f t="shared" si="8"/>
        <v/>
      </c>
    </row>
    <row r="24" spans="1:27" ht="24">
      <c r="A24" s="288">
        <v>14</v>
      </c>
      <c r="B24" s="288" t="s">
        <v>413</v>
      </c>
      <c r="C24" s="304">
        <f t="shared" si="9"/>
        <v>14</v>
      </c>
      <c r="D24" s="309" t="s">
        <v>383</v>
      </c>
      <c r="E24" s="295"/>
      <c r="F24" s="288" t="s">
        <v>286</v>
      </c>
      <c r="G24" s="304">
        <f t="shared" si="14"/>
        <v>14</v>
      </c>
      <c r="H24" s="288"/>
      <c r="I24" s="288" t="s">
        <v>251</v>
      </c>
      <c r="J24" s="288" t="s">
        <v>249</v>
      </c>
      <c r="K24" s="288" t="s">
        <v>287</v>
      </c>
      <c r="L24" s="299">
        <v>2</v>
      </c>
      <c r="M24" s="301" t="s">
        <v>134</v>
      </c>
      <c r="N24" s="410" t="str">
        <f t="shared" si="15"/>
        <v>ü</v>
      </c>
      <c r="O24" s="288" t="str">
        <f t="shared" si="16"/>
        <v>Plantilla de Cronograma de Proyecto</v>
      </c>
      <c r="P24" s="288" t="str">
        <f t="shared" si="17"/>
        <v>Cronograma de Proyecto</v>
      </c>
      <c r="Q24" s="288" t="str">
        <f t="shared" si="12"/>
        <v>Planificación</v>
      </c>
      <c r="R24" s="288"/>
      <c r="S24" s="288"/>
      <c r="T24" s="288" t="str">
        <f t="shared" si="18"/>
        <v>Cronograma de Proyecto</v>
      </c>
      <c r="U24" s="288"/>
      <c r="W24" s="300" t="str">
        <f t="shared" si="5"/>
        <v>Si</v>
      </c>
      <c r="X24" s="300" t="str">
        <f t="shared" si="13"/>
        <v/>
      </c>
      <c r="Y24" s="300" t="str">
        <f t="shared" si="6"/>
        <v/>
      </c>
      <c r="Z24" s="300" t="str">
        <f t="shared" si="7"/>
        <v/>
      </c>
      <c r="AA24" s="300" t="str">
        <f t="shared" si="8"/>
        <v/>
      </c>
    </row>
    <row r="25" spans="1:27" ht="24">
      <c r="A25" s="288">
        <v>15</v>
      </c>
      <c r="B25" s="288" t="s">
        <v>413</v>
      </c>
      <c r="C25" s="304">
        <f t="shared" si="9"/>
        <v>15</v>
      </c>
      <c r="D25" s="303" t="s">
        <v>373</v>
      </c>
      <c r="E25" s="295"/>
      <c r="F25" s="288" t="s">
        <v>286</v>
      </c>
      <c r="G25" s="304">
        <f t="shared" si="14"/>
        <v>15</v>
      </c>
      <c r="H25" s="288"/>
      <c r="I25" s="288" t="s">
        <v>251</v>
      </c>
      <c r="J25" s="288" t="s">
        <v>249</v>
      </c>
      <c r="K25" s="288" t="s">
        <v>287</v>
      </c>
      <c r="L25" s="299">
        <v>1</v>
      </c>
      <c r="M25" s="301" t="s">
        <v>134</v>
      </c>
      <c r="N25" s="410" t="str">
        <f t="shared" si="15"/>
        <v>ü</v>
      </c>
      <c r="O25" s="288" t="s">
        <v>376</v>
      </c>
      <c r="P25" s="288" t="s">
        <v>377</v>
      </c>
      <c r="Q25" s="288" t="str">
        <f t="shared" si="12"/>
        <v>Planificación</v>
      </c>
      <c r="R25" s="288"/>
      <c r="S25" s="288"/>
      <c r="T25" s="288" t="s">
        <v>375</v>
      </c>
      <c r="U25" s="288"/>
      <c r="W25" s="300" t="str">
        <f t="shared" si="5"/>
        <v>Si</v>
      </c>
      <c r="X25" s="300" t="str">
        <f t="shared" si="13"/>
        <v/>
      </c>
      <c r="Y25" s="300" t="str">
        <f t="shared" si="6"/>
        <v/>
      </c>
      <c r="Z25" s="300" t="str">
        <f t="shared" si="7"/>
        <v/>
      </c>
      <c r="AA25" s="300" t="str">
        <f t="shared" si="8"/>
        <v/>
      </c>
    </row>
    <row r="26" spans="1:27" ht="24">
      <c r="A26" s="288">
        <v>16</v>
      </c>
      <c r="B26" s="288" t="s">
        <v>413</v>
      </c>
      <c r="C26" s="304">
        <f t="shared" si="9"/>
        <v>16</v>
      </c>
      <c r="D26" s="309" t="s">
        <v>365</v>
      </c>
      <c r="E26" s="295"/>
      <c r="F26" s="288" t="s">
        <v>286</v>
      </c>
      <c r="G26" s="304">
        <f t="shared" si="14"/>
        <v>16</v>
      </c>
      <c r="H26" s="288"/>
      <c r="I26" s="288" t="s">
        <v>251</v>
      </c>
      <c r="J26" s="288" t="s">
        <v>249</v>
      </c>
      <c r="K26" s="288" t="s">
        <v>287</v>
      </c>
      <c r="L26" s="299">
        <v>2</v>
      </c>
      <c r="M26" s="301" t="s">
        <v>134</v>
      </c>
      <c r="N26" s="410" t="str">
        <f t="shared" si="15"/>
        <v>ü</v>
      </c>
      <c r="O26" s="288" t="str">
        <f t="shared" ref="O26" si="19">"Plantilla de "&amp;D26</f>
        <v>Plantilla de Registro de Riesgo</v>
      </c>
      <c r="P26" s="288" t="str">
        <f t="shared" ref="P26" si="20">D26</f>
        <v>Registro de Riesgo</v>
      </c>
      <c r="Q26" s="288" t="str">
        <f t="shared" si="12"/>
        <v>Planificación</v>
      </c>
      <c r="R26" s="288"/>
      <c r="S26" s="288"/>
      <c r="T26" s="288" t="str">
        <f t="shared" ref="T26" si="21">D26</f>
        <v>Registro de Riesgo</v>
      </c>
      <c r="U26" s="288"/>
      <c r="W26" s="300" t="str">
        <f t="shared" si="5"/>
        <v>Si</v>
      </c>
      <c r="X26" s="300" t="str">
        <f t="shared" si="13"/>
        <v/>
      </c>
      <c r="Y26" s="300" t="str">
        <f t="shared" si="6"/>
        <v/>
      </c>
      <c r="Z26" s="300" t="str">
        <f t="shared" si="7"/>
        <v/>
      </c>
      <c r="AA26" s="300" t="str">
        <f t="shared" si="8"/>
        <v/>
      </c>
    </row>
    <row r="27" spans="1:27" ht="36">
      <c r="A27" s="288">
        <v>17</v>
      </c>
      <c r="B27" s="288" t="s">
        <v>413</v>
      </c>
      <c r="C27" s="304">
        <f t="shared" si="9"/>
        <v>17</v>
      </c>
      <c r="D27" s="303" t="s">
        <v>386</v>
      </c>
      <c r="E27" s="295"/>
      <c r="F27" s="288" t="s">
        <v>286</v>
      </c>
      <c r="G27" s="304">
        <f t="shared" si="14"/>
        <v>17</v>
      </c>
      <c r="H27" s="288"/>
      <c r="I27" s="288" t="s">
        <v>251</v>
      </c>
      <c r="J27" s="288" t="s">
        <v>249</v>
      </c>
      <c r="K27" s="288" t="s">
        <v>287</v>
      </c>
      <c r="L27" s="299">
        <v>1</v>
      </c>
      <c r="M27" s="301" t="s">
        <v>134</v>
      </c>
      <c r="N27" s="410" t="str">
        <f t="shared" si="15"/>
        <v>ü</v>
      </c>
      <c r="O27" s="288" t="s">
        <v>424</v>
      </c>
      <c r="P27" s="288" t="s">
        <v>364</v>
      </c>
      <c r="Q27" s="288" t="str">
        <f t="shared" si="12"/>
        <v>Planificación</v>
      </c>
      <c r="R27" s="288"/>
      <c r="S27" s="288"/>
      <c r="T27" s="288" t="s">
        <v>359</v>
      </c>
      <c r="U27" s="288"/>
      <c r="W27" s="300" t="str">
        <f t="shared" si="5"/>
        <v>Si</v>
      </c>
      <c r="X27" s="300" t="str">
        <f t="shared" si="13"/>
        <v/>
      </c>
      <c r="Y27" s="300" t="str">
        <f t="shared" si="6"/>
        <v/>
      </c>
      <c r="Z27" s="300" t="str">
        <f t="shared" si="7"/>
        <v/>
      </c>
      <c r="AA27" s="300" t="str">
        <f t="shared" si="8"/>
        <v/>
      </c>
    </row>
    <row r="28" spans="1:27" ht="24">
      <c r="A28" s="288">
        <v>18</v>
      </c>
      <c r="B28" s="288" t="s">
        <v>413</v>
      </c>
      <c r="C28" s="304">
        <f t="shared" si="9"/>
        <v>18</v>
      </c>
      <c r="D28" s="309" t="s">
        <v>387</v>
      </c>
      <c r="E28" s="295"/>
      <c r="F28" s="288" t="s">
        <v>286</v>
      </c>
      <c r="G28" s="304">
        <f t="shared" si="14"/>
        <v>18</v>
      </c>
      <c r="H28" s="288"/>
      <c r="I28" s="288" t="s">
        <v>251</v>
      </c>
      <c r="J28" s="288" t="s">
        <v>249</v>
      </c>
      <c r="K28" s="288" t="s">
        <v>287</v>
      </c>
      <c r="L28" s="299">
        <v>2</v>
      </c>
      <c r="M28" s="301" t="s">
        <v>134</v>
      </c>
      <c r="N28" s="410" t="str">
        <f t="shared" si="15"/>
        <v>ü</v>
      </c>
      <c r="O28" s="288" t="str">
        <f t="shared" ref="O28" si="22">"Plantilla de "&amp;D28</f>
        <v>Plantilla de  Proceso de Gestión de Proyecto</v>
      </c>
      <c r="P28" s="288" t="str">
        <f t="shared" ref="P28" si="23">D28</f>
        <v xml:space="preserve"> Proceso de Gestión de Proyecto</v>
      </c>
      <c r="Q28" s="288" t="str">
        <f t="shared" si="12"/>
        <v>Planificación</v>
      </c>
      <c r="R28" s="288"/>
      <c r="S28" s="288"/>
      <c r="T28" s="288" t="str">
        <f t="shared" ref="T28" si="24">D28</f>
        <v xml:space="preserve"> Proceso de Gestión de Proyecto</v>
      </c>
      <c r="U28" s="288"/>
      <c r="W28" s="300" t="str">
        <f t="shared" si="5"/>
        <v>Si</v>
      </c>
      <c r="X28" s="300" t="str">
        <f t="shared" si="13"/>
        <v/>
      </c>
      <c r="Y28" s="300" t="str">
        <f t="shared" si="6"/>
        <v/>
      </c>
      <c r="Z28" s="300" t="str">
        <f t="shared" si="7"/>
        <v/>
      </c>
      <c r="AA28" s="300" t="str">
        <f t="shared" si="8"/>
        <v/>
      </c>
    </row>
    <row r="29" spans="1:27" ht="36">
      <c r="A29" s="288">
        <v>19</v>
      </c>
      <c r="B29" s="288" t="s">
        <v>413</v>
      </c>
      <c r="C29" s="304">
        <f t="shared" si="9"/>
        <v>19</v>
      </c>
      <c r="D29" s="303" t="s">
        <v>392</v>
      </c>
      <c r="E29" s="295"/>
      <c r="F29" s="288" t="s">
        <v>286</v>
      </c>
      <c r="G29" s="304">
        <f t="shared" si="14"/>
        <v>19</v>
      </c>
      <c r="H29" s="288"/>
      <c r="I29" s="288" t="s">
        <v>251</v>
      </c>
      <c r="J29" s="288" t="s">
        <v>249</v>
      </c>
      <c r="K29" s="288" t="s">
        <v>287</v>
      </c>
      <c r="L29" s="299">
        <v>1</v>
      </c>
      <c r="M29" s="301" t="s">
        <v>134</v>
      </c>
      <c r="N29" s="410" t="str">
        <f t="shared" si="15"/>
        <v>ü</v>
      </c>
      <c r="O29" s="288" t="s">
        <v>378</v>
      </c>
      <c r="P29" s="288" t="s">
        <v>378</v>
      </c>
      <c r="Q29" s="288" t="str">
        <f t="shared" si="12"/>
        <v>Planificación</v>
      </c>
      <c r="R29" s="288"/>
      <c r="S29" s="288"/>
      <c r="T29" s="288" t="s">
        <v>378</v>
      </c>
      <c r="U29" s="288"/>
      <c r="W29" s="300" t="str">
        <f t="shared" si="5"/>
        <v>Si</v>
      </c>
      <c r="X29" s="300" t="str">
        <f t="shared" si="13"/>
        <v/>
      </c>
      <c r="Y29" s="300" t="str">
        <f t="shared" si="6"/>
        <v/>
      </c>
      <c r="Z29" s="300" t="str">
        <f t="shared" si="7"/>
        <v/>
      </c>
      <c r="AA29" s="300" t="str">
        <f t="shared" si="8"/>
        <v/>
      </c>
    </row>
    <row r="30" spans="1:27" ht="36">
      <c r="A30" s="288">
        <v>20</v>
      </c>
      <c r="B30" s="288" t="s">
        <v>413</v>
      </c>
      <c r="C30" s="304">
        <f t="shared" si="9"/>
        <v>20</v>
      </c>
      <c r="D30" s="303" t="s">
        <v>294</v>
      </c>
      <c r="E30" s="295" t="s">
        <v>416</v>
      </c>
      <c r="F30" s="288" t="s">
        <v>292</v>
      </c>
      <c r="G30" s="304">
        <f t="shared" si="14"/>
        <v>20</v>
      </c>
      <c r="H30" s="288" t="str">
        <f t="shared" ref="H30:H32" si="25">"Elaboración de "&amp;D30</f>
        <v>Elaboración de Definir el alcance del producto</v>
      </c>
      <c r="I30" s="288" t="s">
        <v>251</v>
      </c>
      <c r="J30" s="288" t="s">
        <v>249</v>
      </c>
      <c r="K30" s="288" t="s">
        <v>287</v>
      </c>
      <c r="L30" s="299">
        <v>1</v>
      </c>
      <c r="M30" s="301" t="s">
        <v>134</v>
      </c>
      <c r="N30" s="410" t="str">
        <f t="shared" si="15"/>
        <v>ü</v>
      </c>
      <c r="O30" s="288" t="s">
        <v>425</v>
      </c>
      <c r="P30" s="288" t="s">
        <v>364</v>
      </c>
      <c r="Q30" s="288" t="str">
        <f t="shared" si="12"/>
        <v>Planificación</v>
      </c>
      <c r="R30" s="288"/>
      <c r="S30" s="288"/>
      <c r="T30" s="288" t="s">
        <v>359</v>
      </c>
      <c r="U30" s="288"/>
      <c r="W30" s="300" t="str">
        <f t="shared" si="5"/>
        <v/>
      </c>
      <c r="X30" s="300" t="str">
        <f t="shared" si="13"/>
        <v>Si</v>
      </c>
      <c r="Y30" s="300" t="str">
        <f t="shared" si="6"/>
        <v/>
      </c>
      <c r="Z30" s="300" t="str">
        <f t="shared" si="7"/>
        <v/>
      </c>
      <c r="AA30" s="300" t="str">
        <f t="shared" si="8"/>
        <v/>
      </c>
    </row>
    <row r="31" spans="1:27" ht="24">
      <c r="A31" s="288">
        <v>21</v>
      </c>
      <c r="B31" s="288" t="s">
        <v>413</v>
      </c>
      <c r="C31" s="304">
        <f t="shared" si="9"/>
        <v>21</v>
      </c>
      <c r="D31" s="309" t="s">
        <v>360</v>
      </c>
      <c r="E31" s="295" t="s">
        <v>416</v>
      </c>
      <c r="F31" s="288" t="s">
        <v>292</v>
      </c>
      <c r="G31" s="304">
        <f t="shared" si="14"/>
        <v>21</v>
      </c>
      <c r="H31" s="288" t="str">
        <f t="shared" si="25"/>
        <v>Elaboración de Proceso de Gestión de Requerimiento</v>
      </c>
      <c r="I31" s="288" t="s">
        <v>251</v>
      </c>
      <c r="J31" s="288" t="s">
        <v>249</v>
      </c>
      <c r="K31" s="288" t="s">
        <v>287</v>
      </c>
      <c r="L31" s="299">
        <v>2</v>
      </c>
      <c r="M31" s="301" t="s">
        <v>134</v>
      </c>
      <c r="N31" s="410" t="str">
        <f t="shared" si="15"/>
        <v>ü</v>
      </c>
      <c r="O31" s="288" t="str">
        <f t="shared" ref="O31" si="26">"Plantilla de "&amp;D31</f>
        <v>Plantilla de Proceso de Gestión de Requerimiento</v>
      </c>
      <c r="P31" s="288" t="str">
        <f t="shared" ref="P31" si="27">D31</f>
        <v>Proceso de Gestión de Requerimiento</v>
      </c>
      <c r="Q31" s="288" t="str">
        <f t="shared" si="12"/>
        <v>Planificación</v>
      </c>
      <c r="R31" s="288"/>
      <c r="S31" s="288"/>
      <c r="T31" s="288" t="str">
        <f t="shared" ref="T31" si="28">D31</f>
        <v>Proceso de Gestión de Requerimiento</v>
      </c>
      <c r="U31" s="288"/>
      <c r="W31" s="300" t="str">
        <f t="shared" si="5"/>
        <v/>
      </c>
      <c r="X31" s="300" t="str">
        <f t="shared" si="13"/>
        <v>Si</v>
      </c>
      <c r="Y31" s="300" t="str">
        <f t="shared" si="6"/>
        <v/>
      </c>
      <c r="Z31" s="300" t="str">
        <f t="shared" si="7"/>
        <v/>
      </c>
      <c r="AA31" s="300" t="str">
        <f t="shared" si="8"/>
        <v/>
      </c>
    </row>
    <row r="32" spans="1:27" ht="48">
      <c r="A32" s="288">
        <v>22</v>
      </c>
      <c r="B32" s="288" t="s">
        <v>413</v>
      </c>
      <c r="C32" s="304">
        <f t="shared" si="9"/>
        <v>22</v>
      </c>
      <c r="D32" s="303" t="s">
        <v>374</v>
      </c>
      <c r="E32" s="295" t="s">
        <v>416</v>
      </c>
      <c r="F32" s="288" t="s">
        <v>292</v>
      </c>
      <c r="G32" s="304">
        <f t="shared" si="14"/>
        <v>22</v>
      </c>
      <c r="H32" s="288" t="str">
        <f t="shared" si="25"/>
        <v>Elaboración de Definir Requerimientos</v>
      </c>
      <c r="I32" s="288" t="s">
        <v>251</v>
      </c>
      <c r="J32" s="288" t="s">
        <v>249</v>
      </c>
      <c r="K32" s="288" t="s">
        <v>287</v>
      </c>
      <c r="L32" s="299">
        <v>1</v>
      </c>
      <c r="M32" s="301" t="s">
        <v>134</v>
      </c>
      <c r="N32" s="410" t="str">
        <f t="shared" si="15"/>
        <v>ü</v>
      </c>
      <c r="O32" s="288" t="s">
        <v>426</v>
      </c>
      <c r="P32" s="288" t="s">
        <v>426</v>
      </c>
      <c r="Q32" s="288" t="str">
        <f t="shared" si="12"/>
        <v>Planificación</v>
      </c>
      <c r="R32" s="288"/>
      <c r="S32" s="288"/>
      <c r="T32" s="288" t="s">
        <v>426</v>
      </c>
      <c r="U32" s="288"/>
      <c r="W32" s="300" t="str">
        <f t="shared" si="5"/>
        <v/>
      </c>
      <c r="X32" s="300" t="str">
        <f t="shared" si="13"/>
        <v>Si</v>
      </c>
      <c r="Y32" s="300" t="str">
        <f t="shared" si="6"/>
        <v/>
      </c>
      <c r="Z32" s="300" t="str">
        <f t="shared" si="7"/>
        <v/>
      </c>
      <c r="AA32" s="300" t="str">
        <f t="shared" si="8"/>
        <v/>
      </c>
    </row>
    <row r="33" spans="1:27" ht="24">
      <c r="A33" s="288">
        <v>23</v>
      </c>
      <c r="B33" s="288" t="s">
        <v>413</v>
      </c>
      <c r="C33" s="304">
        <f t="shared" si="9"/>
        <v>23</v>
      </c>
      <c r="D33" s="309" t="s">
        <v>388</v>
      </c>
      <c r="E33" s="295" t="s">
        <v>416</v>
      </c>
      <c r="F33" s="288" t="s">
        <v>292</v>
      </c>
      <c r="G33" s="304">
        <f t="shared" si="14"/>
        <v>23</v>
      </c>
      <c r="H33" s="288" t="str">
        <f t="shared" ref="H33:H36" si="29">"Elaboración de "&amp;D33</f>
        <v>Elaboración de Matriz de trazabilidad de requerimientos</v>
      </c>
      <c r="I33" s="288" t="s">
        <v>251</v>
      </c>
      <c r="J33" s="288" t="s">
        <v>249</v>
      </c>
      <c r="K33" s="288" t="s">
        <v>287</v>
      </c>
      <c r="L33" s="299">
        <v>2</v>
      </c>
      <c r="M33" s="301" t="s">
        <v>134</v>
      </c>
      <c r="N33" s="410" t="str">
        <f t="shared" si="15"/>
        <v>ü</v>
      </c>
      <c r="O33" s="288" t="str">
        <f t="shared" ref="O33" si="30">"Plantilla de "&amp;D33</f>
        <v>Plantilla de Matriz de trazabilidad de requerimientos</v>
      </c>
      <c r="P33" s="288" t="str">
        <f t="shared" ref="P33" si="31">D33</f>
        <v>Matriz de trazabilidad de requerimientos</v>
      </c>
      <c r="Q33" s="288" t="str">
        <f t="shared" si="12"/>
        <v>Planificación</v>
      </c>
      <c r="R33" s="288"/>
      <c r="S33" s="288"/>
      <c r="T33" s="288" t="str">
        <f t="shared" ref="T33" si="32">D33</f>
        <v>Matriz de trazabilidad de requerimientos</v>
      </c>
      <c r="U33" s="288"/>
      <c r="W33" s="300" t="str">
        <f t="shared" si="5"/>
        <v/>
      </c>
      <c r="X33" s="300" t="str">
        <f t="shared" si="13"/>
        <v>Si</v>
      </c>
      <c r="Y33" s="300" t="str">
        <f t="shared" si="6"/>
        <v/>
      </c>
      <c r="Z33" s="300" t="str">
        <f t="shared" si="7"/>
        <v/>
      </c>
      <c r="AA33" s="300" t="str">
        <f t="shared" si="8"/>
        <v/>
      </c>
    </row>
    <row r="34" spans="1:27" ht="24">
      <c r="A34" s="288">
        <v>24</v>
      </c>
      <c r="B34" s="288" t="s">
        <v>413</v>
      </c>
      <c r="C34" s="304">
        <f t="shared" si="9"/>
        <v>24</v>
      </c>
      <c r="D34" s="309" t="s">
        <v>366</v>
      </c>
      <c r="E34" s="295" t="s">
        <v>416</v>
      </c>
      <c r="F34" s="288" t="s">
        <v>292</v>
      </c>
      <c r="G34" s="304">
        <f t="shared" si="14"/>
        <v>24</v>
      </c>
      <c r="H34" s="288" t="str">
        <f t="shared" si="29"/>
        <v>Elaboración de Lista Maestra de Requerimientos</v>
      </c>
      <c r="I34" s="288" t="s">
        <v>251</v>
      </c>
      <c r="J34" s="288" t="s">
        <v>249</v>
      </c>
      <c r="K34" s="288" t="s">
        <v>287</v>
      </c>
      <c r="L34" s="299">
        <v>2</v>
      </c>
      <c r="M34" s="301" t="s">
        <v>134</v>
      </c>
      <c r="N34" s="410" t="str">
        <f t="shared" si="15"/>
        <v>ü</v>
      </c>
      <c r="O34" s="288" t="str">
        <f t="shared" ref="O34" si="33">"Plantilla de "&amp;D34</f>
        <v>Plantilla de Lista Maestra de Requerimientos</v>
      </c>
      <c r="P34" s="288" t="str">
        <f t="shared" ref="P34" si="34">D34</f>
        <v>Lista Maestra de Requerimientos</v>
      </c>
      <c r="Q34" s="288" t="str">
        <f t="shared" si="12"/>
        <v>Planificación</v>
      </c>
      <c r="R34" s="288"/>
      <c r="S34" s="288"/>
      <c r="T34" s="288" t="str">
        <f t="shared" ref="T34" si="35">D34</f>
        <v>Lista Maestra de Requerimientos</v>
      </c>
      <c r="U34" s="288"/>
      <c r="W34" s="300" t="str">
        <f t="shared" si="5"/>
        <v/>
      </c>
      <c r="X34" s="300" t="str">
        <f t="shared" si="13"/>
        <v>Si</v>
      </c>
      <c r="Y34" s="300" t="str">
        <f t="shared" si="6"/>
        <v/>
      </c>
      <c r="Z34" s="300" t="str">
        <f t="shared" si="7"/>
        <v/>
      </c>
      <c r="AA34" s="300" t="str">
        <f t="shared" si="8"/>
        <v/>
      </c>
    </row>
    <row r="35" spans="1:27" ht="24">
      <c r="A35" s="288">
        <v>25</v>
      </c>
      <c r="B35" s="288" t="s">
        <v>413</v>
      </c>
      <c r="C35" s="304">
        <f t="shared" si="9"/>
        <v>25</v>
      </c>
      <c r="D35" s="399" t="s">
        <v>389</v>
      </c>
      <c r="E35" s="295" t="s">
        <v>416</v>
      </c>
      <c r="F35" s="288" t="s">
        <v>292</v>
      </c>
      <c r="G35" s="304">
        <f t="shared" si="14"/>
        <v>25</v>
      </c>
      <c r="H35" s="288" t="str">
        <f t="shared" si="29"/>
        <v>Elaboración de Solicitud de cambios a requerimientos</v>
      </c>
      <c r="I35" s="288" t="s">
        <v>251</v>
      </c>
      <c r="J35" s="288" t="s">
        <v>249</v>
      </c>
      <c r="K35" s="288" t="s">
        <v>287</v>
      </c>
      <c r="L35" s="299">
        <v>2</v>
      </c>
      <c r="M35" s="301" t="s">
        <v>134</v>
      </c>
      <c r="N35" s="410" t="str">
        <f t="shared" si="15"/>
        <v>ü</v>
      </c>
      <c r="O35" s="288" t="str">
        <f t="shared" ref="O35:O39" si="36">"Plantilla de "&amp;D35</f>
        <v>Plantilla de Solicitud de cambios a requerimientos</v>
      </c>
      <c r="P35" s="288" t="str">
        <f t="shared" ref="P35:P39" si="37">D35</f>
        <v>Solicitud de cambios a requerimientos</v>
      </c>
      <c r="Q35" s="288" t="str">
        <f t="shared" si="12"/>
        <v>Planificación</v>
      </c>
      <c r="R35" s="288"/>
      <c r="S35" s="288"/>
      <c r="T35" s="288" t="str">
        <f t="shared" ref="T35:T39" si="38">D35</f>
        <v>Solicitud de cambios a requerimientos</v>
      </c>
      <c r="U35" s="288"/>
      <c r="W35" s="300" t="str">
        <f t="shared" si="5"/>
        <v/>
      </c>
      <c r="X35" s="300" t="str">
        <f t="shared" si="13"/>
        <v>Si</v>
      </c>
      <c r="Y35" s="300" t="str">
        <f t="shared" si="6"/>
        <v/>
      </c>
      <c r="Z35" s="300" t="str">
        <f t="shared" si="7"/>
        <v/>
      </c>
      <c r="AA35" s="300" t="str">
        <f t="shared" si="8"/>
        <v/>
      </c>
    </row>
    <row r="36" spans="1:27" ht="24">
      <c r="A36" s="288">
        <v>26</v>
      </c>
      <c r="B36" s="288" t="s">
        <v>413</v>
      </c>
      <c r="C36" s="304">
        <f t="shared" si="9"/>
        <v>26</v>
      </c>
      <c r="D36" s="399" t="s">
        <v>390</v>
      </c>
      <c r="E36" s="295" t="s">
        <v>416</v>
      </c>
      <c r="F36" s="288" t="s">
        <v>292</v>
      </c>
      <c r="G36" s="304">
        <f t="shared" si="14"/>
        <v>26</v>
      </c>
      <c r="H36" s="288" t="str">
        <f t="shared" si="29"/>
        <v>Elaboración de Registro de cambios a requerimientos</v>
      </c>
      <c r="I36" s="288" t="s">
        <v>251</v>
      </c>
      <c r="J36" s="288" t="s">
        <v>249</v>
      </c>
      <c r="K36" s="288" t="s">
        <v>287</v>
      </c>
      <c r="L36" s="299">
        <v>2</v>
      </c>
      <c r="M36" s="301" t="s">
        <v>134</v>
      </c>
      <c r="N36" s="410" t="str">
        <f t="shared" si="15"/>
        <v>ü</v>
      </c>
      <c r="O36" s="288" t="str">
        <f t="shared" si="36"/>
        <v>Plantilla de Registro de cambios a requerimientos</v>
      </c>
      <c r="P36" s="288" t="str">
        <f t="shared" si="37"/>
        <v>Registro de cambios a requerimientos</v>
      </c>
      <c r="Q36" s="288" t="str">
        <f t="shared" si="12"/>
        <v>Planificación</v>
      </c>
      <c r="R36" s="288"/>
      <c r="S36" s="288"/>
      <c r="T36" s="288" t="str">
        <f t="shared" si="38"/>
        <v>Registro de cambios a requerimientos</v>
      </c>
      <c r="U36" s="288"/>
      <c r="W36" s="300" t="str">
        <f t="shared" si="5"/>
        <v/>
      </c>
      <c r="X36" s="300" t="str">
        <f t="shared" si="13"/>
        <v>Si</v>
      </c>
      <c r="Y36" s="300" t="str">
        <f t="shared" si="6"/>
        <v/>
      </c>
      <c r="Z36" s="300" t="str">
        <f t="shared" si="7"/>
        <v/>
      </c>
      <c r="AA36" s="300" t="str">
        <f t="shared" si="8"/>
        <v/>
      </c>
    </row>
    <row r="37" spans="1:27" ht="12" customHeight="1">
      <c r="A37" s="392" t="s">
        <v>414</v>
      </c>
      <c r="B37" s="392"/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2"/>
      <c r="N37" s="392"/>
      <c r="O37" s="392"/>
      <c r="P37" s="392"/>
      <c r="Q37" s="392"/>
      <c r="R37" s="392"/>
      <c r="S37" s="392"/>
      <c r="T37" s="392"/>
      <c r="U37" s="392"/>
      <c r="W37" s="300" t="str">
        <f t="shared" si="5"/>
        <v/>
      </c>
      <c r="X37" s="300" t="str">
        <f t="shared" si="13"/>
        <v/>
      </c>
      <c r="Y37" s="300" t="str">
        <f t="shared" si="6"/>
        <v/>
      </c>
      <c r="Z37" s="300" t="str">
        <f t="shared" si="7"/>
        <v/>
      </c>
      <c r="AA37" s="300" t="str">
        <f t="shared" si="8"/>
        <v/>
      </c>
    </row>
    <row r="38" spans="1:27" ht="24">
      <c r="A38" s="288">
        <v>27</v>
      </c>
      <c r="B38" s="288" t="s">
        <v>414</v>
      </c>
      <c r="C38" s="304">
        <f>A38</f>
        <v>27</v>
      </c>
      <c r="D38" s="399" t="s">
        <v>391</v>
      </c>
      <c r="E38" s="295"/>
      <c r="F38" s="288" t="s">
        <v>290</v>
      </c>
      <c r="G38" s="304">
        <f>C38</f>
        <v>27</v>
      </c>
      <c r="H38" s="288"/>
      <c r="I38" s="288" t="s">
        <v>251</v>
      </c>
      <c r="J38" s="288" t="s">
        <v>249</v>
      </c>
      <c r="K38" s="288" t="s">
        <v>287</v>
      </c>
      <c r="L38" s="299">
        <v>2</v>
      </c>
      <c r="M38" s="301" t="s">
        <v>135</v>
      </c>
      <c r="N38" s="410" t="str">
        <f t="shared" si="15"/>
        <v>û</v>
      </c>
      <c r="O38" s="288" t="str">
        <f>"Plantilla de "&amp;D38</f>
        <v>Plantilla de Tablero métricas</v>
      </c>
      <c r="P38" s="288" t="str">
        <f>D38</f>
        <v>Tablero métricas</v>
      </c>
      <c r="Q38" s="288" t="str">
        <f t="shared" si="12"/>
        <v>Ejecución</v>
      </c>
      <c r="R38" s="288"/>
      <c r="S38" s="288"/>
      <c r="T38" s="288" t="str">
        <f>D38</f>
        <v>Tablero métricas</v>
      </c>
      <c r="U38" s="288"/>
      <c r="W38" s="300" t="str">
        <f t="shared" si="5"/>
        <v/>
      </c>
      <c r="X38" s="300" t="str">
        <f t="shared" si="13"/>
        <v/>
      </c>
      <c r="Y38" s="300" t="str">
        <f t="shared" si="6"/>
        <v/>
      </c>
      <c r="Z38" s="300" t="str">
        <f t="shared" si="7"/>
        <v>No</v>
      </c>
      <c r="AA38" s="300" t="str">
        <f t="shared" si="8"/>
        <v/>
      </c>
    </row>
    <row r="39" spans="1:27" ht="24">
      <c r="A39" s="288">
        <v>28</v>
      </c>
      <c r="B39" s="288" t="s">
        <v>414</v>
      </c>
      <c r="C39" s="304">
        <f t="shared" ref="C39:C61" si="39">A39</f>
        <v>28</v>
      </c>
      <c r="D39" s="399" t="s">
        <v>408</v>
      </c>
      <c r="E39" s="295"/>
      <c r="F39" s="288" t="s">
        <v>290</v>
      </c>
      <c r="G39" s="304">
        <f t="shared" ref="G39:G61" si="40">C39</f>
        <v>28</v>
      </c>
      <c r="H39" s="288"/>
      <c r="I39" s="288" t="s">
        <v>251</v>
      </c>
      <c r="J39" s="288" t="s">
        <v>249</v>
      </c>
      <c r="K39" s="288" t="s">
        <v>287</v>
      </c>
      <c r="L39" s="299">
        <v>2</v>
      </c>
      <c r="M39" s="301" t="s">
        <v>134</v>
      </c>
      <c r="N39" s="410" t="str">
        <f t="shared" si="15"/>
        <v>ü</v>
      </c>
      <c r="O39" s="288" t="str">
        <f t="shared" si="36"/>
        <v>Plantilla de Ficha de métricas de exposición al riesgo </v>
      </c>
      <c r="P39" s="288" t="str">
        <f t="shared" si="37"/>
        <v>Ficha de métricas de exposición al riesgo </v>
      </c>
      <c r="Q39" s="288" t="str">
        <f t="shared" si="12"/>
        <v>Ejecución</v>
      </c>
      <c r="R39" s="288"/>
      <c r="S39" s="288"/>
      <c r="T39" s="288" t="str">
        <f t="shared" si="38"/>
        <v>Ficha de métricas de exposición al riesgo </v>
      </c>
      <c r="U39" s="288"/>
      <c r="W39" s="300" t="str">
        <f t="shared" si="5"/>
        <v/>
      </c>
      <c r="X39" s="300" t="str">
        <f t="shared" si="13"/>
        <v/>
      </c>
      <c r="Y39" s="300" t="str">
        <f t="shared" si="6"/>
        <v/>
      </c>
      <c r="Z39" s="300" t="str">
        <f t="shared" si="7"/>
        <v>Si</v>
      </c>
      <c r="AA39" s="300" t="str">
        <f t="shared" si="8"/>
        <v/>
      </c>
    </row>
    <row r="40" spans="1:27" ht="36">
      <c r="A40" s="288">
        <v>29</v>
      </c>
      <c r="B40" s="288" t="s">
        <v>414</v>
      </c>
      <c r="C40" s="304">
        <f t="shared" si="39"/>
        <v>29</v>
      </c>
      <c r="D40" s="399" t="s">
        <v>409</v>
      </c>
      <c r="E40" s="295"/>
      <c r="F40" s="288" t="s">
        <v>290</v>
      </c>
      <c r="G40" s="304">
        <f t="shared" si="40"/>
        <v>29</v>
      </c>
      <c r="H40" s="288"/>
      <c r="I40" s="288" t="s">
        <v>251</v>
      </c>
      <c r="J40" s="288" t="s">
        <v>249</v>
      </c>
      <c r="K40" s="288" t="s">
        <v>287</v>
      </c>
      <c r="L40" s="299">
        <v>2</v>
      </c>
      <c r="M40" s="301" t="s">
        <v>135</v>
      </c>
      <c r="N40" s="410" t="str">
        <f t="shared" si="15"/>
        <v>û</v>
      </c>
      <c r="O40" s="288" t="str">
        <f t="shared" ref="O40:O42" si="41">"Plantilla de "&amp;D40</f>
        <v>Plantilla de Ficha de métricas de índice de cambios en ítems de configuración </v>
      </c>
      <c r="P40" s="288" t="str">
        <f t="shared" ref="P40:P42" si="42">D40</f>
        <v>Ficha de métricas de índice de cambios en ítems de configuración </v>
      </c>
      <c r="Q40" s="288" t="str">
        <f t="shared" si="12"/>
        <v>Ejecución</v>
      </c>
      <c r="R40" s="288"/>
      <c r="S40" s="288"/>
      <c r="T40" s="288" t="str">
        <f t="shared" ref="T40:T42" si="43">D40</f>
        <v>Ficha de métricas de índice de cambios en ítems de configuración </v>
      </c>
      <c r="U40" s="288"/>
      <c r="W40" s="300" t="str">
        <f t="shared" si="5"/>
        <v/>
      </c>
      <c r="X40" s="300" t="str">
        <f t="shared" si="13"/>
        <v/>
      </c>
      <c r="Y40" s="300" t="str">
        <f t="shared" si="6"/>
        <v/>
      </c>
      <c r="Z40" s="300" t="str">
        <f t="shared" si="7"/>
        <v>No</v>
      </c>
      <c r="AA40" s="300" t="str">
        <f t="shared" si="8"/>
        <v/>
      </c>
    </row>
    <row r="41" spans="1:27" ht="36">
      <c r="A41" s="288">
        <v>30</v>
      </c>
      <c r="B41" s="288" t="s">
        <v>414</v>
      </c>
      <c r="C41" s="304">
        <f t="shared" si="39"/>
        <v>30</v>
      </c>
      <c r="D41" s="399" t="s">
        <v>410</v>
      </c>
      <c r="E41" s="295"/>
      <c r="F41" s="288" t="s">
        <v>290</v>
      </c>
      <c r="G41" s="304">
        <f t="shared" si="40"/>
        <v>30</v>
      </c>
      <c r="H41" s="288"/>
      <c r="I41" s="288" t="s">
        <v>251</v>
      </c>
      <c r="J41" s="288" t="s">
        <v>249</v>
      </c>
      <c r="K41" s="288" t="s">
        <v>287</v>
      </c>
      <c r="L41" s="299">
        <v>2</v>
      </c>
      <c r="M41" s="301" t="s">
        <v>135</v>
      </c>
      <c r="N41" s="410" t="str">
        <f t="shared" si="15"/>
        <v>û</v>
      </c>
      <c r="O41" s="288" t="str">
        <f t="shared" si="41"/>
        <v>Plantilla de Ficha de métricas de volatilidad de requerimientos </v>
      </c>
      <c r="P41" s="288" t="str">
        <f t="shared" si="42"/>
        <v>Ficha de métricas de volatilidad de requerimientos </v>
      </c>
      <c r="Q41" s="288" t="str">
        <f t="shared" si="12"/>
        <v>Ejecución</v>
      </c>
      <c r="R41" s="288"/>
      <c r="S41" s="288"/>
      <c r="T41" s="288" t="str">
        <f t="shared" si="43"/>
        <v>Ficha de métricas de volatilidad de requerimientos </v>
      </c>
      <c r="U41" s="288"/>
      <c r="W41" s="300" t="str">
        <f t="shared" si="5"/>
        <v/>
      </c>
      <c r="X41" s="300" t="str">
        <f t="shared" si="13"/>
        <v/>
      </c>
      <c r="Y41" s="300" t="str">
        <f t="shared" si="6"/>
        <v/>
      </c>
      <c r="Z41" s="300" t="str">
        <f t="shared" si="7"/>
        <v>No</v>
      </c>
      <c r="AA41" s="300" t="str">
        <f t="shared" si="8"/>
        <v/>
      </c>
    </row>
    <row r="42" spans="1:27" ht="48">
      <c r="A42" s="288">
        <v>31</v>
      </c>
      <c r="B42" s="288" t="s">
        <v>414</v>
      </c>
      <c r="C42" s="304">
        <f t="shared" si="39"/>
        <v>31</v>
      </c>
      <c r="D42" s="399" t="s">
        <v>411</v>
      </c>
      <c r="E42" s="295"/>
      <c r="F42" s="288" t="s">
        <v>290</v>
      </c>
      <c r="G42" s="304">
        <f t="shared" si="40"/>
        <v>31</v>
      </c>
      <c r="H42" s="288"/>
      <c r="I42" s="288" t="s">
        <v>251</v>
      </c>
      <c r="J42" s="288" t="s">
        <v>249</v>
      </c>
      <c r="K42" s="288" t="s">
        <v>287</v>
      </c>
      <c r="L42" s="299">
        <v>2</v>
      </c>
      <c r="M42" s="301" t="s">
        <v>135</v>
      </c>
      <c r="N42" s="410" t="str">
        <f t="shared" si="15"/>
        <v>û</v>
      </c>
      <c r="O42" s="288" t="str">
        <f t="shared" si="41"/>
        <v xml:space="preserve">Plantilla de Ficha de métricas de numero de no conformidades QA del producto </v>
      </c>
      <c r="P42" s="288" t="str">
        <f t="shared" si="42"/>
        <v xml:space="preserve">Ficha de métricas de numero de no conformidades QA del producto </v>
      </c>
      <c r="Q42" s="288" t="str">
        <f t="shared" si="12"/>
        <v>Ejecución</v>
      </c>
      <c r="R42" s="288"/>
      <c r="S42" s="288"/>
      <c r="T42" s="288" t="str">
        <f t="shared" si="43"/>
        <v xml:space="preserve">Ficha de métricas de numero de no conformidades QA del producto </v>
      </c>
      <c r="U42" s="288"/>
      <c r="W42" s="300" t="str">
        <f t="shared" si="5"/>
        <v/>
      </c>
      <c r="X42" s="300" t="str">
        <f t="shared" si="13"/>
        <v/>
      </c>
      <c r="Y42" s="300" t="str">
        <f t="shared" si="6"/>
        <v/>
      </c>
      <c r="Z42" s="300" t="str">
        <f t="shared" si="7"/>
        <v>No</v>
      </c>
      <c r="AA42" s="300" t="str">
        <f t="shared" si="8"/>
        <v/>
      </c>
    </row>
    <row r="43" spans="1:27" ht="24">
      <c r="A43" s="288">
        <v>32</v>
      </c>
      <c r="B43" s="288" t="s">
        <v>414</v>
      </c>
      <c r="C43" s="304">
        <f t="shared" si="39"/>
        <v>32</v>
      </c>
      <c r="D43" s="399" t="s">
        <v>326</v>
      </c>
      <c r="E43" s="295"/>
      <c r="F43" s="288" t="s">
        <v>289</v>
      </c>
      <c r="G43" s="304">
        <f t="shared" si="40"/>
        <v>32</v>
      </c>
      <c r="H43" s="288"/>
      <c r="I43" s="288" t="s">
        <v>251</v>
      </c>
      <c r="J43" s="288" t="s">
        <v>249</v>
      </c>
      <c r="K43" s="288" t="s">
        <v>287</v>
      </c>
      <c r="L43" s="299">
        <v>2</v>
      </c>
      <c r="M43" s="301" t="s">
        <v>134</v>
      </c>
      <c r="N43" s="410" t="str">
        <f t="shared" si="15"/>
        <v>ü</v>
      </c>
      <c r="O43" s="288" t="str">
        <f t="shared" ref="O43:O52" si="44">"Plantilla de "&amp;D43</f>
        <v>Plantilla de Matriz de seguimiento de proyecto interno</v>
      </c>
      <c r="P43" s="288" t="str">
        <f t="shared" ref="P43:P52" si="45">D43</f>
        <v>Matriz de seguimiento de proyecto interno</v>
      </c>
      <c r="Q43" s="288" t="str">
        <f t="shared" si="12"/>
        <v>Ejecución</v>
      </c>
      <c r="R43" s="288"/>
      <c r="S43" s="288"/>
      <c r="T43" s="288" t="str">
        <f t="shared" ref="T43:T53" si="46">D43</f>
        <v>Matriz de seguimiento de proyecto interno</v>
      </c>
      <c r="U43" s="288"/>
      <c r="W43" s="300" t="str">
        <f t="shared" si="5"/>
        <v/>
      </c>
      <c r="X43" s="300" t="str">
        <f t="shared" si="13"/>
        <v/>
      </c>
      <c r="Y43" s="300" t="str">
        <f t="shared" si="6"/>
        <v>Si</v>
      </c>
      <c r="Z43" s="300" t="str">
        <f t="shared" si="7"/>
        <v/>
      </c>
      <c r="AA43" s="300" t="str">
        <f t="shared" si="8"/>
        <v/>
      </c>
    </row>
    <row r="44" spans="1:27" ht="36">
      <c r="A44" s="288">
        <v>33</v>
      </c>
      <c r="B44" s="288" t="s">
        <v>414</v>
      </c>
      <c r="C44" s="304">
        <f t="shared" si="39"/>
        <v>33</v>
      </c>
      <c r="D44" s="399" t="s">
        <v>393</v>
      </c>
      <c r="E44" s="295"/>
      <c r="F44" s="288" t="s">
        <v>289</v>
      </c>
      <c r="G44" s="304">
        <f t="shared" si="40"/>
        <v>33</v>
      </c>
      <c r="H44" s="288"/>
      <c r="I44" s="288" t="s">
        <v>251</v>
      </c>
      <c r="J44" s="288" t="s">
        <v>249</v>
      </c>
      <c r="K44" s="288" t="s">
        <v>287</v>
      </c>
      <c r="L44" s="299">
        <v>2</v>
      </c>
      <c r="M44" s="301" t="s">
        <v>134</v>
      </c>
      <c r="N44" s="410" t="str">
        <f t="shared" si="15"/>
        <v>ü</v>
      </c>
      <c r="O44" s="288" t="str">
        <f t="shared" si="44"/>
        <v>Plantilla de Herramienta de gestión de aseguramiento de calidad</v>
      </c>
      <c r="P44" s="288" t="str">
        <f t="shared" si="45"/>
        <v>Herramienta de gestión de aseguramiento de calidad</v>
      </c>
      <c r="Q44" s="288" t="str">
        <f t="shared" si="12"/>
        <v>Ejecución</v>
      </c>
      <c r="R44" s="288"/>
      <c r="S44" s="288"/>
      <c r="T44" s="288" t="str">
        <f t="shared" si="46"/>
        <v>Herramienta de gestión de aseguramiento de calidad</v>
      </c>
      <c r="U44" s="288"/>
      <c r="W44" s="300" t="str">
        <f t="shared" si="5"/>
        <v/>
      </c>
      <c r="X44" s="300" t="str">
        <f t="shared" si="13"/>
        <v/>
      </c>
      <c r="Y44" s="300" t="str">
        <f t="shared" si="6"/>
        <v>Si</v>
      </c>
      <c r="Z44" s="300" t="str">
        <f t="shared" si="7"/>
        <v/>
      </c>
      <c r="AA44" s="300" t="str">
        <f t="shared" si="8"/>
        <v/>
      </c>
    </row>
    <row r="45" spans="1:27" ht="24">
      <c r="A45" s="288">
        <v>34</v>
      </c>
      <c r="B45" s="288" t="s">
        <v>414</v>
      </c>
      <c r="C45" s="304">
        <f t="shared" si="39"/>
        <v>34</v>
      </c>
      <c r="D45" s="399" t="s">
        <v>394</v>
      </c>
      <c r="E45" s="295"/>
      <c r="F45" s="288" t="s">
        <v>289</v>
      </c>
      <c r="G45" s="304">
        <f t="shared" si="40"/>
        <v>34</v>
      </c>
      <c r="H45" s="288"/>
      <c r="I45" s="288" t="s">
        <v>251</v>
      </c>
      <c r="J45" s="288" t="s">
        <v>249</v>
      </c>
      <c r="K45" s="288" t="s">
        <v>287</v>
      </c>
      <c r="L45" s="299">
        <v>2</v>
      </c>
      <c r="M45" s="301" t="s">
        <v>134</v>
      </c>
      <c r="N45" s="410" t="str">
        <f t="shared" si="15"/>
        <v>ü</v>
      </c>
      <c r="O45" s="288" t="str">
        <f t="shared" si="44"/>
        <v>Plantilla de Checklist Proyecto PPQA-C</v>
      </c>
      <c r="P45" s="288" t="str">
        <f t="shared" si="45"/>
        <v>Checklist Proyecto PPQA-C</v>
      </c>
      <c r="Q45" s="288" t="str">
        <f t="shared" si="12"/>
        <v>Ejecución</v>
      </c>
      <c r="R45" s="288"/>
      <c r="S45" s="288"/>
      <c r="T45" s="288" t="str">
        <f t="shared" si="46"/>
        <v>Checklist Proyecto PPQA-C</v>
      </c>
      <c r="U45" s="288"/>
      <c r="W45" s="300" t="str">
        <f t="shared" si="5"/>
        <v/>
      </c>
      <c r="X45" s="300" t="str">
        <f t="shared" si="13"/>
        <v/>
      </c>
      <c r="Y45" s="300" t="str">
        <f t="shared" si="6"/>
        <v>Si</v>
      </c>
      <c r="Z45" s="300" t="str">
        <f t="shared" si="7"/>
        <v/>
      </c>
      <c r="AA45" s="300" t="str">
        <f t="shared" si="8"/>
        <v/>
      </c>
    </row>
    <row r="46" spans="1:27" ht="24">
      <c r="A46" s="288">
        <v>35</v>
      </c>
      <c r="B46" s="288" t="s">
        <v>414</v>
      </c>
      <c r="C46" s="304">
        <f t="shared" si="39"/>
        <v>35</v>
      </c>
      <c r="D46" s="399" t="s">
        <v>395</v>
      </c>
      <c r="E46" s="295"/>
      <c r="F46" s="288" t="s">
        <v>289</v>
      </c>
      <c r="G46" s="304">
        <f t="shared" si="40"/>
        <v>35</v>
      </c>
      <c r="H46" s="288"/>
      <c r="I46" s="288" t="s">
        <v>251</v>
      </c>
      <c r="J46" s="288" t="s">
        <v>249</v>
      </c>
      <c r="K46" s="288" t="s">
        <v>287</v>
      </c>
      <c r="L46" s="299">
        <v>2</v>
      </c>
      <c r="M46" s="301" t="s">
        <v>135</v>
      </c>
      <c r="N46" s="410" t="str">
        <f t="shared" si="15"/>
        <v>û</v>
      </c>
      <c r="O46" s="288" t="str">
        <f t="shared" si="44"/>
        <v>Plantilla de Checklist Proyecto PPQA-CM</v>
      </c>
      <c r="P46" s="288" t="str">
        <f t="shared" si="45"/>
        <v>Checklist Proyecto PPQA-CM</v>
      </c>
      <c r="Q46" s="288" t="str">
        <f t="shared" si="12"/>
        <v>Ejecución</v>
      </c>
      <c r="R46" s="288"/>
      <c r="S46" s="288"/>
      <c r="T46" s="288" t="str">
        <f t="shared" si="46"/>
        <v>Checklist Proyecto PPQA-CM</v>
      </c>
      <c r="U46" s="288"/>
      <c r="W46" s="300" t="str">
        <f t="shared" si="5"/>
        <v/>
      </c>
      <c r="X46" s="300" t="str">
        <f t="shared" si="13"/>
        <v/>
      </c>
      <c r="Y46" s="300" t="str">
        <f t="shared" si="6"/>
        <v>No</v>
      </c>
      <c r="Z46" s="300" t="str">
        <f t="shared" si="7"/>
        <v/>
      </c>
      <c r="AA46" s="300" t="str">
        <f t="shared" si="8"/>
        <v/>
      </c>
    </row>
    <row r="47" spans="1:27" ht="24">
      <c r="A47" s="288">
        <v>36</v>
      </c>
      <c r="B47" s="288" t="s">
        <v>414</v>
      </c>
      <c r="C47" s="304">
        <f t="shared" si="39"/>
        <v>36</v>
      </c>
      <c r="D47" s="399" t="s">
        <v>396</v>
      </c>
      <c r="E47" s="295"/>
      <c r="F47" s="288" t="s">
        <v>289</v>
      </c>
      <c r="G47" s="304">
        <f t="shared" si="40"/>
        <v>36</v>
      </c>
      <c r="H47" s="288"/>
      <c r="I47" s="288" t="s">
        <v>251</v>
      </c>
      <c r="J47" s="288" t="s">
        <v>249</v>
      </c>
      <c r="K47" s="288" t="s">
        <v>287</v>
      </c>
      <c r="L47" s="299">
        <v>2</v>
      </c>
      <c r="M47" s="301" t="s">
        <v>134</v>
      </c>
      <c r="N47" s="410" t="str">
        <f t="shared" si="15"/>
        <v>ü</v>
      </c>
      <c r="O47" s="288" t="str">
        <f t="shared" si="44"/>
        <v>Plantilla de Proceso de aseguramiento de calidad</v>
      </c>
      <c r="P47" s="288" t="str">
        <f t="shared" si="45"/>
        <v>Proceso de aseguramiento de calidad</v>
      </c>
      <c r="Q47" s="288" t="str">
        <f t="shared" si="12"/>
        <v>Ejecución</v>
      </c>
      <c r="R47" s="288"/>
      <c r="S47" s="288"/>
      <c r="T47" s="288" t="str">
        <f t="shared" si="46"/>
        <v>Proceso de aseguramiento de calidad</v>
      </c>
      <c r="U47" s="288"/>
      <c r="W47" s="300" t="str">
        <f t="shared" si="5"/>
        <v/>
      </c>
      <c r="X47" s="300" t="str">
        <f t="shared" si="13"/>
        <v/>
      </c>
      <c r="Y47" s="300" t="str">
        <f t="shared" si="6"/>
        <v>Si</v>
      </c>
      <c r="Z47" s="300" t="str">
        <f t="shared" si="7"/>
        <v/>
      </c>
      <c r="AA47" s="300" t="str">
        <f t="shared" si="8"/>
        <v/>
      </c>
    </row>
    <row r="48" spans="1:27" ht="24">
      <c r="A48" s="288">
        <v>37</v>
      </c>
      <c r="B48" s="288" t="s">
        <v>414</v>
      </c>
      <c r="C48" s="304">
        <f t="shared" si="39"/>
        <v>37</v>
      </c>
      <c r="D48" s="399" t="s">
        <v>397</v>
      </c>
      <c r="E48" s="295"/>
      <c r="F48" s="288" t="s">
        <v>288</v>
      </c>
      <c r="G48" s="304">
        <f t="shared" si="40"/>
        <v>37</v>
      </c>
      <c r="H48" s="288"/>
      <c r="I48" s="288" t="s">
        <v>251</v>
      </c>
      <c r="J48" s="288" t="s">
        <v>249</v>
      </c>
      <c r="K48" s="288" t="s">
        <v>287</v>
      </c>
      <c r="L48" s="299">
        <v>2</v>
      </c>
      <c r="M48" s="301" t="s">
        <v>134</v>
      </c>
      <c r="N48" s="410" t="str">
        <f t="shared" si="15"/>
        <v>ü</v>
      </c>
      <c r="O48" s="288" t="str">
        <f t="shared" si="44"/>
        <v>Plantilla de Proceso de gestión de la configuración</v>
      </c>
      <c r="P48" s="288" t="str">
        <f t="shared" si="45"/>
        <v>Proceso de gestión de la configuración</v>
      </c>
      <c r="Q48" s="288" t="str">
        <f t="shared" si="12"/>
        <v>Ejecución</v>
      </c>
      <c r="R48" s="288"/>
      <c r="S48" s="288"/>
      <c r="T48" s="288" t="str">
        <f t="shared" si="46"/>
        <v>Proceso de gestión de la configuración</v>
      </c>
      <c r="U48" s="288"/>
      <c r="W48" s="300" t="str">
        <f t="shared" si="5"/>
        <v/>
      </c>
      <c r="X48" s="300" t="str">
        <f t="shared" si="13"/>
        <v/>
      </c>
      <c r="Y48" s="300" t="str">
        <f t="shared" si="6"/>
        <v/>
      </c>
      <c r="Z48" s="300" t="str">
        <f t="shared" si="7"/>
        <v/>
      </c>
      <c r="AA48" s="300" t="str">
        <f t="shared" si="8"/>
        <v>Si</v>
      </c>
    </row>
    <row r="49" spans="1:27" ht="24">
      <c r="A49" s="288">
        <v>38</v>
      </c>
      <c r="B49" s="288" t="s">
        <v>414</v>
      </c>
      <c r="C49" s="304">
        <f t="shared" si="39"/>
        <v>38</v>
      </c>
      <c r="D49" s="399" t="s">
        <v>398</v>
      </c>
      <c r="E49" s="295"/>
      <c r="F49" s="288" t="s">
        <v>288</v>
      </c>
      <c r="G49" s="304">
        <f t="shared" si="40"/>
        <v>38</v>
      </c>
      <c r="H49" s="288"/>
      <c r="I49" s="288" t="s">
        <v>251</v>
      </c>
      <c r="J49" s="288" t="s">
        <v>249</v>
      </c>
      <c r="K49" s="288" t="s">
        <v>287</v>
      </c>
      <c r="L49" s="299">
        <v>2</v>
      </c>
      <c r="M49" s="301" t="s">
        <v>134</v>
      </c>
      <c r="N49" s="410" t="str">
        <f t="shared" si="15"/>
        <v>ü</v>
      </c>
      <c r="O49" s="288" t="str">
        <f t="shared" si="44"/>
        <v>Plantilla de Registro de ítems de configuración</v>
      </c>
      <c r="P49" s="288" t="str">
        <f t="shared" si="45"/>
        <v>Registro de ítems de configuración</v>
      </c>
      <c r="Q49" s="288" t="str">
        <f t="shared" si="12"/>
        <v>Ejecución</v>
      </c>
      <c r="R49" s="288"/>
      <c r="S49" s="288"/>
      <c r="T49" s="288" t="str">
        <f t="shared" si="46"/>
        <v>Registro de ítems de configuración</v>
      </c>
      <c r="U49" s="288"/>
      <c r="W49" s="300" t="str">
        <f t="shared" si="5"/>
        <v/>
      </c>
      <c r="X49" s="300" t="str">
        <f t="shared" si="13"/>
        <v/>
      </c>
      <c r="Y49" s="300" t="str">
        <f t="shared" si="6"/>
        <v/>
      </c>
      <c r="Z49" s="300" t="str">
        <f t="shared" si="7"/>
        <v/>
      </c>
      <c r="AA49" s="300" t="str">
        <f t="shared" si="8"/>
        <v>Si</v>
      </c>
    </row>
    <row r="50" spans="1:27" ht="24">
      <c r="A50" s="288">
        <v>39</v>
      </c>
      <c r="B50" s="288" t="s">
        <v>414</v>
      </c>
      <c r="C50" s="304">
        <f t="shared" si="39"/>
        <v>39</v>
      </c>
      <c r="D50" s="399" t="s">
        <v>399</v>
      </c>
      <c r="E50" s="295"/>
      <c r="F50" s="288" t="s">
        <v>288</v>
      </c>
      <c r="G50" s="304">
        <f t="shared" si="40"/>
        <v>39</v>
      </c>
      <c r="H50" s="288"/>
      <c r="I50" s="288" t="s">
        <v>251</v>
      </c>
      <c r="J50" s="288" t="s">
        <v>249</v>
      </c>
      <c r="K50" s="288" t="s">
        <v>287</v>
      </c>
      <c r="L50" s="299">
        <v>2</v>
      </c>
      <c r="M50" s="301" t="s">
        <v>134</v>
      </c>
      <c r="N50" s="410" t="str">
        <f t="shared" si="15"/>
        <v>ü</v>
      </c>
      <c r="O50" s="288" t="str">
        <f t="shared" si="44"/>
        <v>Plantilla de Solicitud de acceso</v>
      </c>
      <c r="P50" s="288" t="str">
        <f t="shared" si="45"/>
        <v>Solicitud de acceso</v>
      </c>
      <c r="Q50" s="288" t="str">
        <f t="shared" si="12"/>
        <v>Ejecución</v>
      </c>
      <c r="R50" s="288"/>
      <c r="S50" s="288"/>
      <c r="T50" s="288" t="str">
        <f t="shared" si="46"/>
        <v>Solicitud de acceso</v>
      </c>
      <c r="U50" s="288"/>
      <c r="W50" s="300" t="str">
        <f t="shared" si="5"/>
        <v/>
      </c>
      <c r="X50" s="300" t="str">
        <f t="shared" si="13"/>
        <v/>
      </c>
      <c r="Y50" s="300" t="str">
        <f t="shared" si="6"/>
        <v/>
      </c>
      <c r="Z50" s="300" t="str">
        <f t="shared" si="7"/>
        <v/>
      </c>
      <c r="AA50" s="300" t="str">
        <f t="shared" si="8"/>
        <v>Si</v>
      </c>
    </row>
    <row r="51" spans="1:27" ht="24">
      <c r="A51" s="288">
        <v>40</v>
      </c>
      <c r="B51" s="288" t="s">
        <v>414</v>
      </c>
      <c r="C51" s="304">
        <f t="shared" si="39"/>
        <v>40</v>
      </c>
      <c r="D51" s="399" t="s">
        <v>400</v>
      </c>
      <c r="E51" s="295" t="s">
        <v>417</v>
      </c>
      <c r="F51" s="288" t="s">
        <v>292</v>
      </c>
      <c r="G51" s="304">
        <f t="shared" si="40"/>
        <v>40</v>
      </c>
      <c r="H51" s="288" t="str">
        <f t="shared" ref="H51:H59" si="47">"Elaboración de "&amp;D51</f>
        <v>Elaboración de Documento de análisis</v>
      </c>
      <c r="I51" s="288" t="s">
        <v>251</v>
      </c>
      <c r="J51" s="288" t="s">
        <v>249</v>
      </c>
      <c r="K51" s="288" t="s">
        <v>287</v>
      </c>
      <c r="L51" s="299">
        <v>2</v>
      </c>
      <c r="M51" s="301" t="s">
        <v>134</v>
      </c>
      <c r="N51" s="410" t="str">
        <f t="shared" si="15"/>
        <v>ü</v>
      </c>
      <c r="O51" s="288" t="str">
        <f t="shared" si="44"/>
        <v>Plantilla de Documento de análisis</v>
      </c>
      <c r="P51" s="288" t="str">
        <f t="shared" si="45"/>
        <v>Documento de análisis</v>
      </c>
      <c r="Q51" s="288" t="str">
        <f t="shared" si="12"/>
        <v>Ejecución</v>
      </c>
      <c r="R51" s="288"/>
      <c r="S51" s="288"/>
      <c r="T51" s="288" t="str">
        <f t="shared" si="46"/>
        <v>Documento de análisis</v>
      </c>
      <c r="U51" s="288"/>
      <c r="W51" s="300" t="str">
        <f t="shared" si="5"/>
        <v/>
      </c>
      <c r="X51" s="300" t="str">
        <f t="shared" si="13"/>
        <v>Si</v>
      </c>
      <c r="Y51" s="300" t="str">
        <f t="shared" si="6"/>
        <v/>
      </c>
      <c r="Z51" s="300" t="str">
        <f t="shared" si="7"/>
        <v/>
      </c>
      <c r="AA51" s="300" t="str">
        <f t="shared" si="8"/>
        <v/>
      </c>
    </row>
    <row r="52" spans="1:27" ht="24">
      <c r="A52" s="288">
        <v>41</v>
      </c>
      <c r="B52" s="288" t="s">
        <v>414</v>
      </c>
      <c r="C52" s="304">
        <f t="shared" si="39"/>
        <v>41</v>
      </c>
      <c r="D52" s="399" t="s">
        <v>401</v>
      </c>
      <c r="E52" s="295" t="s">
        <v>418</v>
      </c>
      <c r="F52" s="288" t="s">
        <v>292</v>
      </c>
      <c r="G52" s="304">
        <f t="shared" si="40"/>
        <v>41</v>
      </c>
      <c r="H52" s="288" t="str">
        <f t="shared" si="47"/>
        <v>Elaboración de Documento de diseño</v>
      </c>
      <c r="I52" s="288" t="s">
        <v>251</v>
      </c>
      <c r="J52" s="288" t="s">
        <v>249</v>
      </c>
      <c r="K52" s="288" t="s">
        <v>287</v>
      </c>
      <c r="L52" s="299">
        <v>2</v>
      </c>
      <c r="M52" s="301" t="s">
        <v>134</v>
      </c>
      <c r="N52" s="410" t="str">
        <f t="shared" si="15"/>
        <v>ü</v>
      </c>
      <c r="O52" s="288" t="str">
        <f t="shared" si="44"/>
        <v>Plantilla de Documento de diseño</v>
      </c>
      <c r="P52" s="288" t="str">
        <f t="shared" si="45"/>
        <v>Documento de diseño</v>
      </c>
      <c r="Q52" s="288" t="str">
        <f t="shared" si="12"/>
        <v>Ejecución</v>
      </c>
      <c r="R52" s="288"/>
      <c r="S52" s="288"/>
      <c r="T52" s="288" t="str">
        <f t="shared" si="46"/>
        <v>Documento de diseño</v>
      </c>
      <c r="U52" s="288"/>
      <c r="W52" s="300" t="str">
        <f t="shared" si="5"/>
        <v/>
      </c>
      <c r="X52" s="300" t="str">
        <f t="shared" si="13"/>
        <v>Si</v>
      </c>
      <c r="Y52" s="300" t="str">
        <f t="shared" si="6"/>
        <v/>
      </c>
      <c r="Z52" s="300" t="str">
        <f t="shared" si="7"/>
        <v/>
      </c>
      <c r="AA52" s="300" t="str">
        <f t="shared" si="8"/>
        <v/>
      </c>
    </row>
    <row r="53" spans="1:27" ht="24">
      <c r="A53" s="288">
        <v>42</v>
      </c>
      <c r="B53" s="288" t="s">
        <v>414</v>
      </c>
      <c r="C53" s="304">
        <f t="shared" si="39"/>
        <v>42</v>
      </c>
      <c r="D53" s="399" t="s">
        <v>427</v>
      </c>
      <c r="E53" s="295" t="s">
        <v>345</v>
      </c>
      <c r="F53" s="288" t="s">
        <v>292</v>
      </c>
      <c r="G53" s="304">
        <f t="shared" si="40"/>
        <v>42</v>
      </c>
      <c r="H53" s="288" t="str">
        <f t="shared" ref="H53" si="48">"Elaboración de "&amp;D53</f>
        <v>Elaboración de Desarrollo incial del código de Cachimbo a Crack</v>
      </c>
      <c r="I53" s="288" t="s">
        <v>251</v>
      </c>
      <c r="J53" s="288" t="s">
        <v>249</v>
      </c>
      <c r="K53" s="288" t="s">
        <v>287</v>
      </c>
      <c r="L53" s="299">
        <v>1</v>
      </c>
      <c r="M53" s="301" t="s">
        <v>134</v>
      </c>
      <c r="N53" s="410" t="str">
        <f t="shared" si="15"/>
        <v>ü</v>
      </c>
      <c r="O53" s="288" t="s">
        <v>428</v>
      </c>
      <c r="P53" s="288" t="s">
        <v>429</v>
      </c>
      <c r="Q53" s="288" t="str">
        <f t="shared" si="12"/>
        <v>Ejecución</v>
      </c>
      <c r="R53" s="288"/>
      <c r="S53" s="288"/>
      <c r="T53" s="288" t="str">
        <f t="shared" si="46"/>
        <v>Desarrollo incial del código de Cachimbo a Crack</v>
      </c>
      <c r="U53" s="288"/>
      <c r="W53" s="300" t="str">
        <f t="shared" si="5"/>
        <v/>
      </c>
      <c r="X53" s="300" t="str">
        <f t="shared" si="13"/>
        <v>Si</v>
      </c>
      <c r="Y53" s="300" t="str">
        <f t="shared" si="6"/>
        <v/>
      </c>
      <c r="Z53" s="300" t="str">
        <f t="shared" si="7"/>
        <v/>
      </c>
      <c r="AA53" s="300" t="str">
        <f t="shared" si="8"/>
        <v/>
      </c>
    </row>
    <row r="54" spans="1:27" ht="24">
      <c r="A54" s="288">
        <v>43</v>
      </c>
      <c r="B54" s="288" t="s">
        <v>414</v>
      </c>
      <c r="C54" s="304">
        <f t="shared" si="39"/>
        <v>43</v>
      </c>
      <c r="D54" s="399" t="s">
        <v>402</v>
      </c>
      <c r="E54" s="295" t="s">
        <v>419</v>
      </c>
      <c r="F54" s="288" t="s">
        <v>292</v>
      </c>
      <c r="G54" s="304">
        <f t="shared" si="40"/>
        <v>43</v>
      </c>
      <c r="H54" s="288" t="str">
        <f t="shared" si="47"/>
        <v>Elaboración de Informe de pruebas internas</v>
      </c>
      <c r="I54" s="288" t="s">
        <v>251</v>
      </c>
      <c r="J54" s="288" t="s">
        <v>249</v>
      </c>
      <c r="K54" s="288" t="s">
        <v>287</v>
      </c>
      <c r="L54" s="299">
        <v>2</v>
      </c>
      <c r="M54" s="301" t="s">
        <v>134</v>
      </c>
      <c r="N54" s="410" t="str">
        <f t="shared" si="15"/>
        <v>ü</v>
      </c>
      <c r="O54" s="288" t="str">
        <f t="shared" ref="O54:O61" si="49">"Plantilla de "&amp;D54</f>
        <v>Plantilla de Informe de pruebas internas</v>
      </c>
      <c r="P54" s="288" t="str">
        <f t="shared" ref="P54:P61" si="50">D54</f>
        <v>Informe de pruebas internas</v>
      </c>
      <c r="Q54" s="288" t="str">
        <f t="shared" si="12"/>
        <v>Ejecución</v>
      </c>
      <c r="R54" s="288"/>
      <c r="S54" s="288"/>
      <c r="T54" s="288" t="str">
        <f t="shared" ref="T54:T61" si="51">D54</f>
        <v>Informe de pruebas internas</v>
      </c>
      <c r="U54" s="288"/>
      <c r="W54" s="300" t="str">
        <f t="shared" si="5"/>
        <v/>
      </c>
      <c r="X54" s="300" t="str">
        <f t="shared" si="13"/>
        <v>Si</v>
      </c>
      <c r="Y54" s="300" t="str">
        <f t="shared" si="6"/>
        <v/>
      </c>
      <c r="Z54" s="300" t="str">
        <f t="shared" si="7"/>
        <v/>
      </c>
      <c r="AA54" s="300" t="str">
        <f t="shared" si="8"/>
        <v/>
      </c>
    </row>
    <row r="55" spans="1:27" ht="24">
      <c r="A55" s="288">
        <v>44</v>
      </c>
      <c r="B55" s="288" t="s">
        <v>414</v>
      </c>
      <c r="C55" s="304">
        <f t="shared" si="39"/>
        <v>44</v>
      </c>
      <c r="D55" s="399" t="s">
        <v>407</v>
      </c>
      <c r="E55" s="295" t="s">
        <v>419</v>
      </c>
      <c r="F55" s="288" t="s">
        <v>292</v>
      </c>
      <c r="G55" s="304">
        <f t="shared" si="40"/>
        <v>44</v>
      </c>
      <c r="H55" s="288" t="str">
        <f t="shared" si="47"/>
        <v>Elaboración de Informe de pruebas externas</v>
      </c>
      <c r="I55" s="288" t="s">
        <v>251</v>
      </c>
      <c r="J55" s="288" t="s">
        <v>249</v>
      </c>
      <c r="K55" s="288" t="s">
        <v>287</v>
      </c>
      <c r="L55" s="299">
        <v>2</v>
      </c>
      <c r="M55" s="301" t="s">
        <v>134</v>
      </c>
      <c r="N55" s="410" t="str">
        <f t="shared" si="15"/>
        <v>ü</v>
      </c>
      <c r="O55" s="288" t="str">
        <f t="shared" si="49"/>
        <v>Plantilla de Informe de pruebas externas</v>
      </c>
      <c r="P55" s="288" t="str">
        <f t="shared" si="50"/>
        <v>Informe de pruebas externas</v>
      </c>
      <c r="Q55" s="288" t="str">
        <f t="shared" si="12"/>
        <v>Ejecución</v>
      </c>
      <c r="R55" s="288"/>
      <c r="S55" s="288"/>
      <c r="T55" s="288" t="str">
        <f t="shared" si="51"/>
        <v>Informe de pruebas externas</v>
      </c>
      <c r="U55" s="288"/>
      <c r="W55" s="300" t="str">
        <f t="shared" si="5"/>
        <v/>
      </c>
      <c r="X55" s="300" t="str">
        <f t="shared" si="13"/>
        <v>Si</v>
      </c>
      <c r="Y55" s="300" t="str">
        <f t="shared" si="6"/>
        <v/>
      </c>
      <c r="Z55" s="300" t="str">
        <f t="shared" si="7"/>
        <v/>
      </c>
      <c r="AA55" s="300" t="str">
        <f t="shared" si="8"/>
        <v/>
      </c>
    </row>
    <row r="56" spans="1:27" ht="24">
      <c r="A56" s="288">
        <v>45</v>
      </c>
      <c r="B56" s="288" t="s">
        <v>414</v>
      </c>
      <c r="C56" s="304">
        <f t="shared" si="39"/>
        <v>45</v>
      </c>
      <c r="D56" s="399" t="s">
        <v>403</v>
      </c>
      <c r="E56" s="295" t="s">
        <v>420</v>
      </c>
      <c r="F56" s="288" t="s">
        <v>292</v>
      </c>
      <c r="G56" s="304">
        <f t="shared" si="40"/>
        <v>45</v>
      </c>
      <c r="H56" s="288" t="str">
        <f t="shared" si="47"/>
        <v>Elaboración de Acta de reunión externa</v>
      </c>
      <c r="I56" s="288" t="s">
        <v>251</v>
      </c>
      <c r="J56" s="288" t="s">
        <v>249</v>
      </c>
      <c r="K56" s="288" t="s">
        <v>287</v>
      </c>
      <c r="L56" s="299">
        <v>2</v>
      </c>
      <c r="M56" s="301" t="s">
        <v>134</v>
      </c>
      <c r="N56" s="410" t="str">
        <f t="shared" si="15"/>
        <v>ü</v>
      </c>
      <c r="O56" s="288" t="str">
        <f t="shared" si="49"/>
        <v>Plantilla de Acta de reunión externa</v>
      </c>
      <c r="P56" s="288" t="str">
        <f t="shared" si="50"/>
        <v>Acta de reunión externa</v>
      </c>
      <c r="Q56" s="288" t="str">
        <f t="shared" si="12"/>
        <v>Ejecución</v>
      </c>
      <c r="R56" s="288"/>
      <c r="S56" s="288"/>
      <c r="T56" s="288" t="str">
        <f t="shared" si="51"/>
        <v>Acta de reunión externa</v>
      </c>
      <c r="U56" s="288"/>
      <c r="W56" s="300" t="str">
        <f t="shared" si="5"/>
        <v/>
      </c>
      <c r="X56" s="300" t="str">
        <f t="shared" si="13"/>
        <v>Si</v>
      </c>
      <c r="Y56" s="300" t="str">
        <f t="shared" si="6"/>
        <v/>
      </c>
      <c r="Z56" s="300" t="str">
        <f t="shared" si="7"/>
        <v/>
      </c>
      <c r="AA56" s="300" t="str">
        <f t="shared" si="8"/>
        <v/>
      </c>
    </row>
    <row r="57" spans="1:27" ht="24">
      <c r="A57" s="288">
        <v>46</v>
      </c>
      <c r="B57" s="288" t="s">
        <v>414</v>
      </c>
      <c r="C57" s="304">
        <f t="shared" si="39"/>
        <v>46</v>
      </c>
      <c r="D57" s="399" t="s">
        <v>404</v>
      </c>
      <c r="E57" s="295" t="s">
        <v>420</v>
      </c>
      <c r="F57" s="288" t="s">
        <v>292</v>
      </c>
      <c r="G57" s="304">
        <f t="shared" si="40"/>
        <v>46</v>
      </c>
      <c r="H57" s="288" t="str">
        <f t="shared" si="47"/>
        <v>Elaboración de Guía de instalación</v>
      </c>
      <c r="I57" s="288" t="s">
        <v>251</v>
      </c>
      <c r="J57" s="288" t="s">
        <v>249</v>
      </c>
      <c r="K57" s="288" t="s">
        <v>287</v>
      </c>
      <c r="L57" s="299">
        <v>2</v>
      </c>
      <c r="M57" s="301" t="s">
        <v>134</v>
      </c>
      <c r="N57" s="410" t="str">
        <f t="shared" si="15"/>
        <v>ü</v>
      </c>
      <c r="O57" s="288" t="str">
        <f t="shared" si="49"/>
        <v>Plantilla de Guía de instalación</v>
      </c>
      <c r="P57" s="288" t="str">
        <f t="shared" si="50"/>
        <v>Guía de instalación</v>
      </c>
      <c r="Q57" s="288" t="str">
        <f t="shared" si="12"/>
        <v>Ejecución</v>
      </c>
      <c r="R57" s="288"/>
      <c r="S57" s="288"/>
      <c r="T57" s="288" t="str">
        <f t="shared" si="51"/>
        <v>Guía de instalación</v>
      </c>
      <c r="U57" s="288"/>
      <c r="W57" s="300" t="str">
        <f t="shared" si="5"/>
        <v/>
      </c>
      <c r="X57" s="300" t="str">
        <f t="shared" si="13"/>
        <v>Si</v>
      </c>
      <c r="Y57" s="300" t="str">
        <f t="shared" si="6"/>
        <v/>
      </c>
      <c r="Z57" s="300" t="str">
        <f t="shared" si="7"/>
        <v/>
      </c>
      <c r="AA57" s="300" t="str">
        <f t="shared" si="8"/>
        <v/>
      </c>
    </row>
    <row r="58" spans="1:27" ht="24">
      <c r="A58" s="288">
        <v>47</v>
      </c>
      <c r="B58" s="288" t="s">
        <v>414</v>
      </c>
      <c r="C58" s="304">
        <f t="shared" si="39"/>
        <v>47</v>
      </c>
      <c r="D58" s="399" t="s">
        <v>405</v>
      </c>
      <c r="E58" s="295" t="s">
        <v>420</v>
      </c>
      <c r="F58" s="288" t="s">
        <v>292</v>
      </c>
      <c r="G58" s="304">
        <f t="shared" si="40"/>
        <v>47</v>
      </c>
      <c r="H58" s="288" t="str">
        <f t="shared" si="47"/>
        <v>Elaboración de Manual de usuario</v>
      </c>
      <c r="I58" s="288" t="s">
        <v>251</v>
      </c>
      <c r="J58" s="288" t="s">
        <v>249</v>
      </c>
      <c r="K58" s="288" t="s">
        <v>287</v>
      </c>
      <c r="L58" s="299">
        <v>2</v>
      </c>
      <c r="M58" s="301" t="s">
        <v>134</v>
      </c>
      <c r="N58" s="410" t="str">
        <f t="shared" si="15"/>
        <v>ü</v>
      </c>
      <c r="O58" s="288" t="str">
        <f t="shared" si="49"/>
        <v>Plantilla de Manual de usuario</v>
      </c>
      <c r="P58" s="288" t="str">
        <f t="shared" si="50"/>
        <v>Manual de usuario</v>
      </c>
      <c r="Q58" s="288" t="str">
        <f t="shared" si="12"/>
        <v>Ejecución</v>
      </c>
      <c r="R58" s="288"/>
      <c r="S58" s="288"/>
      <c r="T58" s="288" t="str">
        <f t="shared" si="51"/>
        <v>Manual de usuario</v>
      </c>
      <c r="U58" s="288"/>
      <c r="W58" s="300" t="str">
        <f t="shared" si="5"/>
        <v/>
      </c>
      <c r="X58" s="300" t="str">
        <f t="shared" si="13"/>
        <v>Si</v>
      </c>
      <c r="Y58" s="300" t="str">
        <f t="shared" si="6"/>
        <v/>
      </c>
      <c r="Z58" s="300" t="str">
        <f t="shared" si="7"/>
        <v/>
      </c>
      <c r="AA58" s="300" t="str">
        <f t="shared" si="8"/>
        <v/>
      </c>
    </row>
    <row r="59" spans="1:27" ht="24">
      <c r="A59" s="288">
        <v>48</v>
      </c>
      <c r="B59" s="288" t="s">
        <v>414</v>
      </c>
      <c r="C59" s="304">
        <f t="shared" si="39"/>
        <v>48</v>
      </c>
      <c r="D59" s="399" t="s">
        <v>250</v>
      </c>
      <c r="E59" s="295" t="s">
        <v>420</v>
      </c>
      <c r="F59" s="288" t="s">
        <v>292</v>
      </c>
      <c r="G59" s="304">
        <f t="shared" si="40"/>
        <v>48</v>
      </c>
      <c r="H59" s="288" t="str">
        <f t="shared" si="47"/>
        <v>Elaboración de Cachimbo a Crack</v>
      </c>
      <c r="I59" s="288" t="s">
        <v>251</v>
      </c>
      <c r="J59" s="288" t="s">
        <v>249</v>
      </c>
      <c r="K59" s="288" t="s">
        <v>287</v>
      </c>
      <c r="L59" s="299">
        <v>2</v>
      </c>
      <c r="M59" s="301" t="s">
        <v>134</v>
      </c>
      <c r="N59" s="410" t="str">
        <f t="shared" si="15"/>
        <v>ü</v>
      </c>
      <c r="O59" s="288" t="str">
        <f t="shared" si="49"/>
        <v>Plantilla de Cachimbo a Crack</v>
      </c>
      <c r="P59" s="288" t="str">
        <f t="shared" si="50"/>
        <v>Cachimbo a Crack</v>
      </c>
      <c r="Q59" s="288" t="str">
        <f t="shared" si="12"/>
        <v>Ejecución</v>
      </c>
      <c r="R59" s="288"/>
      <c r="S59" s="288"/>
      <c r="T59" s="288" t="str">
        <f t="shared" si="51"/>
        <v>Cachimbo a Crack</v>
      </c>
      <c r="U59" s="288"/>
      <c r="W59" s="300" t="str">
        <f t="shared" si="5"/>
        <v/>
      </c>
      <c r="X59" s="300" t="str">
        <f t="shared" si="13"/>
        <v>Si</v>
      </c>
      <c r="Y59" s="300" t="str">
        <f t="shared" si="6"/>
        <v/>
      </c>
      <c r="Z59" s="300" t="str">
        <f t="shared" si="7"/>
        <v/>
      </c>
      <c r="AA59" s="300" t="str">
        <f t="shared" si="8"/>
        <v/>
      </c>
    </row>
    <row r="60" spans="1:27" ht="12.75" customHeight="1">
      <c r="A60" s="392" t="s">
        <v>133</v>
      </c>
      <c r="B60" s="392"/>
      <c r="C60" s="392"/>
      <c r="D60" s="392"/>
      <c r="E60" s="392"/>
      <c r="F60" s="392"/>
      <c r="G60" s="392"/>
      <c r="H60" s="392"/>
      <c r="I60" s="392"/>
      <c r="J60" s="392"/>
      <c r="K60" s="392"/>
      <c r="L60" s="392"/>
      <c r="M60" s="392"/>
      <c r="N60" s="392"/>
      <c r="O60" s="392"/>
      <c r="P60" s="392"/>
      <c r="Q60" s="392"/>
      <c r="R60" s="392"/>
      <c r="S60" s="392"/>
      <c r="T60" s="392"/>
      <c r="U60" s="392"/>
      <c r="W60" s="300" t="str">
        <f t="shared" si="5"/>
        <v/>
      </c>
      <c r="X60" s="300" t="str">
        <f t="shared" si="13"/>
        <v/>
      </c>
      <c r="Y60" s="300" t="str">
        <f t="shared" si="6"/>
        <v/>
      </c>
      <c r="Z60" s="300" t="str">
        <f t="shared" si="7"/>
        <v/>
      </c>
      <c r="AA60" s="300" t="str">
        <f t="shared" si="8"/>
        <v/>
      </c>
    </row>
    <row r="61" spans="1:27" ht="24">
      <c r="A61" s="288">
        <v>49</v>
      </c>
      <c r="B61" s="288" t="s">
        <v>133</v>
      </c>
      <c r="C61" s="304">
        <f t="shared" si="39"/>
        <v>49</v>
      </c>
      <c r="D61" s="399" t="s">
        <v>406</v>
      </c>
      <c r="E61" s="295" t="s">
        <v>420</v>
      </c>
      <c r="F61" s="288" t="s">
        <v>292</v>
      </c>
      <c r="G61" s="304">
        <f t="shared" si="40"/>
        <v>49</v>
      </c>
      <c r="H61" s="288" t="str">
        <f>"Elaboración de "&amp;D61</f>
        <v>Elaboración de Relatorio de Proyecto</v>
      </c>
      <c r="I61" s="288" t="s">
        <v>251</v>
      </c>
      <c r="J61" s="288" t="s">
        <v>249</v>
      </c>
      <c r="K61" s="288" t="s">
        <v>287</v>
      </c>
      <c r="L61" s="299">
        <v>2</v>
      </c>
      <c r="M61" s="301" t="s">
        <v>134</v>
      </c>
      <c r="N61" s="410" t="str">
        <f t="shared" si="15"/>
        <v>ü</v>
      </c>
      <c r="O61" s="288" t="str">
        <f t="shared" si="49"/>
        <v>Plantilla de Relatorio de Proyecto</v>
      </c>
      <c r="P61" s="288" t="str">
        <f t="shared" si="50"/>
        <v>Relatorio de Proyecto</v>
      </c>
      <c r="Q61" s="288" t="str">
        <f t="shared" si="12"/>
        <v>Cierre</v>
      </c>
      <c r="R61" s="288"/>
      <c r="S61" s="288"/>
      <c r="T61" s="288" t="str">
        <f t="shared" si="51"/>
        <v>Relatorio de Proyecto</v>
      </c>
      <c r="U61" s="288"/>
      <c r="W61" s="300" t="str">
        <f t="shared" si="5"/>
        <v/>
      </c>
      <c r="X61" s="300" t="str">
        <f t="shared" si="13"/>
        <v>Si</v>
      </c>
      <c r="Y61" s="300" t="str">
        <f t="shared" si="6"/>
        <v/>
      </c>
      <c r="Z61" s="300" t="str">
        <f t="shared" si="7"/>
        <v/>
      </c>
      <c r="AA61" s="300" t="str">
        <f t="shared" si="8"/>
        <v/>
      </c>
    </row>
  </sheetData>
  <mergeCells count="38">
    <mergeCell ref="A37:U37"/>
    <mergeCell ref="D2:G2"/>
    <mergeCell ref="D3:G3"/>
    <mergeCell ref="D4:G4"/>
    <mergeCell ref="M8:N8"/>
    <mergeCell ref="H2:I2"/>
    <mergeCell ref="J2:N2"/>
    <mergeCell ref="J3:N3"/>
    <mergeCell ref="J4:N4"/>
    <mergeCell ref="J5:N5"/>
    <mergeCell ref="A6:C6"/>
    <mergeCell ref="C8:D8"/>
    <mergeCell ref="G8:H8"/>
    <mergeCell ref="H6:I6"/>
    <mergeCell ref="H7:I7"/>
    <mergeCell ref="J6:N6"/>
    <mergeCell ref="D7:G7"/>
    <mergeCell ref="O6:P6"/>
    <mergeCell ref="O7:P7"/>
    <mergeCell ref="A7:C7"/>
    <mergeCell ref="J7:N7"/>
    <mergeCell ref="A1:U1"/>
    <mergeCell ref="A9:U9"/>
    <mergeCell ref="A14:U14"/>
    <mergeCell ref="A60:U60"/>
    <mergeCell ref="O2:P2"/>
    <mergeCell ref="O3:P3"/>
    <mergeCell ref="O4:P4"/>
    <mergeCell ref="O5:P5"/>
    <mergeCell ref="A2:C2"/>
    <mergeCell ref="A3:C3"/>
    <mergeCell ref="A4:C4"/>
    <mergeCell ref="A5:C5"/>
    <mergeCell ref="H3:I3"/>
    <mergeCell ref="H4:I4"/>
    <mergeCell ref="H5:I5"/>
    <mergeCell ref="D5:G5"/>
    <mergeCell ref="D6:G6"/>
  </mergeCells>
  <conditionalFormatting sqref="N10:N13 N15:N36">
    <cfRule type="expression" dxfId="56" priority="79" stopIfTrue="1">
      <formula>N10="û"</formula>
    </cfRule>
    <cfRule type="expression" dxfId="55" priority="80" stopIfTrue="1">
      <formula>N10="ü"</formula>
    </cfRule>
    <cfRule type="expression" dxfId="54" priority="81" stopIfTrue="1">
      <formula>N10="l"</formula>
    </cfRule>
  </conditionalFormatting>
  <conditionalFormatting sqref="M10:M13 M15:M36 M38:M42">
    <cfRule type="cellIs" dxfId="53" priority="82" stopIfTrue="1" operator="equal">
      <formula>"Si"</formula>
    </cfRule>
    <cfRule type="cellIs" dxfId="52" priority="83" stopIfTrue="1" operator="equal">
      <formula>"No"</formula>
    </cfRule>
    <cfRule type="cellIs" dxfId="51" priority="84" stopIfTrue="1" operator="equal">
      <formula>"NA"</formula>
    </cfRule>
  </conditionalFormatting>
  <conditionalFormatting sqref="L10:L13 L15:L36">
    <cfRule type="cellIs" dxfId="50" priority="85" stopIfTrue="1" operator="greaterThanOrEqual">
      <formula>1</formula>
    </cfRule>
  </conditionalFormatting>
  <conditionalFormatting sqref="M51:M59">
    <cfRule type="cellIs" dxfId="46" priority="14" stopIfTrue="1" operator="equal">
      <formula>"Si"</formula>
    </cfRule>
    <cfRule type="cellIs" dxfId="45" priority="15" stopIfTrue="1" operator="equal">
      <formula>"No"</formula>
    </cfRule>
    <cfRule type="cellIs" dxfId="44" priority="16" stopIfTrue="1" operator="equal">
      <formula>"NA"</formula>
    </cfRule>
  </conditionalFormatting>
  <conditionalFormatting sqref="M43">
    <cfRule type="cellIs" dxfId="42" priority="38" stopIfTrue="1" operator="equal">
      <formula>"Si"</formula>
    </cfRule>
    <cfRule type="cellIs" dxfId="41" priority="39" stopIfTrue="1" operator="equal">
      <formula>"No"</formula>
    </cfRule>
    <cfRule type="cellIs" dxfId="40" priority="40" stopIfTrue="1" operator="equal">
      <formula>"NA"</formula>
    </cfRule>
  </conditionalFormatting>
  <conditionalFormatting sqref="M44">
    <cfRule type="cellIs" dxfId="36" priority="35" stopIfTrue="1" operator="equal">
      <formula>"Si"</formula>
    </cfRule>
    <cfRule type="cellIs" dxfId="35" priority="36" stopIfTrue="1" operator="equal">
      <formula>"No"</formula>
    </cfRule>
    <cfRule type="cellIs" dxfId="34" priority="37" stopIfTrue="1" operator="equal">
      <formula>"NA"</formula>
    </cfRule>
  </conditionalFormatting>
  <conditionalFormatting sqref="M45">
    <cfRule type="cellIs" dxfId="33" priority="32" stopIfTrue="1" operator="equal">
      <formula>"Si"</formula>
    </cfRule>
    <cfRule type="cellIs" dxfId="32" priority="33" stopIfTrue="1" operator="equal">
      <formula>"No"</formula>
    </cfRule>
    <cfRule type="cellIs" dxfId="31" priority="34" stopIfTrue="1" operator="equal">
      <formula>"NA"</formula>
    </cfRule>
  </conditionalFormatting>
  <conditionalFormatting sqref="M46">
    <cfRule type="cellIs" dxfId="30" priority="29" stopIfTrue="1" operator="equal">
      <formula>"Si"</formula>
    </cfRule>
    <cfRule type="cellIs" dxfId="29" priority="30" stopIfTrue="1" operator="equal">
      <formula>"No"</formula>
    </cfRule>
    <cfRule type="cellIs" dxfId="28" priority="31" stopIfTrue="1" operator="equal">
      <formula>"NA"</formula>
    </cfRule>
  </conditionalFormatting>
  <conditionalFormatting sqref="M47">
    <cfRule type="cellIs" dxfId="27" priority="26" stopIfTrue="1" operator="equal">
      <formula>"Si"</formula>
    </cfRule>
    <cfRule type="cellIs" dxfId="26" priority="27" stopIfTrue="1" operator="equal">
      <formula>"No"</formula>
    </cfRule>
    <cfRule type="cellIs" dxfId="25" priority="28" stopIfTrue="1" operator="equal">
      <formula>"NA"</formula>
    </cfRule>
  </conditionalFormatting>
  <conditionalFormatting sqref="M48">
    <cfRule type="cellIs" dxfId="24" priority="23" stopIfTrue="1" operator="equal">
      <formula>"Si"</formula>
    </cfRule>
    <cfRule type="cellIs" dxfId="23" priority="24" stopIfTrue="1" operator="equal">
      <formula>"No"</formula>
    </cfRule>
    <cfRule type="cellIs" dxfId="22" priority="25" stopIfTrue="1" operator="equal">
      <formula>"NA"</formula>
    </cfRule>
  </conditionalFormatting>
  <conditionalFormatting sqref="M49">
    <cfRule type="cellIs" dxfId="21" priority="20" stopIfTrue="1" operator="equal">
      <formula>"Si"</formula>
    </cfRule>
    <cfRule type="cellIs" dxfId="20" priority="21" stopIfTrue="1" operator="equal">
      <formula>"No"</formula>
    </cfRule>
    <cfRule type="cellIs" dxfId="19" priority="22" stopIfTrue="1" operator="equal">
      <formula>"NA"</formula>
    </cfRule>
  </conditionalFormatting>
  <conditionalFormatting sqref="M50">
    <cfRule type="cellIs" dxfId="18" priority="17" stopIfTrue="1" operator="equal">
      <formula>"Si"</formula>
    </cfRule>
    <cfRule type="cellIs" dxfId="17" priority="18" stopIfTrue="1" operator="equal">
      <formula>"No"</formula>
    </cfRule>
    <cfRule type="cellIs" dxfId="16" priority="19" stopIfTrue="1" operator="equal">
      <formula>"NA"</formula>
    </cfRule>
  </conditionalFormatting>
  <conditionalFormatting sqref="M61">
    <cfRule type="cellIs" dxfId="12" priority="11" stopIfTrue="1" operator="equal">
      <formula>"Si"</formula>
    </cfRule>
    <cfRule type="cellIs" dxfId="11" priority="12" stopIfTrue="1" operator="equal">
      <formula>"No"</formula>
    </cfRule>
    <cfRule type="cellIs" dxfId="10" priority="13" stopIfTrue="1" operator="equal">
      <formula>"NA"</formula>
    </cfRule>
  </conditionalFormatting>
  <conditionalFormatting sqref="N38:N59">
    <cfRule type="expression" dxfId="7" priority="6" stopIfTrue="1">
      <formula>N38="û"</formula>
    </cfRule>
    <cfRule type="expression" dxfId="6" priority="7" stopIfTrue="1">
      <formula>N38="ü"</formula>
    </cfRule>
    <cfRule type="expression" dxfId="5" priority="8" stopIfTrue="1">
      <formula>N38="l"</formula>
    </cfRule>
  </conditionalFormatting>
  <conditionalFormatting sqref="N61">
    <cfRule type="expression" dxfId="4" priority="3" stopIfTrue="1">
      <formula>N61="û"</formula>
    </cfRule>
    <cfRule type="expression" dxfId="3" priority="4" stopIfTrue="1">
      <formula>N61="ü"</formula>
    </cfRule>
    <cfRule type="expression" dxfId="2" priority="5" stopIfTrue="1">
      <formula>N61="l"</formula>
    </cfRule>
  </conditionalFormatting>
  <conditionalFormatting sqref="L38:L59">
    <cfRule type="cellIs" dxfId="1" priority="2" stopIfTrue="1" operator="greaterThanOrEqual">
      <formula>1</formula>
    </cfRule>
  </conditionalFormatting>
  <conditionalFormatting sqref="L61">
    <cfRule type="cellIs" dxfId="0" priority="1" stopIfTrue="1" operator="greaterThanOrEqual">
      <formula>1</formula>
    </cfRule>
  </conditionalFormatting>
  <dataValidations count="3">
    <dataValidation type="list" allowBlank="1" showInputMessage="1" showErrorMessage="1" sqref="C7:D7" xr:uid="{87F7AEF9-5424-41F7-8545-FE86A41F7BED}">
      <formula1>TAB_TIP_ITERACION</formula1>
    </dataValidation>
    <dataValidation type="list" allowBlank="1" showInputMessage="1" showErrorMessage="1" sqref="L10:L13 L15:L36 L38:L59 L61" xr:uid="{4A5B7155-0CFC-4008-9F90-6668AF479585}">
      <formula1>"1,2,3,4,5,6,7,8,9,10,11,12,13,14,15"</formula1>
    </dataValidation>
    <dataValidation type="list" allowBlank="1" showInputMessage="1" showErrorMessage="1" sqref="M10:M13 M15:M36 M38:M59 M61" xr:uid="{D606F0BA-4539-42EA-9431-C98305C88A53}">
      <formula1>"Si,No,NA"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E48AAE5-AA38-4C02-83A0-5A08D359EEC7}">
          <x14:formula1>
            <xm:f>Tablas!$B$3:$B$5</xm:f>
          </x14:formula1>
          <xm:sqref>D5</xm:sqref>
        </x14:dataValidation>
        <x14:dataValidation type="list" allowBlank="1" showInputMessage="1" showErrorMessage="1" xr:uid="{A8535E81-4A70-4324-966A-14E0C1D9280C}">
          <x14:formula1>
            <xm:f>Tablas!$B$9:$B$13</xm:f>
          </x14:formula1>
          <xm:sqref>F10:F13 F15:F36 F38:F59 F61</xm:sqref>
        </x14:dataValidation>
        <x14:dataValidation type="list" allowBlank="1" showInputMessage="1" showErrorMessage="1" xr:uid="{5E38DA5A-52C5-4312-B7F7-2EE0EDC53A11}">
          <x14:formula1>
            <xm:f>Tablas!$B$36:$B$37</xm:f>
          </x14:formula1>
          <xm:sqref>I10:J13 I15:J36 I61:J61 I38:J59</xm:sqref>
        </x14:dataValidation>
        <x14:dataValidation type="list" allowBlank="1" showInputMessage="1" showErrorMessage="1" xr:uid="{B3BE57DC-54FC-4CBB-9131-0CE157CA1C93}">
          <x14:formula1>
            <xm:f>Tablas!$B$20:$B$23</xm:f>
          </x14:formula1>
          <xm:sqref>B10:B13 B15:B36 B38:B59 B61</xm:sqref>
        </x14:dataValidation>
        <x14:dataValidation type="list" allowBlank="1" showInputMessage="1" showErrorMessage="1" xr:uid="{0C6D8632-1230-4C32-8E55-0FE7B649F7A0}">
          <x14:formula1>
            <xm:f>Tablas!$B$27:$B$32</xm:f>
          </x14:formula1>
          <xm:sqref>E10:E13 E15:E36 E38:E59 E61</xm:sqref>
        </x14:dataValidation>
        <x14:dataValidation type="list" allowBlank="1" showInputMessage="1" showErrorMessage="1" xr:uid="{24E72654-B38E-43C4-9A49-B1E57F88FDAF}">
          <x14:formula1>
            <xm:f>[HGQA_V1.1_2020.xlsx]Tablas!#REF!</xm:f>
          </x14:formula1>
          <xm:sqref>D39:D42 D29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58"/>
  <sheetViews>
    <sheetView topLeftCell="A9" workbookViewId="0">
      <selection activeCell="C13" sqref="C13"/>
    </sheetView>
  </sheetViews>
  <sheetFormatPr baseColWidth="10" defaultColWidth="9.140625" defaultRowHeight="12.75"/>
  <cols>
    <col min="1" max="1" width="2.7109375" style="404" bestFit="1" customWidth="1"/>
    <col min="2" max="2" width="20.28515625" style="404" bestFit="1" customWidth="1"/>
    <col min="3" max="3" width="23.85546875" style="404" customWidth="1"/>
    <col min="4" max="5" width="11.42578125" style="404" customWidth="1"/>
    <col min="6" max="6" width="50.42578125" style="404" customWidth="1"/>
    <col min="7" max="252" width="11.42578125" style="404" customWidth="1"/>
    <col min="253" max="16384" width="9.140625" style="404"/>
  </cols>
  <sheetData>
    <row r="1" spans="1:7">
      <c r="A1" s="401" t="s">
        <v>260</v>
      </c>
      <c r="B1" s="401"/>
      <c r="C1" s="403"/>
      <c r="D1" s="403"/>
      <c r="E1" s="403"/>
      <c r="F1" s="403"/>
      <c r="G1" s="403"/>
    </row>
    <row r="2" spans="1:7">
      <c r="A2" s="307" t="s">
        <v>268</v>
      </c>
      <c r="B2" s="307" t="s">
        <v>117</v>
      </c>
      <c r="C2" s="403"/>
      <c r="D2" s="403"/>
      <c r="E2" s="403"/>
      <c r="F2" s="403"/>
      <c r="G2" s="403"/>
    </row>
    <row r="3" spans="1:7">
      <c r="A3" s="405">
        <v>1</v>
      </c>
      <c r="B3" s="406" t="s">
        <v>261</v>
      </c>
      <c r="C3" s="403"/>
      <c r="D3" s="403"/>
      <c r="E3" s="403"/>
      <c r="F3" s="403"/>
      <c r="G3" s="403"/>
    </row>
    <row r="4" spans="1:7">
      <c r="A4" s="405">
        <v>2</v>
      </c>
      <c r="B4" s="406" t="s">
        <v>343</v>
      </c>
      <c r="C4" s="403"/>
      <c r="D4" s="403"/>
      <c r="E4" s="403"/>
      <c r="F4" s="403"/>
      <c r="G4" s="403"/>
    </row>
    <row r="5" spans="1:7">
      <c r="A5" s="405">
        <v>3</v>
      </c>
      <c r="B5" s="406" t="s">
        <v>241</v>
      </c>
      <c r="C5" s="403"/>
      <c r="D5" s="403"/>
      <c r="E5" s="403"/>
      <c r="F5" s="403"/>
      <c r="G5" s="403"/>
    </row>
    <row r="6" spans="1:7">
      <c r="C6" s="403"/>
      <c r="D6" s="403"/>
      <c r="E6" s="403"/>
      <c r="F6" s="403"/>
    </row>
    <row r="7" spans="1:7">
      <c r="A7" s="401" t="s">
        <v>328</v>
      </c>
      <c r="B7" s="401"/>
      <c r="C7" s="402" t="s">
        <v>329</v>
      </c>
      <c r="D7" s="402"/>
      <c r="E7" s="402"/>
      <c r="F7" s="402"/>
    </row>
    <row r="8" spans="1:7">
      <c r="A8" s="307" t="s">
        <v>268</v>
      </c>
      <c r="B8" s="307" t="s">
        <v>117</v>
      </c>
      <c r="C8" s="308" t="s">
        <v>268</v>
      </c>
      <c r="D8" s="398" t="s">
        <v>330</v>
      </c>
      <c r="E8" s="398"/>
      <c r="F8" s="308"/>
    </row>
    <row r="9" spans="1:7">
      <c r="A9" s="405">
        <v>1</v>
      </c>
      <c r="B9" s="405" t="s">
        <v>286</v>
      </c>
      <c r="C9" s="407">
        <v>1</v>
      </c>
      <c r="D9" s="408" t="s">
        <v>331</v>
      </c>
      <c r="E9" s="407" t="s">
        <v>332</v>
      </c>
      <c r="F9" s="407" t="s">
        <v>333</v>
      </c>
    </row>
    <row r="10" spans="1:7">
      <c r="A10" s="405">
        <v>2</v>
      </c>
      <c r="B10" s="405" t="s">
        <v>292</v>
      </c>
      <c r="C10" s="407">
        <v>2</v>
      </c>
      <c r="D10" s="408" t="s">
        <v>334</v>
      </c>
      <c r="E10" s="407" t="s">
        <v>335</v>
      </c>
      <c r="F10" s="407" t="s">
        <v>336</v>
      </c>
    </row>
    <row r="11" spans="1:7">
      <c r="A11" s="405">
        <v>3</v>
      </c>
      <c r="B11" s="405" t="s">
        <v>289</v>
      </c>
      <c r="C11" s="407">
        <v>3</v>
      </c>
      <c r="D11" s="408" t="s">
        <v>337</v>
      </c>
      <c r="E11" s="407" t="s">
        <v>338</v>
      </c>
      <c r="F11" s="407" t="s">
        <v>339</v>
      </c>
    </row>
    <row r="12" spans="1:7">
      <c r="A12" s="405">
        <v>4</v>
      </c>
      <c r="B12" s="405" t="s">
        <v>290</v>
      </c>
      <c r="C12" s="407"/>
      <c r="D12" s="408"/>
      <c r="E12" s="407"/>
      <c r="F12" s="407"/>
    </row>
    <row r="13" spans="1:7">
      <c r="A13" s="405">
        <v>5</v>
      </c>
      <c r="B13" s="405" t="s">
        <v>288</v>
      </c>
      <c r="C13" s="407"/>
      <c r="D13" s="408"/>
      <c r="E13" s="407"/>
      <c r="F13" s="407"/>
    </row>
    <row r="14" spans="1:7">
      <c r="A14" s="406">
        <v>6</v>
      </c>
      <c r="B14" s="406"/>
      <c r="C14" s="403"/>
      <c r="D14" s="403"/>
      <c r="E14" s="403"/>
      <c r="F14" s="403"/>
    </row>
    <row r="15" spans="1:7">
      <c r="A15" s="409">
        <v>7</v>
      </c>
      <c r="B15" s="406"/>
      <c r="C15" s="402" t="s">
        <v>340</v>
      </c>
      <c r="D15" s="402"/>
      <c r="E15" s="402"/>
      <c r="F15" s="403"/>
    </row>
    <row r="16" spans="1:7">
      <c r="A16" s="409">
        <v>8</v>
      </c>
      <c r="B16" s="406"/>
      <c r="C16" s="308" t="s">
        <v>268</v>
      </c>
      <c r="D16" s="398" t="s">
        <v>117</v>
      </c>
      <c r="E16" s="398"/>
      <c r="F16" s="403"/>
    </row>
    <row r="17" spans="1:6">
      <c r="C17" s="407">
        <v>1</v>
      </c>
      <c r="D17" s="407" t="s">
        <v>264</v>
      </c>
      <c r="E17" s="407"/>
      <c r="F17" s="403"/>
    </row>
    <row r="18" spans="1:6">
      <c r="A18" s="401" t="s">
        <v>327</v>
      </c>
      <c r="B18" s="401"/>
      <c r="C18" s="407">
        <v>2</v>
      </c>
      <c r="D18" s="407" t="s">
        <v>341</v>
      </c>
      <c r="E18" s="407"/>
      <c r="F18" s="403"/>
    </row>
    <row r="19" spans="1:6">
      <c r="A19" s="307" t="s">
        <v>268</v>
      </c>
      <c r="B19" s="307" t="s">
        <v>117</v>
      </c>
      <c r="C19" s="407">
        <v>3</v>
      </c>
      <c r="D19" s="407" t="s">
        <v>342</v>
      </c>
      <c r="E19" s="407"/>
      <c r="F19" s="403"/>
    </row>
    <row r="20" spans="1:6">
      <c r="A20" s="405">
        <v>1</v>
      </c>
      <c r="B20" s="405" t="s">
        <v>55</v>
      </c>
      <c r="C20" s="407">
        <v>4</v>
      </c>
      <c r="D20" s="407" t="s">
        <v>344</v>
      </c>
      <c r="E20" s="407"/>
      <c r="F20" s="403"/>
    </row>
    <row r="21" spans="1:6">
      <c r="A21" s="405">
        <v>2</v>
      </c>
      <c r="B21" s="405" t="s">
        <v>413</v>
      </c>
      <c r="C21" s="407">
        <v>5</v>
      </c>
      <c r="D21" s="407" t="s">
        <v>345</v>
      </c>
      <c r="E21" s="407"/>
      <c r="F21" s="403"/>
    </row>
    <row r="22" spans="1:6">
      <c r="A22" s="405">
        <v>3</v>
      </c>
      <c r="B22" s="405" t="s">
        <v>414</v>
      </c>
      <c r="C22" s="407">
        <v>6</v>
      </c>
      <c r="D22" s="407" t="s">
        <v>265</v>
      </c>
      <c r="E22" s="407"/>
      <c r="F22" s="403"/>
    </row>
    <row r="23" spans="1:6">
      <c r="A23" s="405">
        <v>4</v>
      </c>
      <c r="B23" s="405" t="s">
        <v>133</v>
      </c>
      <c r="C23" s="403"/>
      <c r="D23" s="403"/>
      <c r="E23" s="403"/>
      <c r="F23" s="403"/>
    </row>
    <row r="24" spans="1:6">
      <c r="C24" s="403"/>
      <c r="D24" s="403"/>
      <c r="E24" s="403"/>
      <c r="F24" s="403"/>
    </row>
    <row r="25" spans="1:6">
      <c r="A25" s="401" t="s">
        <v>415</v>
      </c>
      <c r="B25" s="401"/>
    </row>
    <row r="26" spans="1:6">
      <c r="A26" s="307" t="s">
        <v>268</v>
      </c>
      <c r="B26" s="307" t="s">
        <v>117</v>
      </c>
    </row>
    <row r="27" spans="1:6">
      <c r="A27" s="405">
        <v>1</v>
      </c>
      <c r="B27" s="405" t="s">
        <v>416</v>
      </c>
    </row>
    <row r="28" spans="1:6">
      <c r="A28" s="405">
        <v>2</v>
      </c>
      <c r="B28" s="405" t="s">
        <v>417</v>
      </c>
    </row>
    <row r="29" spans="1:6">
      <c r="A29" s="405">
        <v>3</v>
      </c>
      <c r="B29" s="405" t="s">
        <v>418</v>
      </c>
    </row>
    <row r="30" spans="1:6">
      <c r="A30" s="405">
        <v>4</v>
      </c>
      <c r="B30" s="405" t="s">
        <v>345</v>
      </c>
    </row>
    <row r="31" spans="1:6">
      <c r="A31" s="405">
        <v>5</v>
      </c>
      <c r="B31" s="405" t="s">
        <v>419</v>
      </c>
    </row>
    <row r="32" spans="1:6">
      <c r="A32" s="405">
        <v>6</v>
      </c>
      <c r="B32" s="405" t="s">
        <v>420</v>
      </c>
    </row>
    <row r="34" spans="1:6">
      <c r="A34" s="401" t="s">
        <v>346</v>
      </c>
      <c r="B34" s="401"/>
    </row>
    <row r="35" spans="1:6">
      <c r="A35" s="307" t="s">
        <v>268</v>
      </c>
      <c r="B35" s="307" t="s">
        <v>117</v>
      </c>
    </row>
    <row r="36" spans="1:6">
      <c r="A36" s="405">
        <v>1</v>
      </c>
      <c r="B36" s="406" t="s">
        <v>251</v>
      </c>
    </row>
    <row r="37" spans="1:6">
      <c r="A37" s="405">
        <v>2</v>
      </c>
      <c r="B37" s="406" t="s">
        <v>249</v>
      </c>
      <c r="F37" s="403"/>
    </row>
    <row r="38" spans="1:6">
      <c r="F38" s="403"/>
    </row>
    <row r="39" spans="1:6">
      <c r="F39" s="403"/>
    </row>
    <row r="40" spans="1:6">
      <c r="F40" s="403"/>
    </row>
    <row r="41" spans="1:6">
      <c r="C41" s="403"/>
      <c r="D41" s="403"/>
    </row>
    <row r="42" spans="1:6">
      <c r="C42" s="403"/>
      <c r="D42" s="403"/>
    </row>
    <row r="43" spans="1:6">
      <c r="C43" s="403"/>
      <c r="D43" s="403"/>
    </row>
    <row r="44" spans="1:6">
      <c r="C44" s="403"/>
      <c r="D44" s="403"/>
    </row>
    <row r="45" spans="1:6">
      <c r="C45" s="403"/>
      <c r="D45" s="403"/>
    </row>
    <row r="46" spans="1:6">
      <c r="C46" s="403"/>
      <c r="D46" s="403"/>
    </row>
    <row r="47" spans="1:6">
      <c r="C47" s="403"/>
      <c r="D47" s="403"/>
    </row>
    <row r="48" spans="1:6">
      <c r="C48" s="403"/>
      <c r="D48" s="403"/>
    </row>
    <row r="49" spans="1:4">
      <c r="C49" s="403"/>
      <c r="D49" s="403"/>
    </row>
    <row r="50" spans="1:4">
      <c r="C50" s="403"/>
      <c r="D50" s="403"/>
    </row>
    <row r="51" spans="1:4">
      <c r="C51" s="403"/>
      <c r="D51" s="403"/>
    </row>
    <row r="52" spans="1:4">
      <c r="A52" s="403"/>
      <c r="B52" s="403"/>
      <c r="C52" s="403"/>
      <c r="D52" s="403"/>
    </row>
    <row r="53" spans="1:4">
      <c r="A53" s="403"/>
      <c r="B53" s="403"/>
      <c r="C53" s="403"/>
      <c r="D53" s="403"/>
    </row>
    <row r="54" spans="1:4">
      <c r="A54" s="403"/>
      <c r="B54" s="403"/>
      <c r="C54" s="403"/>
      <c r="D54" s="403"/>
    </row>
    <row r="55" spans="1:4">
      <c r="A55" s="403"/>
      <c r="B55" s="403"/>
      <c r="C55" s="403"/>
      <c r="D55" s="403"/>
    </row>
    <row r="56" spans="1:4">
      <c r="A56" s="403"/>
      <c r="B56" s="403"/>
      <c r="C56" s="403"/>
      <c r="D56" s="403"/>
    </row>
    <row r="57" spans="1:4">
      <c r="A57" s="403"/>
      <c r="B57" s="403"/>
      <c r="C57" s="403"/>
      <c r="D57" s="403"/>
    </row>
    <row r="58" spans="1:4">
      <c r="A58" s="403"/>
      <c r="B58" s="403"/>
      <c r="C58" s="403"/>
      <c r="D58" s="403"/>
    </row>
  </sheetData>
  <mergeCells count="9">
    <mergeCell ref="D16:E16"/>
    <mergeCell ref="A1:B1"/>
    <mergeCell ref="A34:B34"/>
    <mergeCell ref="A7:B7"/>
    <mergeCell ref="C7:F7"/>
    <mergeCell ref="D8:E8"/>
    <mergeCell ref="C15:E15"/>
    <mergeCell ref="A18:B18"/>
    <mergeCell ref="A25:B25"/>
  </mergeCells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9"/>
  <sheetViews>
    <sheetView showGridLines="0" zoomScaleNormal="100" workbookViewId="0">
      <selection activeCell="A3" sqref="A3:B3"/>
    </sheetView>
  </sheetViews>
  <sheetFormatPr baseColWidth="10" defaultColWidth="9.140625" defaultRowHeight="12.75"/>
  <cols>
    <col min="1" max="1" width="34" style="293" bestFit="1" customWidth="1"/>
    <col min="2" max="2" width="87.42578125" style="293" customWidth="1"/>
    <col min="3" max="3" width="14.28515625" style="293" customWidth="1"/>
    <col min="4" max="4" width="16.42578125" style="293" customWidth="1"/>
    <col min="5" max="6" width="14.28515625" style="293" customWidth="1"/>
    <col min="7" max="7" width="28.42578125" style="293" bestFit="1" customWidth="1"/>
    <col min="8" max="8" width="37" style="293" bestFit="1" customWidth="1"/>
    <col min="9" max="16384" width="9.140625" style="293"/>
  </cols>
  <sheetData>
    <row r="1" spans="1:8" ht="48.75" customHeight="1">
      <c r="A1" s="282"/>
      <c r="B1" s="282" t="s">
        <v>254</v>
      </c>
    </row>
    <row r="2" spans="1:8" ht="15" customHeight="1">
      <c r="A2" s="283" t="s">
        <v>381</v>
      </c>
      <c r="B2" s="283" t="s">
        <v>382</v>
      </c>
    </row>
    <row r="3" spans="1:8" ht="15" customHeight="1">
      <c r="A3" s="314" t="s">
        <v>43</v>
      </c>
      <c r="B3" s="314"/>
    </row>
    <row r="4" spans="1:8" ht="15" customHeight="1">
      <c r="A4" s="315" t="s">
        <v>253</v>
      </c>
      <c r="B4" s="315"/>
      <c r="H4" s="293" t="s">
        <v>247</v>
      </c>
    </row>
    <row r="5" spans="1:8" ht="15" customHeight="1">
      <c r="A5" s="287" t="s">
        <v>118</v>
      </c>
      <c r="B5" s="287" t="s">
        <v>117</v>
      </c>
    </row>
    <row r="6" spans="1:8" ht="15" customHeight="1">
      <c r="A6" s="289" t="s">
        <v>68</v>
      </c>
      <c r="B6" s="286" t="s">
        <v>44</v>
      </c>
    </row>
    <row r="7" spans="1:8" ht="15" customHeight="1">
      <c r="A7" s="290" t="s">
        <v>68</v>
      </c>
      <c r="B7" s="286" t="s">
        <v>45</v>
      </c>
    </row>
    <row r="8" spans="1:8" ht="15" customHeight="1">
      <c r="A8" s="291" t="s">
        <v>68</v>
      </c>
      <c r="B8" s="286" t="s">
        <v>245</v>
      </c>
    </row>
    <row r="9" spans="1:8" ht="15" customHeight="1">
      <c r="A9" s="292" t="s">
        <v>68</v>
      </c>
      <c r="B9" s="286" t="s">
        <v>246</v>
      </c>
    </row>
    <row r="10" spans="1:8" s="294" customFormat="1" ht="15" customHeight="1">
      <c r="A10" s="316" t="s">
        <v>46</v>
      </c>
      <c r="B10" s="316"/>
    </row>
    <row r="11" spans="1:8" s="294" customFormat="1" ht="15" customHeight="1">
      <c r="A11" s="284" t="s">
        <v>69</v>
      </c>
      <c r="B11" s="284" t="s">
        <v>117</v>
      </c>
    </row>
    <row r="12" spans="1:8" s="294" customFormat="1" ht="15" customHeight="1">
      <c r="A12" s="285" t="s">
        <v>47</v>
      </c>
      <c r="B12" s="285" t="s">
        <v>255</v>
      </c>
    </row>
    <row r="13" spans="1:8" s="294" customFormat="1" ht="15" customHeight="1">
      <c r="A13" s="285" t="s">
        <v>256</v>
      </c>
      <c r="B13" s="285" t="s">
        <v>257</v>
      </c>
    </row>
    <row r="14" spans="1:8" s="294" customFormat="1" ht="15" customHeight="1">
      <c r="A14" s="316" t="s">
        <v>295</v>
      </c>
      <c r="B14" s="316"/>
    </row>
    <row r="15" spans="1:8" s="294" customFormat="1" ht="15" customHeight="1">
      <c r="A15" s="284" t="s">
        <v>69</v>
      </c>
      <c r="B15" s="284" t="s">
        <v>117</v>
      </c>
    </row>
    <row r="16" spans="1:8" ht="15" customHeight="1">
      <c r="A16" s="317" t="s">
        <v>296</v>
      </c>
      <c r="B16" s="317"/>
    </row>
    <row r="17" spans="1:2" ht="15" customHeight="1">
      <c r="A17" s="285" t="s">
        <v>33</v>
      </c>
      <c r="B17" s="285" t="s">
        <v>297</v>
      </c>
    </row>
    <row r="18" spans="1:2" ht="15" customHeight="1">
      <c r="A18" s="285" t="s">
        <v>240</v>
      </c>
      <c r="B18" s="285" t="s">
        <v>298</v>
      </c>
    </row>
    <row r="19" spans="1:2" ht="15" customHeight="1">
      <c r="A19" s="285" t="s">
        <v>260</v>
      </c>
      <c r="B19" s="285" t="s">
        <v>299</v>
      </c>
    </row>
    <row r="20" spans="1:2" ht="15" customHeight="1">
      <c r="A20" s="285" t="s">
        <v>109</v>
      </c>
      <c r="B20" s="285" t="s">
        <v>300</v>
      </c>
    </row>
    <row r="21" spans="1:2" ht="15" customHeight="1">
      <c r="A21" s="285" t="s">
        <v>301</v>
      </c>
      <c r="B21" s="285" t="s">
        <v>302</v>
      </c>
    </row>
    <row r="22" spans="1:2" ht="15" customHeight="1">
      <c r="A22" s="285" t="s">
        <v>259</v>
      </c>
      <c r="B22" s="285" t="s">
        <v>303</v>
      </c>
    </row>
    <row r="23" spans="1:2" ht="15" customHeight="1">
      <c r="A23" s="285" t="s">
        <v>262</v>
      </c>
      <c r="B23" s="285" t="s">
        <v>304</v>
      </c>
    </row>
    <row r="24" spans="1:2" ht="15" customHeight="1">
      <c r="A24" s="285" t="s">
        <v>263</v>
      </c>
      <c r="B24" s="285" t="s">
        <v>305</v>
      </c>
    </row>
    <row r="25" spans="1:2" ht="15" customHeight="1">
      <c r="A25" s="285" t="s">
        <v>266</v>
      </c>
      <c r="B25" s="285" t="s">
        <v>306</v>
      </c>
    </row>
    <row r="26" spans="1:2" ht="15" customHeight="1">
      <c r="A26" s="285" t="s">
        <v>267</v>
      </c>
      <c r="B26" s="285" t="s">
        <v>325</v>
      </c>
    </row>
    <row r="27" spans="1:2" ht="15" customHeight="1">
      <c r="A27" s="313" t="s">
        <v>48</v>
      </c>
      <c r="B27" s="313"/>
    </row>
    <row r="28" spans="1:2" ht="15" customHeight="1">
      <c r="A28" s="285" t="s">
        <v>252</v>
      </c>
      <c r="B28" s="285" t="s">
        <v>307</v>
      </c>
    </row>
    <row r="29" spans="1:2" ht="15" customHeight="1">
      <c r="A29" s="285" t="s">
        <v>269</v>
      </c>
      <c r="B29" s="285" t="s">
        <v>308</v>
      </c>
    </row>
    <row r="30" spans="1:2" ht="15" customHeight="1">
      <c r="A30" s="285" t="s">
        <v>309</v>
      </c>
      <c r="B30" s="285" t="s">
        <v>310</v>
      </c>
    </row>
    <row r="31" spans="1:2" ht="15" customHeight="1">
      <c r="A31" s="285" t="s">
        <v>268</v>
      </c>
      <c r="B31" s="285" t="s">
        <v>311</v>
      </c>
    </row>
    <row r="32" spans="1:2" ht="15" customHeight="1">
      <c r="A32" s="285" t="s">
        <v>73</v>
      </c>
      <c r="B32" s="285" t="s">
        <v>312</v>
      </c>
    </row>
    <row r="33" spans="1:2" ht="15" customHeight="1">
      <c r="A33" s="285" t="s">
        <v>284</v>
      </c>
      <c r="B33" s="285" t="s">
        <v>313</v>
      </c>
    </row>
    <row r="34" spans="1:2" ht="15" customHeight="1">
      <c r="A34" s="285" t="s">
        <v>270</v>
      </c>
      <c r="B34" s="285" t="s">
        <v>314</v>
      </c>
    </row>
    <row r="35" spans="1:2" ht="15" customHeight="1">
      <c r="A35" s="285" t="s">
        <v>271</v>
      </c>
      <c r="B35" s="285" t="s">
        <v>310</v>
      </c>
    </row>
    <row r="36" spans="1:2" ht="15" customHeight="1">
      <c r="A36" s="285" t="s">
        <v>268</v>
      </c>
      <c r="B36" s="285" t="s">
        <v>311</v>
      </c>
    </row>
    <row r="37" spans="1:2" ht="15" customHeight="1">
      <c r="A37" s="285" t="s">
        <v>73</v>
      </c>
      <c r="B37" s="285" t="s">
        <v>312</v>
      </c>
    </row>
    <row r="38" spans="1:2" ht="15" customHeight="1">
      <c r="A38" s="285" t="s">
        <v>272</v>
      </c>
      <c r="B38" s="285" t="s">
        <v>315</v>
      </c>
    </row>
    <row r="39" spans="1:2" ht="15" customHeight="1">
      <c r="A39" s="285" t="s">
        <v>273</v>
      </c>
      <c r="B39" s="285" t="s">
        <v>316</v>
      </c>
    </row>
    <row r="40" spans="1:2" ht="15" customHeight="1">
      <c r="A40" s="285" t="s">
        <v>274</v>
      </c>
      <c r="B40" s="285" t="s">
        <v>317</v>
      </c>
    </row>
    <row r="41" spans="1:2" ht="15" customHeight="1">
      <c r="A41" s="285" t="s">
        <v>275</v>
      </c>
      <c r="B41" s="285" t="s">
        <v>318</v>
      </c>
    </row>
    <row r="42" spans="1:2" ht="15" customHeight="1">
      <c r="A42" s="285" t="s">
        <v>276</v>
      </c>
      <c r="B42" s="285" t="s">
        <v>319</v>
      </c>
    </row>
    <row r="43" spans="1:2" ht="15" customHeight="1">
      <c r="A43" s="285" t="s">
        <v>277</v>
      </c>
      <c r="B43" s="285" t="s">
        <v>320</v>
      </c>
    </row>
    <row r="44" spans="1:2" ht="15" customHeight="1">
      <c r="A44" s="285" t="s">
        <v>278</v>
      </c>
      <c r="B44" s="285" t="s">
        <v>321</v>
      </c>
    </row>
    <row r="45" spans="1:2" ht="15" customHeight="1">
      <c r="A45" s="285" t="s">
        <v>279</v>
      </c>
      <c r="B45" s="285" t="s">
        <v>322</v>
      </c>
    </row>
    <row r="46" spans="1:2" ht="15" customHeight="1">
      <c r="A46" s="285" t="s">
        <v>280</v>
      </c>
      <c r="B46" s="285" t="s">
        <v>322</v>
      </c>
    </row>
    <row r="47" spans="1:2" ht="15" customHeight="1">
      <c r="A47" s="285" t="s">
        <v>281</v>
      </c>
      <c r="B47" s="285" t="s">
        <v>322</v>
      </c>
    </row>
    <row r="48" spans="1:2" ht="15" customHeight="1">
      <c r="A48" s="285" t="s">
        <v>282</v>
      </c>
      <c r="B48" s="285" t="s">
        <v>323</v>
      </c>
    </row>
    <row r="49" spans="1:2" ht="15" customHeight="1">
      <c r="A49" s="285" t="s">
        <v>283</v>
      </c>
      <c r="B49" s="285" t="s">
        <v>324</v>
      </c>
    </row>
  </sheetData>
  <mergeCells count="6">
    <mergeCell ref="A27:B27"/>
    <mergeCell ref="A3:B3"/>
    <mergeCell ref="A4:B4"/>
    <mergeCell ref="A14:B14"/>
    <mergeCell ref="A10:B10"/>
    <mergeCell ref="A16:B16"/>
  </mergeCells>
  <phoneticPr fontId="33" type="noConversion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baseColWidth="10" defaultColWidth="11.28515625" defaultRowHeight="12.75"/>
  <cols>
    <col min="1" max="1" width="2.28515625" style="15" customWidth="1"/>
    <col min="2" max="2" width="4.140625" style="15" customWidth="1"/>
    <col min="3" max="3" width="15.42578125" style="15" customWidth="1"/>
    <col min="4" max="4" width="48.5703125" style="15" customWidth="1"/>
    <col min="5" max="5" width="9.28515625" style="15" hidden="1" customWidth="1"/>
    <col min="6" max="6" width="6.42578125" style="15" hidden="1" customWidth="1"/>
    <col min="7" max="7" width="10.42578125" style="15" customWidth="1"/>
    <col min="8" max="8" width="22.5703125" style="15" customWidth="1"/>
    <col min="9" max="9" width="14.28515625" style="15" customWidth="1"/>
    <col min="10" max="11" width="9.85546875" style="21" hidden="1" customWidth="1"/>
    <col min="12" max="12" width="10.28515625" style="15" customWidth="1"/>
    <col min="13" max="13" width="18.7109375" style="15" customWidth="1"/>
    <col min="14" max="14" width="9.85546875" style="15" customWidth="1"/>
    <col min="15" max="15" width="8" style="21" hidden="1" customWidth="1"/>
    <col min="16" max="16" width="7.140625" style="21" hidden="1" customWidth="1"/>
    <col min="17" max="17" width="9.28515625" style="15" customWidth="1"/>
    <col min="18" max="18" width="22" style="15" customWidth="1"/>
    <col min="19" max="19" width="12.85546875" style="15" customWidth="1"/>
    <col min="20" max="20" width="9.28515625" style="18" bestFit="1" customWidth="1"/>
    <col min="21" max="16384" width="11.28515625" style="15"/>
  </cols>
  <sheetData>
    <row r="2" spans="2:20" ht="15.75">
      <c r="B2" s="155" t="s">
        <v>146</v>
      </c>
      <c r="C2" s="155"/>
      <c r="D2" s="155"/>
      <c r="E2" s="155"/>
      <c r="F2" s="155"/>
      <c r="G2" s="155"/>
      <c r="H2" s="155"/>
      <c r="I2" s="155"/>
      <c r="J2" s="223"/>
      <c r="K2" s="223"/>
      <c r="L2" s="155"/>
      <c r="M2" s="155"/>
      <c r="N2" s="155"/>
      <c r="O2" s="223"/>
      <c r="P2" s="223"/>
      <c r="Q2" s="155"/>
      <c r="R2" s="155"/>
      <c r="S2" s="155"/>
      <c r="T2" s="16"/>
    </row>
    <row r="3" spans="2:20" s="17" customFormat="1">
      <c r="J3" s="224"/>
      <c r="K3" s="224"/>
      <c r="O3" s="224"/>
      <c r="P3" s="224"/>
      <c r="S3" s="16"/>
      <c r="T3" s="16"/>
    </row>
    <row r="4" spans="2:20" ht="12.75" customHeight="1">
      <c r="B4" s="151" t="s">
        <v>216</v>
      </c>
      <c r="C4" s="151"/>
      <c r="D4" s="170" t="s">
        <v>143</v>
      </c>
      <c r="E4" s="168"/>
      <c r="F4" s="168"/>
      <c r="G4" s="154"/>
      <c r="H4" s="154"/>
      <c r="I4" s="49" t="s">
        <v>58</v>
      </c>
      <c r="J4" s="225"/>
      <c r="K4" s="225"/>
      <c r="L4" s="161"/>
      <c r="M4" s="49" t="s">
        <v>78</v>
      </c>
      <c r="N4" s="327" t="s">
        <v>77</v>
      </c>
      <c r="O4" s="327"/>
      <c r="P4" s="327"/>
      <c r="Q4" s="328"/>
      <c r="R4" s="49" t="s">
        <v>56</v>
      </c>
      <c r="S4" s="122" t="s">
        <v>57</v>
      </c>
      <c r="T4" s="16"/>
    </row>
    <row r="5" spans="2:20">
      <c r="B5" s="151" t="s">
        <v>144</v>
      </c>
      <c r="C5" s="151"/>
      <c r="D5" s="170"/>
      <c r="E5" s="168"/>
      <c r="F5" s="168"/>
      <c r="G5" s="154"/>
      <c r="H5" s="154"/>
      <c r="I5" s="17"/>
      <c r="J5" s="224"/>
      <c r="K5" s="224"/>
      <c r="L5" s="17"/>
      <c r="M5" s="17"/>
      <c r="N5" s="48"/>
      <c r="O5" s="227"/>
      <c r="P5" s="227"/>
      <c r="Q5" s="48"/>
      <c r="R5" s="17"/>
      <c r="S5" s="16"/>
      <c r="T5" s="16"/>
    </row>
    <row r="6" spans="2:20" ht="12.75" customHeight="1">
      <c r="B6" s="151" t="s">
        <v>217</v>
      </c>
      <c r="C6" s="151"/>
      <c r="D6" s="170"/>
      <c r="E6" s="168"/>
      <c r="F6" s="168"/>
      <c r="G6" s="154"/>
      <c r="H6" s="154"/>
      <c r="I6" s="49" t="s">
        <v>59</v>
      </c>
      <c r="J6" s="225"/>
      <c r="K6" s="225"/>
      <c r="L6" s="161"/>
      <c r="M6" s="49" t="s">
        <v>78</v>
      </c>
      <c r="N6" s="327" t="s">
        <v>77</v>
      </c>
      <c r="O6" s="327"/>
      <c r="P6" s="327"/>
      <c r="Q6" s="328"/>
      <c r="R6" s="49" t="s">
        <v>56</v>
      </c>
      <c r="S6" s="122" t="s">
        <v>57</v>
      </c>
      <c r="T6" s="16"/>
    </row>
    <row r="7" spans="2:20">
      <c r="B7" s="151" t="s">
        <v>2</v>
      </c>
      <c r="C7" s="151"/>
      <c r="D7" s="170"/>
      <c r="E7" s="168"/>
      <c r="F7" s="168"/>
      <c r="G7" s="154"/>
      <c r="H7" s="154"/>
      <c r="I7" s="17"/>
      <c r="J7" s="224"/>
      <c r="K7" s="224"/>
      <c r="L7" s="17"/>
      <c r="M7" s="17"/>
      <c r="N7" s="48"/>
      <c r="O7" s="227"/>
      <c r="P7" s="227"/>
      <c r="Q7" s="48"/>
      <c r="R7" s="17"/>
      <c r="S7" s="16"/>
      <c r="T7" s="16"/>
    </row>
    <row r="8" spans="2:20">
      <c r="B8" s="151" t="s">
        <v>145</v>
      </c>
      <c r="C8" s="151"/>
      <c r="D8" s="170"/>
      <c r="E8" s="168"/>
      <c r="F8" s="168"/>
      <c r="G8" s="154"/>
      <c r="H8" s="154"/>
      <c r="I8" s="49" t="s">
        <v>60</v>
      </c>
      <c r="J8" s="225"/>
      <c r="K8" s="225"/>
      <c r="L8" s="161"/>
      <c r="M8" s="49" t="s">
        <v>78</v>
      </c>
      <c r="N8" s="327" t="s">
        <v>77</v>
      </c>
      <c r="O8" s="327"/>
      <c r="P8" s="327"/>
      <c r="Q8" s="328"/>
      <c r="R8" s="49" t="s">
        <v>56</v>
      </c>
      <c r="S8" s="122" t="s">
        <v>57</v>
      </c>
      <c r="T8" s="16"/>
    </row>
    <row r="9" spans="2:20">
      <c r="E9" s="169"/>
      <c r="F9" s="169"/>
    </row>
    <row r="10" spans="2:20" ht="15" customHeight="1">
      <c r="C10" s="332" t="s">
        <v>74</v>
      </c>
      <c r="D10" s="332"/>
      <c r="E10" s="332"/>
      <c r="F10" s="332"/>
      <c r="G10" s="24">
        <f>IF((COUNTIF(F16:F61,"Si")=0)*AND(COUNTIF(E16:E61,"No")=0),0,((COUNTIF(F16:F61,"Si")))/((COUNTIF(F16:F61,"Si")+COUNTIF(E16:E61,"No"))))</f>
        <v>0.83333333333333337</v>
      </c>
      <c r="H10" s="25"/>
      <c r="L10" s="24">
        <f>IF((COUNTIF(K16:K61,"Si")=0)*AND(COUNTIF(J16:J61,"No")=0),0,((COUNTIF(K16:K61,"Si")))/((COUNTIF(K16:K61,"Si")+COUNTIF(J16:J61,"No"))))</f>
        <v>0.8</v>
      </c>
      <c r="Q10" s="24">
        <f>IF((COUNTIF(P16:P61,"Si")=0)*AND(COUNTIF(O16:O61,"No")=0),0,((COUNTIF(P16:P61,"Si")))/((COUNTIF(P16:P61,"Si")+COUNTIF(O16:O61,"No"))))</f>
        <v>0.83333333333333337</v>
      </c>
      <c r="R10" s="25"/>
    </row>
    <row r="11" spans="2:20" ht="25.5" hidden="1" customHeight="1" thickBot="1">
      <c r="C11" s="332" t="s">
        <v>75</v>
      </c>
      <c r="D11" s="332"/>
      <c r="E11" s="332"/>
      <c r="F11" s="333"/>
      <c r="G11" s="334" t="s">
        <v>79</v>
      </c>
      <c r="H11" s="335"/>
      <c r="L11" s="323" t="s">
        <v>80</v>
      </c>
      <c r="M11" s="324"/>
      <c r="Q11" s="323" t="s">
        <v>81</v>
      </c>
      <c r="R11" s="329"/>
      <c r="S11" s="324"/>
    </row>
    <row r="12" spans="2:20" ht="12.75" customHeight="1">
      <c r="B12" s="330" t="s">
        <v>72</v>
      </c>
      <c r="C12" s="338" t="s">
        <v>70</v>
      </c>
      <c r="D12" s="330" t="s">
        <v>73</v>
      </c>
      <c r="E12" s="331"/>
      <c r="F12" s="331"/>
      <c r="G12" s="337" t="s">
        <v>121</v>
      </c>
      <c r="H12" s="321" t="s">
        <v>120</v>
      </c>
      <c r="I12" s="321" t="s">
        <v>109</v>
      </c>
      <c r="J12" s="209"/>
      <c r="K12" s="209"/>
      <c r="L12" s="321" t="s">
        <v>122</v>
      </c>
      <c r="M12" s="321"/>
      <c r="N12" s="321" t="s">
        <v>109</v>
      </c>
      <c r="O12" s="209"/>
      <c r="P12" s="209"/>
      <c r="Q12" s="321" t="s">
        <v>123</v>
      </c>
      <c r="R12" s="319" t="s">
        <v>120</v>
      </c>
      <c r="S12" s="321" t="s">
        <v>109</v>
      </c>
    </row>
    <row r="13" spans="2:20" ht="43.5" customHeight="1">
      <c r="B13" s="331"/>
      <c r="C13" s="339"/>
      <c r="D13" s="331"/>
      <c r="E13" s="336"/>
      <c r="F13" s="336"/>
      <c r="G13" s="322"/>
      <c r="H13" s="321"/>
      <c r="I13" s="322"/>
      <c r="J13" s="210"/>
      <c r="K13" s="210"/>
      <c r="L13" s="322"/>
      <c r="M13" s="322"/>
      <c r="N13" s="322"/>
      <c r="O13" s="210"/>
      <c r="P13" s="210"/>
      <c r="Q13" s="322"/>
      <c r="R13" s="320"/>
      <c r="S13" s="322"/>
      <c r="T13" s="19"/>
    </row>
    <row r="14" spans="2:20" ht="13.5" customHeight="1" thickBot="1">
      <c r="B14" s="212" t="s">
        <v>132</v>
      </c>
      <c r="C14" s="213"/>
      <c r="D14" s="214"/>
      <c r="E14" s="214"/>
      <c r="F14" s="214"/>
      <c r="G14" s="213"/>
      <c r="H14" s="213"/>
      <c r="I14" s="213"/>
      <c r="J14" s="226"/>
      <c r="K14" s="226"/>
      <c r="L14" s="213"/>
      <c r="M14" s="213"/>
      <c r="N14" s="213"/>
      <c r="O14" s="226"/>
      <c r="P14" s="226"/>
      <c r="Q14" s="213"/>
      <c r="R14" s="213"/>
      <c r="S14" s="59"/>
      <c r="T14" s="19"/>
    </row>
    <row r="15" spans="2:20" ht="66.75" customHeight="1" thickBot="1">
      <c r="B15" s="217"/>
      <c r="C15" s="325" t="s">
        <v>159</v>
      </c>
      <c r="D15" s="318"/>
      <c r="E15" s="318"/>
      <c r="F15" s="318"/>
      <c r="G15" s="318"/>
      <c r="H15" s="318"/>
      <c r="I15" s="318"/>
      <c r="J15" s="37"/>
      <c r="K15" s="37"/>
      <c r="L15" s="218"/>
      <c r="M15" s="218"/>
      <c r="N15" s="218"/>
      <c r="O15" s="37"/>
      <c r="P15" s="37"/>
      <c r="Q15" s="218"/>
      <c r="R15" s="219"/>
      <c r="S15" s="220"/>
      <c r="T15" s="19"/>
    </row>
    <row r="16" spans="2:20" ht="22.5">
      <c r="B16" s="215">
        <v>1</v>
      </c>
      <c r="C16" s="156" t="s">
        <v>139</v>
      </c>
      <c r="D16" s="45" t="s">
        <v>71</v>
      </c>
      <c r="E16" s="230" t="str">
        <f>IF(((C16="Auditoría de Gestión de la Configuración")*AND(G16="No")),"No","")</f>
        <v/>
      </c>
      <c r="F16" s="230" t="str">
        <f>IF(((C16="Auditoría de Gestión de la Configuración")*AND(G16="Si")),"Si","")</f>
        <v>Si</v>
      </c>
      <c r="G16" s="231" t="s">
        <v>134</v>
      </c>
      <c r="H16" s="216"/>
      <c r="I16" s="104"/>
      <c r="J16" s="230" t="str">
        <f>IF(((C16="Auditoría de Gestión de la Configuración")*AND(L16="No")),"No","")</f>
        <v/>
      </c>
      <c r="K16" s="230" t="str">
        <f>IF(((C16="Auditoría de Gestión de la Configuración")*AND(L16="Si")),"Si","")</f>
        <v>Si</v>
      </c>
      <c r="L16" s="231" t="s">
        <v>134</v>
      </c>
      <c r="M16" s="102"/>
      <c r="N16" s="102"/>
      <c r="O16" s="230" t="str">
        <f>IF(((C16="Auditoría de Gestión de la Configuración")*AND(Q16="No")),"No","")</f>
        <v/>
      </c>
      <c r="P16" s="230" t="str">
        <f>IF(((C16="Auditoría de Gestión de la Configuración")*AND(Q16="Si")),"Si","")</f>
        <v>Si</v>
      </c>
      <c r="Q16" s="231" t="s">
        <v>134</v>
      </c>
      <c r="R16" s="103"/>
      <c r="S16" s="104"/>
      <c r="T16" s="19"/>
    </row>
    <row r="17" spans="2:20" s="21" customFormat="1" ht="22.5" collapsed="1">
      <c r="B17" s="23">
        <f t="shared" ref="B17:B22" si="0">B16+1</f>
        <v>2</v>
      </c>
      <c r="C17" s="156" t="s">
        <v>139</v>
      </c>
      <c r="D17" s="46" t="s">
        <v>76</v>
      </c>
      <c r="E17" s="230" t="str">
        <f>IF(((C17="Auditoría de Gestión de la Configuración")*AND(G17="No")),"No","")</f>
        <v/>
      </c>
      <c r="F17" s="230" t="str">
        <f>IF(((C17="Auditoría de Gestión de la Configuración")*AND(G17="Si")),"Si","")</f>
        <v>Si</v>
      </c>
      <c r="G17" s="232" t="s">
        <v>134</v>
      </c>
      <c r="H17" s="167"/>
      <c r="I17" s="167"/>
      <c r="J17" s="230" t="str">
        <f>IF(((C17="Auditoría de Gestión de la Configuración")*AND(L17="No")),"No","")</f>
        <v/>
      </c>
      <c r="K17" s="230" t="str">
        <f>IF(((C17="Auditoría de Gestión de la Configuración")*AND(L17="Si")),"Si","")</f>
        <v>Si</v>
      </c>
      <c r="L17" s="232" t="s">
        <v>134</v>
      </c>
      <c r="M17" s="106"/>
      <c r="N17" s="106"/>
      <c r="O17" s="230" t="str">
        <f>IF(((C17="Auditoría de Gestión de la Configuración")*AND(Q17="No")),"No","")</f>
        <v>No</v>
      </c>
      <c r="P17" s="230" t="str">
        <f>IF(((C17="Auditoría de Gestión de la Configuración")*AND(Q17="Si")),"Si","")</f>
        <v/>
      </c>
      <c r="Q17" s="232" t="s">
        <v>135</v>
      </c>
      <c r="R17" s="107"/>
      <c r="S17" s="105"/>
      <c r="T17" s="19"/>
    </row>
    <row r="18" spans="2:20" s="21" customFormat="1" ht="26.25" customHeight="1">
      <c r="B18" s="23">
        <f t="shared" si="0"/>
        <v>3</v>
      </c>
      <c r="C18" s="156" t="s">
        <v>138</v>
      </c>
      <c r="D18" s="47" t="s">
        <v>25</v>
      </c>
      <c r="E18" s="230" t="str">
        <f>IF(((C18="Auditoría de Calidad")*AND(G18="No")),"No","")</f>
        <v/>
      </c>
      <c r="F18" s="230" t="str">
        <f>IF(((C18="Auditoría de Calidad")*AND(G18="Si")),"Si","")</f>
        <v/>
      </c>
      <c r="G18" s="232"/>
      <c r="H18" s="167"/>
      <c r="I18" s="167"/>
      <c r="J18" s="230" t="str">
        <f>IF(((C18="Auditoría de Calidad")*AND(L18="No")),"No","")</f>
        <v/>
      </c>
      <c r="K18" s="230" t="str">
        <f>IF(((C18="Auditoría de Calidad")*AND(L18="Si")),"Si","")</f>
        <v/>
      </c>
      <c r="L18" s="232"/>
      <c r="M18" s="106"/>
      <c r="N18" s="106"/>
      <c r="O18" s="230" t="str">
        <f>IF(((C18="Auditoría de Calidad")*AND(Q18="No")),"No","")</f>
        <v/>
      </c>
      <c r="P18" s="230" t="str">
        <f>IF(((C18="Auditoría de Calidad")*AND(Q18="Si")),"Si","")</f>
        <v/>
      </c>
      <c r="Q18" s="232"/>
      <c r="R18" s="107"/>
      <c r="S18" s="105"/>
      <c r="T18" s="19"/>
    </row>
    <row r="19" spans="2:20" s="21" customFormat="1" ht="33" customHeight="1">
      <c r="B19" s="23">
        <f t="shared" si="0"/>
        <v>4</v>
      </c>
      <c r="C19" s="156" t="s">
        <v>138</v>
      </c>
      <c r="D19" s="47" t="s">
        <v>23</v>
      </c>
      <c r="E19" s="230" t="str">
        <f>IF(((C19="Auditoría de Calidad")*AND(G19="No")),"No","")</f>
        <v/>
      </c>
      <c r="F19" s="230" t="str">
        <f>IF(((C19="Auditoría de Calidad")*AND(G19="Si")),"Si","")</f>
        <v/>
      </c>
      <c r="G19" s="232"/>
      <c r="H19" s="167"/>
      <c r="I19" s="167"/>
      <c r="J19" s="230" t="str">
        <f>IF(((C19="Auditoría de Calidad")*AND(L19="No")),"No","")</f>
        <v/>
      </c>
      <c r="K19" s="230" t="str">
        <f>IF(((C19="Auditoría de Calidad")*AND(L19="Si")),"Si","")</f>
        <v/>
      </c>
      <c r="L19" s="232"/>
      <c r="M19" s="106"/>
      <c r="N19" s="106"/>
      <c r="O19" s="230" t="str">
        <f>IF(((C19="Auditoría de Calidad")*AND(Q19="No")),"No","")</f>
        <v/>
      </c>
      <c r="P19" s="230" t="str">
        <f>IF(((C19="Auditoría de Calidad")*AND(Q19="Si")),"Si","")</f>
        <v/>
      </c>
      <c r="Q19" s="232"/>
      <c r="R19" s="107"/>
      <c r="S19" s="105"/>
      <c r="T19" s="19"/>
    </row>
    <row r="20" spans="2:20" s="21" customFormat="1" ht="30" customHeight="1">
      <c r="B20" s="23">
        <f t="shared" si="0"/>
        <v>5</v>
      </c>
      <c r="C20" s="156" t="s">
        <v>138</v>
      </c>
      <c r="D20" s="47" t="s">
        <v>130</v>
      </c>
      <c r="E20" s="230" t="str">
        <f>IF(((C20="Auditoría de Calidad")*AND(G20="No")),"No","")</f>
        <v/>
      </c>
      <c r="F20" s="230" t="str">
        <f>IF(((C20="Auditoría de Calidad")*AND(G20="Si")),"Si","")</f>
        <v/>
      </c>
      <c r="G20" s="232"/>
      <c r="H20" s="167"/>
      <c r="I20" s="167"/>
      <c r="J20" s="230" t="str">
        <f>IF(((C20="Auditoría de Calidad")*AND(L20="No")),"No","")</f>
        <v/>
      </c>
      <c r="K20" s="230" t="str">
        <f>IF(((C20="Auditoría de Calidad")*AND(L20="Si")),"Si","")</f>
        <v/>
      </c>
      <c r="L20" s="232"/>
      <c r="M20" s="106"/>
      <c r="N20" s="106"/>
      <c r="O20" s="230" t="str">
        <f>IF(((C20="Auditoría de Calidad")*AND(Q20="No")),"No","")</f>
        <v/>
      </c>
      <c r="P20" s="230" t="str">
        <f>IF(((C20="Auditoría de Calidad")*AND(Q20="Si")),"Si","")</f>
        <v/>
      </c>
      <c r="Q20" s="232"/>
      <c r="R20" s="107"/>
      <c r="S20" s="105"/>
      <c r="T20" s="19"/>
    </row>
    <row r="21" spans="2:20" s="21" customFormat="1" ht="30" customHeight="1">
      <c r="B21" s="23">
        <f t="shared" si="0"/>
        <v>6</v>
      </c>
      <c r="C21" s="156" t="s">
        <v>138</v>
      </c>
      <c r="D21" s="47" t="s">
        <v>24</v>
      </c>
      <c r="E21" s="230" t="str">
        <f>IF(((C21="Auditoría de Calidad")*AND(G21="No")),"No","")</f>
        <v/>
      </c>
      <c r="F21" s="230" t="str">
        <f>IF(((C21="Auditoría de Calidad")*AND(G21="Si")),"Si","")</f>
        <v/>
      </c>
      <c r="G21" s="232"/>
      <c r="H21" s="167"/>
      <c r="I21" s="167"/>
      <c r="J21" s="230" t="str">
        <f>IF(((C21="Auditoría de Calidad")*AND(L21="No")),"No","")</f>
        <v/>
      </c>
      <c r="K21" s="230" t="str">
        <f>IF(((C21="Auditoría de Calidad")*AND(L21="Si")),"Si","")</f>
        <v/>
      </c>
      <c r="L21" s="232"/>
      <c r="M21" s="106"/>
      <c r="N21" s="106"/>
      <c r="O21" s="230" t="str">
        <f>IF(((C21="Auditoría de Calidad")*AND(Q21="No")),"No","")</f>
        <v/>
      </c>
      <c r="P21" s="230" t="str">
        <f>IF(((C21="Auditoría de Calidad")*AND(Q21="Si")),"Si","")</f>
        <v/>
      </c>
      <c r="Q21" s="232"/>
      <c r="R21" s="107"/>
      <c r="S21" s="105"/>
      <c r="T21" s="19"/>
    </row>
    <row r="22" spans="2:20" s="21" customFormat="1" ht="28.5" customHeight="1" thickBot="1">
      <c r="B22" s="23">
        <f t="shared" si="0"/>
        <v>7</v>
      </c>
      <c r="C22" s="156" t="s">
        <v>138</v>
      </c>
      <c r="D22" s="153" t="s">
        <v>84</v>
      </c>
      <c r="E22" s="230" t="str">
        <f>IF(((C22="Auditoría de Calidad")*AND(G22="No")),"No","")</f>
        <v/>
      </c>
      <c r="F22" s="230" t="str">
        <f>IF(((C22="Auditoría de Calidad")*AND(G22="Si")),"Si","")</f>
        <v/>
      </c>
      <c r="G22" s="236"/>
      <c r="H22" s="211"/>
      <c r="I22" s="211"/>
      <c r="J22" s="230" t="str">
        <f>IF(((C22="Auditoría de Calidad")*AND(L22="No")),"No","")</f>
        <v/>
      </c>
      <c r="K22" s="230" t="str">
        <f>IF(((C22="Auditoría de Calidad")*AND(L22="Si")),"Si","")</f>
        <v/>
      </c>
      <c r="L22" s="232"/>
      <c r="M22" s="106"/>
      <c r="N22" s="106"/>
      <c r="O22" s="230" t="str">
        <f>IF(((C22="Auditoría de Calidad")*AND(Q22="No")),"No","")</f>
        <v/>
      </c>
      <c r="P22" s="230" t="str">
        <f>IF(((C22="Auditoría de Calidad")*AND(Q22="Si")),"Si","")</f>
        <v/>
      </c>
      <c r="Q22" s="232"/>
      <c r="R22" s="107"/>
      <c r="S22" s="105"/>
      <c r="T22" s="19"/>
    </row>
    <row r="23" spans="2:20" s="21" customFormat="1" ht="68.25" customHeight="1" thickBot="1">
      <c r="B23" s="36"/>
      <c r="C23" s="325" t="s">
        <v>131</v>
      </c>
      <c r="D23" s="318"/>
      <c r="E23" s="318"/>
      <c r="F23" s="318"/>
      <c r="G23" s="318"/>
      <c r="H23" s="326"/>
      <c r="I23" s="326"/>
      <c r="J23" s="37"/>
      <c r="K23" s="37"/>
      <c r="L23" s="37"/>
      <c r="M23" s="37"/>
      <c r="N23" s="37"/>
      <c r="O23" s="37"/>
      <c r="P23" s="37"/>
      <c r="Q23" s="37"/>
      <c r="R23" s="37"/>
      <c r="S23" s="38"/>
      <c r="T23" s="19"/>
    </row>
    <row r="24" spans="2:20" s="21" customFormat="1" ht="22.5">
      <c r="B24" s="28">
        <v>1</v>
      </c>
      <c r="C24" s="156" t="s">
        <v>139</v>
      </c>
      <c r="D24" s="34" t="s">
        <v>71</v>
      </c>
      <c r="E24" s="230" t="str">
        <f>IF(((C24="Auditoría de Gestión de la Configuración")*AND(G24="No")),"No","")</f>
        <v/>
      </c>
      <c r="F24" s="230" t="str">
        <f>IF(((C24="Auditoría de Gestión de la Configuración")*AND(G24="Si")),"Si","")</f>
        <v>Si</v>
      </c>
      <c r="G24" s="231" t="s">
        <v>134</v>
      </c>
      <c r="H24" s="111"/>
      <c r="I24" s="112"/>
      <c r="J24" s="230" t="str">
        <f>IF(((C24="Auditoría de Gestión de la Configuración")*AND(L24="No")),"No","")</f>
        <v/>
      </c>
      <c r="K24" s="230" t="str">
        <f>IF(((C24="Auditoría de Gestión de la Configuración")*AND(L24="Si")),"Si","")</f>
        <v>Si</v>
      </c>
      <c r="L24" s="231" t="s">
        <v>134</v>
      </c>
      <c r="M24" s="112"/>
      <c r="N24" s="112"/>
      <c r="O24" s="230" t="str">
        <f>IF(((C24="Auditoría de Gestión de la Configuración")*AND(Q24="No")),"No","")</f>
        <v/>
      </c>
      <c r="P24" s="230" t="str">
        <f>IF(((C24="Auditoría de Gestión de la Configuración")*AND(Q24="Si")),"Si","")</f>
        <v>Si</v>
      </c>
      <c r="Q24" s="231" t="s">
        <v>134</v>
      </c>
      <c r="R24" s="113"/>
      <c r="S24" s="113"/>
      <c r="T24" s="19"/>
    </row>
    <row r="25" spans="2:20" s="21" customFormat="1" ht="22.5">
      <c r="B25" s="28">
        <f>B24+1</f>
        <v>2</v>
      </c>
      <c r="C25" s="156" t="s">
        <v>139</v>
      </c>
      <c r="D25" s="46" t="s">
        <v>76</v>
      </c>
      <c r="E25" s="230" t="str">
        <f>IF(((C25="Auditoría de Gestión de la Configuración")*AND(G25="No")),"No","")</f>
        <v/>
      </c>
      <c r="F25" s="230" t="str">
        <f>IF(((C25="Auditoría de Gestión de la Configuración")*AND(G25="Si")),"Si","")</f>
        <v>Si</v>
      </c>
      <c r="G25" s="232" t="s">
        <v>134</v>
      </c>
      <c r="H25" s="111"/>
      <c r="I25" s="112"/>
      <c r="J25" s="230" t="str">
        <f>IF(((C25="Auditoría de Gestión de la Configuración")*AND(L25="No")),"No","")</f>
        <v/>
      </c>
      <c r="K25" s="230" t="str">
        <f>IF(((C25="Auditoría de Gestión de la Configuración")*AND(L25="Si")),"Si","")</f>
        <v>Si</v>
      </c>
      <c r="L25" s="232" t="s">
        <v>134</v>
      </c>
      <c r="M25" s="112"/>
      <c r="N25" s="112"/>
      <c r="O25" s="230" t="str">
        <f>IF(((C25="Auditoría de Gestión de la Configuración")*AND(Q25="No")),"No","")</f>
        <v/>
      </c>
      <c r="P25" s="230" t="str">
        <f>IF(((C25="Auditoría de Gestión de la Configuración")*AND(Q25="Si")),"Si","")</f>
        <v>Si</v>
      </c>
      <c r="Q25" s="231" t="s">
        <v>134</v>
      </c>
      <c r="R25" s="113"/>
      <c r="S25" s="113"/>
      <c r="T25" s="19"/>
    </row>
    <row r="26" spans="2:20" s="21" customFormat="1" ht="32.25" customHeight="1">
      <c r="B26" s="28">
        <f t="shared" ref="B26:B44" si="1">B25+1</f>
        <v>3</v>
      </c>
      <c r="C26" s="156" t="s">
        <v>138</v>
      </c>
      <c r="D26" s="29" t="s">
        <v>119</v>
      </c>
      <c r="E26" s="230" t="str">
        <f>IF(((C26="Auditoría de Calidad")*AND(G26="No")),"No","")</f>
        <v/>
      </c>
      <c r="F26" s="230" t="str">
        <f>IF(((C26="Auditoría de Calidad")*AND(G26="Si")),"Si","")</f>
        <v/>
      </c>
      <c r="G26" s="232"/>
      <c r="H26" s="114"/>
      <c r="I26" s="115"/>
      <c r="J26" s="230" t="str">
        <f>IF(((C26="Auditoría de Calidad")*AND(L26="No")),"No","")</f>
        <v/>
      </c>
      <c r="K26" s="230" t="str">
        <f>IF(((C26="Auditoría de Calidad")*AND(L26="Si")),"Si","")</f>
        <v/>
      </c>
      <c r="L26" s="232"/>
      <c r="M26" s="115"/>
      <c r="N26" s="115"/>
      <c r="O26" s="230" t="str">
        <f>IF(((C26="Auditoría de Calidad")*AND(Q26="No")),"No","")</f>
        <v/>
      </c>
      <c r="P26" s="230" t="str">
        <f>IF(((C26="Auditoría de Calidad")*AND(Q26="Si")),"Si","")</f>
        <v/>
      </c>
      <c r="Q26" s="232"/>
      <c r="R26" s="116"/>
      <c r="S26" s="105"/>
      <c r="T26" s="19"/>
    </row>
    <row r="27" spans="2:20" s="21" customFormat="1" ht="36.75" customHeight="1">
      <c r="B27" s="28">
        <f t="shared" si="1"/>
        <v>4</v>
      </c>
      <c r="C27" s="156" t="s">
        <v>138</v>
      </c>
      <c r="D27" s="29" t="s">
        <v>26</v>
      </c>
      <c r="E27" s="230" t="str">
        <f t="shared" ref="E27:E44" si="2">IF(((C27="Auditoría de Calidad")*AND(G27="No")),"No","")</f>
        <v/>
      </c>
      <c r="F27" s="230" t="str">
        <f t="shared" ref="F27:F44" si="3">IF(((C27="Auditoría de Calidad")*AND(G27="Si")),"Si","")</f>
        <v/>
      </c>
      <c r="G27" s="232"/>
      <c r="H27" s="114"/>
      <c r="I27" s="115"/>
      <c r="J27" s="230" t="str">
        <f t="shared" ref="J27:J44" si="4">IF(((C27="Auditoría de Calidad")*AND(L27="No")),"No","")</f>
        <v/>
      </c>
      <c r="K27" s="230" t="str">
        <f t="shared" ref="K27:K44" si="5">IF(((C27="Auditoría de Calidad")*AND(L27="Si")),"Si","")</f>
        <v/>
      </c>
      <c r="L27" s="232"/>
      <c r="M27" s="115"/>
      <c r="N27" s="115"/>
      <c r="O27" s="230" t="str">
        <f t="shared" ref="O27:O44" si="6">IF(((C27="Auditoría de Calidad")*AND(Q27="No")),"No","")</f>
        <v/>
      </c>
      <c r="P27" s="230" t="str">
        <f t="shared" ref="P27:P44" si="7">IF(((C27="Auditoría de Calidad")*AND(Q27="Si")),"Si","")</f>
        <v/>
      </c>
      <c r="Q27" s="232"/>
      <c r="R27" s="116"/>
      <c r="S27" s="105"/>
      <c r="T27" s="19"/>
    </row>
    <row r="28" spans="2:20" s="21" customFormat="1" ht="30" customHeight="1">
      <c r="B28" s="28">
        <f t="shared" si="1"/>
        <v>5</v>
      </c>
      <c r="C28" s="156" t="s">
        <v>138</v>
      </c>
      <c r="D28" s="29" t="s">
        <v>194</v>
      </c>
      <c r="E28" s="230" t="str">
        <f t="shared" si="2"/>
        <v/>
      </c>
      <c r="F28" s="230" t="str">
        <f t="shared" si="3"/>
        <v/>
      </c>
      <c r="G28" s="232"/>
      <c r="H28" s="114"/>
      <c r="I28" s="115"/>
      <c r="J28" s="230" t="str">
        <f t="shared" si="4"/>
        <v/>
      </c>
      <c r="K28" s="230" t="str">
        <f t="shared" si="5"/>
        <v/>
      </c>
      <c r="L28" s="232"/>
      <c r="M28" s="115"/>
      <c r="N28" s="115"/>
      <c r="O28" s="230" t="str">
        <f t="shared" si="6"/>
        <v/>
      </c>
      <c r="P28" s="230" t="str">
        <f t="shared" si="7"/>
        <v/>
      </c>
      <c r="Q28" s="232"/>
      <c r="R28" s="116"/>
      <c r="S28" s="105"/>
      <c r="T28" s="19"/>
    </row>
    <row r="29" spans="2:20" s="21" customFormat="1" ht="25.5" customHeight="1">
      <c r="B29" s="28">
        <f t="shared" si="1"/>
        <v>6</v>
      </c>
      <c r="C29" s="156" t="s">
        <v>138</v>
      </c>
      <c r="D29" s="133" t="s">
        <v>31</v>
      </c>
      <c r="E29" s="230" t="str">
        <f t="shared" si="2"/>
        <v/>
      </c>
      <c r="F29" s="230" t="str">
        <f t="shared" si="3"/>
        <v/>
      </c>
      <c r="G29" s="232"/>
      <c r="H29" s="114"/>
      <c r="I29" s="115"/>
      <c r="J29" s="230" t="str">
        <f t="shared" si="4"/>
        <v/>
      </c>
      <c r="K29" s="230" t="str">
        <f t="shared" si="5"/>
        <v/>
      </c>
      <c r="L29" s="232"/>
      <c r="M29" s="115"/>
      <c r="N29" s="115"/>
      <c r="O29" s="230" t="str">
        <f t="shared" si="6"/>
        <v/>
      </c>
      <c r="P29" s="230" t="str">
        <f t="shared" si="7"/>
        <v/>
      </c>
      <c r="Q29" s="232"/>
      <c r="R29" s="116"/>
      <c r="S29" s="105"/>
      <c r="T29" s="19"/>
    </row>
    <row r="30" spans="2:20" s="21" customFormat="1" ht="20.100000000000001" customHeight="1">
      <c r="B30" s="28">
        <f t="shared" si="1"/>
        <v>7</v>
      </c>
      <c r="C30" s="156" t="s">
        <v>138</v>
      </c>
      <c r="D30" s="29" t="s">
        <v>96</v>
      </c>
      <c r="E30" s="230" t="str">
        <f t="shared" si="2"/>
        <v/>
      </c>
      <c r="F30" s="230" t="str">
        <f t="shared" si="3"/>
        <v/>
      </c>
      <c r="G30" s="232"/>
      <c r="H30" s="114"/>
      <c r="I30" s="115"/>
      <c r="J30" s="230" t="str">
        <f t="shared" si="4"/>
        <v/>
      </c>
      <c r="K30" s="230" t="str">
        <f t="shared" si="5"/>
        <v/>
      </c>
      <c r="L30" s="232"/>
      <c r="M30" s="115"/>
      <c r="N30" s="115"/>
      <c r="O30" s="230" t="str">
        <f t="shared" si="6"/>
        <v/>
      </c>
      <c r="P30" s="230" t="str">
        <f t="shared" si="7"/>
        <v/>
      </c>
      <c r="Q30" s="232"/>
      <c r="R30" s="116"/>
      <c r="S30" s="105"/>
      <c r="T30" s="19"/>
    </row>
    <row r="31" spans="2:20" s="21" customFormat="1" ht="29.25" customHeight="1">
      <c r="B31" s="28">
        <f t="shared" si="1"/>
        <v>8</v>
      </c>
      <c r="C31" s="156" t="s">
        <v>138</v>
      </c>
      <c r="D31" s="29" t="s">
        <v>97</v>
      </c>
      <c r="E31" s="230" t="str">
        <f t="shared" si="2"/>
        <v/>
      </c>
      <c r="F31" s="230" t="str">
        <f t="shared" si="3"/>
        <v/>
      </c>
      <c r="G31" s="232"/>
      <c r="H31" s="114"/>
      <c r="I31" s="115"/>
      <c r="J31" s="230" t="str">
        <f t="shared" si="4"/>
        <v/>
      </c>
      <c r="K31" s="230" t="str">
        <f t="shared" si="5"/>
        <v/>
      </c>
      <c r="L31" s="232"/>
      <c r="M31" s="115"/>
      <c r="N31" s="115"/>
      <c r="O31" s="230" t="str">
        <f t="shared" si="6"/>
        <v/>
      </c>
      <c r="P31" s="230" t="str">
        <f t="shared" si="7"/>
        <v/>
      </c>
      <c r="Q31" s="232"/>
      <c r="R31" s="116"/>
      <c r="S31" s="105"/>
      <c r="T31" s="19"/>
    </row>
    <row r="32" spans="2:20" s="21" customFormat="1" ht="20.100000000000001" customHeight="1">
      <c r="B32" s="28">
        <f t="shared" si="1"/>
        <v>9</v>
      </c>
      <c r="C32" s="156" t="s">
        <v>138</v>
      </c>
      <c r="D32" s="29" t="s">
        <v>164</v>
      </c>
      <c r="E32" s="230" t="str">
        <f t="shared" si="2"/>
        <v/>
      </c>
      <c r="F32" s="230" t="str">
        <f t="shared" si="3"/>
        <v/>
      </c>
      <c r="G32" s="232"/>
      <c r="H32" s="114"/>
      <c r="I32" s="115"/>
      <c r="J32" s="230" t="str">
        <f t="shared" si="4"/>
        <v/>
      </c>
      <c r="K32" s="230" t="str">
        <f t="shared" si="5"/>
        <v/>
      </c>
      <c r="L32" s="232"/>
      <c r="M32" s="115"/>
      <c r="N32" s="115"/>
      <c r="O32" s="230" t="str">
        <f t="shared" si="6"/>
        <v/>
      </c>
      <c r="P32" s="230" t="str">
        <f t="shared" si="7"/>
        <v/>
      </c>
      <c r="Q32" s="232"/>
      <c r="R32" s="116"/>
      <c r="S32" s="105"/>
      <c r="T32" s="19"/>
    </row>
    <row r="33" spans="2:20" s="21" customFormat="1" ht="27.75" customHeight="1">
      <c r="B33" s="28">
        <f t="shared" si="1"/>
        <v>10</v>
      </c>
      <c r="C33" s="156" t="s">
        <v>138</v>
      </c>
      <c r="D33" s="29" t="s">
        <v>99</v>
      </c>
      <c r="E33" s="230" t="str">
        <f t="shared" si="2"/>
        <v/>
      </c>
      <c r="F33" s="230" t="str">
        <f t="shared" si="3"/>
        <v/>
      </c>
      <c r="G33" s="232"/>
      <c r="H33" s="114"/>
      <c r="I33" s="106"/>
      <c r="J33" s="230" t="str">
        <f t="shared" si="4"/>
        <v/>
      </c>
      <c r="K33" s="230" t="str">
        <f t="shared" si="5"/>
        <v/>
      </c>
      <c r="L33" s="232"/>
      <c r="M33" s="106"/>
      <c r="N33" s="106"/>
      <c r="O33" s="230" t="str">
        <f t="shared" si="6"/>
        <v/>
      </c>
      <c r="P33" s="230" t="str">
        <f t="shared" si="7"/>
        <v/>
      </c>
      <c r="Q33" s="232"/>
      <c r="R33" s="107"/>
      <c r="S33" s="105"/>
      <c r="T33" s="19"/>
    </row>
    <row r="34" spans="2:20" s="21" customFormat="1" ht="28.5" customHeight="1">
      <c r="B34" s="28">
        <f t="shared" si="1"/>
        <v>11</v>
      </c>
      <c r="C34" s="156" t="s">
        <v>138</v>
      </c>
      <c r="D34" s="133" t="s">
        <v>98</v>
      </c>
      <c r="E34" s="230" t="str">
        <f t="shared" si="2"/>
        <v/>
      </c>
      <c r="F34" s="230" t="str">
        <f t="shared" si="3"/>
        <v/>
      </c>
      <c r="G34" s="232"/>
      <c r="H34" s="114"/>
      <c r="I34" s="106"/>
      <c r="J34" s="230" t="str">
        <f t="shared" si="4"/>
        <v/>
      </c>
      <c r="K34" s="230" t="str">
        <f t="shared" si="5"/>
        <v/>
      </c>
      <c r="L34" s="232"/>
      <c r="M34" s="106"/>
      <c r="N34" s="106"/>
      <c r="O34" s="230" t="str">
        <f t="shared" si="6"/>
        <v/>
      </c>
      <c r="P34" s="230" t="str">
        <f t="shared" si="7"/>
        <v/>
      </c>
      <c r="Q34" s="232"/>
      <c r="R34" s="107"/>
      <c r="S34" s="105"/>
      <c r="T34" s="19"/>
    </row>
    <row r="35" spans="2:20" s="21" customFormat="1" ht="24.75" customHeight="1">
      <c r="B35" s="28">
        <f t="shared" si="1"/>
        <v>12</v>
      </c>
      <c r="C35" s="156" t="s">
        <v>138</v>
      </c>
      <c r="D35" s="29" t="s">
        <v>27</v>
      </c>
      <c r="E35" s="230" t="str">
        <f t="shared" si="2"/>
        <v/>
      </c>
      <c r="F35" s="230" t="str">
        <f t="shared" si="3"/>
        <v/>
      </c>
      <c r="G35" s="232"/>
      <c r="H35" s="114"/>
      <c r="I35" s="106"/>
      <c r="J35" s="230" t="str">
        <f t="shared" si="4"/>
        <v/>
      </c>
      <c r="K35" s="230" t="str">
        <f t="shared" si="5"/>
        <v/>
      </c>
      <c r="L35" s="232"/>
      <c r="M35" s="106"/>
      <c r="N35" s="106"/>
      <c r="O35" s="230" t="str">
        <f t="shared" si="6"/>
        <v/>
      </c>
      <c r="P35" s="230" t="str">
        <f t="shared" si="7"/>
        <v/>
      </c>
      <c r="Q35" s="232"/>
      <c r="R35" s="107"/>
      <c r="S35" s="105"/>
      <c r="T35" s="19"/>
    </row>
    <row r="36" spans="2:20" s="21" customFormat="1" ht="20.100000000000001" customHeight="1">
      <c r="B36" s="28">
        <f t="shared" si="1"/>
        <v>13</v>
      </c>
      <c r="C36" s="156" t="s">
        <v>138</v>
      </c>
      <c r="D36" s="29" t="s">
        <v>128</v>
      </c>
      <c r="E36" s="230" t="str">
        <f t="shared" si="2"/>
        <v/>
      </c>
      <c r="F36" s="230" t="str">
        <f t="shared" si="3"/>
        <v/>
      </c>
      <c r="G36" s="232"/>
      <c r="H36" s="114"/>
      <c r="I36" s="106"/>
      <c r="J36" s="230" t="str">
        <f t="shared" si="4"/>
        <v/>
      </c>
      <c r="K36" s="230" t="str">
        <f t="shared" si="5"/>
        <v/>
      </c>
      <c r="L36" s="232"/>
      <c r="M36" s="106"/>
      <c r="N36" s="106"/>
      <c r="O36" s="230" t="str">
        <f t="shared" si="6"/>
        <v/>
      </c>
      <c r="P36" s="230" t="str">
        <f t="shared" si="7"/>
        <v/>
      </c>
      <c r="Q36" s="232"/>
      <c r="R36" s="107"/>
      <c r="S36" s="105"/>
      <c r="T36" s="19"/>
    </row>
    <row r="37" spans="2:20" s="21" customFormat="1" ht="20.100000000000001" customHeight="1">
      <c r="B37" s="28">
        <f t="shared" si="1"/>
        <v>14</v>
      </c>
      <c r="C37" s="156" t="s">
        <v>138</v>
      </c>
      <c r="D37" s="29" t="s">
        <v>30</v>
      </c>
      <c r="E37" s="230" t="str">
        <f t="shared" si="2"/>
        <v/>
      </c>
      <c r="F37" s="230" t="str">
        <f t="shared" si="3"/>
        <v/>
      </c>
      <c r="G37" s="232"/>
      <c r="H37" s="114"/>
      <c r="I37" s="106"/>
      <c r="J37" s="230" t="str">
        <f t="shared" si="4"/>
        <v/>
      </c>
      <c r="K37" s="230" t="str">
        <f t="shared" si="5"/>
        <v/>
      </c>
      <c r="L37" s="232"/>
      <c r="M37" s="106"/>
      <c r="N37" s="106"/>
      <c r="O37" s="230" t="str">
        <f t="shared" si="6"/>
        <v/>
      </c>
      <c r="P37" s="230" t="str">
        <f t="shared" si="7"/>
        <v/>
      </c>
      <c r="Q37" s="232"/>
      <c r="R37" s="107"/>
      <c r="S37" s="105"/>
      <c r="T37" s="19"/>
    </row>
    <row r="38" spans="2:20" s="21" customFormat="1" ht="24" customHeight="1">
      <c r="B38" s="28">
        <f t="shared" si="1"/>
        <v>15</v>
      </c>
      <c r="C38" s="156" t="s">
        <v>138</v>
      </c>
      <c r="D38" s="29" t="s">
        <v>28</v>
      </c>
      <c r="E38" s="230" t="str">
        <f t="shared" si="2"/>
        <v/>
      </c>
      <c r="F38" s="230" t="str">
        <f t="shared" si="3"/>
        <v/>
      </c>
      <c r="G38" s="232"/>
      <c r="H38" s="114"/>
      <c r="I38" s="106"/>
      <c r="J38" s="230" t="str">
        <f t="shared" si="4"/>
        <v/>
      </c>
      <c r="K38" s="230" t="str">
        <f t="shared" si="5"/>
        <v/>
      </c>
      <c r="L38" s="232"/>
      <c r="M38" s="106"/>
      <c r="N38" s="106"/>
      <c r="O38" s="230" t="str">
        <f t="shared" si="6"/>
        <v/>
      </c>
      <c r="P38" s="230" t="str">
        <f t="shared" si="7"/>
        <v/>
      </c>
      <c r="Q38" s="232"/>
      <c r="R38" s="107"/>
      <c r="S38" s="105"/>
      <c r="T38" s="19"/>
    </row>
    <row r="39" spans="2:20" s="21" customFormat="1" ht="30.75" customHeight="1">
      <c r="B39" s="28">
        <f t="shared" si="1"/>
        <v>16</v>
      </c>
      <c r="C39" s="156" t="s">
        <v>138</v>
      </c>
      <c r="D39" s="29" t="s">
        <v>29</v>
      </c>
      <c r="E39" s="230" t="str">
        <f t="shared" si="2"/>
        <v/>
      </c>
      <c r="F39" s="230" t="str">
        <f t="shared" si="3"/>
        <v/>
      </c>
      <c r="G39" s="232"/>
      <c r="H39" s="114"/>
      <c r="I39" s="106"/>
      <c r="J39" s="230" t="str">
        <f t="shared" si="4"/>
        <v/>
      </c>
      <c r="K39" s="230" t="str">
        <f t="shared" si="5"/>
        <v/>
      </c>
      <c r="L39" s="232"/>
      <c r="M39" s="106"/>
      <c r="N39" s="106"/>
      <c r="O39" s="230" t="str">
        <f t="shared" si="6"/>
        <v/>
      </c>
      <c r="P39" s="230" t="str">
        <f t="shared" si="7"/>
        <v/>
      </c>
      <c r="Q39" s="232"/>
      <c r="R39" s="107"/>
      <c r="S39" s="105"/>
      <c r="T39" s="19"/>
    </row>
    <row r="40" spans="2:20" s="21" customFormat="1" ht="11.25">
      <c r="B40" s="28">
        <f t="shared" si="1"/>
        <v>17</v>
      </c>
      <c r="C40" s="156" t="s">
        <v>138</v>
      </c>
      <c r="D40" s="29" t="s">
        <v>129</v>
      </c>
      <c r="E40" s="230" t="str">
        <f t="shared" si="2"/>
        <v/>
      </c>
      <c r="F40" s="230" t="str">
        <f t="shared" si="3"/>
        <v/>
      </c>
      <c r="G40" s="232"/>
      <c r="H40" s="114"/>
      <c r="I40" s="106"/>
      <c r="J40" s="230" t="str">
        <f t="shared" si="4"/>
        <v/>
      </c>
      <c r="K40" s="230" t="str">
        <f t="shared" si="5"/>
        <v/>
      </c>
      <c r="L40" s="232"/>
      <c r="M40" s="106"/>
      <c r="N40" s="106"/>
      <c r="O40" s="230" t="str">
        <f t="shared" si="6"/>
        <v/>
      </c>
      <c r="P40" s="230" t="str">
        <f t="shared" si="7"/>
        <v/>
      </c>
      <c r="Q40" s="232"/>
      <c r="R40" s="107"/>
      <c r="S40" s="105"/>
      <c r="T40" s="19"/>
    </row>
    <row r="41" spans="2:20" s="21" customFormat="1" ht="26.25" customHeight="1">
      <c r="B41" s="28">
        <f t="shared" si="1"/>
        <v>18</v>
      </c>
      <c r="C41" s="156" t="s">
        <v>138</v>
      </c>
      <c r="D41" s="29" t="s">
        <v>83</v>
      </c>
      <c r="E41" s="230" t="str">
        <f t="shared" si="2"/>
        <v/>
      </c>
      <c r="F41" s="230" t="str">
        <f t="shared" si="3"/>
        <v/>
      </c>
      <c r="G41" s="232"/>
      <c r="H41" s="114"/>
      <c r="I41" s="106"/>
      <c r="J41" s="230" t="str">
        <f t="shared" si="4"/>
        <v/>
      </c>
      <c r="K41" s="230" t="str">
        <f t="shared" si="5"/>
        <v/>
      </c>
      <c r="L41" s="232"/>
      <c r="M41" s="106"/>
      <c r="N41" s="106"/>
      <c r="O41" s="230" t="str">
        <f t="shared" si="6"/>
        <v/>
      </c>
      <c r="P41" s="230" t="str">
        <f t="shared" si="7"/>
        <v/>
      </c>
      <c r="Q41" s="232"/>
      <c r="R41" s="107"/>
      <c r="S41" s="105"/>
      <c r="T41" s="19"/>
    </row>
    <row r="42" spans="2:20" s="21" customFormat="1" ht="24" customHeight="1">
      <c r="B42" s="28">
        <f t="shared" si="1"/>
        <v>19</v>
      </c>
      <c r="C42" s="156" t="s">
        <v>138</v>
      </c>
      <c r="D42" s="29" t="s">
        <v>116</v>
      </c>
      <c r="E42" s="230" t="str">
        <f t="shared" si="2"/>
        <v/>
      </c>
      <c r="F42" s="230" t="str">
        <f t="shared" si="3"/>
        <v/>
      </c>
      <c r="G42" s="232"/>
      <c r="H42" s="114"/>
      <c r="I42" s="106"/>
      <c r="J42" s="230" t="str">
        <f t="shared" si="4"/>
        <v/>
      </c>
      <c r="K42" s="230" t="str">
        <f t="shared" si="5"/>
        <v/>
      </c>
      <c r="L42" s="232"/>
      <c r="M42" s="106"/>
      <c r="N42" s="106"/>
      <c r="O42" s="230" t="str">
        <f t="shared" si="6"/>
        <v/>
      </c>
      <c r="P42" s="230" t="str">
        <f t="shared" si="7"/>
        <v/>
      </c>
      <c r="Q42" s="232"/>
      <c r="R42" s="107"/>
      <c r="S42" s="105"/>
      <c r="T42" s="19"/>
    </row>
    <row r="43" spans="2:20" s="21" customFormat="1" ht="28.5" customHeight="1">
      <c r="B43" s="28">
        <f t="shared" si="1"/>
        <v>20</v>
      </c>
      <c r="C43" s="156" t="s">
        <v>138</v>
      </c>
      <c r="D43" s="29" t="s">
        <v>3</v>
      </c>
      <c r="E43" s="230" t="str">
        <f t="shared" si="2"/>
        <v/>
      </c>
      <c r="F43" s="230" t="str">
        <f t="shared" si="3"/>
        <v/>
      </c>
      <c r="G43" s="232"/>
      <c r="H43" s="114"/>
      <c r="I43" s="106"/>
      <c r="J43" s="230" t="str">
        <f t="shared" si="4"/>
        <v/>
      </c>
      <c r="K43" s="230" t="str">
        <f t="shared" si="5"/>
        <v/>
      </c>
      <c r="L43" s="232"/>
      <c r="M43" s="106"/>
      <c r="N43" s="106"/>
      <c r="O43" s="230" t="str">
        <f t="shared" si="6"/>
        <v/>
      </c>
      <c r="P43" s="230" t="str">
        <f t="shared" si="7"/>
        <v/>
      </c>
      <c r="Q43" s="232"/>
      <c r="R43" s="107"/>
      <c r="S43" s="105"/>
      <c r="T43" s="19"/>
    </row>
    <row r="44" spans="2:20" s="21" customFormat="1" ht="23.25" thickBot="1">
      <c r="B44" s="28">
        <f t="shared" si="1"/>
        <v>21</v>
      </c>
      <c r="C44" s="156" t="s">
        <v>138</v>
      </c>
      <c r="D44" s="39" t="s">
        <v>165</v>
      </c>
      <c r="E44" s="230" t="str">
        <f t="shared" si="2"/>
        <v/>
      </c>
      <c r="F44" s="230" t="str">
        <f t="shared" si="3"/>
        <v/>
      </c>
      <c r="G44" s="236"/>
      <c r="H44" s="162"/>
      <c r="I44" s="109"/>
      <c r="J44" s="230" t="str">
        <f t="shared" si="4"/>
        <v/>
      </c>
      <c r="K44" s="230" t="str">
        <f t="shared" si="5"/>
        <v/>
      </c>
      <c r="L44" s="236"/>
      <c r="M44" s="109"/>
      <c r="N44" s="109"/>
      <c r="O44" s="230" t="str">
        <f t="shared" si="6"/>
        <v/>
      </c>
      <c r="P44" s="230" t="str">
        <f t="shared" si="7"/>
        <v/>
      </c>
      <c r="Q44" s="236"/>
      <c r="R44" s="110"/>
      <c r="S44" s="108"/>
      <c r="T44" s="19"/>
    </row>
    <row r="45" spans="2:20" s="21" customFormat="1" ht="54" customHeight="1" thickBot="1">
      <c r="B45" s="36"/>
      <c r="C45" s="318" t="s">
        <v>160</v>
      </c>
      <c r="D45" s="318"/>
      <c r="E45" s="318"/>
      <c r="F45" s="318"/>
      <c r="G45" s="318"/>
      <c r="H45" s="318"/>
      <c r="I45" s="318"/>
      <c r="J45" s="43"/>
      <c r="K45" s="43"/>
      <c r="L45" s="43"/>
      <c r="M45" s="163"/>
      <c r="N45" s="43"/>
      <c r="O45" s="238"/>
      <c r="P45" s="238"/>
      <c r="Q45" s="238"/>
      <c r="R45" s="43"/>
      <c r="S45" s="44"/>
      <c r="T45" s="18"/>
    </row>
    <row r="46" spans="2:20" s="21" customFormat="1" ht="22.5">
      <c r="B46" s="27">
        <v>1</v>
      </c>
      <c r="C46" s="156" t="s">
        <v>139</v>
      </c>
      <c r="D46" s="34" t="s">
        <v>71</v>
      </c>
      <c r="E46" s="230" t="str">
        <f>IF(((C46="Auditoría de Gestión de la Configuración")*AND(G46="No")),"No","")</f>
        <v>No</v>
      </c>
      <c r="F46" s="230" t="str">
        <f>IF(((C46="Auditoría de Gestión de la Configuración")*AND(G46="Si")),"Si","")</f>
        <v/>
      </c>
      <c r="G46" s="237" t="s">
        <v>135</v>
      </c>
      <c r="H46" s="40"/>
      <c r="I46" s="42"/>
      <c r="J46" s="230" t="str">
        <f>IF(((C46="Auditoría de Gestión de la Configuración")*AND(L46="No")),"No","")</f>
        <v>No</v>
      </c>
      <c r="K46" s="230" t="str">
        <f>IF(((C46="Auditoría de Gestión de la Configuración")*AND(L46="Si")),"Si","")</f>
        <v/>
      </c>
      <c r="L46" s="237" t="s">
        <v>135</v>
      </c>
      <c r="M46" s="115"/>
      <c r="N46" s="42"/>
      <c r="O46" s="230" t="str">
        <f>IF(((C46="Auditoría de Gestión de la Configuración")*AND(Q46="No")),"No","")</f>
        <v/>
      </c>
      <c r="P46" s="230" t="str">
        <f>IF(((C46="Auditoría de Gestión de la Configuración")*AND(Q46="Si")),"Si","")</f>
        <v>Si</v>
      </c>
      <c r="Q46" s="237" t="s">
        <v>134</v>
      </c>
      <c r="R46" s="41"/>
      <c r="S46" s="41"/>
      <c r="T46" s="18"/>
    </row>
    <row r="47" spans="2:20" s="21" customFormat="1" ht="22.5">
      <c r="B47" s="28">
        <v>2</v>
      </c>
      <c r="C47" s="156" t="s">
        <v>139</v>
      </c>
      <c r="D47" s="22" t="s">
        <v>76</v>
      </c>
      <c r="E47" s="230" t="str">
        <f>IF(((C47="Auditoría de Gestión de la Configuración")*AND(G47="No")),"No","")</f>
        <v/>
      </c>
      <c r="F47" s="230" t="str">
        <f>IF(((C47="Auditoría de Gestión de la Configuración")*AND(G47="Si")),"Si","")</f>
        <v>Si</v>
      </c>
      <c r="G47" s="237" t="s">
        <v>134</v>
      </c>
      <c r="H47" s="26"/>
      <c r="I47" s="31"/>
      <c r="J47" s="230" t="str">
        <f>IF(((C47="Auditoría de Gestión de la Configuración")*AND(L47="No")),"No","")</f>
        <v/>
      </c>
      <c r="K47" s="230" t="str">
        <f>IF(((C47="Auditoría de Gestión de la Configuración")*AND(L47="Si")),"Si","")</f>
        <v/>
      </c>
      <c r="L47" s="237"/>
      <c r="M47" s="106"/>
      <c r="N47" s="31"/>
      <c r="O47" s="230" t="str">
        <f>IF(((C47="Auditoría de Gestión de la Configuración")*AND(Q47="No")),"No","")</f>
        <v/>
      </c>
      <c r="P47" s="230" t="str">
        <f>IF(((C47="Auditoría de Gestión de la Configuración")*AND(Q47="Si")),"Si","")</f>
        <v>Si</v>
      </c>
      <c r="Q47" s="237" t="s">
        <v>134</v>
      </c>
      <c r="R47" s="30"/>
      <c r="S47" s="30"/>
      <c r="T47" s="18"/>
    </row>
    <row r="48" spans="2:20" s="21" customFormat="1" ht="29.25" customHeight="1">
      <c r="B48" s="23">
        <v>3</v>
      </c>
      <c r="C48" s="156" t="s">
        <v>138</v>
      </c>
      <c r="D48" s="29" t="s">
        <v>101</v>
      </c>
      <c r="E48" s="230" t="str">
        <f>IF(((C48="Auditoría de Calidad")*AND(G48="No")),"No","")</f>
        <v/>
      </c>
      <c r="F48" s="230" t="str">
        <f>IF(((C48="Auditoría de Calidad")*AND(G48="Si")),"Si","")</f>
        <v/>
      </c>
      <c r="G48" s="237"/>
      <c r="H48" s="118"/>
      <c r="I48" s="120"/>
      <c r="J48" s="230" t="str">
        <f>IF(((C48="Auditoría de Calidad")*AND(L48="No")),"No","")</f>
        <v/>
      </c>
      <c r="K48" s="230" t="str">
        <f>IF(((C48="Auditoría de Calidad")*AND(L48="Si")),"Si","")</f>
        <v/>
      </c>
      <c r="L48" s="237"/>
      <c r="M48" s="119"/>
      <c r="N48" s="119"/>
      <c r="O48" s="230" t="str">
        <f>IF(((C48="Auditoría de Calidad")*AND(Q48="No")),"No","")</f>
        <v/>
      </c>
      <c r="P48" s="230" t="str">
        <f>IF(((C48="Auditoría de Calidad")*AND(Q48="Si")),"Si","")</f>
        <v/>
      </c>
      <c r="Q48" s="237"/>
      <c r="R48" s="121"/>
      <c r="S48" s="117"/>
      <c r="T48" s="18"/>
    </row>
    <row r="49" spans="2:20" s="21" customFormat="1" ht="27" customHeight="1">
      <c r="B49" s="23">
        <v>4</v>
      </c>
      <c r="C49" s="156" t="s">
        <v>138</v>
      </c>
      <c r="D49" s="29" t="s">
        <v>35</v>
      </c>
      <c r="E49" s="230" t="str">
        <f t="shared" ref="E49:E61" si="8">IF(((C49="Auditoría de Calidad")*AND(G49="No")),"No","")</f>
        <v/>
      </c>
      <c r="F49" s="230" t="str">
        <f t="shared" ref="F49:F61" si="9">IF(((C49="Auditoría de Calidad")*AND(G49="Si")),"Si","")</f>
        <v/>
      </c>
      <c r="G49" s="237"/>
      <c r="H49" s="118"/>
      <c r="I49" s="120"/>
      <c r="J49" s="230" t="str">
        <f t="shared" ref="J49:J61" si="10">IF(((C49="Auditoría de Calidad")*AND(L49="No")),"No","")</f>
        <v/>
      </c>
      <c r="K49" s="230" t="str">
        <f t="shared" ref="K49:K61" si="11">IF(((C49="Auditoría de Calidad")*AND(L49="Si")),"Si","")</f>
        <v/>
      </c>
      <c r="L49" s="237"/>
      <c r="M49" s="119"/>
      <c r="N49" s="119"/>
      <c r="O49" s="230" t="str">
        <f t="shared" ref="O49:O61" si="12">IF(((C49="Auditoría de Calidad")*AND(Q49="No")),"No","")</f>
        <v/>
      </c>
      <c r="P49" s="230" t="str">
        <f t="shared" ref="P49:P61" si="13">IF(((C49="Auditoría de Calidad")*AND(Q49="Si")),"Si","")</f>
        <v/>
      </c>
      <c r="Q49" s="237"/>
      <c r="R49" s="121"/>
      <c r="S49" s="117"/>
      <c r="T49" s="18"/>
    </row>
    <row r="50" spans="2:20" s="21" customFormat="1" ht="30.75" customHeight="1">
      <c r="B50" s="23">
        <v>5</v>
      </c>
      <c r="C50" s="156" t="s">
        <v>138</v>
      </c>
      <c r="D50" s="29" t="s">
        <v>40</v>
      </c>
      <c r="E50" s="230" t="str">
        <f t="shared" si="8"/>
        <v/>
      </c>
      <c r="F50" s="230" t="str">
        <f t="shared" si="9"/>
        <v/>
      </c>
      <c r="G50" s="237"/>
      <c r="H50" s="118"/>
      <c r="I50" s="120"/>
      <c r="J50" s="230" t="str">
        <f t="shared" si="10"/>
        <v/>
      </c>
      <c r="K50" s="230" t="str">
        <f t="shared" si="11"/>
        <v/>
      </c>
      <c r="L50" s="237"/>
      <c r="M50" s="119"/>
      <c r="N50" s="119"/>
      <c r="O50" s="230" t="str">
        <f t="shared" si="12"/>
        <v/>
      </c>
      <c r="P50" s="230" t="str">
        <f t="shared" si="13"/>
        <v/>
      </c>
      <c r="Q50" s="237"/>
      <c r="R50" s="121"/>
      <c r="S50" s="117"/>
      <c r="T50" s="18"/>
    </row>
    <row r="51" spans="2:20" s="21" customFormat="1" ht="30.75" customHeight="1">
      <c r="B51" s="23">
        <v>6</v>
      </c>
      <c r="C51" s="156" t="s">
        <v>138</v>
      </c>
      <c r="D51" s="29" t="s">
        <v>17</v>
      </c>
      <c r="E51" s="230" t="str">
        <f t="shared" si="8"/>
        <v/>
      </c>
      <c r="F51" s="230" t="str">
        <f t="shared" si="9"/>
        <v/>
      </c>
      <c r="G51" s="237"/>
      <c r="H51" s="118"/>
      <c r="I51" s="120"/>
      <c r="J51" s="230" t="str">
        <f t="shared" si="10"/>
        <v/>
      </c>
      <c r="K51" s="230" t="str">
        <f t="shared" si="11"/>
        <v/>
      </c>
      <c r="L51" s="237"/>
      <c r="M51" s="119"/>
      <c r="N51" s="119"/>
      <c r="O51" s="230" t="str">
        <f t="shared" si="12"/>
        <v/>
      </c>
      <c r="P51" s="230" t="str">
        <f t="shared" si="13"/>
        <v/>
      </c>
      <c r="Q51" s="237"/>
      <c r="R51" s="121"/>
      <c r="S51" s="117"/>
      <c r="T51" s="18"/>
    </row>
    <row r="52" spans="2:20" s="21" customFormat="1" ht="30" customHeight="1">
      <c r="B52" s="23">
        <v>7</v>
      </c>
      <c r="C52" s="156" t="s">
        <v>138</v>
      </c>
      <c r="D52" s="29" t="s">
        <v>18</v>
      </c>
      <c r="E52" s="230" t="str">
        <f t="shared" si="8"/>
        <v/>
      </c>
      <c r="F52" s="230" t="str">
        <f t="shared" si="9"/>
        <v/>
      </c>
      <c r="G52" s="237"/>
      <c r="H52" s="118"/>
      <c r="I52" s="120"/>
      <c r="J52" s="230" t="str">
        <f t="shared" si="10"/>
        <v/>
      </c>
      <c r="K52" s="230" t="str">
        <f t="shared" si="11"/>
        <v/>
      </c>
      <c r="L52" s="237"/>
      <c r="M52" s="119"/>
      <c r="N52" s="119"/>
      <c r="O52" s="230" t="str">
        <f t="shared" si="12"/>
        <v/>
      </c>
      <c r="P52" s="230" t="str">
        <f t="shared" si="13"/>
        <v/>
      </c>
      <c r="Q52" s="237"/>
      <c r="R52" s="121"/>
      <c r="S52" s="117"/>
      <c r="T52" s="18"/>
    </row>
    <row r="53" spans="2:20" s="21" customFormat="1" ht="34.5" customHeight="1">
      <c r="B53" s="23">
        <v>8</v>
      </c>
      <c r="C53" s="156" t="s">
        <v>138</v>
      </c>
      <c r="D53" s="29" t="s">
        <v>19</v>
      </c>
      <c r="E53" s="230" t="str">
        <f t="shared" si="8"/>
        <v/>
      </c>
      <c r="F53" s="230" t="str">
        <f t="shared" si="9"/>
        <v/>
      </c>
      <c r="G53" s="237"/>
      <c r="H53" s="118"/>
      <c r="I53" s="120"/>
      <c r="J53" s="230" t="str">
        <f t="shared" si="10"/>
        <v/>
      </c>
      <c r="K53" s="230" t="str">
        <f t="shared" si="11"/>
        <v/>
      </c>
      <c r="L53" s="237"/>
      <c r="M53" s="119"/>
      <c r="N53" s="119"/>
      <c r="O53" s="230" t="str">
        <f t="shared" si="12"/>
        <v/>
      </c>
      <c r="P53" s="230" t="str">
        <f t="shared" si="13"/>
        <v/>
      </c>
      <c r="Q53" s="237"/>
      <c r="R53" s="121"/>
      <c r="S53" s="117"/>
      <c r="T53" s="18"/>
    </row>
    <row r="54" spans="2:20" s="21" customFormat="1" ht="39.75" customHeight="1">
      <c r="B54" s="23">
        <v>9</v>
      </c>
      <c r="C54" s="156" t="s">
        <v>138</v>
      </c>
      <c r="D54" s="29" t="s">
        <v>37</v>
      </c>
      <c r="E54" s="230" t="str">
        <f t="shared" si="8"/>
        <v/>
      </c>
      <c r="F54" s="230" t="str">
        <f t="shared" si="9"/>
        <v/>
      </c>
      <c r="G54" s="237"/>
      <c r="H54" s="118"/>
      <c r="I54" s="120"/>
      <c r="J54" s="230" t="str">
        <f t="shared" si="10"/>
        <v/>
      </c>
      <c r="K54" s="230" t="str">
        <f t="shared" si="11"/>
        <v/>
      </c>
      <c r="L54" s="237"/>
      <c r="M54" s="119"/>
      <c r="N54" s="119"/>
      <c r="O54" s="230" t="str">
        <f t="shared" si="12"/>
        <v/>
      </c>
      <c r="P54" s="230" t="str">
        <f t="shared" si="13"/>
        <v/>
      </c>
      <c r="Q54" s="237"/>
      <c r="R54" s="121"/>
      <c r="S54" s="117"/>
      <c r="T54" s="18"/>
    </row>
    <row r="55" spans="2:20" s="21" customFormat="1" ht="36" customHeight="1">
      <c r="B55" s="23">
        <v>10</v>
      </c>
      <c r="C55" s="156" t="s">
        <v>138</v>
      </c>
      <c r="D55" s="133" t="s">
        <v>38</v>
      </c>
      <c r="E55" s="230" t="str">
        <f t="shared" si="8"/>
        <v/>
      </c>
      <c r="F55" s="230" t="str">
        <f t="shared" si="9"/>
        <v/>
      </c>
      <c r="G55" s="237"/>
      <c r="H55" s="118"/>
      <c r="I55" s="120"/>
      <c r="J55" s="230" t="str">
        <f t="shared" si="10"/>
        <v/>
      </c>
      <c r="K55" s="230" t="str">
        <f t="shared" si="11"/>
        <v/>
      </c>
      <c r="L55" s="237"/>
      <c r="M55" s="119"/>
      <c r="N55" s="119"/>
      <c r="O55" s="230" t="str">
        <f t="shared" si="12"/>
        <v/>
      </c>
      <c r="P55" s="230" t="str">
        <f t="shared" si="13"/>
        <v/>
      </c>
      <c r="Q55" s="237"/>
      <c r="R55" s="121"/>
      <c r="S55" s="117"/>
      <c r="T55" s="18"/>
    </row>
    <row r="56" spans="2:20" s="21" customFormat="1" ht="28.5" customHeight="1">
      <c r="B56" s="23">
        <v>11</v>
      </c>
      <c r="C56" s="156" t="s">
        <v>138</v>
      </c>
      <c r="D56" s="133" t="s">
        <v>39</v>
      </c>
      <c r="E56" s="230" t="str">
        <f t="shared" si="8"/>
        <v/>
      </c>
      <c r="F56" s="230" t="str">
        <f t="shared" si="9"/>
        <v/>
      </c>
      <c r="G56" s="237"/>
      <c r="H56" s="118"/>
      <c r="I56" s="120"/>
      <c r="J56" s="230" t="str">
        <f t="shared" si="10"/>
        <v/>
      </c>
      <c r="K56" s="230" t="str">
        <f t="shared" si="11"/>
        <v/>
      </c>
      <c r="L56" s="237"/>
      <c r="M56" s="119"/>
      <c r="N56" s="119"/>
      <c r="O56" s="230" t="str">
        <f t="shared" si="12"/>
        <v/>
      </c>
      <c r="P56" s="230" t="str">
        <f t="shared" si="13"/>
        <v/>
      </c>
      <c r="Q56" s="237"/>
      <c r="R56" s="121"/>
      <c r="S56" s="117"/>
      <c r="T56" s="18"/>
    </row>
    <row r="57" spans="2:20" s="21" customFormat="1" ht="27.75" customHeight="1">
      <c r="B57" s="23">
        <v>12</v>
      </c>
      <c r="C57" s="156" t="s">
        <v>138</v>
      </c>
      <c r="D57" s="133" t="s">
        <v>36</v>
      </c>
      <c r="E57" s="230" t="str">
        <f t="shared" si="8"/>
        <v/>
      </c>
      <c r="F57" s="230" t="str">
        <f t="shared" si="9"/>
        <v/>
      </c>
      <c r="G57" s="237"/>
      <c r="H57" s="118"/>
      <c r="I57" s="120"/>
      <c r="J57" s="230" t="str">
        <f t="shared" si="10"/>
        <v/>
      </c>
      <c r="K57" s="230" t="str">
        <f t="shared" si="11"/>
        <v/>
      </c>
      <c r="L57" s="237"/>
      <c r="M57" s="119"/>
      <c r="N57" s="119"/>
      <c r="O57" s="230" t="str">
        <f t="shared" si="12"/>
        <v/>
      </c>
      <c r="P57" s="230" t="str">
        <f t="shared" si="13"/>
        <v/>
      </c>
      <c r="Q57" s="237"/>
      <c r="R57" s="121"/>
      <c r="S57" s="117"/>
      <c r="T57" s="18"/>
    </row>
    <row r="58" spans="2:20" s="21" customFormat="1" ht="36.75" customHeight="1">
      <c r="B58" s="23">
        <v>13</v>
      </c>
      <c r="C58" s="156" t="s">
        <v>138</v>
      </c>
      <c r="D58" s="29" t="s">
        <v>34</v>
      </c>
      <c r="E58" s="230" t="str">
        <f t="shared" si="8"/>
        <v/>
      </c>
      <c r="F58" s="230" t="str">
        <f t="shared" si="9"/>
        <v/>
      </c>
      <c r="G58" s="237"/>
      <c r="H58" s="118"/>
      <c r="I58" s="120"/>
      <c r="J58" s="230" t="str">
        <f t="shared" si="10"/>
        <v/>
      </c>
      <c r="K58" s="230" t="str">
        <f t="shared" si="11"/>
        <v/>
      </c>
      <c r="L58" s="237"/>
      <c r="M58" s="119"/>
      <c r="N58" s="119"/>
      <c r="O58" s="230" t="str">
        <f t="shared" si="12"/>
        <v/>
      </c>
      <c r="P58" s="230" t="str">
        <f t="shared" si="13"/>
        <v/>
      </c>
      <c r="Q58" s="237"/>
      <c r="R58" s="121"/>
      <c r="S58" s="117"/>
      <c r="T58" s="18"/>
    </row>
    <row r="59" spans="2:20" s="21" customFormat="1" ht="36" customHeight="1">
      <c r="B59" s="23">
        <v>14</v>
      </c>
      <c r="C59" s="156" t="s">
        <v>138</v>
      </c>
      <c r="D59" s="29" t="s">
        <v>41</v>
      </c>
      <c r="E59" s="230" t="str">
        <f t="shared" si="8"/>
        <v/>
      </c>
      <c r="F59" s="230" t="str">
        <f t="shared" si="9"/>
        <v/>
      </c>
      <c r="G59" s="237"/>
      <c r="H59" s="118"/>
      <c r="I59" s="120"/>
      <c r="J59" s="230" t="str">
        <f t="shared" si="10"/>
        <v/>
      </c>
      <c r="K59" s="230" t="str">
        <f t="shared" si="11"/>
        <v/>
      </c>
      <c r="L59" s="237"/>
      <c r="M59" s="119"/>
      <c r="N59" s="119"/>
      <c r="O59" s="230" t="str">
        <f t="shared" si="12"/>
        <v/>
      </c>
      <c r="P59" s="230" t="str">
        <f t="shared" si="13"/>
        <v/>
      </c>
      <c r="Q59" s="237"/>
      <c r="R59" s="121"/>
      <c r="S59" s="117"/>
      <c r="T59" s="18"/>
    </row>
    <row r="60" spans="2:20" s="21" customFormat="1" ht="36" customHeight="1">
      <c r="B60" s="23">
        <v>15</v>
      </c>
      <c r="C60" s="156" t="s">
        <v>138</v>
      </c>
      <c r="D60" s="29" t="s">
        <v>42</v>
      </c>
      <c r="E60" s="230" t="str">
        <f t="shared" si="8"/>
        <v/>
      </c>
      <c r="F60" s="230" t="str">
        <f t="shared" si="9"/>
        <v/>
      </c>
      <c r="G60" s="237"/>
      <c r="H60" s="118"/>
      <c r="I60" s="120"/>
      <c r="J60" s="230" t="str">
        <f t="shared" si="10"/>
        <v/>
      </c>
      <c r="K60" s="230" t="str">
        <f t="shared" si="11"/>
        <v/>
      </c>
      <c r="L60" s="237"/>
      <c r="M60" s="119"/>
      <c r="N60" s="119"/>
      <c r="O60" s="230" t="str">
        <f t="shared" si="12"/>
        <v/>
      </c>
      <c r="P60" s="230" t="str">
        <f t="shared" si="13"/>
        <v/>
      </c>
      <c r="Q60" s="237"/>
      <c r="R60" s="121"/>
      <c r="S60" s="117"/>
      <c r="T60" s="18"/>
    </row>
    <row r="61" spans="2:20" s="21" customFormat="1" ht="50.25" customHeight="1">
      <c r="B61" s="23">
        <v>16</v>
      </c>
      <c r="C61" s="156" t="s">
        <v>138</v>
      </c>
      <c r="D61" s="29" t="s">
        <v>32</v>
      </c>
      <c r="E61" s="230" t="str">
        <f t="shared" si="8"/>
        <v/>
      </c>
      <c r="F61" s="230" t="str">
        <f t="shared" si="9"/>
        <v/>
      </c>
      <c r="G61" s="237"/>
      <c r="H61" s="118"/>
      <c r="I61" s="120"/>
      <c r="J61" s="230" t="str">
        <f t="shared" si="10"/>
        <v/>
      </c>
      <c r="K61" s="230" t="str">
        <f t="shared" si="11"/>
        <v/>
      </c>
      <c r="L61" s="237"/>
      <c r="M61" s="119"/>
      <c r="N61" s="119"/>
      <c r="O61" s="230" t="str">
        <f t="shared" si="12"/>
        <v/>
      </c>
      <c r="P61" s="230" t="str">
        <f t="shared" si="13"/>
        <v/>
      </c>
      <c r="Q61" s="237"/>
      <c r="R61" s="121"/>
      <c r="S61" s="117"/>
      <c r="T61" s="18"/>
    </row>
    <row r="62" spans="2:20" ht="20.100000000000001" customHeight="1"/>
    <row r="63" spans="2:20" ht="20.100000000000001" customHeight="1"/>
    <row r="64" spans="2:20" ht="20.100000000000001" customHeight="1"/>
    <row r="65" ht="20.100000000000001" customHeight="1"/>
    <row r="66" ht="20.100000000000001" customHeight="1"/>
  </sheetData>
  <mergeCells count="25"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  <mergeCell ref="N4:Q4"/>
    <mergeCell ref="N12:N13"/>
    <mergeCell ref="N6:Q6"/>
    <mergeCell ref="N8:Q8"/>
    <mergeCell ref="Q11:S11"/>
    <mergeCell ref="Q12:Q13"/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</mergeCells>
  <phoneticPr fontId="4" type="noConversion"/>
  <conditionalFormatting sqref="Q10 L10 G10">
    <cfRule type="cellIs" dxfId="77" priority="1" stopIfTrue="1" operator="between">
      <formula>1</formula>
      <formula>0.99</formula>
    </cfRule>
    <cfRule type="cellIs" dxfId="76" priority="2" stopIfTrue="1" operator="between">
      <formula>0.98</formula>
      <formula>0.9</formula>
    </cfRule>
    <cfRule type="cellIs" dxfId="75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 xr:uid="{00000000-0002-0000-0200-000000000000}">
      <formula1>"Si,No,No Aplica"</formula1>
    </dataValidation>
    <dataValidation type="list" allowBlank="1" showInputMessage="1" showErrorMessage="1" sqref="C24:C44 C16:C22 C46:C61" xr:uid="{00000000-0002-0000-0200-000001000000}">
      <formula1>Tipos</formula1>
    </dataValidation>
    <dataValidation type="list" allowBlank="1" showInputMessage="1" showErrorMessage="1" sqref="D7" xr:uid="{00000000-0002-0000-0200-000002000000}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baseColWidth="10" defaultRowHeight="12.75"/>
  <cols>
    <col min="1" max="1" width="2.7109375" style="5" customWidth="1"/>
    <col min="2" max="2" width="8.42578125" style="4" customWidth="1"/>
    <col min="3" max="3" width="12.42578125" style="4" customWidth="1"/>
    <col min="4" max="4" width="45.5703125" style="4" customWidth="1"/>
    <col min="5" max="5" width="7.5703125" style="4" hidden="1" customWidth="1"/>
    <col min="6" max="6" width="8.140625" style="4" hidden="1" customWidth="1"/>
    <col min="7" max="7" width="9.5703125" style="5" customWidth="1"/>
    <col min="8" max="8" width="15.5703125" style="5" customWidth="1"/>
    <col min="9" max="9" width="19.28515625" style="5" customWidth="1"/>
    <col min="10" max="10" width="9.140625" style="13" hidden="1" customWidth="1"/>
    <col min="11" max="11" width="8" style="13" hidden="1" customWidth="1"/>
    <col min="12" max="12" width="9.28515625" style="5" customWidth="1"/>
    <col min="13" max="13" width="15" style="5" customWidth="1"/>
    <col min="14" max="14" width="15.7109375" style="5" customWidth="1"/>
    <col min="15" max="15" width="8" style="13" hidden="1" customWidth="1"/>
    <col min="16" max="16" width="8.140625" style="13" hidden="1" customWidth="1"/>
    <col min="17" max="17" width="9.28515625" style="5" customWidth="1"/>
    <col min="18" max="18" width="18" style="5" customWidth="1"/>
    <col min="19" max="19" width="13.5703125" style="5" customWidth="1"/>
    <col min="20" max="20" width="6.7109375" style="5" customWidth="1"/>
    <col min="21" max="21" width="7.7109375" style="5" customWidth="1"/>
    <col min="22" max="22" width="5.7109375" style="5" customWidth="1"/>
    <col min="23" max="23" width="9.5703125" style="5" customWidth="1"/>
    <col min="24" max="24" width="12.7109375" style="1" customWidth="1"/>
    <col min="25" max="32" width="11.42578125" style="6"/>
    <col min="33" max="50" width="11.42578125" style="7"/>
    <col min="51" max="16384" width="11.42578125" style="5"/>
  </cols>
  <sheetData>
    <row r="2" spans="2:20" s="15" customFormat="1" ht="15.75">
      <c r="B2" s="345" t="s">
        <v>147</v>
      </c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16"/>
    </row>
    <row r="3" spans="2:20" s="17" customFormat="1">
      <c r="E3" s="224"/>
      <c r="F3" s="224"/>
      <c r="J3" s="224"/>
      <c r="K3" s="224"/>
      <c r="O3" s="224"/>
      <c r="P3" s="224"/>
      <c r="S3" s="16"/>
      <c r="T3" s="16"/>
    </row>
    <row r="4" spans="2:20" s="15" customFormat="1" ht="12.75" customHeight="1">
      <c r="B4" s="347" t="s">
        <v>216</v>
      </c>
      <c r="C4" s="348"/>
      <c r="D4" s="157" t="str">
        <f>Inicio!D4</f>
        <v>EVOLUTIVO FRONT END</v>
      </c>
      <c r="E4" s="228"/>
      <c r="F4" s="228"/>
      <c r="G4" s="152"/>
      <c r="H4" s="17"/>
      <c r="I4" s="49" t="s">
        <v>58</v>
      </c>
      <c r="J4" s="239"/>
      <c r="K4" s="239"/>
      <c r="L4" s="17"/>
      <c r="M4" s="49" t="s">
        <v>78</v>
      </c>
      <c r="N4" s="327" t="s">
        <v>61</v>
      </c>
      <c r="O4" s="327"/>
      <c r="P4" s="327"/>
      <c r="Q4" s="328"/>
      <c r="R4" s="49" t="s">
        <v>56</v>
      </c>
      <c r="S4" s="122" t="s">
        <v>57</v>
      </c>
      <c r="T4" s="16"/>
    </row>
    <row r="5" spans="2:20" s="15" customFormat="1">
      <c r="B5" s="347" t="s">
        <v>144</v>
      </c>
      <c r="C5" s="348"/>
      <c r="D5" s="157">
        <f>Inicio!D5</f>
        <v>0</v>
      </c>
      <c r="E5" s="228"/>
      <c r="F5" s="228"/>
      <c r="G5" s="152"/>
      <c r="H5" s="17"/>
      <c r="I5" s="17"/>
      <c r="J5" s="240"/>
      <c r="K5" s="240"/>
      <c r="L5" s="17"/>
      <c r="M5" s="17"/>
      <c r="N5" s="17"/>
      <c r="O5" s="224"/>
      <c r="P5" s="224"/>
      <c r="Q5" s="17"/>
      <c r="R5" s="17"/>
      <c r="S5" s="16"/>
      <c r="T5" s="16"/>
    </row>
    <row r="6" spans="2:20" s="15" customFormat="1" ht="12.75" customHeight="1">
      <c r="B6" s="347" t="s">
        <v>217</v>
      </c>
      <c r="C6" s="348"/>
      <c r="D6" s="157">
        <f>Inicio!D6</f>
        <v>0</v>
      </c>
      <c r="E6" s="228"/>
      <c r="F6" s="228"/>
      <c r="G6" s="152"/>
      <c r="H6" s="17"/>
      <c r="I6" s="49" t="s">
        <v>59</v>
      </c>
      <c r="J6" s="239"/>
      <c r="K6" s="239"/>
      <c r="L6" s="17"/>
      <c r="M6" s="49" t="s">
        <v>78</v>
      </c>
      <c r="N6" s="327" t="s">
        <v>61</v>
      </c>
      <c r="O6" s="327"/>
      <c r="P6" s="327"/>
      <c r="Q6" s="328"/>
      <c r="R6" s="49" t="s">
        <v>56</v>
      </c>
      <c r="S6" s="122" t="s">
        <v>57</v>
      </c>
      <c r="T6" s="16"/>
    </row>
    <row r="7" spans="2:20" s="15" customFormat="1">
      <c r="B7" s="347" t="s">
        <v>2</v>
      </c>
      <c r="C7" s="348"/>
      <c r="D7" s="157">
        <f>Inicio!D7</f>
        <v>0</v>
      </c>
      <c r="E7" s="228"/>
      <c r="F7" s="228"/>
      <c r="G7" s="152"/>
      <c r="H7" s="17"/>
      <c r="I7" s="17"/>
      <c r="J7" s="240"/>
      <c r="K7" s="240"/>
      <c r="L7" s="17"/>
      <c r="M7" s="17"/>
      <c r="N7" s="17"/>
      <c r="O7" s="224"/>
      <c r="P7" s="224"/>
      <c r="Q7" s="17"/>
      <c r="R7" s="17"/>
      <c r="S7" s="16"/>
      <c r="T7" s="16"/>
    </row>
    <row r="8" spans="2:20" s="15" customFormat="1">
      <c r="B8" s="347" t="s">
        <v>145</v>
      </c>
      <c r="C8" s="348"/>
      <c r="D8" s="157">
        <f>Inicio!D8</f>
        <v>0</v>
      </c>
      <c r="E8" s="228"/>
      <c r="F8" s="228"/>
      <c r="G8" s="152"/>
      <c r="H8" s="17"/>
      <c r="I8" s="49" t="s">
        <v>60</v>
      </c>
      <c r="J8" s="239"/>
      <c r="K8" s="239"/>
      <c r="L8" s="17"/>
      <c r="M8" s="49" t="s">
        <v>78</v>
      </c>
      <c r="N8" s="327" t="s">
        <v>61</v>
      </c>
      <c r="O8" s="327"/>
      <c r="P8" s="327"/>
      <c r="Q8" s="328"/>
      <c r="R8" s="49" t="s">
        <v>56</v>
      </c>
      <c r="S8" s="122" t="s">
        <v>57</v>
      </c>
      <c r="T8" s="16"/>
    </row>
    <row r="9" spans="2:20" s="15" customFormat="1">
      <c r="E9" s="21"/>
      <c r="F9" s="21"/>
      <c r="J9" s="21"/>
      <c r="K9" s="21"/>
      <c r="O9" s="21"/>
      <c r="P9" s="21"/>
      <c r="T9" s="18"/>
    </row>
    <row r="10" spans="2:20" s="15" customFormat="1" ht="11.25" customHeight="1">
      <c r="C10" s="332" t="s">
        <v>74</v>
      </c>
      <c r="D10" s="332"/>
      <c r="E10" s="225"/>
      <c r="F10" s="21"/>
      <c r="G10" s="35">
        <f>IF((COUNTIF(F14:F78,"Si")=0)*AND(COUNTIF(E14:E78,"No")=0),0,((COUNTIF(F14:F78,"Si")))/((COUNTIF(F14:F78,"Si")+COUNTIF(E14:E78,"No"))))</f>
        <v>0.75</v>
      </c>
      <c r="J10" s="21"/>
      <c r="K10" s="21"/>
      <c r="L10" s="35">
        <f>IF((COUNTIF(K14:K78,"Si")=0)*AND(COUNTIF(J14:J78,"No")=0),0,((COUNTIF(K14:K78,"Si")))/((COUNTIF(K14:K78,"Si")+COUNTIF(J14:J78,"No"))))</f>
        <v>1</v>
      </c>
      <c r="O10" s="21"/>
      <c r="P10" s="21"/>
      <c r="Q10" s="35">
        <f>IF((COUNTIF(P14:P78,"Si")=0)*AND(COUNTIF(O14:O78,"No")=0),0,((COUNTIF(P14:P78,"Si")))/((COUNTIF(P14:P78,"Si")+COUNTIF(O14:O78,"No"))))</f>
        <v>1</v>
      </c>
      <c r="R10" s="25"/>
      <c r="T10" s="18"/>
    </row>
    <row r="11" spans="2:20" s="15" customFormat="1" ht="11.25" hidden="1" customHeight="1" thickBot="1">
      <c r="C11" s="332"/>
      <c r="D11" s="332"/>
      <c r="E11" s="346"/>
      <c r="F11" s="21"/>
      <c r="G11" s="343" t="s">
        <v>79</v>
      </c>
      <c r="H11" s="344"/>
      <c r="J11" s="21"/>
      <c r="K11" s="21"/>
      <c r="L11" s="323" t="s">
        <v>80</v>
      </c>
      <c r="M11" s="344"/>
      <c r="O11" s="21"/>
      <c r="P11" s="21"/>
      <c r="Q11" s="323" t="s">
        <v>81</v>
      </c>
      <c r="R11" s="329"/>
      <c r="S11" s="324"/>
      <c r="T11" s="18"/>
    </row>
    <row r="12" spans="2:20" s="2" customFormat="1" ht="12.75" customHeight="1">
      <c r="B12" s="330" t="s">
        <v>72</v>
      </c>
      <c r="C12" s="338" t="s">
        <v>70</v>
      </c>
      <c r="D12" s="330" t="s">
        <v>73</v>
      </c>
      <c r="E12" s="229"/>
      <c r="F12" s="229"/>
      <c r="G12" s="321" t="s">
        <v>121</v>
      </c>
      <c r="H12" s="322" t="s">
        <v>120</v>
      </c>
      <c r="I12" s="322" t="s">
        <v>109</v>
      </c>
      <c r="J12" s="210"/>
      <c r="K12" s="210"/>
      <c r="L12" s="322" t="s">
        <v>122</v>
      </c>
      <c r="M12" s="322" t="s">
        <v>120</v>
      </c>
      <c r="N12" s="322" t="s">
        <v>109</v>
      </c>
      <c r="O12" s="210"/>
      <c r="P12" s="210"/>
      <c r="Q12" s="322" t="s">
        <v>123</v>
      </c>
      <c r="R12" s="320" t="s">
        <v>120</v>
      </c>
      <c r="S12" s="322" t="s">
        <v>109</v>
      </c>
      <c r="T12" s="3"/>
    </row>
    <row r="13" spans="2:20" s="2" customFormat="1" ht="20.25" customHeight="1" thickBot="1">
      <c r="B13" s="331"/>
      <c r="C13" s="339"/>
      <c r="D13" s="331"/>
      <c r="E13" s="229"/>
      <c r="F13" s="229"/>
      <c r="G13" s="322"/>
      <c r="H13" s="342"/>
      <c r="I13" s="340"/>
      <c r="J13" s="241"/>
      <c r="K13" s="241"/>
      <c r="L13" s="340"/>
      <c r="M13" s="342"/>
      <c r="N13" s="340"/>
      <c r="O13" s="241"/>
      <c r="P13" s="241"/>
      <c r="Q13" s="340"/>
      <c r="R13" s="341"/>
      <c r="S13" s="340"/>
      <c r="T13" s="3"/>
    </row>
    <row r="14" spans="2:20" s="2" customFormat="1" ht="52.5" customHeight="1" thickBot="1">
      <c r="B14" s="221"/>
      <c r="C14" s="318" t="s">
        <v>161</v>
      </c>
      <c r="D14" s="318"/>
      <c r="E14" s="318"/>
      <c r="F14" s="318"/>
      <c r="G14" s="318"/>
      <c r="H14" s="318"/>
      <c r="I14" s="318"/>
      <c r="J14" s="37"/>
      <c r="K14" s="37"/>
      <c r="L14" s="218"/>
      <c r="M14" s="218"/>
      <c r="N14" s="218"/>
      <c r="O14" s="37"/>
      <c r="P14" s="37"/>
      <c r="Q14" s="218"/>
      <c r="R14" s="219"/>
      <c r="S14" s="220"/>
      <c r="T14" s="3"/>
    </row>
    <row r="15" spans="2:20" s="2" customFormat="1" ht="33.75">
      <c r="B15" s="57">
        <v>1</v>
      </c>
      <c r="C15" s="156" t="s">
        <v>139</v>
      </c>
      <c r="D15" s="45" t="s">
        <v>71</v>
      </c>
      <c r="E15" s="230" t="str">
        <f>IF(((C15="Auditoría de Gestión de la Configuración")*AND(G15="No")),"No","")</f>
        <v/>
      </c>
      <c r="F15" s="230" t="str">
        <f>IF(((C15="Auditoría de Gestión de la Configuración")*AND(G15="Si")),"Si","")</f>
        <v>Si</v>
      </c>
      <c r="G15" s="231" t="s">
        <v>134</v>
      </c>
      <c r="H15" s="51"/>
      <c r="I15" s="51"/>
      <c r="J15" s="230" t="str">
        <f>IF(((C15="Auditoría de Gestión de la Configuración")*AND(L15="No")),"No","")</f>
        <v/>
      </c>
      <c r="K15" s="230" t="str">
        <f>IF(((C15="Auditoría de Gestión de la Configuración")*AND(L15="Si")),"Si","")</f>
        <v>Si</v>
      </c>
      <c r="L15" s="231" t="s">
        <v>134</v>
      </c>
      <c r="M15" s="123"/>
      <c r="N15" s="123"/>
      <c r="O15" s="230" t="str">
        <f>IF(((C15="Auditoría de Gestión de la Configuración")*AND(Q15="No")),"No","")</f>
        <v/>
      </c>
      <c r="P15" s="230" t="str">
        <f>IF(((C15="Auditoría de Gestión de la Configuración")*AND(Q15="Si")),"Si","")</f>
        <v>Si</v>
      </c>
      <c r="Q15" s="231" t="s">
        <v>134</v>
      </c>
      <c r="R15" s="123"/>
      <c r="S15" s="123"/>
      <c r="T15" s="3"/>
    </row>
    <row r="16" spans="2:20" s="2" customFormat="1" ht="33.75">
      <c r="B16" s="54">
        <f>B15+1</f>
        <v>2</v>
      </c>
      <c r="C16" s="156" t="s">
        <v>139</v>
      </c>
      <c r="D16" s="46" t="s">
        <v>76</v>
      </c>
      <c r="E16" s="230" t="str">
        <f>IF(((C16="Auditoría de Gestión de la Configuración")*AND(G16="No")),"No","")</f>
        <v>No</v>
      </c>
      <c r="F16" s="230" t="str">
        <f>IF(((C16="Auditoría de Gestión de la Configuración")*AND(G16="Si")),"Si","")</f>
        <v/>
      </c>
      <c r="G16" s="232" t="s">
        <v>135</v>
      </c>
      <c r="H16" s="51"/>
      <c r="I16" s="51"/>
      <c r="J16" s="230" t="str">
        <f>IF(((C16="Auditoría de Gestión de la Configuración")*AND(L16="No")),"No","")</f>
        <v/>
      </c>
      <c r="K16" s="230" t="str">
        <f>IF(((C16="Auditoría de Gestión de la Configuración")*AND(L16="Si")),"Si","")</f>
        <v>Si</v>
      </c>
      <c r="L16" s="232" t="s">
        <v>134</v>
      </c>
      <c r="M16" s="123"/>
      <c r="N16" s="123"/>
      <c r="O16" s="230" t="str">
        <f>IF(((C16="Auditoría de Gestión de la Configuración")*AND(Q16="No")),"No","")</f>
        <v/>
      </c>
      <c r="P16" s="230" t="str">
        <f>IF(((C16="Auditoría de Gestión de la Configuración")*AND(Q16="Si")),"Si","")</f>
        <v>Si</v>
      </c>
      <c r="Q16" s="232" t="s">
        <v>134</v>
      </c>
      <c r="R16" s="124"/>
      <c r="S16" s="124"/>
      <c r="T16" s="3"/>
    </row>
    <row r="17" spans="2:20" s="2" customFormat="1" ht="22.5" customHeight="1">
      <c r="B17" s="54">
        <f t="shared" ref="B17:B43" si="0">B16+1</f>
        <v>3</v>
      </c>
      <c r="C17" s="156" t="s">
        <v>138</v>
      </c>
      <c r="D17" s="53" t="s">
        <v>100</v>
      </c>
      <c r="E17" s="230" t="str">
        <f>IF(((C17="Auditoría de Calidad")*AND(G17="No")),"No","")</f>
        <v/>
      </c>
      <c r="F17" s="230" t="str">
        <f>IF(((C17="Auditoría de Calidad")*AND(G17="Si")),"Si","")</f>
        <v/>
      </c>
      <c r="G17" s="232"/>
      <c r="H17" s="50"/>
      <c r="I17" s="125"/>
      <c r="J17" s="230" t="str">
        <f>IF(((C17="Auditoría de Calidad")*AND(L17="No")),"No","")</f>
        <v/>
      </c>
      <c r="K17" s="230" t="str">
        <f>IF(((C17="Auditoría de Calidad")*AND(L17="Si")),"Si","")</f>
        <v/>
      </c>
      <c r="L17" s="232"/>
      <c r="M17" s="124"/>
      <c r="N17" s="124"/>
      <c r="O17" s="230" t="str">
        <f>IF(((C17="Auditoría de Calidad")*AND(Q17="No")),"No","")</f>
        <v/>
      </c>
      <c r="P17" s="230" t="str">
        <f>IF(((C17="Auditoría de Calidad")*AND(Q17="Si")),"Si","")</f>
        <v/>
      </c>
      <c r="Q17" s="232"/>
      <c r="R17" s="127"/>
      <c r="S17" s="126"/>
      <c r="T17" s="3"/>
    </row>
    <row r="18" spans="2:20" s="2" customFormat="1" ht="22.5">
      <c r="B18" s="54">
        <f t="shared" si="0"/>
        <v>4</v>
      </c>
      <c r="C18" s="156" t="s">
        <v>138</v>
      </c>
      <c r="D18" s="53" t="s">
        <v>101</v>
      </c>
      <c r="E18" s="230" t="str">
        <f t="shared" ref="E18:E43" si="1">IF(((C18="Auditoría de Calidad")*AND(G18="No")),"No","")</f>
        <v/>
      </c>
      <c r="F18" s="230" t="str">
        <f t="shared" ref="F18:F43" si="2">IF(((C18="Auditoría de Calidad")*AND(G18="Si")),"Si","")</f>
        <v/>
      </c>
      <c r="G18" s="232"/>
      <c r="H18" s="50"/>
      <c r="I18" s="125"/>
      <c r="J18" s="230" t="str">
        <f t="shared" ref="J18:J43" si="3">IF(((C18="Auditoría de Calidad")*AND(L18="No")),"No","")</f>
        <v/>
      </c>
      <c r="K18" s="230" t="str">
        <f t="shared" ref="K18:K43" si="4">IF(((C18="Auditoría de Calidad")*AND(L18="Si")),"Si","")</f>
        <v/>
      </c>
      <c r="L18" s="232"/>
      <c r="M18" s="124"/>
      <c r="N18" s="124"/>
      <c r="O18" s="230" t="str">
        <f t="shared" ref="O18:O43" si="5">IF(((C18="Auditoría de Calidad")*AND(Q18="No")),"No","")</f>
        <v/>
      </c>
      <c r="P18" s="230" t="str">
        <f t="shared" ref="P18:P43" si="6">IF(((C18="Auditoría de Calidad")*AND(Q18="Si")),"Si","")</f>
        <v/>
      </c>
      <c r="Q18" s="232"/>
      <c r="R18" s="127"/>
      <c r="S18" s="126"/>
      <c r="T18" s="3"/>
    </row>
    <row r="19" spans="2:20" s="2" customFormat="1" ht="22.5">
      <c r="B19" s="54">
        <f t="shared" si="0"/>
        <v>5</v>
      </c>
      <c r="C19" s="156" t="s">
        <v>138</v>
      </c>
      <c r="D19" s="53" t="s">
        <v>4</v>
      </c>
      <c r="E19" s="230" t="str">
        <f t="shared" si="1"/>
        <v/>
      </c>
      <c r="F19" s="230" t="str">
        <f t="shared" si="2"/>
        <v/>
      </c>
      <c r="G19" s="232"/>
      <c r="H19" s="50"/>
      <c r="I19" s="125"/>
      <c r="J19" s="230" t="str">
        <f t="shared" si="3"/>
        <v/>
      </c>
      <c r="K19" s="230" t="str">
        <f t="shared" si="4"/>
        <v/>
      </c>
      <c r="L19" s="232"/>
      <c r="M19" s="124"/>
      <c r="N19" s="124"/>
      <c r="O19" s="230" t="str">
        <f t="shared" si="5"/>
        <v/>
      </c>
      <c r="P19" s="230" t="str">
        <f t="shared" si="6"/>
        <v/>
      </c>
      <c r="Q19" s="232"/>
      <c r="R19" s="127"/>
      <c r="S19" s="126"/>
      <c r="T19" s="3"/>
    </row>
    <row r="20" spans="2:20" s="2" customFormat="1" ht="22.5">
      <c r="B20" s="54">
        <f t="shared" si="0"/>
        <v>6</v>
      </c>
      <c r="C20" s="156" t="s">
        <v>138</v>
      </c>
      <c r="D20" s="53" t="s">
        <v>16</v>
      </c>
      <c r="E20" s="230" t="str">
        <f t="shared" si="1"/>
        <v/>
      </c>
      <c r="F20" s="230" t="str">
        <f t="shared" si="2"/>
        <v/>
      </c>
      <c r="G20" s="232"/>
      <c r="H20" s="50"/>
      <c r="I20" s="125"/>
      <c r="J20" s="230" t="str">
        <f t="shared" si="3"/>
        <v/>
      </c>
      <c r="K20" s="230" t="str">
        <f t="shared" si="4"/>
        <v/>
      </c>
      <c r="L20" s="232"/>
      <c r="M20" s="124"/>
      <c r="N20" s="124"/>
      <c r="O20" s="230" t="str">
        <f t="shared" si="5"/>
        <v/>
      </c>
      <c r="P20" s="230" t="str">
        <f t="shared" si="6"/>
        <v/>
      </c>
      <c r="Q20" s="232"/>
      <c r="R20" s="127"/>
      <c r="S20" s="126"/>
      <c r="T20" s="3"/>
    </row>
    <row r="21" spans="2:20" s="2" customFormat="1" ht="22.5">
      <c r="B21" s="54">
        <f t="shared" si="0"/>
        <v>7</v>
      </c>
      <c r="C21" s="156" t="s">
        <v>138</v>
      </c>
      <c r="D21" s="53" t="s">
        <v>5</v>
      </c>
      <c r="E21" s="230" t="str">
        <f t="shared" si="1"/>
        <v/>
      </c>
      <c r="F21" s="230" t="str">
        <f t="shared" si="2"/>
        <v/>
      </c>
      <c r="G21" s="232"/>
      <c r="H21" s="50"/>
      <c r="I21" s="125"/>
      <c r="J21" s="230" t="str">
        <f t="shared" si="3"/>
        <v/>
      </c>
      <c r="K21" s="230" t="str">
        <f t="shared" si="4"/>
        <v/>
      </c>
      <c r="L21" s="232"/>
      <c r="M21" s="124"/>
      <c r="N21" s="124"/>
      <c r="O21" s="230" t="str">
        <f t="shared" si="5"/>
        <v/>
      </c>
      <c r="P21" s="230" t="str">
        <f t="shared" si="6"/>
        <v/>
      </c>
      <c r="Q21" s="232"/>
      <c r="R21" s="127"/>
      <c r="S21" s="126"/>
      <c r="T21" s="3"/>
    </row>
    <row r="22" spans="2:20" s="2" customFormat="1" ht="22.5">
      <c r="B22" s="54">
        <f t="shared" si="0"/>
        <v>8</v>
      </c>
      <c r="C22" s="156" t="s">
        <v>138</v>
      </c>
      <c r="D22" s="53" t="s">
        <v>6</v>
      </c>
      <c r="E22" s="230" t="str">
        <f t="shared" si="1"/>
        <v/>
      </c>
      <c r="F22" s="230" t="str">
        <f t="shared" si="2"/>
        <v/>
      </c>
      <c r="G22" s="232"/>
      <c r="H22" s="50"/>
      <c r="I22" s="125"/>
      <c r="J22" s="230" t="str">
        <f t="shared" si="3"/>
        <v/>
      </c>
      <c r="K22" s="230" t="str">
        <f t="shared" si="4"/>
        <v/>
      </c>
      <c r="L22" s="232"/>
      <c r="M22" s="124"/>
      <c r="N22" s="124"/>
      <c r="O22" s="230" t="str">
        <f t="shared" si="5"/>
        <v/>
      </c>
      <c r="P22" s="230" t="str">
        <f t="shared" si="6"/>
        <v/>
      </c>
      <c r="Q22" s="232"/>
      <c r="R22" s="127"/>
      <c r="S22" s="126"/>
      <c r="T22" s="3"/>
    </row>
    <row r="23" spans="2:20" s="2" customFormat="1" ht="22.5">
      <c r="B23" s="54">
        <f t="shared" si="0"/>
        <v>9</v>
      </c>
      <c r="C23" s="156" t="s">
        <v>138</v>
      </c>
      <c r="D23" s="53" t="s">
        <v>19</v>
      </c>
      <c r="E23" s="230" t="str">
        <f t="shared" si="1"/>
        <v/>
      </c>
      <c r="F23" s="230" t="str">
        <f t="shared" si="2"/>
        <v/>
      </c>
      <c r="G23" s="232"/>
      <c r="H23" s="50"/>
      <c r="I23" s="125"/>
      <c r="J23" s="230" t="str">
        <f t="shared" si="3"/>
        <v/>
      </c>
      <c r="K23" s="230" t="str">
        <f t="shared" si="4"/>
        <v/>
      </c>
      <c r="L23" s="232"/>
      <c r="M23" s="124"/>
      <c r="N23" s="124"/>
      <c r="O23" s="230" t="str">
        <f t="shared" si="5"/>
        <v/>
      </c>
      <c r="P23" s="230" t="str">
        <f t="shared" si="6"/>
        <v/>
      </c>
      <c r="Q23" s="232"/>
      <c r="R23" s="127"/>
      <c r="S23" s="126"/>
      <c r="T23" s="3"/>
    </row>
    <row r="24" spans="2:20" s="2" customFormat="1" ht="22.5">
      <c r="B24" s="54">
        <f t="shared" si="0"/>
        <v>10</v>
      </c>
      <c r="C24" s="156" t="s">
        <v>138</v>
      </c>
      <c r="D24" s="134" t="s">
        <v>21</v>
      </c>
      <c r="E24" s="230" t="str">
        <f t="shared" si="1"/>
        <v/>
      </c>
      <c r="F24" s="230" t="str">
        <f t="shared" si="2"/>
        <v/>
      </c>
      <c r="G24" s="233"/>
      <c r="H24" s="50"/>
      <c r="I24" s="125"/>
      <c r="J24" s="230" t="str">
        <f t="shared" si="3"/>
        <v/>
      </c>
      <c r="K24" s="230" t="str">
        <f t="shared" si="4"/>
        <v/>
      </c>
      <c r="L24" s="232"/>
      <c r="M24" s="124"/>
      <c r="N24" s="124"/>
      <c r="O24" s="230" t="str">
        <f t="shared" si="5"/>
        <v/>
      </c>
      <c r="P24" s="230" t="str">
        <f t="shared" si="6"/>
        <v/>
      </c>
      <c r="Q24" s="232"/>
      <c r="R24" s="127"/>
      <c r="S24" s="126"/>
      <c r="T24" s="3"/>
    </row>
    <row r="25" spans="2:20" s="2" customFormat="1" ht="50.25" customHeight="1">
      <c r="B25" s="54">
        <f t="shared" si="0"/>
        <v>11</v>
      </c>
      <c r="C25" s="156" t="s">
        <v>138</v>
      </c>
      <c r="D25" s="53" t="s">
        <v>7</v>
      </c>
      <c r="E25" s="230" t="str">
        <f t="shared" si="1"/>
        <v/>
      </c>
      <c r="F25" s="230" t="str">
        <f t="shared" si="2"/>
        <v/>
      </c>
      <c r="G25" s="233"/>
      <c r="H25" s="50"/>
      <c r="I25" s="125"/>
      <c r="J25" s="230" t="str">
        <f t="shared" si="3"/>
        <v/>
      </c>
      <c r="K25" s="230" t="str">
        <f t="shared" si="4"/>
        <v/>
      </c>
      <c r="L25" s="232"/>
      <c r="M25" s="124"/>
      <c r="N25" s="124"/>
      <c r="O25" s="230" t="str">
        <f t="shared" si="5"/>
        <v/>
      </c>
      <c r="P25" s="230" t="str">
        <f t="shared" si="6"/>
        <v/>
      </c>
      <c r="Q25" s="232"/>
      <c r="R25" s="127"/>
      <c r="S25" s="126"/>
      <c r="T25" s="3"/>
    </row>
    <row r="26" spans="2:20" s="2" customFormat="1" ht="27.75" customHeight="1">
      <c r="B26" s="54">
        <f t="shared" si="0"/>
        <v>12</v>
      </c>
      <c r="C26" s="156" t="s">
        <v>138</v>
      </c>
      <c r="D26" s="53" t="s">
        <v>20</v>
      </c>
      <c r="E26" s="230" t="str">
        <f t="shared" si="1"/>
        <v/>
      </c>
      <c r="F26" s="230" t="str">
        <f t="shared" si="2"/>
        <v/>
      </c>
      <c r="G26" s="233"/>
      <c r="H26" s="50"/>
      <c r="I26" s="125"/>
      <c r="J26" s="230" t="str">
        <f t="shared" si="3"/>
        <v/>
      </c>
      <c r="K26" s="230" t="str">
        <f t="shared" si="4"/>
        <v/>
      </c>
      <c r="L26" s="232"/>
      <c r="M26" s="124"/>
      <c r="N26" s="124"/>
      <c r="O26" s="230" t="str">
        <f t="shared" si="5"/>
        <v/>
      </c>
      <c r="P26" s="230" t="str">
        <f t="shared" si="6"/>
        <v/>
      </c>
      <c r="Q26" s="232"/>
      <c r="R26" s="127"/>
      <c r="S26" s="126"/>
      <c r="T26" s="3"/>
    </row>
    <row r="27" spans="2:20" s="2" customFormat="1" ht="22.5">
      <c r="B27" s="54">
        <f t="shared" si="0"/>
        <v>13</v>
      </c>
      <c r="C27" s="156" t="s">
        <v>138</v>
      </c>
      <c r="D27" s="53" t="s">
        <v>8</v>
      </c>
      <c r="E27" s="230" t="str">
        <f t="shared" si="1"/>
        <v/>
      </c>
      <c r="F27" s="230" t="str">
        <f t="shared" si="2"/>
        <v/>
      </c>
      <c r="G27" s="233"/>
      <c r="H27" s="50"/>
      <c r="I27" s="125"/>
      <c r="J27" s="230" t="str">
        <f t="shared" si="3"/>
        <v/>
      </c>
      <c r="K27" s="230" t="str">
        <f t="shared" si="4"/>
        <v/>
      </c>
      <c r="L27" s="232"/>
      <c r="M27" s="124"/>
      <c r="N27" s="124"/>
      <c r="O27" s="230" t="str">
        <f t="shared" si="5"/>
        <v/>
      </c>
      <c r="P27" s="230" t="str">
        <f t="shared" si="6"/>
        <v/>
      </c>
      <c r="Q27" s="232"/>
      <c r="R27" s="127"/>
      <c r="S27" s="126"/>
      <c r="T27" s="3"/>
    </row>
    <row r="28" spans="2:20" s="2" customFormat="1" ht="22.5">
      <c r="B28" s="54">
        <f t="shared" si="0"/>
        <v>14</v>
      </c>
      <c r="C28" s="156" t="s">
        <v>138</v>
      </c>
      <c r="D28" s="53" t="s">
        <v>22</v>
      </c>
      <c r="E28" s="230" t="str">
        <f t="shared" si="1"/>
        <v/>
      </c>
      <c r="F28" s="230" t="str">
        <f t="shared" si="2"/>
        <v/>
      </c>
      <c r="G28" s="233"/>
      <c r="H28" s="50"/>
      <c r="I28" s="125"/>
      <c r="J28" s="230" t="str">
        <f t="shared" si="3"/>
        <v/>
      </c>
      <c r="K28" s="230" t="str">
        <f t="shared" si="4"/>
        <v/>
      </c>
      <c r="L28" s="232"/>
      <c r="M28" s="124"/>
      <c r="N28" s="124"/>
      <c r="O28" s="230" t="str">
        <f t="shared" si="5"/>
        <v/>
      </c>
      <c r="P28" s="230" t="str">
        <f t="shared" si="6"/>
        <v/>
      </c>
      <c r="Q28" s="232"/>
      <c r="R28" s="127"/>
      <c r="S28" s="126"/>
      <c r="T28" s="3"/>
    </row>
    <row r="29" spans="2:20" s="2" customFormat="1" ht="33.75">
      <c r="B29" s="54">
        <f t="shared" si="0"/>
        <v>15</v>
      </c>
      <c r="C29" s="156" t="s">
        <v>138</v>
      </c>
      <c r="D29" s="53" t="s">
        <v>102</v>
      </c>
      <c r="E29" s="230" t="str">
        <f t="shared" si="1"/>
        <v/>
      </c>
      <c r="F29" s="230" t="str">
        <f t="shared" si="2"/>
        <v/>
      </c>
      <c r="G29" s="233"/>
      <c r="H29" s="50"/>
      <c r="I29" s="125"/>
      <c r="J29" s="230" t="str">
        <f t="shared" si="3"/>
        <v/>
      </c>
      <c r="K29" s="230" t="str">
        <f t="shared" si="4"/>
        <v/>
      </c>
      <c r="L29" s="232"/>
      <c r="M29" s="124"/>
      <c r="N29" s="124"/>
      <c r="O29" s="230" t="str">
        <f t="shared" si="5"/>
        <v/>
      </c>
      <c r="P29" s="230" t="str">
        <f t="shared" si="6"/>
        <v/>
      </c>
      <c r="Q29" s="232"/>
      <c r="R29" s="127"/>
      <c r="S29" s="126"/>
      <c r="T29" s="3"/>
    </row>
    <row r="30" spans="2:20" s="2" customFormat="1" ht="22.5">
      <c r="B30" s="54">
        <f t="shared" si="0"/>
        <v>16</v>
      </c>
      <c r="C30" s="156" t="s">
        <v>138</v>
      </c>
      <c r="D30" s="53" t="s">
        <v>103</v>
      </c>
      <c r="E30" s="230" t="str">
        <f t="shared" si="1"/>
        <v/>
      </c>
      <c r="F30" s="230" t="str">
        <f t="shared" si="2"/>
        <v/>
      </c>
      <c r="G30" s="233"/>
      <c r="H30" s="50"/>
      <c r="I30" s="125"/>
      <c r="J30" s="230" t="str">
        <f t="shared" si="3"/>
        <v/>
      </c>
      <c r="K30" s="230" t="str">
        <f t="shared" si="4"/>
        <v/>
      </c>
      <c r="L30" s="232"/>
      <c r="M30" s="124"/>
      <c r="N30" s="124"/>
      <c r="O30" s="230" t="str">
        <f t="shared" si="5"/>
        <v/>
      </c>
      <c r="P30" s="230" t="str">
        <f t="shared" si="6"/>
        <v/>
      </c>
      <c r="Q30" s="232"/>
      <c r="R30" s="127"/>
      <c r="S30" s="126"/>
      <c r="T30" s="3"/>
    </row>
    <row r="31" spans="2:20" s="2" customFormat="1" ht="22.5">
      <c r="B31" s="54">
        <f t="shared" si="0"/>
        <v>17</v>
      </c>
      <c r="C31" s="156" t="s">
        <v>138</v>
      </c>
      <c r="D31" s="53" t="s">
        <v>104</v>
      </c>
      <c r="E31" s="230" t="str">
        <f t="shared" si="1"/>
        <v/>
      </c>
      <c r="F31" s="230" t="str">
        <f t="shared" si="2"/>
        <v/>
      </c>
      <c r="G31" s="233"/>
      <c r="H31" s="50"/>
      <c r="I31" s="125"/>
      <c r="J31" s="230" t="str">
        <f t="shared" si="3"/>
        <v/>
      </c>
      <c r="K31" s="230" t="str">
        <f t="shared" si="4"/>
        <v/>
      </c>
      <c r="L31" s="232"/>
      <c r="M31" s="124"/>
      <c r="N31" s="124"/>
      <c r="O31" s="230" t="str">
        <f t="shared" si="5"/>
        <v/>
      </c>
      <c r="P31" s="230" t="str">
        <f t="shared" si="6"/>
        <v/>
      </c>
      <c r="Q31" s="232"/>
      <c r="R31" s="127"/>
      <c r="S31" s="126"/>
      <c r="T31" s="3"/>
    </row>
    <row r="32" spans="2:20" s="2" customFormat="1" ht="27" customHeight="1">
      <c r="B32" s="54">
        <f t="shared" si="0"/>
        <v>18</v>
      </c>
      <c r="C32" s="156" t="s">
        <v>138</v>
      </c>
      <c r="D32" s="53" t="s">
        <v>105</v>
      </c>
      <c r="E32" s="230" t="str">
        <f t="shared" si="1"/>
        <v/>
      </c>
      <c r="F32" s="230" t="str">
        <f t="shared" si="2"/>
        <v/>
      </c>
      <c r="G32" s="233"/>
      <c r="H32" s="50"/>
      <c r="I32" s="125"/>
      <c r="J32" s="230" t="str">
        <f t="shared" si="3"/>
        <v/>
      </c>
      <c r="K32" s="230" t="str">
        <f t="shared" si="4"/>
        <v/>
      </c>
      <c r="L32" s="232"/>
      <c r="M32" s="124"/>
      <c r="N32" s="124"/>
      <c r="O32" s="230" t="str">
        <f t="shared" si="5"/>
        <v/>
      </c>
      <c r="P32" s="230" t="str">
        <f t="shared" si="6"/>
        <v/>
      </c>
      <c r="Q32" s="232"/>
      <c r="R32" s="127"/>
      <c r="S32" s="126"/>
      <c r="T32" s="3"/>
    </row>
    <row r="33" spans="2:20" s="2" customFormat="1" ht="22.5">
      <c r="B33" s="54">
        <f t="shared" si="0"/>
        <v>19</v>
      </c>
      <c r="C33" s="156" t="s">
        <v>138</v>
      </c>
      <c r="D33" s="53" t="s">
        <v>106</v>
      </c>
      <c r="E33" s="230" t="str">
        <f t="shared" si="1"/>
        <v/>
      </c>
      <c r="F33" s="230" t="str">
        <f t="shared" si="2"/>
        <v/>
      </c>
      <c r="G33" s="233"/>
      <c r="H33" s="50"/>
      <c r="I33" s="125"/>
      <c r="J33" s="230" t="str">
        <f t="shared" si="3"/>
        <v/>
      </c>
      <c r="K33" s="230" t="str">
        <f t="shared" si="4"/>
        <v/>
      </c>
      <c r="L33" s="232"/>
      <c r="M33" s="124"/>
      <c r="N33" s="124"/>
      <c r="O33" s="230" t="str">
        <f t="shared" si="5"/>
        <v/>
      </c>
      <c r="P33" s="230" t="str">
        <f t="shared" si="6"/>
        <v/>
      </c>
      <c r="Q33" s="232"/>
      <c r="R33" s="127"/>
      <c r="S33" s="126"/>
      <c r="T33" s="3"/>
    </row>
    <row r="34" spans="2:20" s="2" customFormat="1" ht="22.5">
      <c r="B34" s="54">
        <f t="shared" si="0"/>
        <v>20</v>
      </c>
      <c r="C34" s="156" t="s">
        <v>138</v>
      </c>
      <c r="D34" s="53" t="s">
        <v>107</v>
      </c>
      <c r="E34" s="230" t="str">
        <f t="shared" si="1"/>
        <v/>
      </c>
      <c r="F34" s="230" t="str">
        <f t="shared" si="2"/>
        <v/>
      </c>
      <c r="G34" s="233"/>
      <c r="H34" s="50"/>
      <c r="I34" s="125"/>
      <c r="J34" s="230" t="str">
        <f t="shared" si="3"/>
        <v/>
      </c>
      <c r="K34" s="230" t="str">
        <f t="shared" si="4"/>
        <v/>
      </c>
      <c r="L34" s="232"/>
      <c r="M34" s="124"/>
      <c r="N34" s="124"/>
      <c r="O34" s="230" t="str">
        <f t="shared" si="5"/>
        <v/>
      </c>
      <c r="P34" s="230" t="str">
        <f t="shared" si="6"/>
        <v/>
      </c>
      <c r="Q34" s="232"/>
      <c r="R34" s="127"/>
      <c r="S34" s="126"/>
      <c r="T34" s="3"/>
    </row>
    <row r="35" spans="2:20" s="2" customFormat="1" ht="22.5">
      <c r="B35" s="54">
        <f t="shared" si="0"/>
        <v>21</v>
      </c>
      <c r="C35" s="156" t="s">
        <v>138</v>
      </c>
      <c r="D35" s="53" t="s">
        <v>108</v>
      </c>
      <c r="E35" s="230" t="str">
        <f t="shared" si="1"/>
        <v/>
      </c>
      <c r="F35" s="230" t="str">
        <f t="shared" si="2"/>
        <v/>
      </c>
      <c r="G35" s="233"/>
      <c r="H35" s="50"/>
      <c r="I35" s="125"/>
      <c r="J35" s="230" t="str">
        <f t="shared" si="3"/>
        <v/>
      </c>
      <c r="K35" s="230" t="str">
        <f t="shared" si="4"/>
        <v/>
      </c>
      <c r="L35" s="232"/>
      <c r="M35" s="124"/>
      <c r="N35" s="124"/>
      <c r="O35" s="230" t="str">
        <f t="shared" si="5"/>
        <v/>
      </c>
      <c r="P35" s="230" t="str">
        <f t="shared" si="6"/>
        <v/>
      </c>
      <c r="Q35" s="232"/>
      <c r="R35" s="127"/>
      <c r="S35" s="126"/>
      <c r="T35" s="3"/>
    </row>
    <row r="36" spans="2:20" s="2" customFormat="1" ht="22.5">
      <c r="B36" s="54">
        <f t="shared" si="0"/>
        <v>22</v>
      </c>
      <c r="C36" s="156" t="s">
        <v>138</v>
      </c>
      <c r="D36" s="53" t="s">
        <v>110</v>
      </c>
      <c r="E36" s="230" t="str">
        <f t="shared" si="1"/>
        <v/>
      </c>
      <c r="F36" s="230" t="str">
        <f t="shared" si="2"/>
        <v/>
      </c>
      <c r="G36" s="233"/>
      <c r="H36" s="50"/>
      <c r="I36" s="125"/>
      <c r="J36" s="230" t="str">
        <f t="shared" si="3"/>
        <v/>
      </c>
      <c r="K36" s="230" t="str">
        <f t="shared" si="4"/>
        <v/>
      </c>
      <c r="L36" s="232"/>
      <c r="M36" s="124"/>
      <c r="N36" s="124"/>
      <c r="O36" s="230" t="str">
        <f t="shared" si="5"/>
        <v/>
      </c>
      <c r="P36" s="230" t="str">
        <f t="shared" si="6"/>
        <v/>
      </c>
      <c r="Q36" s="232"/>
      <c r="R36" s="127"/>
      <c r="S36" s="126"/>
      <c r="T36" s="3"/>
    </row>
    <row r="37" spans="2:20" s="2" customFormat="1" ht="33.75">
      <c r="B37" s="54">
        <f t="shared" si="0"/>
        <v>23</v>
      </c>
      <c r="C37" s="156" t="s">
        <v>138</v>
      </c>
      <c r="D37" s="53" t="s">
        <v>111</v>
      </c>
      <c r="E37" s="230" t="str">
        <f t="shared" si="1"/>
        <v/>
      </c>
      <c r="F37" s="230" t="str">
        <f t="shared" si="2"/>
        <v/>
      </c>
      <c r="G37" s="233"/>
      <c r="H37" s="50"/>
      <c r="I37" s="125"/>
      <c r="J37" s="230" t="str">
        <f t="shared" si="3"/>
        <v/>
      </c>
      <c r="K37" s="230" t="str">
        <f t="shared" si="4"/>
        <v/>
      </c>
      <c r="L37" s="232"/>
      <c r="M37" s="124"/>
      <c r="N37" s="124"/>
      <c r="O37" s="230" t="str">
        <f t="shared" si="5"/>
        <v/>
      </c>
      <c r="P37" s="230" t="str">
        <f t="shared" si="6"/>
        <v/>
      </c>
      <c r="Q37" s="232"/>
      <c r="R37" s="127"/>
      <c r="S37" s="126"/>
      <c r="T37" s="3"/>
    </row>
    <row r="38" spans="2:20" s="2" customFormat="1" ht="30" customHeight="1">
      <c r="B38" s="54">
        <f t="shared" si="0"/>
        <v>24</v>
      </c>
      <c r="C38" s="156" t="s">
        <v>138</v>
      </c>
      <c r="D38" s="53" t="s">
        <v>112</v>
      </c>
      <c r="E38" s="230" t="str">
        <f t="shared" si="1"/>
        <v/>
      </c>
      <c r="F38" s="230" t="str">
        <f t="shared" si="2"/>
        <v/>
      </c>
      <c r="G38" s="233"/>
      <c r="H38" s="50"/>
      <c r="I38" s="125"/>
      <c r="J38" s="230" t="str">
        <f t="shared" si="3"/>
        <v/>
      </c>
      <c r="K38" s="230" t="str">
        <f t="shared" si="4"/>
        <v/>
      </c>
      <c r="L38" s="232"/>
      <c r="M38" s="124"/>
      <c r="N38" s="124"/>
      <c r="O38" s="230" t="str">
        <f t="shared" si="5"/>
        <v/>
      </c>
      <c r="P38" s="230" t="str">
        <f t="shared" si="6"/>
        <v/>
      </c>
      <c r="Q38" s="232"/>
      <c r="R38" s="127"/>
      <c r="S38" s="126"/>
      <c r="T38" s="3"/>
    </row>
    <row r="39" spans="2:20" s="2" customFormat="1" ht="22.5">
      <c r="B39" s="54">
        <f t="shared" si="0"/>
        <v>25</v>
      </c>
      <c r="C39" s="156" t="s">
        <v>138</v>
      </c>
      <c r="D39" s="53" t="s">
        <v>113</v>
      </c>
      <c r="E39" s="230" t="str">
        <f t="shared" si="1"/>
        <v/>
      </c>
      <c r="F39" s="230" t="str">
        <f t="shared" si="2"/>
        <v/>
      </c>
      <c r="G39" s="233"/>
      <c r="H39" s="50"/>
      <c r="I39" s="125"/>
      <c r="J39" s="230" t="str">
        <f t="shared" si="3"/>
        <v/>
      </c>
      <c r="K39" s="230" t="str">
        <f t="shared" si="4"/>
        <v/>
      </c>
      <c r="L39" s="232"/>
      <c r="M39" s="124"/>
      <c r="N39" s="124"/>
      <c r="O39" s="230" t="str">
        <f t="shared" si="5"/>
        <v/>
      </c>
      <c r="P39" s="230" t="str">
        <f t="shared" si="6"/>
        <v/>
      </c>
      <c r="Q39" s="232"/>
      <c r="R39" s="127"/>
      <c r="S39" s="126"/>
      <c r="T39" s="3"/>
    </row>
    <row r="40" spans="2:20" s="2" customFormat="1" ht="22.5">
      <c r="B40" s="54">
        <f t="shared" si="0"/>
        <v>26</v>
      </c>
      <c r="C40" s="156" t="s">
        <v>138</v>
      </c>
      <c r="D40" s="53" t="s">
        <v>114</v>
      </c>
      <c r="E40" s="230" t="str">
        <f t="shared" si="1"/>
        <v/>
      </c>
      <c r="F40" s="230" t="str">
        <f t="shared" si="2"/>
        <v/>
      </c>
      <c r="G40" s="233"/>
      <c r="H40" s="50"/>
      <c r="I40" s="125"/>
      <c r="J40" s="230" t="str">
        <f t="shared" si="3"/>
        <v/>
      </c>
      <c r="K40" s="230" t="str">
        <f t="shared" si="4"/>
        <v/>
      </c>
      <c r="L40" s="232"/>
      <c r="M40" s="124"/>
      <c r="N40" s="124"/>
      <c r="O40" s="230" t="str">
        <f t="shared" si="5"/>
        <v/>
      </c>
      <c r="P40" s="230" t="str">
        <f t="shared" si="6"/>
        <v/>
      </c>
      <c r="Q40" s="232"/>
      <c r="R40" s="127"/>
      <c r="S40" s="126"/>
      <c r="T40" s="3"/>
    </row>
    <row r="41" spans="2:20" s="2" customFormat="1" ht="33.75">
      <c r="B41" s="54">
        <f t="shared" si="0"/>
        <v>27</v>
      </c>
      <c r="C41" s="156" t="s">
        <v>138</v>
      </c>
      <c r="D41" s="53" t="s">
        <v>115</v>
      </c>
      <c r="E41" s="230" t="str">
        <f t="shared" si="1"/>
        <v/>
      </c>
      <c r="F41" s="230" t="str">
        <f t="shared" si="2"/>
        <v/>
      </c>
      <c r="G41" s="233"/>
      <c r="H41" s="50"/>
      <c r="I41" s="125"/>
      <c r="J41" s="230" t="str">
        <f t="shared" si="3"/>
        <v/>
      </c>
      <c r="K41" s="230" t="str">
        <f t="shared" si="4"/>
        <v/>
      </c>
      <c r="L41" s="232"/>
      <c r="M41" s="124"/>
      <c r="N41" s="124"/>
      <c r="O41" s="230" t="str">
        <f t="shared" si="5"/>
        <v/>
      </c>
      <c r="P41" s="230" t="str">
        <f t="shared" si="6"/>
        <v/>
      </c>
      <c r="Q41" s="232"/>
      <c r="R41" s="127"/>
      <c r="S41" s="126"/>
      <c r="T41" s="3"/>
    </row>
    <row r="42" spans="2:20" s="2" customFormat="1" ht="33.75">
      <c r="B42" s="54">
        <f t="shared" si="0"/>
        <v>28</v>
      </c>
      <c r="C42" s="156" t="s">
        <v>138</v>
      </c>
      <c r="D42" s="53" t="s">
        <v>9</v>
      </c>
      <c r="E42" s="230" t="str">
        <f t="shared" si="1"/>
        <v/>
      </c>
      <c r="F42" s="230" t="str">
        <f t="shared" si="2"/>
        <v/>
      </c>
      <c r="G42" s="233"/>
      <c r="H42" s="50"/>
      <c r="I42" s="125"/>
      <c r="J42" s="230" t="str">
        <f t="shared" si="3"/>
        <v/>
      </c>
      <c r="K42" s="230" t="str">
        <f t="shared" si="4"/>
        <v/>
      </c>
      <c r="L42" s="232"/>
      <c r="M42" s="124"/>
      <c r="N42" s="124"/>
      <c r="O42" s="230" t="str">
        <f t="shared" si="5"/>
        <v/>
      </c>
      <c r="P42" s="230" t="str">
        <f t="shared" si="6"/>
        <v/>
      </c>
      <c r="Q42" s="232"/>
      <c r="R42" s="127"/>
      <c r="S42" s="126"/>
      <c r="T42" s="3"/>
    </row>
    <row r="43" spans="2:20" s="2" customFormat="1" ht="45.75" thickBot="1">
      <c r="B43" s="54">
        <f t="shared" si="0"/>
        <v>29</v>
      </c>
      <c r="C43" s="156" t="s">
        <v>138</v>
      </c>
      <c r="D43" s="55" t="s">
        <v>10</v>
      </c>
      <c r="E43" s="230" t="str">
        <f t="shared" si="1"/>
        <v/>
      </c>
      <c r="F43" s="230" t="str">
        <f t="shared" si="2"/>
        <v/>
      </c>
      <c r="G43" s="234"/>
      <c r="H43" s="56"/>
      <c r="I43" s="128"/>
      <c r="J43" s="230" t="str">
        <f t="shared" si="3"/>
        <v/>
      </c>
      <c r="K43" s="230" t="str">
        <f t="shared" si="4"/>
        <v/>
      </c>
      <c r="L43" s="236"/>
      <c r="M43" s="130"/>
      <c r="N43" s="130"/>
      <c r="O43" s="230" t="str">
        <f t="shared" si="5"/>
        <v/>
      </c>
      <c r="P43" s="230" t="str">
        <f t="shared" si="6"/>
        <v/>
      </c>
      <c r="Q43" s="236"/>
      <c r="R43" s="131"/>
      <c r="S43" s="129"/>
      <c r="T43" s="3"/>
    </row>
    <row r="44" spans="2:20" s="2" customFormat="1" ht="55.5" customHeight="1" thickBot="1">
      <c r="B44" s="158"/>
      <c r="C44" s="318" t="s">
        <v>162</v>
      </c>
      <c r="D44" s="318"/>
      <c r="E44" s="318"/>
      <c r="F44" s="318"/>
      <c r="G44" s="318"/>
      <c r="H44" s="318"/>
      <c r="I44" s="318"/>
      <c r="J44" s="242"/>
      <c r="K44" s="242"/>
      <c r="L44" s="159"/>
      <c r="M44" s="159"/>
      <c r="N44" s="159"/>
      <c r="O44" s="242"/>
      <c r="P44" s="242"/>
      <c r="Q44" s="159"/>
      <c r="R44" s="159"/>
      <c r="S44" s="160"/>
      <c r="T44" s="3"/>
    </row>
    <row r="45" spans="2:20" s="2" customFormat="1" ht="33.75">
      <c r="B45" s="57">
        <v>1</v>
      </c>
      <c r="C45" s="156" t="s">
        <v>139</v>
      </c>
      <c r="D45" s="45" t="s">
        <v>71</v>
      </c>
      <c r="E45" s="230" t="str">
        <f>IF(((C45="Auditoría de Gestión de la Configuración")*AND(G45="No")),"No","")</f>
        <v/>
      </c>
      <c r="F45" s="230" t="str">
        <f>IF(((C45="Auditoría de Gestión de la Configuración")*AND(G45="Si")),"Si","")</f>
        <v>Si</v>
      </c>
      <c r="G45" s="231" t="s">
        <v>134</v>
      </c>
      <c r="H45" s="51"/>
      <c r="I45" s="51"/>
      <c r="J45" s="230" t="str">
        <f>IF(((C45="Auditoría de Gestión de la Configuración")*AND(L45="No")),"No","")</f>
        <v/>
      </c>
      <c r="K45" s="230" t="str">
        <f>IF(((C45="Auditoría de Gestión de la Configuración")*AND(L45="Si")),"Si","")</f>
        <v>Si</v>
      </c>
      <c r="L45" s="231" t="s">
        <v>134</v>
      </c>
      <c r="M45" s="123"/>
      <c r="N45" s="123"/>
      <c r="O45" s="230" t="str">
        <f>IF(((C45="Auditoría de Gestión de la Configuración")*AND(Q45="No")),"No","")</f>
        <v/>
      </c>
      <c r="P45" s="230" t="str">
        <f>IF(((C45="Auditoría de Gestión de la Configuración")*AND(Q45="Si")),"Si","")</f>
        <v>Si</v>
      </c>
      <c r="Q45" s="231" t="s">
        <v>134</v>
      </c>
      <c r="R45" s="123"/>
      <c r="S45" s="123"/>
      <c r="T45" s="3"/>
    </row>
    <row r="46" spans="2:20" s="2" customFormat="1" ht="33.75">
      <c r="B46" s="57">
        <f>B45+1</f>
        <v>2</v>
      </c>
      <c r="C46" s="156" t="s">
        <v>139</v>
      </c>
      <c r="D46" s="45" t="s">
        <v>76</v>
      </c>
      <c r="E46" s="230" t="str">
        <f>IF(((C46="Auditoría de Gestión de la Configuración")*AND(G46="No")),"No","")</f>
        <v/>
      </c>
      <c r="F46" s="230" t="str">
        <f>IF(((C46="Auditoría de Gestión de la Configuración")*AND(G46="Si")),"Si","")</f>
        <v>Si</v>
      </c>
      <c r="G46" s="232" t="s">
        <v>134</v>
      </c>
      <c r="H46" s="51"/>
      <c r="I46" s="51"/>
      <c r="J46" s="230" t="str">
        <f>IF(((C46="Auditoría de Gestión de la Configuración")*AND(L46="No")),"No","")</f>
        <v/>
      </c>
      <c r="K46" s="230" t="str">
        <f>IF(((C46="Auditoría de Gestión de la Configuración")*AND(L46="Si")),"Si","")</f>
        <v>Si</v>
      </c>
      <c r="L46" s="232" t="s">
        <v>134</v>
      </c>
      <c r="M46" s="123"/>
      <c r="N46" s="123"/>
      <c r="O46" s="230" t="str">
        <f>IF(((C46="Auditoría de Gestión de la Configuración")*AND(Q46="No")),"No","")</f>
        <v/>
      </c>
      <c r="P46" s="230" t="str">
        <f>IF(((C46="Auditoría de Gestión de la Configuración")*AND(Q46="Si")),"Si","")</f>
        <v>Si</v>
      </c>
      <c r="Q46" s="232" t="s">
        <v>134</v>
      </c>
      <c r="R46" s="124"/>
      <c r="S46" s="124"/>
      <c r="T46" s="3"/>
    </row>
    <row r="47" spans="2:20" s="2" customFormat="1" ht="33.75">
      <c r="B47" s="57">
        <f t="shared" ref="B47:B78" si="7">B46+1</f>
        <v>3</v>
      </c>
      <c r="C47" s="156" t="s">
        <v>138</v>
      </c>
      <c r="D47" s="53" t="s">
        <v>11</v>
      </c>
      <c r="E47" s="230" t="str">
        <f>IF(((C47="Auditoría de Calidad")*AND(G47="No")),"No","")</f>
        <v/>
      </c>
      <c r="F47" s="230" t="str">
        <f>IF(((C47="Auditoría de Calidad")*AND(G47="Si")),"Si","")</f>
        <v/>
      </c>
      <c r="G47" s="235"/>
      <c r="H47" s="50"/>
      <c r="I47" s="125"/>
      <c r="J47" s="230" t="str">
        <f>IF(((C47="Auditoría de Calidad")*AND(L47="No")),"No","")</f>
        <v/>
      </c>
      <c r="K47" s="230" t="str">
        <f>IF(((C47="Auditoría de Calidad")*AND(L47="Si")),"Si","")</f>
        <v/>
      </c>
      <c r="L47" s="232"/>
      <c r="M47" s="124"/>
      <c r="N47" s="124"/>
      <c r="O47" s="230" t="str">
        <f>IF(((C47="Auditoría de Calidad")*AND(Q47="No")),"No","")</f>
        <v/>
      </c>
      <c r="P47" s="230" t="str">
        <f>IF(((C47="Auditoría de Calidad")*AND(Q47="Si")),"Si","")</f>
        <v/>
      </c>
      <c r="Q47" s="232"/>
      <c r="R47" s="127"/>
      <c r="S47" s="126"/>
      <c r="T47" s="3"/>
    </row>
    <row r="48" spans="2:20" s="2" customFormat="1" ht="33.75">
      <c r="B48" s="57">
        <f t="shared" si="7"/>
        <v>4</v>
      </c>
      <c r="C48" s="156" t="s">
        <v>138</v>
      </c>
      <c r="D48" s="53" t="s">
        <v>12</v>
      </c>
      <c r="E48" s="230" t="str">
        <f t="shared" ref="E48:E78" si="8">IF(((C48="Auditoría de Calidad")*AND(G48="No")),"No","")</f>
        <v/>
      </c>
      <c r="F48" s="230" t="str">
        <f t="shared" ref="F48:F78" si="9">IF(((C48="Auditoría de Calidad")*AND(G48="Si")),"Si","")</f>
        <v/>
      </c>
      <c r="G48" s="235"/>
      <c r="H48" s="50"/>
      <c r="I48" s="125"/>
      <c r="J48" s="230" t="str">
        <f t="shared" ref="J48:J78" si="10">IF(((C48="Auditoría de Calidad")*AND(L48="No")),"No","")</f>
        <v/>
      </c>
      <c r="K48" s="230" t="str">
        <f t="shared" ref="K48:K78" si="11">IF(((C48="Auditoría de Calidad")*AND(L48="Si")),"Si","")</f>
        <v/>
      </c>
      <c r="L48" s="232"/>
      <c r="M48" s="124"/>
      <c r="N48" s="124"/>
      <c r="O48" s="230" t="str">
        <f t="shared" ref="O48:O78" si="12">IF(((C48="Auditoría de Calidad")*AND(Q48="No")),"No","")</f>
        <v/>
      </c>
      <c r="P48" s="230" t="str">
        <f t="shared" ref="P48:P78" si="13">IF(((C48="Auditoría de Calidad")*AND(Q48="Si")),"Si","")</f>
        <v/>
      </c>
      <c r="Q48" s="232"/>
      <c r="R48" s="127"/>
      <c r="S48" s="126"/>
      <c r="T48" s="3"/>
    </row>
    <row r="49" spans="2:20" s="2" customFormat="1" ht="33.75">
      <c r="B49" s="57">
        <f t="shared" si="7"/>
        <v>5</v>
      </c>
      <c r="C49" s="156" t="s">
        <v>138</v>
      </c>
      <c r="D49" s="53" t="s">
        <v>13</v>
      </c>
      <c r="E49" s="230" t="str">
        <f t="shared" si="8"/>
        <v/>
      </c>
      <c r="F49" s="230" t="str">
        <f t="shared" si="9"/>
        <v/>
      </c>
      <c r="G49" s="235"/>
      <c r="H49" s="50"/>
      <c r="I49" s="125"/>
      <c r="J49" s="230" t="str">
        <f t="shared" si="10"/>
        <v/>
      </c>
      <c r="K49" s="230" t="str">
        <f t="shared" si="11"/>
        <v/>
      </c>
      <c r="L49" s="232"/>
      <c r="M49" s="124"/>
      <c r="N49" s="124"/>
      <c r="O49" s="230" t="str">
        <f t="shared" si="12"/>
        <v/>
      </c>
      <c r="P49" s="230" t="str">
        <f t="shared" si="13"/>
        <v/>
      </c>
      <c r="Q49" s="232"/>
      <c r="R49" s="127"/>
      <c r="S49" s="126"/>
      <c r="T49" s="3"/>
    </row>
    <row r="50" spans="2:20" s="2" customFormat="1" ht="33.75">
      <c r="B50" s="57">
        <f t="shared" si="7"/>
        <v>6</v>
      </c>
      <c r="C50" s="156" t="s">
        <v>138</v>
      </c>
      <c r="D50" s="53" t="s">
        <v>14</v>
      </c>
      <c r="E50" s="230" t="str">
        <f t="shared" si="8"/>
        <v/>
      </c>
      <c r="F50" s="230" t="str">
        <f t="shared" si="9"/>
        <v/>
      </c>
      <c r="G50" s="235"/>
      <c r="H50" s="50"/>
      <c r="I50" s="125"/>
      <c r="J50" s="230" t="str">
        <f t="shared" si="10"/>
        <v/>
      </c>
      <c r="K50" s="230" t="str">
        <f t="shared" si="11"/>
        <v/>
      </c>
      <c r="L50" s="232"/>
      <c r="M50" s="124"/>
      <c r="N50" s="124"/>
      <c r="O50" s="230" t="str">
        <f t="shared" si="12"/>
        <v/>
      </c>
      <c r="P50" s="230" t="str">
        <f t="shared" si="13"/>
        <v/>
      </c>
      <c r="Q50" s="232"/>
      <c r="R50" s="127"/>
      <c r="S50" s="126"/>
      <c r="T50" s="3"/>
    </row>
    <row r="51" spans="2:20" s="2" customFormat="1" ht="36.75" customHeight="1">
      <c r="B51" s="57">
        <f t="shared" si="7"/>
        <v>7</v>
      </c>
      <c r="C51" s="156" t="s">
        <v>138</v>
      </c>
      <c r="D51" s="53" t="s">
        <v>166</v>
      </c>
      <c r="E51" s="230" t="str">
        <f t="shared" si="8"/>
        <v/>
      </c>
      <c r="F51" s="230" t="str">
        <f t="shared" si="9"/>
        <v/>
      </c>
      <c r="G51" s="235"/>
      <c r="H51" s="50"/>
      <c r="I51" s="125"/>
      <c r="J51" s="230" t="str">
        <f t="shared" si="10"/>
        <v/>
      </c>
      <c r="K51" s="230" t="str">
        <f t="shared" si="11"/>
        <v/>
      </c>
      <c r="L51" s="232"/>
      <c r="M51" s="124"/>
      <c r="N51" s="124"/>
      <c r="O51" s="230" t="str">
        <f t="shared" si="12"/>
        <v/>
      </c>
      <c r="P51" s="230" t="str">
        <f t="shared" si="13"/>
        <v/>
      </c>
      <c r="Q51" s="232"/>
      <c r="R51" s="127"/>
      <c r="S51" s="126"/>
      <c r="T51" s="3"/>
    </row>
    <row r="52" spans="2:20" s="2" customFormat="1" ht="36" customHeight="1">
      <c r="B52" s="57">
        <f t="shared" si="7"/>
        <v>8</v>
      </c>
      <c r="C52" s="156" t="s">
        <v>138</v>
      </c>
      <c r="D52" s="53" t="s">
        <v>167</v>
      </c>
      <c r="E52" s="230" t="str">
        <f t="shared" si="8"/>
        <v/>
      </c>
      <c r="F52" s="230" t="str">
        <f t="shared" si="9"/>
        <v/>
      </c>
      <c r="G52" s="235"/>
      <c r="H52" s="50"/>
      <c r="I52" s="125"/>
      <c r="J52" s="230" t="str">
        <f t="shared" si="10"/>
        <v/>
      </c>
      <c r="K52" s="230" t="str">
        <f t="shared" si="11"/>
        <v/>
      </c>
      <c r="L52" s="232"/>
      <c r="M52" s="124"/>
      <c r="N52" s="124"/>
      <c r="O52" s="230" t="str">
        <f t="shared" si="12"/>
        <v/>
      </c>
      <c r="P52" s="230" t="str">
        <f t="shared" si="13"/>
        <v/>
      </c>
      <c r="Q52" s="232"/>
      <c r="R52" s="127"/>
      <c r="S52" s="126"/>
      <c r="T52" s="3"/>
    </row>
    <row r="53" spans="2:20" s="2" customFormat="1" ht="33.75">
      <c r="B53" s="57">
        <f t="shared" si="7"/>
        <v>9</v>
      </c>
      <c r="C53" s="156" t="s">
        <v>138</v>
      </c>
      <c r="D53" s="53" t="s">
        <v>171</v>
      </c>
      <c r="E53" s="230" t="str">
        <f t="shared" si="8"/>
        <v/>
      </c>
      <c r="F53" s="230" t="str">
        <f t="shared" si="9"/>
        <v/>
      </c>
      <c r="G53" s="235"/>
      <c r="H53" s="50"/>
      <c r="I53" s="125"/>
      <c r="J53" s="230" t="str">
        <f t="shared" si="10"/>
        <v/>
      </c>
      <c r="K53" s="230" t="str">
        <f t="shared" si="11"/>
        <v/>
      </c>
      <c r="L53" s="232"/>
      <c r="M53" s="124"/>
      <c r="N53" s="124"/>
      <c r="O53" s="230" t="str">
        <f t="shared" si="12"/>
        <v/>
      </c>
      <c r="P53" s="230" t="str">
        <f t="shared" si="13"/>
        <v/>
      </c>
      <c r="Q53" s="232"/>
      <c r="R53" s="127"/>
      <c r="S53" s="126"/>
      <c r="T53" s="3"/>
    </row>
    <row r="54" spans="2:20" s="2" customFormat="1" ht="22.5">
      <c r="B54" s="57">
        <f t="shared" si="7"/>
        <v>10</v>
      </c>
      <c r="C54" s="156" t="s">
        <v>138</v>
      </c>
      <c r="D54" s="53" t="s">
        <v>15</v>
      </c>
      <c r="E54" s="230" t="str">
        <f t="shared" si="8"/>
        <v/>
      </c>
      <c r="F54" s="230" t="str">
        <f t="shared" si="9"/>
        <v/>
      </c>
      <c r="G54" s="235"/>
      <c r="H54" s="50"/>
      <c r="I54" s="125"/>
      <c r="J54" s="230" t="str">
        <f t="shared" si="10"/>
        <v/>
      </c>
      <c r="K54" s="230" t="str">
        <f t="shared" si="11"/>
        <v/>
      </c>
      <c r="L54" s="232"/>
      <c r="M54" s="124"/>
      <c r="N54" s="124"/>
      <c r="O54" s="230" t="str">
        <f t="shared" si="12"/>
        <v/>
      </c>
      <c r="P54" s="230" t="str">
        <f t="shared" si="13"/>
        <v/>
      </c>
      <c r="Q54" s="232"/>
      <c r="R54" s="127"/>
      <c r="S54" s="126"/>
      <c r="T54" s="3"/>
    </row>
    <row r="55" spans="2:20" s="2" customFormat="1" ht="33.75">
      <c r="B55" s="57">
        <f t="shared" si="7"/>
        <v>11</v>
      </c>
      <c r="C55" s="156" t="s">
        <v>138</v>
      </c>
      <c r="D55" s="53" t="s">
        <v>172</v>
      </c>
      <c r="E55" s="230" t="str">
        <f t="shared" si="8"/>
        <v/>
      </c>
      <c r="F55" s="230" t="str">
        <f t="shared" si="9"/>
        <v/>
      </c>
      <c r="G55" s="235"/>
      <c r="H55" s="50"/>
      <c r="I55" s="125"/>
      <c r="J55" s="230" t="str">
        <f t="shared" si="10"/>
        <v/>
      </c>
      <c r="K55" s="230" t="str">
        <f t="shared" si="11"/>
        <v/>
      </c>
      <c r="L55" s="232"/>
      <c r="M55" s="124"/>
      <c r="N55" s="124"/>
      <c r="O55" s="230" t="str">
        <f t="shared" si="12"/>
        <v/>
      </c>
      <c r="P55" s="230" t="str">
        <f t="shared" si="13"/>
        <v/>
      </c>
      <c r="Q55" s="232"/>
      <c r="R55" s="127"/>
      <c r="S55" s="126"/>
      <c r="T55" s="3"/>
    </row>
    <row r="56" spans="2:20" s="2" customFormat="1" ht="22.5">
      <c r="B56" s="57">
        <f t="shared" si="7"/>
        <v>12</v>
      </c>
      <c r="C56" s="156" t="s">
        <v>138</v>
      </c>
      <c r="D56" s="53" t="s">
        <v>173</v>
      </c>
      <c r="E56" s="230" t="str">
        <f t="shared" si="8"/>
        <v/>
      </c>
      <c r="F56" s="230" t="str">
        <f t="shared" si="9"/>
        <v/>
      </c>
      <c r="G56" s="235"/>
      <c r="H56" s="50"/>
      <c r="I56" s="125"/>
      <c r="J56" s="230" t="str">
        <f t="shared" si="10"/>
        <v/>
      </c>
      <c r="K56" s="230" t="str">
        <f t="shared" si="11"/>
        <v/>
      </c>
      <c r="L56" s="232"/>
      <c r="M56" s="124"/>
      <c r="N56" s="124"/>
      <c r="O56" s="230" t="str">
        <f t="shared" si="12"/>
        <v/>
      </c>
      <c r="P56" s="230" t="str">
        <f t="shared" si="13"/>
        <v/>
      </c>
      <c r="Q56" s="232"/>
      <c r="R56" s="127"/>
      <c r="S56" s="126"/>
      <c r="T56" s="3"/>
    </row>
    <row r="57" spans="2:20" s="2" customFormat="1" ht="22.5">
      <c r="B57" s="57">
        <f t="shared" si="7"/>
        <v>13</v>
      </c>
      <c r="C57" s="156" t="s">
        <v>138</v>
      </c>
      <c r="D57" s="53" t="s">
        <v>174</v>
      </c>
      <c r="E57" s="230" t="str">
        <f t="shared" si="8"/>
        <v/>
      </c>
      <c r="F57" s="230" t="str">
        <f t="shared" si="9"/>
        <v/>
      </c>
      <c r="G57" s="235"/>
      <c r="H57" s="50"/>
      <c r="I57" s="125"/>
      <c r="J57" s="230" t="str">
        <f t="shared" si="10"/>
        <v/>
      </c>
      <c r="K57" s="230" t="str">
        <f t="shared" si="11"/>
        <v/>
      </c>
      <c r="L57" s="232"/>
      <c r="M57" s="124"/>
      <c r="N57" s="124"/>
      <c r="O57" s="230" t="str">
        <f t="shared" si="12"/>
        <v/>
      </c>
      <c r="P57" s="230" t="str">
        <f t="shared" si="13"/>
        <v/>
      </c>
      <c r="Q57" s="232"/>
      <c r="R57" s="127"/>
      <c r="S57" s="126"/>
      <c r="T57" s="3"/>
    </row>
    <row r="58" spans="2:20" s="2" customFormat="1" ht="22.5">
      <c r="B58" s="57">
        <f t="shared" si="7"/>
        <v>14</v>
      </c>
      <c r="C58" s="156" t="s">
        <v>138</v>
      </c>
      <c r="D58" s="135" t="s">
        <v>175</v>
      </c>
      <c r="E58" s="230" t="str">
        <f t="shared" si="8"/>
        <v/>
      </c>
      <c r="F58" s="230" t="str">
        <f t="shared" si="9"/>
        <v/>
      </c>
      <c r="G58" s="235"/>
      <c r="H58" s="50"/>
      <c r="I58" s="125"/>
      <c r="J58" s="230" t="str">
        <f t="shared" si="10"/>
        <v/>
      </c>
      <c r="K58" s="230" t="str">
        <f t="shared" si="11"/>
        <v/>
      </c>
      <c r="L58" s="232"/>
      <c r="M58" s="124"/>
      <c r="N58" s="124"/>
      <c r="O58" s="230" t="str">
        <f t="shared" si="12"/>
        <v/>
      </c>
      <c r="P58" s="230" t="str">
        <f t="shared" si="13"/>
        <v/>
      </c>
      <c r="Q58" s="232"/>
      <c r="R58" s="127"/>
      <c r="S58" s="126"/>
      <c r="T58" s="3"/>
    </row>
    <row r="59" spans="2:20" s="2" customFormat="1" ht="33.75">
      <c r="B59" s="57">
        <f t="shared" si="7"/>
        <v>15</v>
      </c>
      <c r="C59" s="156" t="s">
        <v>138</v>
      </c>
      <c r="D59" s="135" t="s">
        <v>176</v>
      </c>
      <c r="E59" s="230" t="str">
        <f t="shared" si="8"/>
        <v/>
      </c>
      <c r="F59" s="230" t="str">
        <f t="shared" si="9"/>
        <v/>
      </c>
      <c r="G59" s="235"/>
      <c r="H59" s="50"/>
      <c r="I59" s="125"/>
      <c r="J59" s="230" t="str">
        <f t="shared" si="10"/>
        <v/>
      </c>
      <c r="K59" s="230" t="str">
        <f t="shared" si="11"/>
        <v/>
      </c>
      <c r="L59" s="232"/>
      <c r="M59" s="124"/>
      <c r="N59" s="124"/>
      <c r="O59" s="230" t="str">
        <f t="shared" si="12"/>
        <v/>
      </c>
      <c r="P59" s="230" t="str">
        <f t="shared" si="13"/>
        <v/>
      </c>
      <c r="Q59" s="232"/>
      <c r="R59" s="127"/>
      <c r="S59" s="126"/>
      <c r="T59" s="3"/>
    </row>
    <row r="60" spans="2:20" s="2" customFormat="1" ht="33.75">
      <c r="B60" s="57">
        <f t="shared" si="7"/>
        <v>16</v>
      </c>
      <c r="C60" s="156" t="s">
        <v>138</v>
      </c>
      <c r="D60" s="135" t="s">
        <v>177</v>
      </c>
      <c r="E60" s="230" t="str">
        <f t="shared" si="8"/>
        <v/>
      </c>
      <c r="F60" s="230" t="str">
        <f t="shared" si="9"/>
        <v/>
      </c>
      <c r="G60" s="235"/>
      <c r="H60" s="50"/>
      <c r="I60" s="125"/>
      <c r="J60" s="230" t="str">
        <f t="shared" si="10"/>
        <v/>
      </c>
      <c r="K60" s="230" t="str">
        <f t="shared" si="11"/>
        <v/>
      </c>
      <c r="L60" s="232"/>
      <c r="M60" s="124"/>
      <c r="N60" s="124"/>
      <c r="O60" s="230" t="str">
        <f t="shared" si="12"/>
        <v/>
      </c>
      <c r="P60" s="230" t="str">
        <f t="shared" si="13"/>
        <v/>
      </c>
      <c r="Q60" s="232"/>
      <c r="R60" s="127"/>
      <c r="S60" s="126"/>
      <c r="T60" s="3"/>
    </row>
    <row r="61" spans="2:20" s="2" customFormat="1" ht="33.75">
      <c r="B61" s="57">
        <f t="shared" si="7"/>
        <v>17</v>
      </c>
      <c r="C61" s="156" t="s">
        <v>138</v>
      </c>
      <c r="D61" s="135" t="s">
        <v>178</v>
      </c>
      <c r="E61" s="230" t="str">
        <f t="shared" si="8"/>
        <v/>
      </c>
      <c r="F61" s="230" t="str">
        <f t="shared" si="9"/>
        <v/>
      </c>
      <c r="G61" s="235"/>
      <c r="H61" s="50"/>
      <c r="I61" s="125"/>
      <c r="J61" s="230" t="str">
        <f t="shared" si="10"/>
        <v/>
      </c>
      <c r="K61" s="230" t="str">
        <f t="shared" si="11"/>
        <v/>
      </c>
      <c r="L61" s="232"/>
      <c r="M61" s="124"/>
      <c r="N61" s="124"/>
      <c r="O61" s="230" t="str">
        <f t="shared" si="12"/>
        <v/>
      </c>
      <c r="P61" s="230" t="str">
        <f t="shared" si="13"/>
        <v/>
      </c>
      <c r="Q61" s="232"/>
      <c r="R61" s="127"/>
      <c r="S61" s="126"/>
      <c r="T61" s="3"/>
    </row>
    <row r="62" spans="2:20" s="2" customFormat="1" ht="33.75">
      <c r="B62" s="57">
        <f t="shared" si="7"/>
        <v>18</v>
      </c>
      <c r="C62" s="156" t="s">
        <v>138</v>
      </c>
      <c r="D62" s="135" t="s">
        <v>179</v>
      </c>
      <c r="E62" s="230" t="str">
        <f t="shared" si="8"/>
        <v/>
      </c>
      <c r="F62" s="230" t="str">
        <f t="shared" si="9"/>
        <v/>
      </c>
      <c r="G62" s="235"/>
      <c r="H62" s="50"/>
      <c r="I62" s="125"/>
      <c r="J62" s="230" t="str">
        <f t="shared" si="10"/>
        <v/>
      </c>
      <c r="K62" s="230" t="str">
        <f t="shared" si="11"/>
        <v/>
      </c>
      <c r="L62" s="232"/>
      <c r="M62" s="124"/>
      <c r="N62" s="124"/>
      <c r="O62" s="230" t="str">
        <f t="shared" si="12"/>
        <v/>
      </c>
      <c r="P62" s="230" t="str">
        <f t="shared" si="13"/>
        <v/>
      </c>
      <c r="Q62" s="232"/>
      <c r="R62" s="127"/>
      <c r="S62" s="126"/>
      <c r="T62" s="3"/>
    </row>
    <row r="63" spans="2:20" s="2" customFormat="1" ht="33.75">
      <c r="B63" s="57">
        <f t="shared" si="7"/>
        <v>19</v>
      </c>
      <c r="C63" s="156" t="s">
        <v>138</v>
      </c>
      <c r="D63" s="135" t="s">
        <v>180</v>
      </c>
      <c r="E63" s="230" t="str">
        <f t="shared" si="8"/>
        <v/>
      </c>
      <c r="F63" s="230" t="str">
        <f t="shared" si="9"/>
        <v/>
      </c>
      <c r="G63" s="235"/>
      <c r="H63" s="50"/>
      <c r="I63" s="125"/>
      <c r="J63" s="230" t="str">
        <f t="shared" si="10"/>
        <v/>
      </c>
      <c r="K63" s="230" t="str">
        <f t="shared" si="11"/>
        <v/>
      </c>
      <c r="L63" s="232"/>
      <c r="M63" s="124"/>
      <c r="N63" s="124"/>
      <c r="O63" s="230" t="str">
        <f t="shared" si="12"/>
        <v/>
      </c>
      <c r="P63" s="230" t="str">
        <f t="shared" si="13"/>
        <v/>
      </c>
      <c r="Q63" s="232"/>
      <c r="R63" s="127"/>
      <c r="S63" s="126"/>
      <c r="T63" s="3"/>
    </row>
    <row r="64" spans="2:20" s="2" customFormat="1" ht="33.75">
      <c r="B64" s="57">
        <f t="shared" si="7"/>
        <v>20</v>
      </c>
      <c r="C64" s="156" t="s">
        <v>138</v>
      </c>
      <c r="D64" s="135" t="s">
        <v>181</v>
      </c>
      <c r="E64" s="230" t="str">
        <f t="shared" si="8"/>
        <v/>
      </c>
      <c r="F64" s="230" t="str">
        <f t="shared" si="9"/>
        <v/>
      </c>
      <c r="G64" s="235"/>
      <c r="H64" s="50"/>
      <c r="I64" s="125"/>
      <c r="J64" s="230" t="str">
        <f t="shared" si="10"/>
        <v/>
      </c>
      <c r="K64" s="230" t="str">
        <f t="shared" si="11"/>
        <v/>
      </c>
      <c r="L64" s="232"/>
      <c r="M64" s="124"/>
      <c r="N64" s="124"/>
      <c r="O64" s="230" t="str">
        <f t="shared" si="12"/>
        <v/>
      </c>
      <c r="P64" s="230" t="str">
        <f t="shared" si="13"/>
        <v/>
      </c>
      <c r="Q64" s="232"/>
      <c r="R64" s="127"/>
      <c r="S64" s="126"/>
      <c r="T64" s="3"/>
    </row>
    <row r="65" spans="2:20" s="2" customFormat="1" ht="33.75">
      <c r="B65" s="57">
        <f t="shared" si="7"/>
        <v>21</v>
      </c>
      <c r="C65" s="156" t="s">
        <v>138</v>
      </c>
      <c r="D65" s="135" t="s">
        <v>179</v>
      </c>
      <c r="E65" s="230" t="str">
        <f t="shared" si="8"/>
        <v/>
      </c>
      <c r="F65" s="230" t="str">
        <f t="shared" si="9"/>
        <v/>
      </c>
      <c r="G65" s="235"/>
      <c r="H65" s="50"/>
      <c r="I65" s="125"/>
      <c r="J65" s="230" t="str">
        <f t="shared" si="10"/>
        <v/>
      </c>
      <c r="K65" s="230" t="str">
        <f t="shared" si="11"/>
        <v/>
      </c>
      <c r="L65" s="232"/>
      <c r="M65" s="124"/>
      <c r="N65" s="124"/>
      <c r="O65" s="230" t="str">
        <f t="shared" si="12"/>
        <v/>
      </c>
      <c r="P65" s="230" t="str">
        <f t="shared" si="13"/>
        <v/>
      </c>
      <c r="Q65" s="232"/>
      <c r="R65" s="127"/>
      <c r="S65" s="126"/>
      <c r="T65" s="3"/>
    </row>
    <row r="66" spans="2:20" s="2" customFormat="1" ht="33.75">
      <c r="B66" s="57">
        <f t="shared" si="7"/>
        <v>22</v>
      </c>
      <c r="C66" s="156" t="s">
        <v>138</v>
      </c>
      <c r="D66" s="135" t="s">
        <v>180</v>
      </c>
      <c r="E66" s="230" t="str">
        <f t="shared" si="8"/>
        <v/>
      </c>
      <c r="F66" s="230" t="str">
        <f t="shared" si="9"/>
        <v/>
      </c>
      <c r="G66" s="235"/>
      <c r="H66" s="50"/>
      <c r="I66" s="125"/>
      <c r="J66" s="230" t="str">
        <f t="shared" si="10"/>
        <v/>
      </c>
      <c r="K66" s="230" t="str">
        <f t="shared" si="11"/>
        <v/>
      </c>
      <c r="L66" s="232"/>
      <c r="M66" s="124"/>
      <c r="N66" s="124"/>
      <c r="O66" s="230" t="str">
        <f t="shared" si="12"/>
        <v/>
      </c>
      <c r="P66" s="230" t="str">
        <f t="shared" si="13"/>
        <v/>
      </c>
      <c r="Q66" s="232"/>
      <c r="R66" s="127"/>
      <c r="S66" s="126"/>
      <c r="T66" s="3"/>
    </row>
    <row r="67" spans="2:20" s="2" customFormat="1" ht="24" customHeight="1">
      <c r="B67" s="57">
        <f t="shared" si="7"/>
        <v>23</v>
      </c>
      <c r="C67" s="156" t="s">
        <v>138</v>
      </c>
      <c r="D67" s="135" t="s">
        <v>182</v>
      </c>
      <c r="E67" s="230" t="str">
        <f t="shared" si="8"/>
        <v/>
      </c>
      <c r="F67" s="230" t="str">
        <f t="shared" si="9"/>
        <v/>
      </c>
      <c r="G67" s="235"/>
      <c r="H67" s="50"/>
      <c r="I67" s="125"/>
      <c r="J67" s="230" t="str">
        <f t="shared" si="10"/>
        <v/>
      </c>
      <c r="K67" s="230" t="str">
        <f t="shared" si="11"/>
        <v/>
      </c>
      <c r="L67" s="232"/>
      <c r="M67" s="124"/>
      <c r="N67" s="124"/>
      <c r="O67" s="230" t="str">
        <f t="shared" si="12"/>
        <v/>
      </c>
      <c r="P67" s="230" t="str">
        <f t="shared" si="13"/>
        <v/>
      </c>
      <c r="Q67" s="232"/>
      <c r="R67" s="127"/>
      <c r="S67" s="126"/>
      <c r="T67" s="3"/>
    </row>
    <row r="68" spans="2:20" s="2" customFormat="1" ht="33.75">
      <c r="B68" s="57">
        <f t="shared" si="7"/>
        <v>24</v>
      </c>
      <c r="C68" s="156" t="s">
        <v>138</v>
      </c>
      <c r="D68" s="135" t="s">
        <v>183</v>
      </c>
      <c r="E68" s="230" t="str">
        <f t="shared" si="8"/>
        <v/>
      </c>
      <c r="F68" s="230" t="str">
        <f t="shared" si="9"/>
        <v/>
      </c>
      <c r="G68" s="235"/>
      <c r="H68" s="50"/>
      <c r="I68" s="125"/>
      <c r="J68" s="230" t="str">
        <f t="shared" si="10"/>
        <v/>
      </c>
      <c r="K68" s="230" t="str">
        <f t="shared" si="11"/>
        <v/>
      </c>
      <c r="L68" s="232"/>
      <c r="M68" s="124"/>
      <c r="N68" s="124"/>
      <c r="O68" s="230" t="str">
        <f t="shared" si="12"/>
        <v/>
      </c>
      <c r="P68" s="230" t="str">
        <f t="shared" si="13"/>
        <v/>
      </c>
      <c r="Q68" s="232"/>
      <c r="R68" s="127"/>
      <c r="S68" s="126"/>
      <c r="T68" s="3"/>
    </row>
    <row r="69" spans="2:20" s="2" customFormat="1" ht="33.75">
      <c r="B69" s="57">
        <f t="shared" si="7"/>
        <v>25</v>
      </c>
      <c r="C69" s="156" t="s">
        <v>138</v>
      </c>
      <c r="D69" s="135" t="s">
        <v>184</v>
      </c>
      <c r="E69" s="230" t="str">
        <f t="shared" si="8"/>
        <v/>
      </c>
      <c r="F69" s="230" t="str">
        <f t="shared" si="9"/>
        <v/>
      </c>
      <c r="G69" s="235"/>
      <c r="H69" s="50"/>
      <c r="I69" s="125"/>
      <c r="J69" s="230" t="str">
        <f t="shared" si="10"/>
        <v/>
      </c>
      <c r="K69" s="230" t="str">
        <f t="shared" si="11"/>
        <v/>
      </c>
      <c r="L69" s="232"/>
      <c r="M69" s="124"/>
      <c r="N69" s="124"/>
      <c r="O69" s="230" t="str">
        <f t="shared" si="12"/>
        <v/>
      </c>
      <c r="P69" s="230" t="str">
        <f t="shared" si="13"/>
        <v/>
      </c>
      <c r="Q69" s="232"/>
      <c r="R69" s="127"/>
      <c r="S69" s="126"/>
      <c r="T69" s="3"/>
    </row>
    <row r="70" spans="2:20" s="2" customFormat="1" ht="33.75">
      <c r="B70" s="57">
        <f t="shared" si="7"/>
        <v>26</v>
      </c>
      <c r="C70" s="156" t="s">
        <v>138</v>
      </c>
      <c r="D70" s="135" t="s">
        <v>185</v>
      </c>
      <c r="E70" s="230" t="str">
        <f t="shared" si="8"/>
        <v/>
      </c>
      <c r="F70" s="230" t="str">
        <f t="shared" si="9"/>
        <v/>
      </c>
      <c r="G70" s="235"/>
      <c r="H70" s="50"/>
      <c r="I70" s="125"/>
      <c r="J70" s="230" t="str">
        <f t="shared" si="10"/>
        <v/>
      </c>
      <c r="K70" s="230" t="str">
        <f t="shared" si="11"/>
        <v/>
      </c>
      <c r="L70" s="232"/>
      <c r="M70" s="124"/>
      <c r="N70" s="124"/>
      <c r="O70" s="230" t="str">
        <f t="shared" si="12"/>
        <v/>
      </c>
      <c r="P70" s="230" t="str">
        <f t="shared" si="13"/>
        <v/>
      </c>
      <c r="Q70" s="232"/>
      <c r="R70" s="127"/>
      <c r="S70" s="126"/>
      <c r="T70" s="3"/>
    </row>
    <row r="71" spans="2:20" s="2" customFormat="1" ht="33.75">
      <c r="B71" s="57">
        <f t="shared" si="7"/>
        <v>27</v>
      </c>
      <c r="C71" s="156" t="s">
        <v>138</v>
      </c>
      <c r="D71" s="135" t="s">
        <v>186</v>
      </c>
      <c r="E71" s="230" t="str">
        <f t="shared" si="8"/>
        <v/>
      </c>
      <c r="F71" s="230" t="str">
        <f t="shared" si="9"/>
        <v/>
      </c>
      <c r="G71" s="235"/>
      <c r="H71" s="50"/>
      <c r="I71" s="125"/>
      <c r="J71" s="230" t="str">
        <f t="shared" si="10"/>
        <v/>
      </c>
      <c r="K71" s="230" t="str">
        <f t="shared" si="11"/>
        <v/>
      </c>
      <c r="L71" s="232"/>
      <c r="M71" s="124"/>
      <c r="N71" s="124"/>
      <c r="O71" s="230" t="str">
        <f t="shared" si="12"/>
        <v/>
      </c>
      <c r="P71" s="230" t="str">
        <f t="shared" si="13"/>
        <v/>
      </c>
      <c r="Q71" s="232"/>
      <c r="R71" s="127"/>
      <c r="S71" s="126"/>
      <c r="T71" s="3"/>
    </row>
    <row r="72" spans="2:20" s="2" customFormat="1" ht="33.75">
      <c r="B72" s="57">
        <f t="shared" si="7"/>
        <v>28</v>
      </c>
      <c r="C72" s="156" t="s">
        <v>138</v>
      </c>
      <c r="D72" s="135" t="s">
        <v>187</v>
      </c>
      <c r="E72" s="230" t="str">
        <f t="shared" si="8"/>
        <v/>
      </c>
      <c r="F72" s="230" t="str">
        <f t="shared" si="9"/>
        <v/>
      </c>
      <c r="G72" s="235"/>
      <c r="H72" s="50"/>
      <c r="I72" s="125"/>
      <c r="J72" s="230" t="str">
        <f t="shared" si="10"/>
        <v/>
      </c>
      <c r="K72" s="230" t="str">
        <f t="shared" si="11"/>
        <v/>
      </c>
      <c r="L72" s="232"/>
      <c r="M72" s="124"/>
      <c r="N72" s="124"/>
      <c r="O72" s="230" t="str">
        <f t="shared" si="12"/>
        <v/>
      </c>
      <c r="P72" s="230" t="str">
        <f t="shared" si="13"/>
        <v/>
      </c>
      <c r="Q72" s="232"/>
      <c r="R72" s="127"/>
      <c r="S72" s="126"/>
      <c r="T72" s="3"/>
    </row>
    <row r="73" spans="2:20" s="2" customFormat="1" ht="33.75">
      <c r="B73" s="57">
        <f t="shared" si="7"/>
        <v>29</v>
      </c>
      <c r="C73" s="156" t="s">
        <v>138</v>
      </c>
      <c r="D73" s="135" t="s">
        <v>188</v>
      </c>
      <c r="E73" s="230" t="str">
        <f t="shared" si="8"/>
        <v/>
      </c>
      <c r="F73" s="230" t="str">
        <f t="shared" si="9"/>
        <v/>
      </c>
      <c r="G73" s="235"/>
      <c r="H73" s="50"/>
      <c r="I73" s="125"/>
      <c r="J73" s="230" t="str">
        <f t="shared" si="10"/>
        <v/>
      </c>
      <c r="K73" s="230" t="str">
        <f t="shared" si="11"/>
        <v/>
      </c>
      <c r="L73" s="232"/>
      <c r="M73" s="124"/>
      <c r="N73" s="124"/>
      <c r="O73" s="230" t="str">
        <f t="shared" si="12"/>
        <v/>
      </c>
      <c r="P73" s="230" t="str">
        <f t="shared" si="13"/>
        <v/>
      </c>
      <c r="Q73" s="232"/>
      <c r="R73" s="127"/>
      <c r="S73" s="126"/>
      <c r="T73" s="3"/>
    </row>
    <row r="74" spans="2:20" s="2" customFormat="1" ht="33.75">
      <c r="B74" s="57">
        <f t="shared" si="7"/>
        <v>30</v>
      </c>
      <c r="C74" s="156" t="s">
        <v>138</v>
      </c>
      <c r="D74" s="135" t="s">
        <v>189</v>
      </c>
      <c r="E74" s="230" t="str">
        <f t="shared" si="8"/>
        <v/>
      </c>
      <c r="F74" s="230" t="str">
        <f t="shared" si="9"/>
        <v/>
      </c>
      <c r="G74" s="235"/>
      <c r="H74" s="50"/>
      <c r="I74" s="125"/>
      <c r="J74" s="230" t="str">
        <f t="shared" si="10"/>
        <v/>
      </c>
      <c r="K74" s="230" t="str">
        <f t="shared" si="11"/>
        <v/>
      </c>
      <c r="L74" s="232"/>
      <c r="M74" s="124"/>
      <c r="N74" s="124"/>
      <c r="O74" s="230" t="str">
        <f t="shared" si="12"/>
        <v/>
      </c>
      <c r="P74" s="230" t="str">
        <f t="shared" si="13"/>
        <v/>
      </c>
      <c r="Q74" s="232"/>
      <c r="R74" s="127"/>
      <c r="S74" s="126"/>
      <c r="T74" s="3"/>
    </row>
    <row r="75" spans="2:20" s="2" customFormat="1" ht="33.75">
      <c r="B75" s="57">
        <f t="shared" si="7"/>
        <v>31</v>
      </c>
      <c r="C75" s="156" t="s">
        <v>138</v>
      </c>
      <c r="D75" s="135" t="s">
        <v>190</v>
      </c>
      <c r="E75" s="230" t="str">
        <f t="shared" si="8"/>
        <v/>
      </c>
      <c r="F75" s="230" t="str">
        <f t="shared" si="9"/>
        <v/>
      </c>
      <c r="G75" s="235"/>
      <c r="H75" s="50"/>
      <c r="I75" s="125"/>
      <c r="J75" s="230" t="str">
        <f t="shared" si="10"/>
        <v/>
      </c>
      <c r="K75" s="230" t="str">
        <f t="shared" si="11"/>
        <v/>
      </c>
      <c r="L75" s="232"/>
      <c r="M75" s="124"/>
      <c r="N75" s="124"/>
      <c r="O75" s="230" t="str">
        <f t="shared" si="12"/>
        <v/>
      </c>
      <c r="P75" s="230" t="str">
        <f t="shared" si="13"/>
        <v/>
      </c>
      <c r="Q75" s="232"/>
      <c r="R75" s="127"/>
      <c r="S75" s="126"/>
      <c r="T75" s="3"/>
    </row>
    <row r="76" spans="2:20" s="2" customFormat="1" ht="33.75">
      <c r="B76" s="57">
        <f t="shared" si="7"/>
        <v>32</v>
      </c>
      <c r="C76" s="156" t="s">
        <v>138</v>
      </c>
      <c r="D76" s="135" t="s">
        <v>191</v>
      </c>
      <c r="E76" s="230" t="str">
        <f t="shared" si="8"/>
        <v/>
      </c>
      <c r="F76" s="230" t="str">
        <f t="shared" si="9"/>
        <v/>
      </c>
      <c r="G76" s="235"/>
      <c r="H76" s="50"/>
      <c r="I76" s="125"/>
      <c r="J76" s="230" t="str">
        <f t="shared" si="10"/>
        <v/>
      </c>
      <c r="K76" s="230" t="str">
        <f t="shared" si="11"/>
        <v/>
      </c>
      <c r="L76" s="232"/>
      <c r="M76" s="124"/>
      <c r="N76" s="124"/>
      <c r="O76" s="230" t="str">
        <f t="shared" si="12"/>
        <v/>
      </c>
      <c r="P76" s="230" t="str">
        <f t="shared" si="13"/>
        <v/>
      </c>
      <c r="Q76" s="232"/>
      <c r="R76" s="127"/>
      <c r="S76" s="126"/>
      <c r="T76" s="3"/>
    </row>
    <row r="77" spans="2:20" s="2" customFormat="1" ht="22.5">
      <c r="B77" s="57">
        <f t="shared" si="7"/>
        <v>33</v>
      </c>
      <c r="C77" s="156" t="s">
        <v>138</v>
      </c>
      <c r="D77" s="135" t="s">
        <v>192</v>
      </c>
      <c r="E77" s="230" t="str">
        <f t="shared" si="8"/>
        <v/>
      </c>
      <c r="F77" s="230" t="str">
        <f t="shared" si="9"/>
        <v/>
      </c>
      <c r="G77" s="235"/>
      <c r="H77" s="50"/>
      <c r="I77" s="125"/>
      <c r="J77" s="230" t="str">
        <f t="shared" si="10"/>
        <v/>
      </c>
      <c r="K77" s="230" t="str">
        <f t="shared" si="11"/>
        <v/>
      </c>
      <c r="L77" s="232"/>
      <c r="M77" s="124"/>
      <c r="N77" s="124"/>
      <c r="O77" s="230" t="str">
        <f t="shared" si="12"/>
        <v/>
      </c>
      <c r="P77" s="230" t="str">
        <f t="shared" si="13"/>
        <v/>
      </c>
      <c r="Q77" s="232"/>
      <c r="R77" s="127"/>
      <c r="S77" s="126"/>
      <c r="T77" s="3"/>
    </row>
    <row r="78" spans="2:20" s="2" customFormat="1" ht="33.75">
      <c r="B78" s="57">
        <f t="shared" si="7"/>
        <v>34</v>
      </c>
      <c r="C78" s="156" t="s">
        <v>138</v>
      </c>
      <c r="D78" s="135" t="s">
        <v>193</v>
      </c>
      <c r="E78" s="230" t="str">
        <f t="shared" si="8"/>
        <v/>
      </c>
      <c r="F78" s="230" t="str">
        <f t="shared" si="9"/>
        <v/>
      </c>
      <c r="G78" s="235"/>
      <c r="H78" s="50"/>
      <c r="I78" s="125"/>
      <c r="J78" s="230" t="str">
        <f t="shared" si="10"/>
        <v/>
      </c>
      <c r="K78" s="230" t="str">
        <f t="shared" si="11"/>
        <v/>
      </c>
      <c r="L78" s="232"/>
      <c r="M78" s="124"/>
      <c r="N78" s="124"/>
      <c r="O78" s="230" t="str">
        <f t="shared" si="12"/>
        <v/>
      </c>
      <c r="P78" s="230" t="str">
        <f t="shared" si="13"/>
        <v/>
      </c>
      <c r="Q78" s="232"/>
      <c r="R78" s="127"/>
      <c r="S78" s="126"/>
      <c r="T78" s="3"/>
    </row>
    <row r="79" spans="2:20">
      <c r="B79" s="2"/>
      <c r="C79" s="2"/>
      <c r="D79" s="2"/>
      <c r="E79" s="229"/>
      <c r="F79" s="229"/>
      <c r="G79" s="2"/>
      <c r="H79" s="2"/>
    </row>
    <row r="80" spans="2:20">
      <c r="B80" s="2"/>
      <c r="C80" s="2"/>
      <c r="D80" s="2"/>
      <c r="E80" s="229"/>
      <c r="F80" s="229"/>
      <c r="G80" s="2"/>
      <c r="H80" s="2"/>
    </row>
    <row r="81" spans="2:8">
      <c r="B81" s="2"/>
      <c r="C81" s="2"/>
      <c r="D81" s="2"/>
      <c r="E81" s="229"/>
      <c r="F81" s="229"/>
      <c r="G81" s="2"/>
      <c r="H81" s="2"/>
    </row>
    <row r="82" spans="2:8">
      <c r="B82" s="2"/>
      <c r="C82" s="2"/>
      <c r="D82" s="2"/>
      <c r="E82" s="229"/>
      <c r="F82" s="229"/>
      <c r="G82" s="2"/>
      <c r="H82" s="2"/>
    </row>
    <row r="83" spans="2:8">
      <c r="B83" s="2"/>
      <c r="C83" s="2"/>
      <c r="D83" s="2"/>
      <c r="E83" s="229"/>
      <c r="F83" s="229"/>
      <c r="G83" s="2"/>
      <c r="H83" s="2"/>
    </row>
    <row r="84" spans="2:8">
      <c r="B84" s="2"/>
      <c r="C84" s="2"/>
      <c r="D84" s="2"/>
      <c r="E84" s="229"/>
      <c r="F84" s="229"/>
      <c r="G84" s="2"/>
      <c r="H84" s="2"/>
    </row>
    <row r="85" spans="2:8">
      <c r="B85" s="2"/>
      <c r="C85" s="2"/>
      <c r="D85" s="2"/>
      <c r="E85" s="229"/>
      <c r="F85" s="229"/>
      <c r="G85" s="2"/>
      <c r="H85" s="2"/>
    </row>
  </sheetData>
  <mergeCells count="28">
    <mergeCell ref="B2:S2"/>
    <mergeCell ref="N4:Q4"/>
    <mergeCell ref="N8:Q8"/>
    <mergeCell ref="N6:Q6"/>
    <mergeCell ref="Q11:S11"/>
    <mergeCell ref="C11:E11"/>
    <mergeCell ref="B4:C4"/>
    <mergeCell ref="B5:C5"/>
    <mergeCell ref="B6:C6"/>
    <mergeCell ref="B7:C7"/>
    <mergeCell ref="B8:C8"/>
    <mergeCell ref="B12:B13"/>
    <mergeCell ref="G11:H11"/>
    <mergeCell ref="L11:M11"/>
    <mergeCell ref="H12:H13"/>
    <mergeCell ref="C10:D10"/>
    <mergeCell ref="C44:I44"/>
    <mergeCell ref="S12:S13"/>
    <mergeCell ref="N12:N13"/>
    <mergeCell ref="Q12:Q13"/>
    <mergeCell ref="R12:R13"/>
    <mergeCell ref="C12:C13"/>
    <mergeCell ref="D12:D13"/>
    <mergeCell ref="L12:L13"/>
    <mergeCell ref="G12:G13"/>
    <mergeCell ref="I12:I13"/>
    <mergeCell ref="M12:M13"/>
    <mergeCell ref="C14:I14"/>
  </mergeCells>
  <phoneticPr fontId="0" type="noConversion"/>
  <conditionalFormatting sqref="Q10 L10 G10">
    <cfRule type="cellIs" dxfId="74" priority="1" stopIfTrue="1" operator="between">
      <formula>1</formula>
      <formula>0.99</formula>
    </cfRule>
    <cfRule type="cellIs" dxfId="73" priority="2" stopIfTrue="1" operator="between">
      <formula>0.98</formula>
      <formula>0.9</formula>
    </cfRule>
    <cfRule type="cellIs" dxfId="72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 xr:uid="{00000000-0002-0000-0300-000000000000}">
      <formula1>"Si,No,No Aplica"</formula1>
    </dataValidation>
    <dataValidation type="list" allowBlank="1" showInputMessage="1" showErrorMessage="1" sqref="C15:C43 C45:C78" xr:uid="{00000000-0002-0000-0300-000001000000}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B2:BA17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baseColWidth="10" defaultRowHeight="12.75" outlineLevelRow="1"/>
  <cols>
    <col min="1" max="1" width="2.7109375" style="5" customWidth="1"/>
    <col min="2" max="2" width="8.42578125" style="4" customWidth="1"/>
    <col min="3" max="3" width="18.28515625" style="4" customWidth="1"/>
    <col min="4" max="4" width="45.42578125" style="4" customWidth="1"/>
    <col min="5" max="5" width="6.42578125" style="4" hidden="1" customWidth="1"/>
    <col min="6" max="6" width="9.42578125" style="4" hidden="1" customWidth="1"/>
    <col min="7" max="7" width="10.85546875" style="5" customWidth="1"/>
    <col min="8" max="8" width="6.85546875" style="5" customWidth="1"/>
    <col min="9" max="9" width="11.7109375" style="5" customWidth="1"/>
    <col min="10" max="10" width="19.28515625" style="5" customWidth="1"/>
    <col min="11" max="11" width="8.85546875" style="5" hidden="1" customWidth="1"/>
    <col min="12" max="12" width="8.42578125" style="5" hidden="1" customWidth="1"/>
    <col min="13" max="13" width="10.85546875" style="5" customWidth="1"/>
    <col min="14" max="14" width="9.5703125" style="20" customWidth="1"/>
    <col min="15" max="15" width="13.42578125" style="5" customWidth="1"/>
    <col min="16" max="16" width="15.7109375" style="5" customWidth="1"/>
    <col min="17" max="17" width="8.42578125" style="5" hidden="1" customWidth="1"/>
    <col min="18" max="18" width="8.140625" style="5" hidden="1" customWidth="1"/>
    <col min="19" max="19" width="11.5703125" style="5" customWidth="1"/>
    <col min="20" max="20" width="18" style="5" customWidth="1"/>
    <col min="21" max="21" width="13.5703125" style="5" customWidth="1"/>
    <col min="22" max="22" width="6.7109375" style="5" customWidth="1"/>
    <col min="23" max="23" width="7.7109375" style="5" customWidth="1"/>
    <col min="24" max="24" width="5.7109375" style="5" customWidth="1"/>
    <col min="25" max="25" width="9.5703125" style="5" customWidth="1"/>
    <col min="26" max="26" width="12.7109375" style="1" customWidth="1"/>
    <col min="27" max="34" width="11.42578125" style="6"/>
    <col min="35" max="52" width="11.42578125" style="7"/>
    <col min="53" max="16384" width="11.42578125" style="5"/>
  </cols>
  <sheetData>
    <row r="2" spans="2:53" s="15" customFormat="1" ht="15.75">
      <c r="B2" s="345" t="s">
        <v>148</v>
      </c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345"/>
      <c r="V2" s="16"/>
    </row>
    <row r="3" spans="2:53" s="17" customFormat="1">
      <c r="U3" s="16"/>
      <c r="V3" s="16"/>
    </row>
    <row r="4" spans="2:53" s="15" customFormat="1" ht="12.75" customHeight="1">
      <c r="B4" s="161"/>
      <c r="C4" s="151" t="s">
        <v>216</v>
      </c>
      <c r="D4" s="157" t="str">
        <f>Inicio!D4</f>
        <v>EVOLUTIVO FRONT END</v>
      </c>
      <c r="E4" s="164"/>
      <c r="F4" s="164"/>
      <c r="G4" s="152"/>
      <c r="H4" s="152"/>
      <c r="I4" s="17"/>
      <c r="J4" s="49" t="s">
        <v>58</v>
      </c>
      <c r="K4" s="165"/>
      <c r="L4" s="165"/>
      <c r="M4" s="17"/>
      <c r="N4" s="17"/>
      <c r="O4" s="49" t="s">
        <v>78</v>
      </c>
      <c r="P4" s="327" t="s">
        <v>61</v>
      </c>
      <c r="Q4" s="327"/>
      <c r="R4" s="327"/>
      <c r="S4" s="328"/>
      <c r="T4" s="49" t="s">
        <v>56</v>
      </c>
      <c r="U4" s="122" t="s">
        <v>57</v>
      </c>
      <c r="V4" s="16"/>
    </row>
    <row r="5" spans="2:53" s="15" customFormat="1">
      <c r="B5" s="161"/>
      <c r="C5" s="151" t="s">
        <v>144</v>
      </c>
      <c r="D5" s="157">
        <f>Inicio!D5</f>
        <v>0</v>
      </c>
      <c r="E5" s="164"/>
      <c r="F5" s="164"/>
      <c r="G5" s="152"/>
      <c r="H5" s="152"/>
      <c r="I5" s="17"/>
      <c r="J5" s="17"/>
      <c r="K5" s="166"/>
      <c r="L5" s="166"/>
      <c r="M5" s="17"/>
      <c r="N5" s="17"/>
      <c r="O5" s="17"/>
      <c r="P5" s="17"/>
      <c r="Q5" s="17"/>
      <c r="R5" s="17"/>
      <c r="S5" s="17"/>
      <c r="T5" s="17"/>
      <c r="U5" s="16"/>
      <c r="V5" s="16"/>
    </row>
    <row r="6" spans="2:53" s="15" customFormat="1" ht="12.75" customHeight="1">
      <c r="B6" s="161"/>
      <c r="C6" s="151" t="s">
        <v>217</v>
      </c>
      <c r="D6" s="157">
        <f>Inicio!D6</f>
        <v>0</v>
      </c>
      <c r="E6" s="164"/>
      <c r="F6" s="164"/>
      <c r="G6" s="152"/>
      <c r="H6" s="152"/>
      <c r="I6" s="17"/>
      <c r="J6" s="49" t="s">
        <v>59</v>
      </c>
      <c r="K6" s="165"/>
      <c r="L6" s="165"/>
      <c r="M6" s="17"/>
      <c r="N6" s="17"/>
      <c r="O6" s="49" t="s">
        <v>78</v>
      </c>
      <c r="P6" s="327" t="s">
        <v>61</v>
      </c>
      <c r="Q6" s="327"/>
      <c r="R6" s="327"/>
      <c r="S6" s="328"/>
      <c r="T6" s="49" t="s">
        <v>56</v>
      </c>
      <c r="U6" s="122" t="s">
        <v>57</v>
      </c>
      <c r="V6" s="16"/>
    </row>
    <row r="7" spans="2:53" s="15" customFormat="1">
      <c r="B7" s="161"/>
      <c r="C7" s="151" t="s">
        <v>2</v>
      </c>
      <c r="D7" s="157">
        <f>Inicio!D7</f>
        <v>0</v>
      </c>
      <c r="E7" s="164"/>
      <c r="F7" s="164"/>
      <c r="G7" s="152"/>
      <c r="H7" s="152"/>
      <c r="I7" s="17"/>
      <c r="J7" s="17"/>
      <c r="K7" s="166"/>
      <c r="L7" s="166"/>
      <c r="M7" s="17"/>
      <c r="N7" s="17"/>
      <c r="O7" s="17"/>
      <c r="P7" s="17"/>
      <c r="Q7" s="17"/>
      <c r="R7" s="17"/>
      <c r="S7" s="17"/>
      <c r="T7" s="17"/>
      <c r="U7" s="16"/>
      <c r="V7" s="16"/>
    </row>
    <row r="8" spans="2:53" s="15" customFormat="1">
      <c r="B8" s="161"/>
      <c r="C8" s="151" t="s">
        <v>145</v>
      </c>
      <c r="D8" s="157">
        <f>Inicio!D8</f>
        <v>0</v>
      </c>
      <c r="E8" s="164"/>
      <c r="F8" s="164"/>
      <c r="G8" s="152"/>
      <c r="H8" s="152"/>
      <c r="I8" s="17"/>
      <c r="J8" s="49" t="s">
        <v>60</v>
      </c>
      <c r="K8" s="165"/>
      <c r="L8" s="165"/>
      <c r="M8" s="17"/>
      <c r="N8" s="17"/>
      <c r="O8" s="49" t="s">
        <v>78</v>
      </c>
      <c r="P8" s="327" t="s">
        <v>61</v>
      </c>
      <c r="Q8" s="327"/>
      <c r="R8" s="327"/>
      <c r="S8" s="328"/>
      <c r="T8" s="49" t="s">
        <v>56</v>
      </c>
      <c r="U8" s="122" t="s">
        <v>57</v>
      </c>
      <c r="V8" s="16"/>
    </row>
    <row r="9" spans="2:53" s="15" customFormat="1">
      <c r="V9" s="18"/>
    </row>
    <row r="10" spans="2:53" s="15" customFormat="1" ht="11.25" customHeight="1">
      <c r="C10" s="151" t="s">
        <v>74</v>
      </c>
      <c r="D10" s="49"/>
      <c r="E10" s="161"/>
      <c r="G10" s="35">
        <f>IF((COUNTIF(F14:F17,"Si")=0)*AND(COUNTIF(E14:E17,"No")=0),0,((COUNTIF(F14:F17,"Si")))/((COUNTIF(F14:F17,"Si")+COUNTIF(E14:E17,"No"))))</f>
        <v>1</v>
      </c>
      <c r="H10" s="25"/>
      <c r="M10" s="35">
        <f>IF((COUNTIF(L14:L17,"Si")=0)*AND(COUNTIF(K14:K17,"No")=0),0,((COUNTIF(L14:L17,"Si")))/((COUNTIF(L14:L17,"Si")+COUNTIF(K14:K17,"No"))))</f>
        <v>0.5</v>
      </c>
      <c r="N10" s="25"/>
      <c r="S10" s="35">
        <f>IF((COUNTIF(R14:R17,"Si")=0)*AND(COUNTIF(Q14:Q17,"No")=0),0,((COUNTIF(R14:R17,"Si")))/((COUNTIF(R14:R17,"Si")+COUNTIF(Q14:Q17,"No"))))</f>
        <v>1</v>
      </c>
      <c r="T10" s="25"/>
      <c r="V10" s="18"/>
    </row>
    <row r="11" spans="2:53" s="15" customFormat="1" ht="11.25" hidden="1" customHeight="1" thickBot="1">
      <c r="C11" s="332"/>
      <c r="D11" s="332"/>
      <c r="E11" s="346"/>
      <c r="G11" s="343" t="s">
        <v>79</v>
      </c>
      <c r="H11" s="329"/>
      <c r="I11" s="324"/>
      <c r="M11" s="323" t="s">
        <v>80</v>
      </c>
      <c r="N11" s="329"/>
      <c r="O11" s="324"/>
      <c r="S11" s="323" t="s">
        <v>81</v>
      </c>
      <c r="T11" s="329"/>
      <c r="U11" s="324"/>
      <c r="V11" s="18"/>
    </row>
    <row r="12" spans="2:53" s="2" customFormat="1" ht="12.75" customHeight="1">
      <c r="B12" s="330" t="s">
        <v>72</v>
      </c>
      <c r="C12" s="338" t="s">
        <v>70</v>
      </c>
      <c r="D12" s="330" t="s">
        <v>73</v>
      </c>
      <c r="G12" s="321" t="s">
        <v>121</v>
      </c>
      <c r="H12" s="349" t="s">
        <v>120</v>
      </c>
      <c r="I12" s="350"/>
      <c r="J12" s="322" t="s">
        <v>109</v>
      </c>
      <c r="K12" s="32"/>
      <c r="L12" s="32"/>
      <c r="M12" s="322" t="s">
        <v>122</v>
      </c>
      <c r="N12" s="349" t="s">
        <v>120</v>
      </c>
      <c r="O12" s="350"/>
      <c r="P12" s="322" t="s">
        <v>109</v>
      </c>
      <c r="Q12" s="32"/>
      <c r="R12" s="32"/>
      <c r="S12" s="322" t="s">
        <v>123</v>
      </c>
      <c r="T12" s="320" t="s">
        <v>120</v>
      </c>
      <c r="U12" s="322" t="s">
        <v>109</v>
      </c>
      <c r="V12" s="3"/>
    </row>
    <row r="13" spans="2:53" s="2" customFormat="1" ht="20.25" customHeight="1" thickBot="1">
      <c r="B13" s="331"/>
      <c r="C13" s="339"/>
      <c r="D13" s="331"/>
      <c r="G13" s="353"/>
      <c r="H13" s="351"/>
      <c r="I13" s="352"/>
      <c r="J13" s="340"/>
      <c r="K13" s="52"/>
      <c r="L13" s="52"/>
      <c r="M13" s="340"/>
      <c r="N13" s="351"/>
      <c r="O13" s="352"/>
      <c r="P13" s="340"/>
      <c r="Q13" s="52"/>
      <c r="R13" s="52"/>
      <c r="S13" s="340"/>
      <c r="T13" s="341"/>
      <c r="U13" s="340"/>
      <c r="V13" s="3"/>
    </row>
    <row r="14" spans="2:53" ht="13.5" thickBot="1">
      <c r="B14" s="91" t="s">
        <v>82</v>
      </c>
      <c r="C14" s="95"/>
      <c r="D14" s="95"/>
      <c r="E14" s="96"/>
      <c r="F14" s="96"/>
      <c r="G14" s="97"/>
      <c r="H14" s="98"/>
      <c r="I14" s="98"/>
      <c r="J14" s="98"/>
      <c r="K14" s="96"/>
      <c r="L14" s="96"/>
      <c r="M14" s="97"/>
      <c r="N14" s="99"/>
      <c r="O14" s="98"/>
      <c r="P14" s="98"/>
      <c r="Q14" s="96"/>
      <c r="R14" s="96"/>
      <c r="S14" s="97"/>
      <c r="T14" s="98"/>
      <c r="U14" s="100"/>
      <c r="Z14" s="5"/>
      <c r="AA14" s="1"/>
      <c r="AI14" s="6"/>
      <c r="BA14" s="7"/>
    </row>
    <row r="15" spans="2:53" s="13" customFormat="1" ht="50.25" customHeight="1" outlineLevel="1" thickBot="1">
      <c r="B15" s="92"/>
      <c r="C15" s="356" t="s">
        <v>163</v>
      </c>
      <c r="D15" s="356"/>
      <c r="E15" s="356"/>
      <c r="F15" s="356"/>
      <c r="G15" s="356"/>
      <c r="H15" s="356"/>
      <c r="I15" s="356"/>
      <c r="J15" s="356"/>
      <c r="K15" s="94"/>
      <c r="L15" s="94"/>
      <c r="M15" s="93"/>
      <c r="N15" s="355"/>
      <c r="O15" s="355"/>
      <c r="P15" s="94"/>
      <c r="Q15" s="94"/>
      <c r="R15" s="94"/>
      <c r="S15" s="93"/>
      <c r="T15" s="94"/>
      <c r="U15" s="90"/>
      <c r="V15" s="9"/>
      <c r="W15" s="9"/>
      <c r="X15" s="9"/>
      <c r="Y15" s="9"/>
      <c r="Z15" s="9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</row>
    <row r="16" spans="2:53" s="2" customFormat="1" ht="35.25" customHeight="1" outlineLevel="1">
      <c r="B16" s="87">
        <v>1</v>
      </c>
      <c r="C16" s="156" t="s">
        <v>139</v>
      </c>
      <c r="D16" s="71" t="s">
        <v>71</v>
      </c>
      <c r="E16" s="230" t="str">
        <f>IF(((C16="Auditoría de Gestión de la Configuración")*AND(G16="No")),"No","")</f>
        <v/>
      </c>
      <c r="F16" s="230" t="str">
        <f>IF(((C16="Auditoría de Gestión de la Configuración")*AND(G16="Si")),"Si","")</f>
        <v>Si</v>
      </c>
      <c r="G16" s="174" t="s">
        <v>134</v>
      </c>
      <c r="H16" s="354"/>
      <c r="I16" s="354"/>
      <c r="J16" s="80"/>
      <c r="K16" s="230" t="str">
        <f>IF(((C16="Auditoría de Gestión de la Configuración")*AND(M16="No")),"No","")</f>
        <v/>
      </c>
      <c r="L16" s="230" t="str">
        <f>IF(((C16="Auditoría de Gestión de la Configuración")*AND(M16="Si")),"Si","")</f>
        <v>Si</v>
      </c>
      <c r="M16" s="174" t="s">
        <v>134</v>
      </c>
      <c r="N16" s="354"/>
      <c r="O16" s="354"/>
      <c r="P16" s="77"/>
      <c r="Q16" s="230" t="str">
        <f>IF(((C16="Auditoría de Gestión de la Configuración")*AND(S16="No")),"No","")</f>
        <v/>
      </c>
      <c r="R16" s="230" t="str">
        <f>IF(((C16="Auditoría de Gestión de la Configuración")*AND(S16="Si")),"Si","")</f>
        <v>Si</v>
      </c>
      <c r="S16" s="174" t="s">
        <v>134</v>
      </c>
      <c r="T16" s="66"/>
      <c r="U16" s="66"/>
      <c r="V16" s="3"/>
    </row>
    <row r="17" spans="2:22" s="2" customFormat="1" ht="26.25" customHeight="1" outlineLevel="1">
      <c r="B17" s="86">
        <f>B16+1</f>
        <v>2</v>
      </c>
      <c r="C17" s="156" t="s">
        <v>139</v>
      </c>
      <c r="D17" s="72" t="s">
        <v>76</v>
      </c>
      <c r="E17" s="230" t="str">
        <f>IF(((C17="Auditoría de Gestión de la Configuración")*AND(G17="No")),"No","")</f>
        <v/>
      </c>
      <c r="F17" s="230" t="str">
        <f>IF(((C17="Auditoría de Gestión de la Configuración")*AND(G17="Si")),"Si","")</f>
        <v>Si</v>
      </c>
      <c r="G17" s="175" t="s">
        <v>134</v>
      </c>
      <c r="H17" s="354"/>
      <c r="I17" s="354"/>
      <c r="J17" s="73"/>
      <c r="K17" s="230" t="str">
        <f>IF(((C17="Auditoría de Gestión de la Configuración")*AND(M17="No")),"No","")</f>
        <v>No</v>
      </c>
      <c r="L17" s="230" t="str">
        <f>IF(((C17="Auditoría de Gestión de la Configuración")*AND(M17="Si")),"Si","")</f>
        <v/>
      </c>
      <c r="M17" s="175" t="s">
        <v>135</v>
      </c>
      <c r="N17" s="354"/>
      <c r="O17" s="354"/>
      <c r="P17" s="73"/>
      <c r="Q17" s="230" t="str">
        <f>IF(((C17="Auditoría de Gestión de la Configuración")*AND(S17="No")),"No","")</f>
        <v/>
      </c>
      <c r="R17" s="230" t="str">
        <f>IF(((C17="Auditoría de Gestión de la Configuración")*AND(S17="Si")),"Si","")</f>
        <v>Si</v>
      </c>
      <c r="S17" s="175" t="s">
        <v>134</v>
      </c>
      <c r="T17" s="66"/>
      <c r="U17" s="66"/>
      <c r="V17" s="3"/>
    </row>
  </sheetData>
  <mergeCells count="26">
    <mergeCell ref="M12:M13"/>
    <mergeCell ref="G12:G13"/>
    <mergeCell ref="H12:I13"/>
    <mergeCell ref="J12:J13"/>
    <mergeCell ref="N17:O17"/>
    <mergeCell ref="H16:I16"/>
    <mergeCell ref="N16:O16"/>
    <mergeCell ref="H17:I17"/>
    <mergeCell ref="N15:O15"/>
    <mergeCell ref="C15:J15"/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P12:P13"/>
    <mergeCell ref="D12:D13"/>
    <mergeCell ref="G11:I11"/>
    <mergeCell ref="M11:O11"/>
  </mergeCells>
  <phoneticPr fontId="0" type="noConversion"/>
  <conditionalFormatting sqref="G10 M10 S10">
    <cfRule type="cellIs" dxfId="71" priority="1" stopIfTrue="1" operator="between">
      <formula>1</formula>
      <formula>0.99</formula>
    </cfRule>
    <cfRule type="cellIs" dxfId="70" priority="2" stopIfTrue="1" operator="between">
      <formula>0.98</formula>
      <formula>0.9</formula>
    </cfRule>
    <cfRule type="cellIs" dxfId="69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 xr:uid="{00000000-0002-0000-0400-000000000000}">
      <formula1>"Si,No,No Aplica"</formula1>
    </dataValidation>
    <dataValidation type="list" allowBlank="1" showInputMessage="1" showErrorMessage="1" sqref="C16:C17" xr:uid="{00000000-0002-0000-0400-000001000000}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topRight" activeCell="B1" sqref="B1"/>
      <selection pane="bottomLeft" activeCell="A14" sqref="A14"/>
      <selection pane="bottomRight" activeCell="H24" sqref="H24:I24"/>
    </sheetView>
  </sheetViews>
  <sheetFormatPr baseColWidth="10" defaultRowHeight="12.75"/>
  <cols>
    <col min="1" max="1" width="2.28515625" style="5" customWidth="1"/>
    <col min="2" max="2" width="3.7109375" style="4" customWidth="1"/>
    <col min="3" max="3" width="20.140625" style="4" customWidth="1"/>
    <col min="4" max="4" width="40.5703125" style="4" customWidth="1"/>
    <col min="5" max="5" width="6.85546875" style="4" hidden="1" customWidth="1"/>
    <col min="6" max="6" width="6.42578125" style="4" hidden="1" customWidth="1"/>
    <col min="7" max="7" width="9.28515625" style="5" customWidth="1"/>
    <col min="8" max="8" width="8.7109375" style="5" customWidth="1"/>
    <col min="9" max="10" width="15.7109375" style="5" customWidth="1"/>
    <col min="11" max="11" width="8.140625" style="13" hidden="1" customWidth="1"/>
    <col min="12" max="12" width="8" style="13" hidden="1" customWidth="1"/>
    <col min="13" max="13" width="9.5703125" style="172" customWidth="1"/>
    <col min="14" max="14" width="13.5703125" style="5" customWidth="1"/>
    <col min="15" max="15" width="14.5703125" style="5" customWidth="1"/>
    <col min="16" max="16" width="7.28515625" style="5" hidden="1" customWidth="1"/>
    <col min="17" max="17" width="8.140625" style="5" hidden="1" customWidth="1"/>
    <col min="18" max="18" width="10" style="172" customWidth="1"/>
    <col min="19" max="19" width="20.140625" style="5" bestFit="1" customWidth="1"/>
    <col min="20" max="20" width="13.5703125" style="5" customWidth="1"/>
    <col min="21" max="21" width="13.42578125" style="5" customWidth="1"/>
    <col min="22" max="22" width="6.7109375" style="5" customWidth="1"/>
    <col min="23" max="23" width="7.7109375" style="5" customWidth="1"/>
    <col min="24" max="24" width="5.7109375" style="5" customWidth="1"/>
    <col min="25" max="25" width="9.5703125" style="5" customWidth="1"/>
    <col min="26" max="26" width="12.7109375" style="1" customWidth="1"/>
    <col min="27" max="34" width="11.42578125" style="6"/>
    <col min="35" max="52" width="11.42578125" style="7"/>
    <col min="53" max="16384" width="11.42578125" style="5"/>
  </cols>
  <sheetData>
    <row r="1" spans="2:58">
      <c r="M1" s="5"/>
    </row>
    <row r="2" spans="2:58" s="15" customFormat="1" ht="15.75">
      <c r="B2" s="345" t="s">
        <v>142</v>
      </c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16"/>
    </row>
    <row r="3" spans="2:58" s="17" customFormat="1">
      <c r="E3" s="224"/>
      <c r="F3" s="224"/>
      <c r="K3" s="224"/>
      <c r="L3" s="224"/>
      <c r="R3" s="173"/>
      <c r="T3" s="16"/>
      <c r="U3" s="16"/>
    </row>
    <row r="4" spans="2:58" s="15" customFormat="1" ht="12.75" customHeight="1">
      <c r="C4" s="49" t="s">
        <v>216</v>
      </c>
      <c r="D4" s="157" t="str">
        <f>Inicio!D4</f>
        <v>EVOLUTIVO FRONT END</v>
      </c>
      <c r="E4" s="224"/>
      <c r="F4" s="224"/>
      <c r="G4" s="17"/>
      <c r="H4" s="17"/>
      <c r="I4" s="17"/>
      <c r="J4" s="49" t="s">
        <v>58</v>
      </c>
      <c r="K4" s="239"/>
      <c r="L4" s="239"/>
      <c r="M4" s="17"/>
      <c r="N4" s="49" t="s">
        <v>78</v>
      </c>
      <c r="O4" s="366" t="s">
        <v>61</v>
      </c>
      <c r="P4" s="366"/>
      <c r="Q4" s="366"/>
      <c r="R4" s="366"/>
      <c r="S4" s="49" t="s">
        <v>56</v>
      </c>
      <c r="T4" s="58" t="s">
        <v>57</v>
      </c>
      <c r="U4" s="16"/>
    </row>
    <row r="5" spans="2:58" s="15" customFormat="1" ht="12.75" customHeight="1">
      <c r="C5" s="367" t="s">
        <v>144</v>
      </c>
      <c r="D5" s="369">
        <f>Inicio!D5</f>
        <v>0</v>
      </c>
      <c r="E5" s="243"/>
      <c r="F5" s="243"/>
      <c r="G5" s="136"/>
      <c r="H5" s="136"/>
      <c r="I5" s="17"/>
      <c r="J5" s="17"/>
      <c r="K5" s="240"/>
      <c r="L5" s="240"/>
      <c r="M5" s="17"/>
      <c r="N5" s="17"/>
      <c r="O5" s="17"/>
      <c r="P5" s="17"/>
      <c r="Q5" s="17"/>
      <c r="R5" s="173"/>
      <c r="S5" s="17"/>
      <c r="T5" s="16"/>
      <c r="U5" s="16"/>
    </row>
    <row r="6" spans="2:58" s="15" customFormat="1" ht="12.75" customHeight="1">
      <c r="C6" s="368"/>
      <c r="D6" s="370"/>
      <c r="E6" s="243"/>
      <c r="F6" s="243"/>
      <c r="G6" s="136"/>
      <c r="H6" s="136"/>
      <c r="I6" s="17"/>
      <c r="J6" s="49" t="s">
        <v>59</v>
      </c>
      <c r="K6" s="239"/>
      <c r="L6" s="239"/>
      <c r="M6" s="17"/>
      <c r="N6" s="49" t="s">
        <v>78</v>
      </c>
      <c r="O6" s="366" t="s">
        <v>61</v>
      </c>
      <c r="P6" s="366"/>
      <c r="Q6" s="366"/>
      <c r="R6" s="366"/>
      <c r="S6" s="49" t="s">
        <v>56</v>
      </c>
      <c r="T6" s="58" t="s">
        <v>57</v>
      </c>
      <c r="U6" s="16"/>
    </row>
    <row r="7" spans="2:58" s="15" customFormat="1" ht="12.75" customHeight="1">
      <c r="C7" s="49" t="s">
        <v>2</v>
      </c>
      <c r="D7" s="157">
        <f>Inicio!D7</f>
        <v>0</v>
      </c>
      <c r="E7" s="243"/>
      <c r="F7" s="243"/>
      <c r="G7" s="136"/>
      <c r="H7" s="136"/>
      <c r="I7" s="17"/>
      <c r="J7" s="17"/>
      <c r="K7" s="240"/>
      <c r="L7" s="240"/>
      <c r="M7" s="17"/>
      <c r="N7" s="17"/>
      <c r="O7" s="17"/>
      <c r="P7" s="17"/>
      <c r="Q7" s="17"/>
      <c r="R7" s="173"/>
      <c r="S7" s="17"/>
      <c r="T7" s="16"/>
      <c r="U7" s="16"/>
    </row>
    <row r="8" spans="2:58" s="15" customFormat="1" ht="12.75" customHeight="1">
      <c r="C8" s="49" t="s">
        <v>145</v>
      </c>
      <c r="D8" s="157">
        <f>Inicio!D8</f>
        <v>0</v>
      </c>
      <c r="E8" s="243"/>
      <c r="F8" s="243"/>
      <c r="G8" s="136"/>
      <c r="H8" s="136"/>
      <c r="I8" s="17"/>
      <c r="J8" s="49" t="s">
        <v>60</v>
      </c>
      <c r="K8" s="239"/>
      <c r="L8" s="239"/>
      <c r="M8" s="17"/>
      <c r="N8" s="49" t="s">
        <v>78</v>
      </c>
      <c r="O8" s="366" t="s">
        <v>61</v>
      </c>
      <c r="P8" s="366"/>
      <c r="Q8" s="366"/>
      <c r="R8" s="366"/>
      <c r="S8" s="49" t="s">
        <v>56</v>
      </c>
      <c r="T8" s="58" t="s">
        <v>57</v>
      </c>
      <c r="U8" s="16"/>
    </row>
    <row r="9" spans="2:58">
      <c r="M9" s="5"/>
    </row>
    <row r="10" spans="2:58">
      <c r="C10" s="357"/>
      <c r="D10" s="357"/>
      <c r="E10" s="357"/>
      <c r="G10" s="35">
        <f>IF((COUNTIF(F16:F47,"Si")=0)*AND(COUNTIF(E16:E47,"No")=0),0,((COUNTIF(F16:F47,"Si")))/((COUNTIF(F16:F47,"Si")+COUNTIF(E16:E47,"No"))))</f>
        <v>1</v>
      </c>
      <c r="H10" s="25"/>
      <c r="I10" s="15"/>
      <c r="M10" s="35">
        <f>IF((COUNTIF(L16:L47,"Si")=0)*AND(COUNTIF(K16:K47,"No")=0),0,((COUNTIF(L16:L47,"Si")))/((COUNTIF(L16:L47,"Si")+COUNTIF(K16:K47,"No"))))</f>
        <v>1</v>
      </c>
      <c r="N10" s="15"/>
      <c r="R10" s="35">
        <f>IF((COUNTIF(Q16:Q47,"Si")=0)*AND(COUNTIF(P16:P47,"No")=0),0,((COUNTIF(Q16:Q47,"Si")))/((COUNTIF(Q16:Q47,"Si")+COUNTIF(P16:P47,"No"))))</f>
        <v>1</v>
      </c>
      <c r="S10" s="25"/>
      <c r="T10" s="15"/>
    </row>
    <row r="11" spans="2:58" ht="13.5" hidden="1" thickBot="1">
      <c r="C11" s="358"/>
      <c r="D11" s="358"/>
      <c r="E11" s="359"/>
      <c r="G11" s="343" t="s">
        <v>79</v>
      </c>
      <c r="H11" s="329"/>
      <c r="I11" s="324"/>
      <c r="M11" s="343" t="s">
        <v>79</v>
      </c>
      <c r="N11" s="324"/>
      <c r="R11" s="343" t="s">
        <v>79</v>
      </c>
      <c r="S11" s="329"/>
      <c r="T11" s="324"/>
    </row>
    <row r="12" spans="2:58" ht="12.75" customHeight="1">
      <c r="B12" s="330" t="s">
        <v>72</v>
      </c>
      <c r="C12" s="338" t="s">
        <v>70</v>
      </c>
      <c r="D12" s="330" t="s">
        <v>73</v>
      </c>
      <c r="E12" s="177"/>
      <c r="F12" s="177"/>
      <c r="G12" s="321" t="s">
        <v>121</v>
      </c>
      <c r="H12" s="321" t="s">
        <v>120</v>
      </c>
      <c r="I12" s="321"/>
      <c r="J12" s="319" t="s">
        <v>109</v>
      </c>
      <c r="K12" s="249"/>
      <c r="L12" s="249"/>
      <c r="M12" s="321" t="s">
        <v>122</v>
      </c>
      <c r="N12" s="321" t="s">
        <v>120</v>
      </c>
      <c r="O12" s="319" t="s">
        <v>109</v>
      </c>
      <c r="P12" s="79"/>
      <c r="Q12" s="79"/>
      <c r="R12" s="321" t="s">
        <v>123</v>
      </c>
      <c r="S12" s="319" t="s">
        <v>120</v>
      </c>
      <c r="T12" s="319" t="s">
        <v>109</v>
      </c>
    </row>
    <row r="13" spans="2:58" s="12" customFormat="1" ht="25.5" customHeight="1" thickBot="1">
      <c r="B13" s="331"/>
      <c r="C13" s="339"/>
      <c r="D13" s="360"/>
      <c r="E13" s="252"/>
      <c r="F13" s="253"/>
      <c r="G13" s="353"/>
      <c r="H13" s="322"/>
      <c r="I13" s="322"/>
      <c r="J13" s="320"/>
      <c r="K13" s="210"/>
      <c r="L13" s="210"/>
      <c r="M13" s="322"/>
      <c r="N13" s="322"/>
      <c r="O13" s="320"/>
      <c r="P13" s="33"/>
      <c r="Q13" s="33"/>
      <c r="R13" s="322"/>
      <c r="S13" s="320"/>
      <c r="T13" s="320"/>
      <c r="U13" s="9"/>
      <c r="V13" s="9"/>
      <c r="W13" s="9"/>
      <c r="X13" s="9"/>
      <c r="Y13" s="9"/>
      <c r="Z13" s="10"/>
      <c r="AA13" s="10"/>
      <c r="AB13" s="10"/>
      <c r="AC13" s="10"/>
      <c r="AD13" s="10"/>
      <c r="AE13" s="10"/>
      <c r="AF13" s="10"/>
      <c r="AG13" s="11"/>
      <c r="AH13" s="11"/>
      <c r="AI13" s="11"/>
      <c r="AJ13" s="11"/>
      <c r="AK13" s="11"/>
      <c r="AL13" s="11"/>
      <c r="AM13" s="11"/>
      <c r="AN13" s="11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</row>
    <row r="14" spans="2:58" s="12" customFormat="1" ht="15.75" customHeight="1" thickBot="1">
      <c r="B14" s="363" t="s">
        <v>150</v>
      </c>
      <c r="C14" s="364"/>
      <c r="D14" s="365"/>
      <c r="E14" s="254"/>
      <c r="F14" s="255"/>
      <c r="G14" s="141"/>
      <c r="H14" s="88"/>
      <c r="I14" s="88"/>
      <c r="J14" s="81"/>
      <c r="K14" s="250"/>
      <c r="L14" s="250"/>
      <c r="M14" s="88"/>
      <c r="N14" s="88"/>
      <c r="O14" s="81"/>
      <c r="P14" s="81"/>
      <c r="Q14" s="81"/>
      <c r="R14" s="88"/>
      <c r="S14" s="81"/>
      <c r="T14" s="89"/>
      <c r="U14" s="9"/>
      <c r="V14" s="9"/>
      <c r="W14" s="9"/>
      <c r="X14" s="9"/>
      <c r="Y14" s="9"/>
      <c r="Z14" s="10"/>
      <c r="AA14" s="10"/>
      <c r="AB14" s="10"/>
      <c r="AC14" s="10"/>
      <c r="AD14" s="10"/>
      <c r="AE14" s="10"/>
      <c r="AF14" s="10"/>
      <c r="AG14" s="11"/>
      <c r="AH14" s="11"/>
      <c r="AI14" s="11"/>
      <c r="AJ14" s="11"/>
      <c r="AK14" s="11"/>
      <c r="AL14" s="11"/>
      <c r="AM14" s="11"/>
      <c r="AN14" s="11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</row>
    <row r="15" spans="2:58" s="12" customFormat="1" ht="63.75" customHeight="1" thickBot="1">
      <c r="B15" s="82"/>
      <c r="C15" s="356" t="s">
        <v>49</v>
      </c>
      <c r="D15" s="356"/>
      <c r="E15" s="356"/>
      <c r="F15" s="356"/>
      <c r="G15" s="356"/>
      <c r="H15" s="356"/>
      <c r="I15" s="356"/>
      <c r="J15" s="356"/>
      <c r="K15" s="251"/>
      <c r="L15" s="251"/>
      <c r="M15" s="84"/>
      <c r="N15" s="84"/>
      <c r="O15" s="83"/>
      <c r="P15" s="83"/>
      <c r="Q15" s="83"/>
      <c r="R15" s="84"/>
      <c r="S15" s="83"/>
      <c r="T15" s="85"/>
      <c r="U15" s="9"/>
      <c r="V15" s="9"/>
      <c r="W15" s="9"/>
      <c r="X15" s="9"/>
      <c r="Y15" s="9"/>
      <c r="Z15" s="10"/>
      <c r="AA15" s="10"/>
      <c r="AB15" s="10"/>
      <c r="AC15" s="10"/>
      <c r="AD15" s="10"/>
      <c r="AE15" s="10"/>
      <c r="AF15" s="10"/>
      <c r="AG15" s="11"/>
      <c r="AH15" s="11"/>
      <c r="AI15" s="11"/>
      <c r="AJ15" s="11"/>
      <c r="AK15" s="11"/>
      <c r="AL15" s="11"/>
      <c r="AM15" s="11"/>
      <c r="AN15" s="11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</row>
    <row r="16" spans="2:58" s="138" customFormat="1" ht="36">
      <c r="B16" s="139">
        <v>1</v>
      </c>
      <c r="C16" s="137" t="s">
        <v>139</v>
      </c>
      <c r="D16" s="71" t="s">
        <v>234</v>
      </c>
      <c r="E16" s="174" t="str">
        <f>IF(((C16="Auditoría de Gestión de la Configuración")*AND(G16="No")),"No","")</f>
        <v/>
      </c>
      <c r="F16" s="174" t="str">
        <f>IF(((C16="Auditoría de Gestión de la Configuración")*AND(G16="Si")),"Si","")</f>
        <v>Si</v>
      </c>
      <c r="G16" s="174" t="s">
        <v>134</v>
      </c>
      <c r="H16" s="361"/>
      <c r="I16" s="362"/>
      <c r="J16" s="80"/>
      <c r="K16" s="174" t="str">
        <f>IF(((C16="Auditoría de Gestión de la Configuración")*AND(M16="No")),"No","")</f>
        <v/>
      </c>
      <c r="L16" s="174" t="str">
        <f>IF(((C16="Auditoría de Gestión de la Configuración")*AND(M16="Si")),"Si","")</f>
        <v>Si</v>
      </c>
      <c r="M16" s="174" t="s">
        <v>134</v>
      </c>
      <c r="N16" s="149"/>
      <c r="O16" s="80"/>
      <c r="P16" s="174" t="str">
        <f>IF(((C16="Auditoría de Gestión de la Configuración")*AND(R16="No")),"No","")</f>
        <v/>
      </c>
      <c r="Q16" s="174" t="str">
        <f>IF(((C16="Auditoría de Gestión de la Configuración")*AND(R16="Si")),"Si","")</f>
        <v>Si</v>
      </c>
      <c r="R16" s="174" t="s">
        <v>134</v>
      </c>
      <c r="S16" s="80"/>
      <c r="T16" s="80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</row>
    <row r="17" spans="2:58" s="138" customFormat="1" ht="48">
      <c r="B17" s="139">
        <f>1+B16</f>
        <v>2</v>
      </c>
      <c r="C17" s="137" t="s">
        <v>138</v>
      </c>
      <c r="D17" s="71" t="s">
        <v>236</v>
      </c>
      <c r="E17" s="174" t="str">
        <f>IF(((C17="Auditoría de Calidad")*AND(G17="No")),"No","")</f>
        <v/>
      </c>
      <c r="F17" s="174" t="str">
        <f>IF(((C17="Auditoría de Calidad")*AND(G17="Si")),"Si","")</f>
        <v/>
      </c>
      <c r="G17" s="174"/>
      <c r="H17" s="361"/>
      <c r="I17" s="362"/>
      <c r="J17" s="80"/>
      <c r="K17" s="174" t="str">
        <f>IF(((C17="Auditoría de Calidad")*AND(M17="No")),"No","")</f>
        <v/>
      </c>
      <c r="L17" s="174" t="str">
        <f>IF(((C17="Auditoría de Calidad")*AND(M17="Si")),"Si","")</f>
        <v/>
      </c>
      <c r="M17" s="174"/>
      <c r="N17" s="148"/>
      <c r="O17" s="80"/>
      <c r="P17" s="174" t="str">
        <f>IF(((C17="Auditoría de Calidad")*AND(R17="No")),"No","")</f>
        <v/>
      </c>
      <c r="Q17" s="174" t="str">
        <f>IF(((C17="Auditoría de Calidad")*AND(R17="Si")),"Si","")</f>
        <v/>
      </c>
      <c r="R17" s="174"/>
      <c r="S17" s="80"/>
      <c r="T17" s="80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</row>
    <row r="18" spans="2:58" s="138" customFormat="1" ht="53.25" customHeight="1">
      <c r="B18" s="139">
        <f t="shared" ref="B18:B30" si="0">1+B17</f>
        <v>3</v>
      </c>
      <c r="C18" s="137" t="s">
        <v>138</v>
      </c>
      <c r="D18" s="71" t="s">
        <v>237</v>
      </c>
      <c r="E18" s="174" t="str">
        <f t="shared" ref="E18:E30" si="1">IF(((C18="Auditoría de Calidad")*AND(G18="No")),"No","")</f>
        <v/>
      </c>
      <c r="F18" s="174" t="str">
        <f t="shared" ref="F18:F30" si="2">IF(((C18="Auditoría de Calidad")*AND(G18="Si")),"Si","")</f>
        <v/>
      </c>
      <c r="G18" s="174"/>
      <c r="H18" s="361"/>
      <c r="I18" s="362"/>
      <c r="J18" s="80"/>
      <c r="K18" s="174" t="str">
        <f t="shared" ref="K18:K30" si="3">IF(((C18="Auditoría de Calidad")*AND(M18="No")),"No","")</f>
        <v/>
      </c>
      <c r="L18" s="174" t="str">
        <f t="shared" ref="L18:L30" si="4">IF(((C18="Auditoría de Calidad")*AND(M18="Si")),"Si","")</f>
        <v/>
      </c>
      <c r="M18" s="174"/>
      <c r="N18" s="148"/>
      <c r="O18" s="80"/>
      <c r="P18" s="174" t="str">
        <f t="shared" ref="P18:P30" si="5">IF(((C18="Auditoría de Calidad")*AND(R18="No")),"No","")</f>
        <v/>
      </c>
      <c r="Q18" s="174" t="str">
        <f t="shared" ref="Q18:Q30" si="6">IF(((C18="Auditoría de Calidad")*AND(R18="Si")),"Si","")</f>
        <v/>
      </c>
      <c r="R18" s="174"/>
      <c r="S18" s="80"/>
      <c r="T18" s="80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</row>
    <row r="19" spans="2:58" s="138" customFormat="1" ht="48">
      <c r="B19" s="139">
        <f t="shared" si="0"/>
        <v>4</v>
      </c>
      <c r="C19" s="137" t="s">
        <v>138</v>
      </c>
      <c r="D19" s="71" t="s">
        <v>0</v>
      </c>
      <c r="E19" s="174" t="str">
        <f t="shared" si="1"/>
        <v/>
      </c>
      <c r="F19" s="174" t="str">
        <f t="shared" si="2"/>
        <v/>
      </c>
      <c r="G19" s="174"/>
      <c r="H19" s="361"/>
      <c r="I19" s="362"/>
      <c r="J19" s="80"/>
      <c r="K19" s="174" t="str">
        <f t="shared" si="3"/>
        <v/>
      </c>
      <c r="L19" s="174" t="str">
        <f t="shared" si="4"/>
        <v/>
      </c>
      <c r="M19" s="174"/>
      <c r="N19" s="148"/>
      <c r="O19" s="80"/>
      <c r="P19" s="174" t="str">
        <f t="shared" si="5"/>
        <v/>
      </c>
      <c r="Q19" s="174" t="str">
        <f t="shared" si="6"/>
        <v/>
      </c>
      <c r="R19" s="174"/>
      <c r="S19" s="80"/>
      <c r="T19" s="80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</row>
    <row r="20" spans="2:58" s="138" customFormat="1" ht="60">
      <c r="B20" s="139">
        <f t="shared" si="0"/>
        <v>5</v>
      </c>
      <c r="C20" s="137" t="s">
        <v>138</v>
      </c>
      <c r="D20" s="71" t="s">
        <v>1</v>
      </c>
      <c r="E20" s="174" t="str">
        <f t="shared" si="1"/>
        <v/>
      </c>
      <c r="F20" s="174" t="str">
        <f t="shared" si="2"/>
        <v/>
      </c>
      <c r="G20" s="174"/>
      <c r="H20" s="361"/>
      <c r="I20" s="362"/>
      <c r="J20" s="80"/>
      <c r="K20" s="174" t="str">
        <f t="shared" si="3"/>
        <v/>
      </c>
      <c r="L20" s="174" t="str">
        <f t="shared" si="4"/>
        <v/>
      </c>
      <c r="M20" s="174"/>
      <c r="N20" s="148"/>
      <c r="O20" s="80"/>
      <c r="P20" s="174" t="str">
        <f t="shared" si="5"/>
        <v/>
      </c>
      <c r="Q20" s="174" t="str">
        <f t="shared" si="6"/>
        <v/>
      </c>
      <c r="R20" s="174"/>
      <c r="S20" s="80"/>
      <c r="T20" s="80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</row>
    <row r="21" spans="2:58" s="138" customFormat="1" ht="25.5" customHeight="1">
      <c r="B21" s="139">
        <f t="shared" si="0"/>
        <v>6</v>
      </c>
      <c r="C21" s="137" t="s">
        <v>138</v>
      </c>
      <c r="D21" s="71" t="s">
        <v>228</v>
      </c>
      <c r="E21" s="174" t="str">
        <f t="shared" si="1"/>
        <v/>
      </c>
      <c r="F21" s="174" t="str">
        <f t="shared" si="2"/>
        <v/>
      </c>
      <c r="G21" s="174"/>
      <c r="H21" s="361"/>
      <c r="I21" s="362"/>
      <c r="J21" s="80"/>
      <c r="K21" s="174" t="str">
        <f t="shared" si="3"/>
        <v/>
      </c>
      <c r="L21" s="174" t="str">
        <f t="shared" si="4"/>
        <v/>
      </c>
      <c r="M21" s="174"/>
      <c r="N21" s="148"/>
      <c r="O21" s="80"/>
      <c r="P21" s="174" t="str">
        <f t="shared" si="5"/>
        <v/>
      </c>
      <c r="Q21" s="174" t="str">
        <f t="shared" si="6"/>
        <v/>
      </c>
      <c r="R21" s="174"/>
      <c r="S21" s="80"/>
      <c r="T21" s="80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</row>
    <row r="22" spans="2:58" s="138" customFormat="1" ht="36">
      <c r="B22" s="139">
        <f t="shared" si="0"/>
        <v>7</v>
      </c>
      <c r="C22" s="137" t="s">
        <v>138</v>
      </c>
      <c r="D22" s="71" t="s">
        <v>168</v>
      </c>
      <c r="E22" s="174" t="str">
        <f t="shared" si="1"/>
        <v/>
      </c>
      <c r="F22" s="174" t="str">
        <f t="shared" si="2"/>
        <v/>
      </c>
      <c r="G22" s="174"/>
      <c r="H22" s="361"/>
      <c r="I22" s="362"/>
      <c r="J22" s="80"/>
      <c r="K22" s="174" t="str">
        <f t="shared" si="3"/>
        <v/>
      </c>
      <c r="L22" s="174" t="str">
        <f t="shared" si="4"/>
        <v/>
      </c>
      <c r="M22" s="174"/>
      <c r="N22" s="148"/>
      <c r="O22" s="80"/>
      <c r="P22" s="174" t="str">
        <f t="shared" si="5"/>
        <v/>
      </c>
      <c r="Q22" s="174" t="str">
        <f t="shared" si="6"/>
        <v/>
      </c>
      <c r="R22" s="174"/>
      <c r="S22" s="80"/>
      <c r="T22" s="80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</row>
    <row r="23" spans="2:58" s="138" customFormat="1">
      <c r="B23" s="139">
        <f t="shared" si="0"/>
        <v>8</v>
      </c>
      <c r="C23" s="137" t="s">
        <v>138</v>
      </c>
      <c r="D23" s="71" t="s">
        <v>169</v>
      </c>
      <c r="E23" s="174" t="str">
        <f t="shared" si="1"/>
        <v/>
      </c>
      <c r="F23" s="174" t="str">
        <f t="shared" si="2"/>
        <v/>
      </c>
      <c r="G23" s="174"/>
      <c r="H23" s="361"/>
      <c r="I23" s="362"/>
      <c r="J23" s="80"/>
      <c r="K23" s="174" t="str">
        <f t="shared" si="3"/>
        <v/>
      </c>
      <c r="L23" s="174" t="str">
        <f t="shared" si="4"/>
        <v/>
      </c>
      <c r="M23" s="174"/>
      <c r="N23" s="148"/>
      <c r="O23" s="80"/>
      <c r="P23" s="174" t="str">
        <f t="shared" si="5"/>
        <v/>
      </c>
      <c r="Q23" s="174" t="str">
        <f t="shared" si="6"/>
        <v/>
      </c>
      <c r="R23" s="174"/>
      <c r="S23" s="80"/>
      <c r="T23" s="80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</row>
    <row r="24" spans="2:58" s="138" customFormat="1" ht="25.5" customHeight="1">
      <c r="B24" s="139">
        <f t="shared" si="0"/>
        <v>9</v>
      </c>
      <c r="C24" s="137" t="s">
        <v>138</v>
      </c>
      <c r="D24" s="71" t="s">
        <v>229</v>
      </c>
      <c r="E24" s="174" t="str">
        <f t="shared" si="1"/>
        <v/>
      </c>
      <c r="F24" s="174" t="str">
        <f t="shared" si="2"/>
        <v/>
      </c>
      <c r="G24" s="174"/>
      <c r="H24" s="361"/>
      <c r="I24" s="362"/>
      <c r="J24" s="80"/>
      <c r="K24" s="174" t="str">
        <f t="shared" si="3"/>
        <v/>
      </c>
      <c r="L24" s="174" t="str">
        <f t="shared" si="4"/>
        <v/>
      </c>
      <c r="M24" s="174"/>
      <c r="N24" s="148"/>
      <c r="O24" s="80"/>
      <c r="P24" s="174" t="str">
        <f t="shared" si="5"/>
        <v/>
      </c>
      <c r="Q24" s="174" t="str">
        <f t="shared" si="6"/>
        <v/>
      </c>
      <c r="R24" s="174"/>
      <c r="S24" s="80"/>
      <c r="T24" s="80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</row>
    <row r="25" spans="2:58" s="138" customFormat="1" ht="25.5" customHeight="1">
      <c r="B25" s="139">
        <f t="shared" si="0"/>
        <v>10</v>
      </c>
      <c r="C25" s="137" t="s">
        <v>138</v>
      </c>
      <c r="D25" s="71" t="s">
        <v>230</v>
      </c>
      <c r="E25" s="174" t="str">
        <f t="shared" si="1"/>
        <v/>
      </c>
      <c r="F25" s="174" t="str">
        <f t="shared" si="2"/>
        <v/>
      </c>
      <c r="G25" s="174"/>
      <c r="H25" s="361"/>
      <c r="I25" s="362"/>
      <c r="J25" s="80"/>
      <c r="K25" s="174" t="str">
        <f t="shared" si="3"/>
        <v/>
      </c>
      <c r="L25" s="174" t="str">
        <f t="shared" si="4"/>
        <v/>
      </c>
      <c r="M25" s="174"/>
      <c r="N25" s="148"/>
      <c r="O25" s="80"/>
      <c r="P25" s="174" t="str">
        <f t="shared" si="5"/>
        <v/>
      </c>
      <c r="Q25" s="174" t="str">
        <f t="shared" si="6"/>
        <v/>
      </c>
      <c r="R25" s="174"/>
      <c r="S25" s="80"/>
      <c r="T25" s="80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</row>
    <row r="26" spans="2:58" s="138" customFormat="1" ht="25.5" customHeight="1">
      <c r="B26" s="139">
        <f t="shared" si="0"/>
        <v>11</v>
      </c>
      <c r="C26" s="137" t="s">
        <v>138</v>
      </c>
      <c r="D26" s="71" t="s">
        <v>231</v>
      </c>
      <c r="E26" s="174" t="str">
        <f t="shared" si="1"/>
        <v/>
      </c>
      <c r="F26" s="174" t="str">
        <f t="shared" si="2"/>
        <v/>
      </c>
      <c r="G26" s="174"/>
      <c r="H26" s="361"/>
      <c r="I26" s="362"/>
      <c r="J26" s="80"/>
      <c r="K26" s="174" t="str">
        <f t="shared" si="3"/>
        <v/>
      </c>
      <c r="L26" s="174" t="str">
        <f t="shared" si="4"/>
        <v/>
      </c>
      <c r="M26" s="174"/>
      <c r="N26" s="148"/>
      <c r="O26" s="80"/>
      <c r="P26" s="174" t="str">
        <f t="shared" si="5"/>
        <v/>
      </c>
      <c r="Q26" s="174" t="str">
        <f t="shared" si="6"/>
        <v/>
      </c>
      <c r="R26" s="174"/>
      <c r="S26" s="80"/>
      <c r="T26" s="80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</row>
    <row r="27" spans="2:58" s="138" customFormat="1" ht="25.5" customHeight="1">
      <c r="B27" s="139">
        <f t="shared" si="0"/>
        <v>12</v>
      </c>
      <c r="C27" s="137" t="s">
        <v>138</v>
      </c>
      <c r="D27" s="71" t="s">
        <v>232</v>
      </c>
      <c r="E27" s="174" t="str">
        <f t="shared" si="1"/>
        <v/>
      </c>
      <c r="F27" s="174" t="str">
        <f t="shared" si="2"/>
        <v/>
      </c>
      <c r="G27" s="174"/>
      <c r="H27" s="361"/>
      <c r="I27" s="362"/>
      <c r="J27" s="80"/>
      <c r="K27" s="174" t="str">
        <f t="shared" si="3"/>
        <v/>
      </c>
      <c r="L27" s="174" t="str">
        <f t="shared" si="4"/>
        <v/>
      </c>
      <c r="M27" s="174"/>
      <c r="N27" s="148"/>
      <c r="O27" s="80"/>
      <c r="P27" s="174" t="str">
        <f t="shared" si="5"/>
        <v/>
      </c>
      <c r="Q27" s="174" t="str">
        <f t="shared" si="6"/>
        <v/>
      </c>
      <c r="R27" s="174"/>
      <c r="S27" s="80"/>
      <c r="T27" s="80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</row>
    <row r="28" spans="2:58" s="138" customFormat="1" ht="25.5" customHeight="1">
      <c r="B28" s="139">
        <f t="shared" si="0"/>
        <v>13</v>
      </c>
      <c r="C28" s="137" t="s">
        <v>138</v>
      </c>
      <c r="D28" s="71" t="s">
        <v>233</v>
      </c>
      <c r="E28" s="174" t="str">
        <f t="shared" si="1"/>
        <v/>
      </c>
      <c r="F28" s="174" t="str">
        <f t="shared" si="2"/>
        <v/>
      </c>
      <c r="G28" s="174"/>
      <c r="H28" s="361"/>
      <c r="I28" s="362"/>
      <c r="J28" s="80"/>
      <c r="K28" s="174" t="str">
        <f t="shared" si="3"/>
        <v/>
      </c>
      <c r="L28" s="174" t="str">
        <f t="shared" si="4"/>
        <v/>
      </c>
      <c r="M28" s="174"/>
      <c r="N28" s="148"/>
      <c r="O28" s="80"/>
      <c r="P28" s="174" t="str">
        <f t="shared" si="5"/>
        <v/>
      </c>
      <c r="Q28" s="174" t="str">
        <f t="shared" si="6"/>
        <v/>
      </c>
      <c r="R28" s="174"/>
      <c r="S28" s="80"/>
      <c r="T28" s="80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</row>
    <row r="29" spans="2:58" s="138" customFormat="1" ht="25.5" customHeight="1">
      <c r="B29" s="139">
        <f t="shared" si="0"/>
        <v>14</v>
      </c>
      <c r="C29" s="137" t="s">
        <v>138</v>
      </c>
      <c r="D29" s="71" t="s">
        <v>235</v>
      </c>
      <c r="E29" s="174" t="str">
        <f t="shared" si="1"/>
        <v/>
      </c>
      <c r="F29" s="174" t="str">
        <f t="shared" si="2"/>
        <v/>
      </c>
      <c r="G29" s="174"/>
      <c r="H29" s="361"/>
      <c r="I29" s="362"/>
      <c r="J29" s="80"/>
      <c r="K29" s="174" t="str">
        <f t="shared" si="3"/>
        <v/>
      </c>
      <c r="L29" s="174" t="str">
        <f t="shared" si="4"/>
        <v/>
      </c>
      <c r="M29" s="174"/>
      <c r="N29" s="148"/>
      <c r="O29" s="80"/>
      <c r="P29" s="174" t="str">
        <f t="shared" si="5"/>
        <v/>
      </c>
      <c r="Q29" s="174" t="str">
        <f t="shared" si="6"/>
        <v/>
      </c>
      <c r="R29" s="174"/>
      <c r="S29" s="80"/>
      <c r="T29" s="80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</row>
    <row r="30" spans="2:58" s="138" customFormat="1" ht="25.5" customHeight="1" thickBot="1">
      <c r="B30" s="139">
        <f t="shared" si="0"/>
        <v>15</v>
      </c>
      <c r="C30" s="137" t="s">
        <v>138</v>
      </c>
      <c r="D30" s="71" t="s">
        <v>170</v>
      </c>
      <c r="E30" s="257" t="str">
        <f t="shared" si="1"/>
        <v/>
      </c>
      <c r="F30" s="257" t="str">
        <f t="shared" si="2"/>
        <v/>
      </c>
      <c r="G30" s="174"/>
      <c r="H30" s="361"/>
      <c r="I30" s="362"/>
      <c r="J30" s="80"/>
      <c r="K30" s="174" t="str">
        <f t="shared" si="3"/>
        <v/>
      </c>
      <c r="L30" s="174" t="str">
        <f t="shared" si="4"/>
        <v/>
      </c>
      <c r="M30" s="174"/>
      <c r="N30" s="75"/>
      <c r="O30" s="80"/>
      <c r="P30" s="174" t="str">
        <f t="shared" si="5"/>
        <v/>
      </c>
      <c r="Q30" s="174" t="str">
        <f t="shared" si="6"/>
        <v/>
      </c>
      <c r="R30" s="174"/>
      <c r="S30" s="80"/>
      <c r="T30" s="80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</row>
    <row r="31" spans="2:58" s="12" customFormat="1" ht="15.75" customHeight="1" thickBot="1">
      <c r="B31" s="363" t="s">
        <v>149</v>
      </c>
      <c r="C31" s="364"/>
      <c r="D31" s="364"/>
      <c r="E31" s="254"/>
      <c r="F31" s="255"/>
      <c r="G31" s="88"/>
      <c r="H31" s="88"/>
      <c r="I31" s="88"/>
      <c r="J31" s="81"/>
      <c r="K31" s="250"/>
      <c r="L31" s="250"/>
      <c r="M31" s="88"/>
      <c r="N31" s="88"/>
      <c r="O31" s="81"/>
      <c r="P31" s="81"/>
      <c r="Q31" s="81"/>
      <c r="R31" s="88"/>
      <c r="S31" s="81"/>
      <c r="T31" s="89"/>
      <c r="U31" s="9"/>
      <c r="V31" s="9"/>
      <c r="W31" s="9"/>
      <c r="X31" s="9"/>
      <c r="Y31" s="9"/>
      <c r="Z31" s="10"/>
      <c r="AA31" s="10"/>
      <c r="AB31" s="10"/>
      <c r="AC31" s="10"/>
      <c r="AD31" s="10"/>
      <c r="AE31" s="10"/>
      <c r="AF31" s="10"/>
      <c r="AG31" s="11"/>
      <c r="AH31" s="11"/>
      <c r="AI31" s="11"/>
      <c r="AJ31" s="11"/>
      <c r="AK31" s="11"/>
      <c r="AL31" s="11"/>
      <c r="AM31" s="11"/>
      <c r="AN31" s="11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</row>
    <row r="32" spans="2:58" s="12" customFormat="1" ht="58.5" customHeight="1" thickBot="1">
      <c r="B32" s="82"/>
      <c r="C32" s="356" t="s">
        <v>50</v>
      </c>
      <c r="D32" s="356"/>
      <c r="E32" s="356"/>
      <c r="F32" s="356"/>
      <c r="G32" s="356"/>
      <c r="H32" s="356"/>
      <c r="I32" s="356"/>
      <c r="J32" s="356"/>
      <c r="K32" s="251"/>
      <c r="L32" s="251"/>
      <c r="M32" s="84"/>
      <c r="N32" s="84"/>
      <c r="O32" s="83"/>
      <c r="P32" s="83"/>
      <c r="Q32" s="83"/>
      <c r="R32" s="84"/>
      <c r="S32" s="83"/>
      <c r="T32" s="85"/>
      <c r="U32" s="9"/>
      <c r="V32" s="9"/>
      <c r="W32" s="9"/>
      <c r="X32" s="9"/>
      <c r="Y32" s="9"/>
      <c r="Z32" s="10"/>
      <c r="AA32" s="10"/>
      <c r="AB32" s="10"/>
      <c r="AC32" s="10"/>
      <c r="AD32" s="10"/>
      <c r="AE32" s="10"/>
      <c r="AF32" s="10"/>
      <c r="AG32" s="11"/>
      <c r="AH32" s="11"/>
      <c r="AI32" s="11"/>
      <c r="AJ32" s="11"/>
      <c r="AK32" s="11"/>
      <c r="AL32" s="11"/>
      <c r="AM32" s="11"/>
      <c r="AN32" s="11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</row>
    <row r="33" spans="2:58" s="138" customFormat="1" ht="36">
      <c r="B33" s="139">
        <v>1</v>
      </c>
      <c r="C33" s="137" t="s">
        <v>139</v>
      </c>
      <c r="D33" s="71" t="s">
        <v>234</v>
      </c>
      <c r="E33" s="256" t="str">
        <f>IF(((C33="Auditoría de Gestión de la Configuración")*AND(G33="No")),"No","")</f>
        <v/>
      </c>
      <c r="F33" s="256" t="str">
        <f>IF(((C33="Auditoría de Gestión de la Configuración")*AND(G33="Si")),"Si","")</f>
        <v>Si</v>
      </c>
      <c r="G33" s="174" t="s">
        <v>134</v>
      </c>
      <c r="H33" s="361"/>
      <c r="I33" s="362"/>
      <c r="J33" s="80"/>
      <c r="K33" s="174" t="str">
        <f>IF(((C33="Auditoría de Gestión de la Configuración")*AND(M33="No")),"No","")</f>
        <v/>
      </c>
      <c r="L33" s="174" t="str">
        <f>IF(((C33="Auditoría de Gestión de la Configuración")*AND(M33="Si")),"Si","")</f>
        <v>Si</v>
      </c>
      <c r="M33" s="174" t="s">
        <v>134</v>
      </c>
      <c r="N33" s="149"/>
      <c r="O33" s="80"/>
      <c r="P33" s="174" t="str">
        <f>IF(((C33="Auditoría de Gestión de la Configuración")*AND(R33="No")),"No","")</f>
        <v/>
      </c>
      <c r="Q33" s="174" t="str">
        <f>IF(((C33="Auditoría de Gestión de la Configuración")*AND(R33="Si")),"Si","")</f>
        <v>Si</v>
      </c>
      <c r="R33" s="174" t="s">
        <v>134</v>
      </c>
      <c r="S33" s="80"/>
      <c r="T33" s="80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</row>
    <row r="34" spans="2:58" s="138" customFormat="1" ht="48">
      <c r="B34" s="139">
        <f>1+B33</f>
        <v>2</v>
      </c>
      <c r="C34" s="137" t="s">
        <v>138</v>
      </c>
      <c r="D34" s="71" t="s">
        <v>236</v>
      </c>
      <c r="E34" s="175" t="str">
        <f>IF(((C34="Auditoría de Calidad")*AND(G34="No")),"No","")</f>
        <v/>
      </c>
      <c r="F34" s="175" t="str">
        <f>IF(((C34="Auditoría de Calidad")*AND(G34="Si")),"Si","")</f>
        <v/>
      </c>
      <c r="G34" s="174"/>
      <c r="H34" s="361"/>
      <c r="I34" s="362"/>
      <c r="J34" s="80"/>
      <c r="K34" s="174" t="str">
        <f>IF(((C34="Auditoría de Calidad")*AND(M34="No")),"No","")</f>
        <v/>
      </c>
      <c r="L34" s="174" t="str">
        <f>IF(((C34="Auditoría de Calidad")*AND(M34="Si")),"Si","")</f>
        <v/>
      </c>
      <c r="M34" s="174"/>
      <c r="N34" s="148"/>
      <c r="O34" s="80"/>
      <c r="P34" s="174" t="str">
        <f>IF(((C34="Auditoría de Calidad")*AND(R34="No")),"No","")</f>
        <v/>
      </c>
      <c r="Q34" s="174" t="str">
        <f>IF(((C34="Auditoría de Calidad")*AND(R34="Si")),"Si","")</f>
        <v/>
      </c>
      <c r="R34" s="174"/>
      <c r="S34" s="80"/>
      <c r="T34" s="80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</row>
    <row r="35" spans="2:58" s="138" customFormat="1" ht="53.25" customHeight="1">
      <c r="B35" s="139">
        <f>1+B34</f>
        <v>3</v>
      </c>
      <c r="C35" s="137" t="s">
        <v>138</v>
      </c>
      <c r="D35" s="71" t="s">
        <v>136</v>
      </c>
      <c r="E35" s="175" t="str">
        <f t="shared" ref="E35:E47" si="7">IF(((C35="Auditoría de Calidad")*AND(G35="No")),"No","")</f>
        <v/>
      </c>
      <c r="F35" s="175" t="str">
        <f t="shared" ref="F35:F47" si="8">IF(((C35="Auditoría de Calidad")*AND(G35="Si")),"Si","")</f>
        <v/>
      </c>
      <c r="G35" s="174"/>
      <c r="H35" s="361"/>
      <c r="I35" s="362"/>
      <c r="J35" s="179"/>
      <c r="K35" s="174" t="str">
        <f t="shared" ref="K35:K47" si="9">IF(((C35="Auditoría de Calidad")*AND(M35="No")),"No","")</f>
        <v/>
      </c>
      <c r="L35" s="174" t="str">
        <f t="shared" ref="L35:L47" si="10">IF(((C35="Auditoría de Calidad")*AND(M35="Si")),"Si","")</f>
        <v/>
      </c>
      <c r="M35" s="174"/>
      <c r="N35" s="148"/>
      <c r="O35" s="80"/>
      <c r="P35" s="174" t="str">
        <f t="shared" ref="P35:P47" si="11">IF(((C35="Auditoría de Calidad")*AND(R35="No")),"No","")</f>
        <v/>
      </c>
      <c r="Q35" s="174" t="str">
        <f t="shared" ref="Q35:Q47" si="12">IF(((C35="Auditoría de Calidad")*AND(R35="Si")),"Si","")</f>
        <v/>
      </c>
      <c r="R35" s="174"/>
      <c r="S35" s="80"/>
      <c r="T35" s="80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</row>
    <row r="36" spans="2:58" s="138" customFormat="1" ht="48">
      <c r="B36" s="139">
        <f>1+B35</f>
        <v>4</v>
      </c>
      <c r="C36" s="137" t="s">
        <v>138</v>
      </c>
      <c r="D36" s="71" t="s">
        <v>137</v>
      </c>
      <c r="E36" s="175" t="str">
        <f t="shared" si="7"/>
        <v/>
      </c>
      <c r="F36" s="175" t="str">
        <f t="shared" si="8"/>
        <v/>
      </c>
      <c r="G36" s="174"/>
      <c r="H36" s="361"/>
      <c r="I36" s="362"/>
      <c r="J36" s="179"/>
      <c r="K36" s="174" t="str">
        <f t="shared" si="9"/>
        <v/>
      </c>
      <c r="L36" s="174" t="str">
        <f t="shared" si="10"/>
        <v/>
      </c>
      <c r="M36" s="174"/>
      <c r="N36" s="180"/>
      <c r="O36" s="80"/>
      <c r="P36" s="174" t="str">
        <f t="shared" si="11"/>
        <v/>
      </c>
      <c r="Q36" s="174" t="str">
        <f t="shared" si="12"/>
        <v/>
      </c>
      <c r="R36" s="174"/>
      <c r="S36" s="80"/>
      <c r="T36" s="80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</row>
    <row r="37" spans="2:58" s="138" customFormat="1" ht="48">
      <c r="B37" s="139">
        <f>1+B36</f>
        <v>5</v>
      </c>
      <c r="C37" s="137" t="s">
        <v>138</v>
      </c>
      <c r="D37" s="71" t="s">
        <v>0</v>
      </c>
      <c r="E37" s="175" t="str">
        <f t="shared" si="7"/>
        <v/>
      </c>
      <c r="F37" s="175" t="str">
        <f t="shared" si="8"/>
        <v/>
      </c>
      <c r="G37" s="174"/>
      <c r="H37" s="361"/>
      <c r="I37" s="362"/>
      <c r="J37" s="80"/>
      <c r="K37" s="174" t="str">
        <f t="shared" si="9"/>
        <v/>
      </c>
      <c r="L37" s="174" t="str">
        <f t="shared" si="10"/>
        <v/>
      </c>
      <c r="M37" s="174"/>
      <c r="N37" s="148"/>
      <c r="O37" s="80"/>
      <c r="P37" s="174" t="str">
        <f t="shared" si="11"/>
        <v/>
      </c>
      <c r="Q37" s="174" t="str">
        <f t="shared" si="12"/>
        <v/>
      </c>
      <c r="R37" s="174"/>
      <c r="S37" s="80"/>
      <c r="T37" s="80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</row>
    <row r="38" spans="2:58" s="138" customFormat="1" ht="60">
      <c r="B38" s="139">
        <f t="shared" ref="B38:B47" si="13">1+B37</f>
        <v>6</v>
      </c>
      <c r="C38" s="137" t="s">
        <v>138</v>
      </c>
      <c r="D38" s="71" t="s">
        <v>1</v>
      </c>
      <c r="E38" s="175" t="str">
        <f t="shared" si="7"/>
        <v/>
      </c>
      <c r="F38" s="175" t="str">
        <f t="shared" si="8"/>
        <v/>
      </c>
      <c r="G38" s="174"/>
      <c r="H38" s="361"/>
      <c r="I38" s="362"/>
      <c r="J38" s="80"/>
      <c r="K38" s="174" t="str">
        <f t="shared" si="9"/>
        <v/>
      </c>
      <c r="L38" s="174" t="str">
        <f t="shared" si="10"/>
        <v/>
      </c>
      <c r="M38" s="174"/>
      <c r="N38" s="148"/>
      <c r="O38" s="80"/>
      <c r="P38" s="174" t="str">
        <f t="shared" si="11"/>
        <v/>
      </c>
      <c r="Q38" s="174" t="str">
        <f t="shared" si="12"/>
        <v/>
      </c>
      <c r="R38" s="174"/>
      <c r="S38" s="80"/>
      <c r="T38" s="80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</row>
    <row r="39" spans="2:58" s="138" customFormat="1" ht="25.5" customHeight="1">
      <c r="B39" s="139">
        <f t="shared" si="13"/>
        <v>7</v>
      </c>
      <c r="C39" s="137" t="s">
        <v>138</v>
      </c>
      <c r="D39" s="71" t="s">
        <v>228</v>
      </c>
      <c r="E39" s="175" t="str">
        <f t="shared" si="7"/>
        <v/>
      </c>
      <c r="F39" s="175" t="str">
        <f t="shared" si="8"/>
        <v/>
      </c>
      <c r="G39" s="174"/>
      <c r="H39" s="361"/>
      <c r="I39" s="362"/>
      <c r="J39" s="80"/>
      <c r="K39" s="174" t="str">
        <f t="shared" si="9"/>
        <v/>
      </c>
      <c r="L39" s="174" t="str">
        <f t="shared" si="10"/>
        <v/>
      </c>
      <c r="M39" s="174"/>
      <c r="N39" s="148"/>
      <c r="O39" s="80"/>
      <c r="P39" s="174" t="str">
        <f t="shared" si="11"/>
        <v/>
      </c>
      <c r="Q39" s="174" t="str">
        <f t="shared" si="12"/>
        <v/>
      </c>
      <c r="R39" s="174"/>
      <c r="S39" s="80"/>
      <c r="T39" s="80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</row>
    <row r="40" spans="2:58" s="138" customFormat="1" ht="36">
      <c r="B40" s="139">
        <f t="shared" si="13"/>
        <v>8</v>
      </c>
      <c r="C40" s="137" t="s">
        <v>138</v>
      </c>
      <c r="D40" s="71" t="s">
        <v>168</v>
      </c>
      <c r="E40" s="175" t="str">
        <f t="shared" si="7"/>
        <v/>
      </c>
      <c r="F40" s="175" t="str">
        <f t="shared" si="8"/>
        <v/>
      </c>
      <c r="G40" s="174"/>
      <c r="H40" s="361"/>
      <c r="I40" s="362"/>
      <c r="J40" s="80"/>
      <c r="K40" s="174" t="str">
        <f t="shared" si="9"/>
        <v/>
      </c>
      <c r="L40" s="174" t="str">
        <f t="shared" si="10"/>
        <v/>
      </c>
      <c r="M40" s="174"/>
      <c r="N40" s="148"/>
      <c r="O40" s="80"/>
      <c r="P40" s="174" t="str">
        <f t="shared" si="11"/>
        <v/>
      </c>
      <c r="Q40" s="174" t="str">
        <f t="shared" si="12"/>
        <v/>
      </c>
      <c r="R40" s="174"/>
      <c r="S40" s="80"/>
      <c r="T40" s="80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</row>
    <row r="41" spans="2:58" s="138" customFormat="1">
      <c r="B41" s="139">
        <f t="shared" si="13"/>
        <v>9</v>
      </c>
      <c r="C41" s="137" t="s">
        <v>138</v>
      </c>
      <c r="D41" s="71" t="s">
        <v>169</v>
      </c>
      <c r="E41" s="175" t="str">
        <f t="shared" si="7"/>
        <v/>
      </c>
      <c r="F41" s="175" t="str">
        <f t="shared" si="8"/>
        <v/>
      </c>
      <c r="G41" s="174"/>
      <c r="H41" s="361"/>
      <c r="I41" s="362"/>
      <c r="J41" s="80"/>
      <c r="K41" s="174" t="str">
        <f t="shared" si="9"/>
        <v/>
      </c>
      <c r="L41" s="174" t="str">
        <f t="shared" si="10"/>
        <v/>
      </c>
      <c r="M41" s="174"/>
      <c r="N41" s="148"/>
      <c r="O41" s="80"/>
      <c r="P41" s="174" t="str">
        <f t="shared" si="11"/>
        <v/>
      </c>
      <c r="Q41" s="174" t="str">
        <f t="shared" si="12"/>
        <v/>
      </c>
      <c r="R41" s="174"/>
      <c r="S41" s="80"/>
      <c r="T41" s="80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</row>
    <row r="42" spans="2:58" s="138" customFormat="1" ht="25.5" customHeight="1">
      <c r="B42" s="139">
        <f t="shared" si="13"/>
        <v>10</v>
      </c>
      <c r="C42" s="137" t="s">
        <v>138</v>
      </c>
      <c r="D42" s="71" t="s">
        <v>229</v>
      </c>
      <c r="E42" s="175" t="str">
        <f t="shared" si="7"/>
        <v/>
      </c>
      <c r="F42" s="175" t="str">
        <f t="shared" si="8"/>
        <v/>
      </c>
      <c r="G42" s="174"/>
      <c r="H42" s="361"/>
      <c r="I42" s="362"/>
      <c r="J42" s="80"/>
      <c r="K42" s="174" t="str">
        <f t="shared" si="9"/>
        <v/>
      </c>
      <c r="L42" s="174" t="str">
        <f t="shared" si="10"/>
        <v/>
      </c>
      <c r="M42" s="174"/>
      <c r="N42" s="148"/>
      <c r="O42" s="80"/>
      <c r="P42" s="174" t="str">
        <f t="shared" si="11"/>
        <v/>
      </c>
      <c r="Q42" s="174" t="str">
        <f t="shared" si="12"/>
        <v/>
      </c>
      <c r="R42" s="174"/>
      <c r="S42" s="80"/>
      <c r="T42" s="80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</row>
    <row r="43" spans="2:58" s="138" customFormat="1" ht="25.5" customHeight="1">
      <c r="B43" s="139">
        <f t="shared" si="13"/>
        <v>11</v>
      </c>
      <c r="C43" s="137" t="s">
        <v>138</v>
      </c>
      <c r="D43" s="71" t="s">
        <v>230</v>
      </c>
      <c r="E43" s="175" t="str">
        <f t="shared" si="7"/>
        <v/>
      </c>
      <c r="F43" s="175" t="str">
        <f t="shared" si="8"/>
        <v/>
      </c>
      <c r="G43" s="174"/>
      <c r="H43" s="361"/>
      <c r="I43" s="362"/>
      <c r="J43" s="80"/>
      <c r="K43" s="174" t="str">
        <f t="shared" si="9"/>
        <v/>
      </c>
      <c r="L43" s="174" t="str">
        <f t="shared" si="10"/>
        <v/>
      </c>
      <c r="M43" s="174"/>
      <c r="N43" s="148"/>
      <c r="O43" s="80"/>
      <c r="P43" s="174" t="str">
        <f t="shared" si="11"/>
        <v/>
      </c>
      <c r="Q43" s="174" t="str">
        <f t="shared" si="12"/>
        <v/>
      </c>
      <c r="R43" s="174"/>
      <c r="S43" s="80"/>
      <c r="T43" s="80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</row>
    <row r="44" spans="2:58" s="138" customFormat="1" ht="25.5" customHeight="1">
      <c r="B44" s="139">
        <f t="shared" si="13"/>
        <v>12</v>
      </c>
      <c r="C44" s="137" t="s">
        <v>138</v>
      </c>
      <c r="D44" s="71" t="s">
        <v>231</v>
      </c>
      <c r="E44" s="175" t="str">
        <f t="shared" si="7"/>
        <v/>
      </c>
      <c r="F44" s="175" t="str">
        <f t="shared" si="8"/>
        <v/>
      </c>
      <c r="G44" s="174"/>
      <c r="H44" s="361"/>
      <c r="I44" s="362"/>
      <c r="J44" s="80"/>
      <c r="K44" s="174" t="str">
        <f t="shared" si="9"/>
        <v/>
      </c>
      <c r="L44" s="174" t="str">
        <f t="shared" si="10"/>
        <v/>
      </c>
      <c r="M44" s="174"/>
      <c r="N44" s="148"/>
      <c r="O44" s="80"/>
      <c r="P44" s="174" t="str">
        <f t="shared" si="11"/>
        <v/>
      </c>
      <c r="Q44" s="174" t="str">
        <f t="shared" si="12"/>
        <v/>
      </c>
      <c r="R44" s="174"/>
      <c r="S44" s="80"/>
      <c r="T44" s="80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</row>
    <row r="45" spans="2:58" s="138" customFormat="1" ht="25.5" customHeight="1">
      <c r="B45" s="139">
        <f t="shared" si="13"/>
        <v>13</v>
      </c>
      <c r="C45" s="137" t="s">
        <v>138</v>
      </c>
      <c r="D45" s="71" t="s">
        <v>232</v>
      </c>
      <c r="E45" s="175" t="str">
        <f t="shared" si="7"/>
        <v/>
      </c>
      <c r="F45" s="175" t="str">
        <f t="shared" si="8"/>
        <v/>
      </c>
      <c r="G45" s="174"/>
      <c r="H45" s="361"/>
      <c r="I45" s="362"/>
      <c r="J45" s="80"/>
      <c r="K45" s="174" t="str">
        <f t="shared" si="9"/>
        <v/>
      </c>
      <c r="L45" s="174" t="str">
        <f t="shared" si="10"/>
        <v/>
      </c>
      <c r="M45" s="174"/>
      <c r="N45" s="148"/>
      <c r="O45" s="80"/>
      <c r="P45" s="174" t="str">
        <f t="shared" si="11"/>
        <v/>
      </c>
      <c r="Q45" s="174" t="str">
        <f t="shared" si="12"/>
        <v/>
      </c>
      <c r="R45" s="174"/>
      <c r="S45" s="80"/>
      <c r="T45" s="80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</row>
    <row r="46" spans="2:58" s="138" customFormat="1" ht="25.5" customHeight="1">
      <c r="B46" s="139">
        <f t="shared" si="13"/>
        <v>14</v>
      </c>
      <c r="C46" s="137" t="s">
        <v>138</v>
      </c>
      <c r="D46" s="71" t="s">
        <v>233</v>
      </c>
      <c r="E46" s="175" t="str">
        <f t="shared" si="7"/>
        <v/>
      </c>
      <c r="F46" s="175" t="str">
        <f t="shared" si="8"/>
        <v/>
      </c>
      <c r="G46" s="174"/>
      <c r="H46" s="361"/>
      <c r="I46" s="362"/>
      <c r="J46" s="80"/>
      <c r="K46" s="174" t="str">
        <f t="shared" si="9"/>
        <v/>
      </c>
      <c r="L46" s="174" t="str">
        <f t="shared" si="10"/>
        <v/>
      </c>
      <c r="M46" s="174"/>
      <c r="N46" s="148"/>
      <c r="O46" s="80"/>
      <c r="P46" s="174" t="str">
        <f t="shared" si="11"/>
        <v/>
      </c>
      <c r="Q46" s="174" t="str">
        <f t="shared" si="12"/>
        <v/>
      </c>
      <c r="R46" s="174"/>
      <c r="S46" s="80"/>
      <c r="T46" s="80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</row>
    <row r="47" spans="2:58" s="138" customFormat="1" ht="25.5" customHeight="1" thickBot="1">
      <c r="B47" s="139">
        <f t="shared" si="13"/>
        <v>15</v>
      </c>
      <c r="C47" s="137" t="s">
        <v>138</v>
      </c>
      <c r="D47" s="71" t="s">
        <v>235</v>
      </c>
      <c r="E47" s="257" t="str">
        <f t="shared" si="7"/>
        <v/>
      </c>
      <c r="F47" s="257" t="str">
        <f t="shared" si="8"/>
        <v/>
      </c>
      <c r="G47" s="174"/>
      <c r="H47" s="361"/>
      <c r="I47" s="362"/>
      <c r="J47" s="80"/>
      <c r="K47" s="174" t="str">
        <f t="shared" si="9"/>
        <v/>
      </c>
      <c r="L47" s="174" t="str">
        <f t="shared" si="10"/>
        <v/>
      </c>
      <c r="M47" s="174"/>
      <c r="N47" s="150"/>
      <c r="O47" s="80"/>
      <c r="P47" s="174" t="str">
        <f t="shared" si="11"/>
        <v/>
      </c>
      <c r="Q47" s="174" t="str">
        <f t="shared" si="12"/>
        <v/>
      </c>
      <c r="R47" s="174"/>
      <c r="S47" s="80"/>
      <c r="T47" s="80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</row>
  </sheetData>
  <dataConsolidate/>
  <mergeCells count="57">
    <mergeCell ref="H39:I39"/>
    <mergeCell ref="H40:I40"/>
    <mergeCell ref="H34:I34"/>
    <mergeCell ref="C15:J15"/>
    <mergeCell ref="H21:I21"/>
    <mergeCell ref="H22:I22"/>
    <mergeCell ref="H23:I23"/>
    <mergeCell ref="H35:I35"/>
    <mergeCell ref="H37:I37"/>
    <mergeCell ref="H33:I33"/>
    <mergeCell ref="H36:I36"/>
    <mergeCell ref="H19:I19"/>
    <mergeCell ref="H20:I20"/>
    <mergeCell ref="H47:I47"/>
    <mergeCell ref="H45:I45"/>
    <mergeCell ref="H42:I42"/>
    <mergeCell ref="H43:I43"/>
    <mergeCell ref="H44:I44"/>
    <mergeCell ref="H46:I46"/>
    <mergeCell ref="H41:I41"/>
    <mergeCell ref="H38:I38"/>
    <mergeCell ref="S12:S13"/>
    <mergeCell ref="M12:M13"/>
    <mergeCell ref="C32:J32"/>
    <mergeCell ref="H29:I29"/>
    <mergeCell ref="H27:I27"/>
    <mergeCell ref="H28:I28"/>
    <mergeCell ref="B31:D31"/>
    <mergeCell ref="H30:I30"/>
    <mergeCell ref="G12:G13"/>
    <mergeCell ref="H24:I24"/>
    <mergeCell ref="H25:I25"/>
    <mergeCell ref="H26:I26"/>
    <mergeCell ref="H17:I17"/>
    <mergeCell ref="H18:I18"/>
    <mergeCell ref="B2:T2"/>
    <mergeCell ref="O6:R6"/>
    <mergeCell ref="O4:R4"/>
    <mergeCell ref="O8:R8"/>
    <mergeCell ref="C5:C6"/>
    <mergeCell ref="D5:D6"/>
    <mergeCell ref="C10:E10"/>
    <mergeCell ref="C11:E11"/>
    <mergeCell ref="D12:D13"/>
    <mergeCell ref="H16:I16"/>
    <mergeCell ref="T12:T13"/>
    <mergeCell ref="H12:I13"/>
    <mergeCell ref="R11:T11"/>
    <mergeCell ref="G11:I11"/>
    <mergeCell ref="M11:N11"/>
    <mergeCell ref="B14:D14"/>
    <mergeCell ref="B12:B13"/>
    <mergeCell ref="C12:C13"/>
    <mergeCell ref="J12:J13"/>
    <mergeCell ref="N12:N13"/>
    <mergeCell ref="O12:O13"/>
    <mergeCell ref="R12:R13"/>
  </mergeCells>
  <phoneticPr fontId="0" type="noConversion"/>
  <conditionalFormatting sqref="R10 G10 M10">
    <cfRule type="cellIs" dxfId="68" priority="1" stopIfTrue="1" operator="between">
      <formula>1</formula>
      <formula>0.99</formula>
    </cfRule>
    <cfRule type="cellIs" dxfId="67" priority="2" stopIfTrue="1" operator="between">
      <formula>0.98</formula>
      <formula>0.9</formula>
    </cfRule>
    <cfRule type="cellIs" dxfId="66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 xr:uid="{00000000-0002-0000-0500-000000000000}">
      <formula1>"Si,No,No Aplica"</formula1>
    </dataValidation>
    <dataValidation type="list" allowBlank="1" showInputMessage="1" showErrorMessage="1" sqref="C33:C47 C16:C30" xr:uid="{00000000-0002-0000-0500-000001000000}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baseColWidth="10" defaultRowHeight="12.75"/>
  <cols>
    <col min="1" max="1" width="2.28515625" style="187" customWidth="1"/>
    <col min="2" max="2" width="3.7109375" style="188" customWidth="1"/>
    <col min="3" max="3" width="19.85546875" style="188" customWidth="1"/>
    <col min="4" max="4" width="42.28515625" style="188" bestFit="1" customWidth="1"/>
    <col min="5" max="6" width="6.140625" style="188" hidden="1" customWidth="1"/>
    <col min="7" max="7" width="9" style="187" bestFit="1" customWidth="1"/>
    <col min="8" max="8" width="4.140625" style="187" customWidth="1"/>
    <col min="9" max="9" width="11.5703125" style="187" customWidth="1"/>
    <col min="10" max="10" width="15.7109375" style="187" customWidth="1"/>
    <col min="11" max="11" width="7.28515625" style="201" hidden="1" customWidth="1"/>
    <col min="12" max="12" width="7.140625" style="201" hidden="1" customWidth="1"/>
    <col min="13" max="13" width="8.7109375" style="187" customWidth="1"/>
    <col min="14" max="14" width="7.140625" style="204" customWidth="1"/>
    <col min="15" max="15" width="13.5703125" style="187" customWidth="1"/>
    <col min="16" max="16" width="14.5703125" style="187" customWidth="1"/>
    <col min="17" max="17" width="7" style="201" hidden="1" customWidth="1"/>
    <col min="18" max="18" width="7.28515625" style="201" hidden="1" customWidth="1"/>
    <col min="19" max="19" width="10.7109375" style="187" customWidth="1"/>
    <col min="20" max="20" width="20.140625" style="187" bestFit="1" customWidth="1"/>
    <col min="21" max="21" width="13.5703125" style="187" customWidth="1"/>
    <col min="22" max="22" width="13.42578125" style="187" customWidth="1"/>
    <col min="23" max="23" width="6.7109375" style="187" customWidth="1"/>
    <col min="24" max="24" width="7.7109375" style="187" customWidth="1"/>
    <col min="25" max="25" width="5.7109375" style="187" customWidth="1"/>
    <col min="26" max="26" width="9.5703125" style="187" customWidth="1"/>
    <col min="27" max="27" width="12.7109375" style="191" customWidth="1"/>
    <col min="28" max="44" width="11.42578125" style="192"/>
    <col min="45" max="16384" width="11.42578125" style="183"/>
  </cols>
  <sheetData>
    <row r="2" spans="1:44" ht="15.75">
      <c r="A2" s="181"/>
      <c r="B2" s="345" t="s">
        <v>158</v>
      </c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345"/>
      <c r="V2" s="182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  <c r="AR2" s="181"/>
    </row>
    <row r="3" spans="1:44">
      <c r="A3" s="184"/>
      <c r="B3" s="184"/>
      <c r="C3" s="184"/>
      <c r="D3" s="184"/>
      <c r="E3" s="258"/>
      <c r="F3" s="258"/>
      <c r="G3" s="184"/>
      <c r="H3" s="184"/>
      <c r="I3" s="184"/>
      <c r="J3" s="184"/>
      <c r="K3" s="258"/>
      <c r="L3" s="258"/>
      <c r="M3" s="184"/>
      <c r="N3" s="184"/>
      <c r="O3" s="184"/>
      <c r="P3" s="184"/>
      <c r="Q3" s="258"/>
      <c r="R3" s="258"/>
      <c r="S3" s="184"/>
      <c r="T3" s="184"/>
      <c r="U3" s="182"/>
      <c r="V3" s="182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</row>
    <row r="4" spans="1:44">
      <c r="A4" s="181"/>
      <c r="B4" s="181"/>
      <c r="C4" s="49" t="s">
        <v>216</v>
      </c>
      <c r="D4" s="185" t="str">
        <f>Inicio!D4</f>
        <v>EVOLUTIVO FRONT END</v>
      </c>
      <c r="E4" s="259"/>
      <c r="F4" s="259"/>
      <c r="G4" s="184"/>
      <c r="H4" s="184"/>
      <c r="I4" s="184"/>
      <c r="J4" s="49" t="s">
        <v>58</v>
      </c>
      <c r="K4" s="261"/>
      <c r="L4" s="261"/>
      <c r="M4" s="184"/>
      <c r="N4" s="184"/>
      <c r="O4" s="49" t="s">
        <v>78</v>
      </c>
      <c r="P4" s="366" t="s">
        <v>61</v>
      </c>
      <c r="Q4" s="366"/>
      <c r="R4" s="366"/>
      <c r="S4" s="366"/>
      <c r="T4" s="49" t="s">
        <v>56</v>
      </c>
      <c r="U4" s="58" t="s">
        <v>57</v>
      </c>
      <c r="V4" s="182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</row>
    <row r="5" spans="1:44">
      <c r="A5" s="181"/>
      <c r="B5" s="181"/>
      <c r="C5" s="367" t="s">
        <v>144</v>
      </c>
      <c r="D5" s="371">
        <f>Inicio!D5</f>
        <v>0</v>
      </c>
      <c r="E5" s="260"/>
      <c r="F5" s="260"/>
      <c r="G5" s="186"/>
      <c r="H5" s="186"/>
      <c r="I5" s="184"/>
      <c r="J5" s="184"/>
      <c r="K5" s="262"/>
      <c r="L5" s="262"/>
      <c r="M5" s="184"/>
      <c r="N5" s="184"/>
      <c r="O5" s="184"/>
      <c r="P5" s="184"/>
      <c r="Q5" s="258"/>
      <c r="R5" s="258"/>
      <c r="S5" s="184"/>
      <c r="T5" s="184"/>
      <c r="U5" s="182"/>
      <c r="V5" s="182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</row>
    <row r="6" spans="1:44">
      <c r="A6" s="181"/>
      <c r="B6" s="181"/>
      <c r="C6" s="368"/>
      <c r="D6" s="372"/>
      <c r="E6" s="260"/>
      <c r="F6" s="260"/>
      <c r="G6" s="186"/>
      <c r="H6" s="186"/>
      <c r="I6" s="184"/>
      <c r="J6" s="49" t="s">
        <v>59</v>
      </c>
      <c r="K6" s="261"/>
      <c r="L6" s="261"/>
      <c r="M6" s="184"/>
      <c r="N6" s="184"/>
      <c r="O6" s="49" t="s">
        <v>78</v>
      </c>
      <c r="P6" s="366" t="s">
        <v>61</v>
      </c>
      <c r="Q6" s="366"/>
      <c r="R6" s="366"/>
      <c r="S6" s="366"/>
      <c r="T6" s="49" t="s">
        <v>56</v>
      </c>
      <c r="U6" s="58" t="s">
        <v>57</v>
      </c>
      <c r="V6" s="182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</row>
    <row r="7" spans="1:44">
      <c r="A7" s="181"/>
      <c r="B7" s="181"/>
      <c r="C7" s="49" t="s">
        <v>2</v>
      </c>
      <c r="D7" s="185">
        <f>Inicio!D7</f>
        <v>0</v>
      </c>
      <c r="E7" s="260"/>
      <c r="F7" s="260"/>
      <c r="G7" s="186"/>
      <c r="H7" s="186"/>
      <c r="I7" s="184"/>
      <c r="J7" s="184"/>
      <c r="K7" s="262"/>
      <c r="L7" s="262"/>
      <c r="M7" s="184"/>
      <c r="N7" s="184"/>
      <c r="O7" s="184"/>
      <c r="P7" s="184"/>
      <c r="Q7" s="258"/>
      <c r="R7" s="258"/>
      <c r="S7" s="184"/>
      <c r="T7" s="184"/>
      <c r="U7" s="182"/>
      <c r="V7" s="182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</row>
    <row r="8" spans="1:44">
      <c r="A8" s="181"/>
      <c r="B8" s="181"/>
      <c r="C8" s="49" t="s">
        <v>145</v>
      </c>
      <c r="D8" s="185">
        <f>Inicio!D8</f>
        <v>0</v>
      </c>
      <c r="E8" s="260"/>
      <c r="F8" s="260"/>
      <c r="G8" s="186"/>
      <c r="H8" s="186"/>
      <c r="I8" s="184"/>
      <c r="J8" s="49" t="s">
        <v>60</v>
      </c>
      <c r="K8" s="261"/>
      <c r="L8" s="261"/>
      <c r="M8" s="184"/>
      <c r="N8" s="184"/>
      <c r="O8" s="49" t="s">
        <v>78</v>
      </c>
      <c r="P8" s="366" t="s">
        <v>61</v>
      </c>
      <c r="Q8" s="366"/>
      <c r="R8" s="366"/>
      <c r="S8" s="366"/>
      <c r="T8" s="49" t="s">
        <v>56</v>
      </c>
      <c r="U8" s="58" t="s">
        <v>57</v>
      </c>
      <c r="V8" s="182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</row>
    <row r="10" spans="1:44">
      <c r="C10" s="373"/>
      <c r="D10" s="373"/>
      <c r="E10" s="373"/>
      <c r="G10" s="189">
        <f>IF((COUNTIF(F16:F67,"Si")=0)*AND(COUNTIF(E16:E67,"No")=0),0,((COUNTIF(F16:F67,"Si")))/((COUNTIF(F16:F67,"Si")+COUNTIF(E16:E67,"No"))))</f>
        <v>0.75</v>
      </c>
      <c r="H10" s="190"/>
      <c r="I10" s="181"/>
      <c r="M10" s="189">
        <f>IF((COUNTIF(L16:L67,"Si")=0)*AND(COUNTIF(K16:K67,"No")=0),0,((COUNTIF(L16:L67,"Si")))/((COUNTIF(L16:L67,"Si")+COUNTIF(K16:K67,"No"))))</f>
        <v>0.75</v>
      </c>
      <c r="N10" s="190"/>
      <c r="O10" s="181"/>
      <c r="S10" s="189">
        <f>IF((COUNTIF(R16:R67,"Si")=0)*AND(COUNTIF(Q16:Q67,"No")=0),0,((COUNTIF(R16:R67,"Si")))/((COUNTIF(R16:R67,"Si")+COUNTIF(Q16:Q67,"No"))))</f>
        <v>0.77777777777777779</v>
      </c>
      <c r="T10" s="190"/>
      <c r="U10" s="181"/>
    </row>
    <row r="11" spans="1:44" ht="13.5" hidden="1" thickBot="1">
      <c r="C11" s="332"/>
      <c r="D11" s="332"/>
      <c r="E11" s="332"/>
      <c r="G11" s="343" t="s">
        <v>79</v>
      </c>
      <c r="H11" s="329"/>
      <c r="I11" s="324"/>
      <c r="M11" s="343" t="s">
        <v>79</v>
      </c>
      <c r="N11" s="329"/>
      <c r="O11" s="324"/>
      <c r="S11" s="343" t="s">
        <v>79</v>
      </c>
      <c r="T11" s="329"/>
      <c r="U11" s="324"/>
    </row>
    <row r="12" spans="1:44">
      <c r="B12" s="330" t="s">
        <v>72</v>
      </c>
      <c r="C12" s="338" t="s">
        <v>70</v>
      </c>
      <c r="D12" s="330" t="s">
        <v>73</v>
      </c>
      <c r="E12" s="78"/>
      <c r="F12" s="78"/>
      <c r="G12" s="321" t="s">
        <v>121</v>
      </c>
      <c r="H12" s="321" t="s">
        <v>120</v>
      </c>
      <c r="I12" s="321"/>
      <c r="J12" s="319" t="s">
        <v>109</v>
      </c>
      <c r="K12" s="249"/>
      <c r="L12" s="249"/>
      <c r="M12" s="321" t="s">
        <v>122</v>
      </c>
      <c r="N12" s="321" t="s">
        <v>120</v>
      </c>
      <c r="O12" s="321"/>
      <c r="P12" s="319" t="s">
        <v>109</v>
      </c>
      <c r="Q12" s="249"/>
      <c r="R12" s="249"/>
      <c r="S12" s="321" t="s">
        <v>123</v>
      </c>
      <c r="T12" s="319" t="s">
        <v>120</v>
      </c>
      <c r="U12" s="319" t="s">
        <v>109</v>
      </c>
    </row>
    <row r="13" spans="1:44" ht="13.5" thickBot="1">
      <c r="A13" s="193"/>
      <c r="B13" s="331"/>
      <c r="C13" s="339"/>
      <c r="D13" s="331"/>
      <c r="E13" s="244"/>
      <c r="F13" s="245"/>
      <c r="G13" s="322"/>
      <c r="H13" s="322"/>
      <c r="I13" s="322"/>
      <c r="J13" s="320"/>
      <c r="K13" s="210"/>
      <c r="L13" s="210"/>
      <c r="M13" s="322"/>
      <c r="N13" s="322"/>
      <c r="O13" s="322"/>
      <c r="P13" s="320"/>
      <c r="Q13" s="210"/>
      <c r="R13" s="210"/>
      <c r="S13" s="322"/>
      <c r="T13" s="320"/>
      <c r="U13" s="320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</row>
    <row r="14" spans="1:44" ht="13.5" thickBot="1">
      <c r="A14" s="193"/>
      <c r="B14" s="363" t="s">
        <v>152</v>
      </c>
      <c r="C14" s="364"/>
      <c r="D14" s="364"/>
      <c r="E14" s="246"/>
      <c r="F14" s="247"/>
      <c r="G14" s="88"/>
      <c r="H14" s="88"/>
      <c r="I14" s="88"/>
      <c r="J14" s="81"/>
      <c r="K14" s="250"/>
      <c r="L14" s="250"/>
      <c r="M14" s="88"/>
      <c r="N14" s="88"/>
      <c r="O14" s="88"/>
      <c r="P14" s="81"/>
      <c r="Q14" s="250"/>
      <c r="R14" s="250"/>
      <c r="S14" s="88"/>
      <c r="T14" s="81"/>
      <c r="U14" s="89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</row>
    <row r="15" spans="1:44" ht="57.75" customHeight="1" thickBot="1">
      <c r="A15" s="193"/>
      <c r="B15" s="82"/>
      <c r="C15" s="356" t="s">
        <v>238</v>
      </c>
      <c r="D15" s="356"/>
      <c r="E15" s="356"/>
      <c r="F15" s="356"/>
      <c r="G15" s="356"/>
      <c r="H15" s="356"/>
      <c r="I15" s="356"/>
      <c r="J15" s="356"/>
      <c r="K15" s="251"/>
      <c r="L15" s="251"/>
      <c r="M15" s="84"/>
      <c r="N15" s="84"/>
      <c r="O15" s="84"/>
      <c r="P15" s="83"/>
      <c r="Q15" s="251"/>
      <c r="R15" s="251"/>
      <c r="S15" s="84"/>
      <c r="T15" s="83"/>
      <c r="U15" s="85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194"/>
      <c r="AH15" s="195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</row>
    <row r="16" spans="1:44" ht="24">
      <c r="A16" s="193"/>
      <c r="B16" s="139">
        <v>1</v>
      </c>
      <c r="C16" s="196" t="s">
        <v>139</v>
      </c>
      <c r="D16" s="197" t="s">
        <v>71</v>
      </c>
      <c r="E16" s="230" t="str">
        <f>IF(((C16="Auditoría de Gestión de la Configuración")*AND(G16="No")),"No","")</f>
        <v/>
      </c>
      <c r="F16" s="230" t="str">
        <f>IF(((C16="Auditoría de Gestión de la Configuración")*AND(G16="Si")),"Si","")</f>
        <v>Si</v>
      </c>
      <c r="G16" s="174" t="s">
        <v>134</v>
      </c>
      <c r="H16" s="361"/>
      <c r="I16" s="362"/>
      <c r="J16" s="80"/>
      <c r="K16" s="230" t="str">
        <f>IF(((C16="Auditoría de gestión de la configuración")*AND(M16="No")),"No","")</f>
        <v/>
      </c>
      <c r="L16" s="230" t="str">
        <f>IF(((C16="Auditoría de gestión de la configuración")*AND(M16="Si")),"Si","")</f>
        <v>Si</v>
      </c>
      <c r="M16" s="175" t="s">
        <v>134</v>
      </c>
      <c r="N16" s="76"/>
      <c r="O16" s="75"/>
      <c r="P16" s="80"/>
      <c r="Q16" s="230" t="str">
        <f>IF(((C16="Auditoría de gestión de la configuración")*AND(S16="No")),"No","")</f>
        <v/>
      </c>
      <c r="R16" s="230" t="str">
        <f>IF(((C16="Auditoría de gestión de la configuración")*AND(S16="Si")),"Si","")</f>
        <v>Si</v>
      </c>
      <c r="S16" s="175" t="s">
        <v>134</v>
      </c>
      <c r="T16" s="80"/>
      <c r="U16" s="80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5"/>
      <c r="AI16" s="195"/>
      <c r="AJ16" s="195"/>
      <c r="AK16" s="195"/>
      <c r="AL16" s="195"/>
      <c r="AM16" s="195"/>
      <c r="AN16" s="195"/>
      <c r="AO16" s="195"/>
      <c r="AP16" s="195"/>
      <c r="AQ16" s="195"/>
      <c r="AR16" s="195"/>
    </row>
    <row r="17" spans="1:44" ht="24">
      <c r="A17" s="193"/>
      <c r="B17" s="140">
        <v>2</v>
      </c>
      <c r="C17" s="196" t="s">
        <v>139</v>
      </c>
      <c r="D17" s="198" t="s">
        <v>125</v>
      </c>
      <c r="E17" s="230" t="str">
        <f>IF(((C17="Auditoría de Gestión de la Configuración")*AND(G17="No")),"No","")</f>
        <v/>
      </c>
      <c r="F17" s="230" t="str">
        <f>IF(((C17="Auditoría de Gestión de la Configuración")*AND(G17="Si")),"Si","")</f>
        <v>Si</v>
      </c>
      <c r="G17" s="175" t="s">
        <v>134</v>
      </c>
      <c r="H17" s="376"/>
      <c r="I17" s="376"/>
      <c r="J17" s="73"/>
      <c r="K17" s="230" t="str">
        <f>IF(((C17="Auditoría de gestión de la configuración")*AND(M17="No")),"No","")</f>
        <v/>
      </c>
      <c r="L17" s="230" t="str">
        <f>IF(((C17="Auditoría de gestión de la configuración")*AND(M17="Si")),"Si","")</f>
        <v>Si</v>
      </c>
      <c r="M17" s="175" t="s">
        <v>134</v>
      </c>
      <c r="N17" s="60"/>
      <c r="O17" s="59"/>
      <c r="P17" s="73"/>
      <c r="Q17" s="230" t="str">
        <f>IF(((C17="Auditoría de gestión de la configuración")*AND(S17="No")),"No","")</f>
        <v>No</v>
      </c>
      <c r="R17" s="230" t="str">
        <f>IF(((C17="Auditoría de gestión de la configuración")*AND(S17="Si")),"Si","")</f>
        <v/>
      </c>
      <c r="S17" s="175" t="s">
        <v>135</v>
      </c>
      <c r="T17" s="73"/>
      <c r="U17" s="73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  <c r="AG17" s="194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</row>
    <row r="18" spans="1:44" ht="24">
      <c r="A18" s="199"/>
      <c r="B18" s="139">
        <v>3</v>
      </c>
      <c r="C18" s="196" t="s">
        <v>138</v>
      </c>
      <c r="D18" s="70" t="s">
        <v>195</v>
      </c>
      <c r="E18" s="230" t="str">
        <f>IF(((C18="Auditoría de Calidad")*AND(G18="No")),"No","")</f>
        <v/>
      </c>
      <c r="F18" s="230" t="str">
        <f>IF(((C18="Auditoría de Calidad")*AND(G18="Si")),"Si","")</f>
        <v/>
      </c>
      <c r="G18" s="176"/>
      <c r="H18" s="354"/>
      <c r="I18" s="354"/>
      <c r="J18" s="68"/>
      <c r="K18" s="230" t="str">
        <f>IF(((C18="Auditoría de Calidad")*AND(M18="No")),"No","")</f>
        <v/>
      </c>
      <c r="L18" s="230" t="str">
        <f>IF(((C18="Auditoría de Calidad")*AND(M18="Si")),"Si","")</f>
        <v/>
      </c>
      <c r="M18" s="176"/>
      <c r="N18" s="374"/>
      <c r="O18" s="375"/>
      <c r="P18" s="67"/>
      <c r="Q18" s="230" t="str">
        <f>IF(((C18="Auditoría de Calidad")*AND(S18="No")),"No","")</f>
        <v/>
      </c>
      <c r="R18" s="230" t="str">
        <f>IF(((C18="Auditoría de Calidad")*AND(S18="Si")),"Si","")</f>
        <v/>
      </c>
      <c r="S18" s="176"/>
      <c r="T18" s="67"/>
      <c r="U18" s="65"/>
      <c r="V18" s="200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</row>
    <row r="19" spans="1:44">
      <c r="A19" s="199"/>
      <c r="B19" s="140">
        <v>4</v>
      </c>
      <c r="C19" s="196" t="s">
        <v>138</v>
      </c>
      <c r="D19" s="70" t="s">
        <v>201</v>
      </c>
      <c r="E19" s="230" t="str">
        <f t="shared" ref="E19:E29" si="0">IF(((C19="Auditoría de Calidad")*AND(G19="No")),"No","")</f>
        <v/>
      </c>
      <c r="F19" s="230" t="str">
        <f t="shared" ref="F19:F29" si="1">IF(((C19="Auditoría de Calidad")*AND(G19="Si")),"Si","")</f>
        <v/>
      </c>
      <c r="G19" s="176"/>
      <c r="H19" s="354"/>
      <c r="I19" s="354"/>
      <c r="J19" s="68"/>
      <c r="K19" s="230" t="str">
        <f t="shared" ref="K19:K29" si="2">IF(((C19="Auditoría de Calidad")*AND(M19="No")),"No","")</f>
        <v/>
      </c>
      <c r="L19" s="230" t="str">
        <f t="shared" ref="L19:L29" si="3">IF(((C19="Auditoría de Calidad")*AND(M19="Si")),"Si","")</f>
        <v/>
      </c>
      <c r="M19" s="176"/>
      <c r="N19" s="374"/>
      <c r="O19" s="375"/>
      <c r="P19" s="67"/>
      <c r="Q19" s="230" t="str">
        <f t="shared" ref="Q19:Q29" si="4">IF(((C19="Auditoría de Calidad")*AND(S19="No")),"No","")</f>
        <v/>
      </c>
      <c r="R19" s="230" t="str">
        <f t="shared" ref="R19:R29" si="5">IF(((C19="Auditoría de Calidad")*AND(S19="Si")),"Si","")</f>
        <v/>
      </c>
      <c r="S19" s="176"/>
      <c r="T19" s="67"/>
      <c r="U19" s="65"/>
      <c r="V19" s="200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  <c r="AM19" s="199"/>
      <c r="AN19" s="199"/>
      <c r="AO19" s="199"/>
      <c r="AP19" s="199"/>
      <c r="AQ19" s="199"/>
      <c r="AR19" s="199"/>
    </row>
    <row r="20" spans="1:44" ht="24">
      <c r="A20" s="199"/>
      <c r="B20" s="139">
        <v>5</v>
      </c>
      <c r="C20" s="196" t="s">
        <v>138</v>
      </c>
      <c r="D20" s="70" t="s">
        <v>202</v>
      </c>
      <c r="E20" s="230" t="str">
        <f t="shared" si="0"/>
        <v/>
      </c>
      <c r="F20" s="230" t="str">
        <f t="shared" si="1"/>
        <v/>
      </c>
      <c r="G20" s="176"/>
      <c r="H20" s="354"/>
      <c r="I20" s="354"/>
      <c r="J20" s="68"/>
      <c r="K20" s="230" t="str">
        <f t="shared" si="2"/>
        <v/>
      </c>
      <c r="L20" s="230" t="str">
        <f t="shared" si="3"/>
        <v/>
      </c>
      <c r="M20" s="176"/>
      <c r="N20" s="374"/>
      <c r="O20" s="375"/>
      <c r="P20" s="67"/>
      <c r="Q20" s="230" t="str">
        <f t="shared" si="4"/>
        <v/>
      </c>
      <c r="R20" s="230" t="str">
        <f t="shared" si="5"/>
        <v/>
      </c>
      <c r="S20" s="176"/>
      <c r="T20" s="67"/>
      <c r="U20" s="65"/>
      <c r="V20" s="200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</row>
    <row r="21" spans="1:44">
      <c r="A21" s="199"/>
      <c r="B21" s="140">
        <v>6</v>
      </c>
      <c r="C21" s="196" t="s">
        <v>138</v>
      </c>
      <c r="D21" s="70" t="s">
        <v>203</v>
      </c>
      <c r="E21" s="230" t="str">
        <f t="shared" si="0"/>
        <v/>
      </c>
      <c r="F21" s="230" t="str">
        <f t="shared" si="1"/>
        <v/>
      </c>
      <c r="G21" s="176"/>
      <c r="H21" s="354"/>
      <c r="I21" s="354"/>
      <c r="J21" s="68"/>
      <c r="K21" s="230" t="str">
        <f t="shared" si="2"/>
        <v/>
      </c>
      <c r="L21" s="230" t="str">
        <f t="shared" si="3"/>
        <v/>
      </c>
      <c r="M21" s="176"/>
      <c r="N21" s="374"/>
      <c r="O21" s="375"/>
      <c r="P21" s="67"/>
      <c r="Q21" s="230" t="str">
        <f t="shared" si="4"/>
        <v/>
      </c>
      <c r="R21" s="230" t="str">
        <f t="shared" si="5"/>
        <v/>
      </c>
      <c r="S21" s="176"/>
      <c r="T21" s="67"/>
      <c r="U21" s="65"/>
      <c r="V21" s="200"/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</row>
    <row r="22" spans="1:44" ht="24">
      <c r="A22" s="199"/>
      <c r="B22" s="139">
        <v>7</v>
      </c>
      <c r="C22" s="196" t="s">
        <v>138</v>
      </c>
      <c r="D22" s="70" t="s">
        <v>239</v>
      </c>
      <c r="E22" s="230" t="str">
        <f t="shared" si="0"/>
        <v/>
      </c>
      <c r="F22" s="230" t="str">
        <f t="shared" si="1"/>
        <v/>
      </c>
      <c r="G22" s="176"/>
      <c r="H22" s="354"/>
      <c r="I22" s="354"/>
      <c r="J22" s="68"/>
      <c r="K22" s="230" t="str">
        <f t="shared" si="2"/>
        <v/>
      </c>
      <c r="L22" s="230" t="str">
        <f t="shared" si="3"/>
        <v/>
      </c>
      <c r="M22" s="176"/>
      <c r="N22" s="374"/>
      <c r="O22" s="375"/>
      <c r="P22" s="67"/>
      <c r="Q22" s="230" t="str">
        <f t="shared" si="4"/>
        <v/>
      </c>
      <c r="R22" s="230" t="str">
        <f t="shared" si="5"/>
        <v/>
      </c>
      <c r="S22" s="176"/>
      <c r="T22" s="67"/>
      <c r="U22" s="65"/>
      <c r="V22" s="200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</row>
    <row r="23" spans="1:44" ht="36">
      <c r="A23" s="199"/>
      <c r="B23" s="140">
        <v>8</v>
      </c>
      <c r="C23" s="196" t="s">
        <v>138</v>
      </c>
      <c r="D23" s="70" t="s">
        <v>204</v>
      </c>
      <c r="E23" s="230" t="str">
        <f t="shared" si="0"/>
        <v/>
      </c>
      <c r="F23" s="230" t="str">
        <f t="shared" si="1"/>
        <v/>
      </c>
      <c r="G23" s="176"/>
      <c r="H23" s="354"/>
      <c r="I23" s="354"/>
      <c r="J23" s="68"/>
      <c r="K23" s="230" t="str">
        <f t="shared" si="2"/>
        <v/>
      </c>
      <c r="L23" s="230" t="str">
        <f t="shared" si="3"/>
        <v/>
      </c>
      <c r="M23" s="176"/>
      <c r="N23" s="374"/>
      <c r="O23" s="375"/>
      <c r="P23" s="67"/>
      <c r="Q23" s="230" t="str">
        <f t="shared" si="4"/>
        <v/>
      </c>
      <c r="R23" s="230" t="str">
        <f t="shared" si="5"/>
        <v/>
      </c>
      <c r="S23" s="176"/>
      <c r="T23" s="67"/>
      <c r="U23" s="65"/>
      <c r="V23" s="200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</row>
    <row r="24" spans="1:44" ht="48">
      <c r="A24" s="199"/>
      <c r="B24" s="139">
        <v>9</v>
      </c>
      <c r="C24" s="196" t="s">
        <v>138</v>
      </c>
      <c r="D24" s="70" t="s">
        <v>205</v>
      </c>
      <c r="E24" s="230" t="str">
        <f t="shared" si="0"/>
        <v/>
      </c>
      <c r="F24" s="230" t="str">
        <f t="shared" si="1"/>
        <v/>
      </c>
      <c r="G24" s="176"/>
      <c r="H24" s="354"/>
      <c r="I24" s="354"/>
      <c r="J24" s="68"/>
      <c r="K24" s="230" t="str">
        <f t="shared" si="2"/>
        <v/>
      </c>
      <c r="L24" s="230" t="str">
        <f t="shared" si="3"/>
        <v/>
      </c>
      <c r="M24" s="176"/>
      <c r="N24" s="374"/>
      <c r="O24" s="375"/>
      <c r="P24" s="67"/>
      <c r="Q24" s="230" t="str">
        <f t="shared" si="4"/>
        <v/>
      </c>
      <c r="R24" s="230" t="str">
        <f t="shared" si="5"/>
        <v/>
      </c>
      <c r="S24" s="176"/>
      <c r="T24" s="67"/>
      <c r="U24" s="65"/>
      <c r="V24" s="200"/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</row>
    <row r="25" spans="1:44" ht="24">
      <c r="A25" s="199"/>
      <c r="B25" s="140">
        <v>10</v>
      </c>
      <c r="C25" s="196" t="s">
        <v>138</v>
      </c>
      <c r="D25" s="70" t="s">
        <v>196</v>
      </c>
      <c r="E25" s="230" t="str">
        <f t="shared" si="0"/>
        <v/>
      </c>
      <c r="F25" s="230" t="str">
        <f t="shared" si="1"/>
        <v/>
      </c>
      <c r="G25" s="176"/>
      <c r="H25" s="354"/>
      <c r="I25" s="354"/>
      <c r="J25" s="68"/>
      <c r="K25" s="230" t="str">
        <f t="shared" si="2"/>
        <v/>
      </c>
      <c r="L25" s="230" t="str">
        <f t="shared" si="3"/>
        <v/>
      </c>
      <c r="M25" s="176"/>
      <c r="N25" s="374"/>
      <c r="O25" s="375"/>
      <c r="P25" s="67"/>
      <c r="Q25" s="230" t="str">
        <f t="shared" si="4"/>
        <v/>
      </c>
      <c r="R25" s="230" t="str">
        <f t="shared" si="5"/>
        <v/>
      </c>
      <c r="S25" s="176"/>
      <c r="T25" s="67"/>
      <c r="U25" s="65"/>
      <c r="V25" s="200"/>
      <c r="W25" s="199"/>
      <c r="X25" s="199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199"/>
      <c r="AJ25" s="199"/>
      <c r="AK25" s="199"/>
      <c r="AL25" s="199"/>
      <c r="AM25" s="199"/>
      <c r="AN25" s="199"/>
      <c r="AO25" s="199"/>
      <c r="AP25" s="199"/>
      <c r="AQ25" s="199"/>
      <c r="AR25" s="199"/>
    </row>
    <row r="26" spans="1:44" ht="24">
      <c r="A26" s="199"/>
      <c r="B26" s="139">
        <v>11</v>
      </c>
      <c r="C26" s="196" t="s">
        <v>138</v>
      </c>
      <c r="D26" s="70" t="s">
        <v>197</v>
      </c>
      <c r="E26" s="230" t="str">
        <f t="shared" si="0"/>
        <v/>
      </c>
      <c r="F26" s="230" t="str">
        <f t="shared" si="1"/>
        <v/>
      </c>
      <c r="G26" s="176"/>
      <c r="H26" s="354"/>
      <c r="I26" s="354"/>
      <c r="J26" s="68"/>
      <c r="K26" s="230" t="str">
        <f t="shared" si="2"/>
        <v/>
      </c>
      <c r="L26" s="230" t="str">
        <f t="shared" si="3"/>
        <v/>
      </c>
      <c r="M26" s="176"/>
      <c r="N26" s="374"/>
      <c r="O26" s="375"/>
      <c r="P26" s="67"/>
      <c r="Q26" s="230" t="str">
        <f t="shared" si="4"/>
        <v/>
      </c>
      <c r="R26" s="230" t="str">
        <f t="shared" si="5"/>
        <v/>
      </c>
      <c r="S26" s="176"/>
      <c r="T26" s="67"/>
      <c r="U26" s="65"/>
      <c r="V26" s="200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  <c r="AK26" s="199"/>
      <c r="AL26" s="199"/>
      <c r="AM26" s="199"/>
      <c r="AN26" s="199"/>
      <c r="AO26" s="199"/>
      <c r="AP26" s="199"/>
      <c r="AQ26" s="199"/>
      <c r="AR26" s="199"/>
    </row>
    <row r="27" spans="1:44" ht="24">
      <c r="A27" s="199"/>
      <c r="B27" s="140">
        <v>12</v>
      </c>
      <c r="C27" s="196" t="s">
        <v>138</v>
      </c>
      <c r="D27" s="70" t="s">
        <v>206</v>
      </c>
      <c r="E27" s="230" t="str">
        <f t="shared" si="0"/>
        <v/>
      </c>
      <c r="F27" s="230" t="str">
        <f t="shared" si="1"/>
        <v/>
      </c>
      <c r="G27" s="176"/>
      <c r="H27" s="354"/>
      <c r="I27" s="354"/>
      <c r="J27" s="68"/>
      <c r="K27" s="230" t="str">
        <f t="shared" si="2"/>
        <v/>
      </c>
      <c r="L27" s="230" t="str">
        <f t="shared" si="3"/>
        <v/>
      </c>
      <c r="M27" s="176"/>
      <c r="N27" s="374"/>
      <c r="O27" s="375"/>
      <c r="P27" s="67"/>
      <c r="Q27" s="230" t="str">
        <f t="shared" si="4"/>
        <v/>
      </c>
      <c r="R27" s="230" t="str">
        <f t="shared" si="5"/>
        <v/>
      </c>
      <c r="S27" s="176"/>
      <c r="T27" s="67"/>
      <c r="U27" s="65"/>
      <c r="V27" s="200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AJ27" s="199"/>
      <c r="AK27" s="199"/>
      <c r="AL27" s="199"/>
      <c r="AM27" s="199"/>
      <c r="AN27" s="199"/>
      <c r="AO27" s="199"/>
      <c r="AP27" s="199"/>
      <c r="AQ27" s="199"/>
      <c r="AR27" s="199"/>
    </row>
    <row r="28" spans="1:44" ht="24">
      <c r="A28" s="199"/>
      <c r="B28" s="139">
        <v>13</v>
      </c>
      <c r="C28" s="196" t="s">
        <v>138</v>
      </c>
      <c r="D28" s="70" t="s">
        <v>198</v>
      </c>
      <c r="E28" s="230" t="str">
        <f t="shared" si="0"/>
        <v/>
      </c>
      <c r="F28" s="230" t="str">
        <f t="shared" si="1"/>
        <v/>
      </c>
      <c r="G28" s="176"/>
      <c r="H28" s="354"/>
      <c r="I28" s="354"/>
      <c r="J28" s="68"/>
      <c r="K28" s="230" t="str">
        <f t="shared" si="2"/>
        <v/>
      </c>
      <c r="L28" s="230" t="str">
        <f t="shared" si="3"/>
        <v/>
      </c>
      <c r="M28" s="176"/>
      <c r="N28" s="374"/>
      <c r="O28" s="375"/>
      <c r="P28" s="67"/>
      <c r="Q28" s="230" t="str">
        <f t="shared" si="4"/>
        <v/>
      </c>
      <c r="R28" s="230" t="str">
        <f t="shared" si="5"/>
        <v/>
      </c>
      <c r="S28" s="176"/>
      <c r="T28" s="67"/>
      <c r="U28" s="65"/>
      <c r="V28" s="200"/>
      <c r="W28" s="199"/>
      <c r="X28" s="199"/>
      <c r="Y28" s="199"/>
      <c r="Z28" s="199"/>
      <c r="AA28" s="199"/>
      <c r="AB28" s="199"/>
      <c r="AC28" s="199"/>
      <c r="AD28" s="199"/>
      <c r="AE28" s="199"/>
      <c r="AF28" s="199"/>
      <c r="AG28" s="199"/>
      <c r="AH28" s="199"/>
      <c r="AI28" s="199"/>
      <c r="AJ28" s="199"/>
      <c r="AK28" s="199"/>
      <c r="AL28" s="199"/>
      <c r="AM28" s="199"/>
      <c r="AN28" s="199"/>
      <c r="AO28" s="199"/>
      <c r="AP28" s="199"/>
      <c r="AQ28" s="199"/>
      <c r="AR28" s="199"/>
    </row>
    <row r="29" spans="1:44" ht="24.75" thickBot="1">
      <c r="A29" s="199"/>
      <c r="B29" s="140">
        <v>14</v>
      </c>
      <c r="C29" s="196" t="s">
        <v>138</v>
      </c>
      <c r="D29" s="70" t="s">
        <v>199</v>
      </c>
      <c r="E29" s="230" t="str">
        <f t="shared" si="0"/>
        <v/>
      </c>
      <c r="F29" s="230" t="str">
        <f t="shared" si="1"/>
        <v/>
      </c>
      <c r="G29" s="176"/>
      <c r="H29" s="354"/>
      <c r="I29" s="354"/>
      <c r="J29" s="68"/>
      <c r="K29" s="230" t="str">
        <f t="shared" si="2"/>
        <v/>
      </c>
      <c r="L29" s="230" t="str">
        <f t="shared" si="3"/>
        <v/>
      </c>
      <c r="M29" s="176"/>
      <c r="N29" s="374"/>
      <c r="O29" s="375"/>
      <c r="P29" s="67"/>
      <c r="Q29" s="230" t="str">
        <f t="shared" si="4"/>
        <v/>
      </c>
      <c r="R29" s="230" t="str">
        <f t="shared" si="5"/>
        <v/>
      </c>
      <c r="S29" s="176"/>
      <c r="T29" s="67"/>
      <c r="U29" s="65"/>
      <c r="V29" s="200"/>
      <c r="W29" s="199"/>
      <c r="X29" s="199"/>
      <c r="Y29" s="199"/>
      <c r="Z29" s="199"/>
      <c r="AA29" s="199"/>
      <c r="AB29" s="199"/>
      <c r="AC29" s="199"/>
      <c r="AD29" s="199"/>
      <c r="AE29" s="199"/>
      <c r="AF29" s="199"/>
      <c r="AG29" s="199"/>
      <c r="AH29" s="199"/>
      <c r="AI29" s="199"/>
      <c r="AJ29" s="199"/>
      <c r="AK29" s="199"/>
      <c r="AL29" s="199"/>
      <c r="AM29" s="199"/>
      <c r="AN29" s="199"/>
      <c r="AO29" s="199"/>
      <c r="AP29" s="199"/>
      <c r="AQ29" s="199"/>
      <c r="AR29" s="199"/>
    </row>
    <row r="30" spans="1:44" ht="57" customHeight="1" thickBot="1">
      <c r="A30" s="199"/>
      <c r="B30" s="82"/>
      <c r="C30" s="356" t="s">
        <v>153</v>
      </c>
      <c r="D30" s="356"/>
      <c r="E30" s="356"/>
      <c r="F30" s="356"/>
      <c r="G30" s="356"/>
      <c r="H30" s="356"/>
      <c r="I30" s="356"/>
      <c r="J30" s="356"/>
      <c r="K30" s="251"/>
      <c r="L30" s="251"/>
      <c r="M30" s="84"/>
      <c r="N30" s="377"/>
      <c r="O30" s="377"/>
      <c r="P30" s="83"/>
      <c r="Q30" s="251"/>
      <c r="R30" s="251"/>
      <c r="S30" s="84"/>
      <c r="T30" s="83"/>
      <c r="U30" s="85"/>
      <c r="V30" s="200"/>
      <c r="W30" s="199"/>
      <c r="X30" s="199"/>
      <c r="Y30" s="199"/>
      <c r="Z30" s="199"/>
      <c r="AA30" s="199"/>
      <c r="AB30" s="199"/>
      <c r="AC30" s="199"/>
      <c r="AD30" s="199"/>
      <c r="AE30" s="199"/>
      <c r="AF30" s="199"/>
      <c r="AG30" s="199"/>
      <c r="AH30" s="199"/>
      <c r="AI30" s="199"/>
      <c r="AJ30" s="199"/>
      <c r="AK30" s="199"/>
      <c r="AL30" s="199"/>
      <c r="AM30" s="199"/>
      <c r="AN30" s="199"/>
      <c r="AO30" s="199"/>
      <c r="AP30" s="199"/>
      <c r="AQ30" s="199"/>
      <c r="AR30" s="199"/>
    </row>
    <row r="31" spans="1:44" ht="24">
      <c r="A31" s="199"/>
      <c r="B31" s="139">
        <v>1</v>
      </c>
      <c r="C31" s="196" t="s">
        <v>139</v>
      </c>
      <c r="D31" s="197" t="s">
        <v>71</v>
      </c>
      <c r="E31" s="230" t="str">
        <f>IF(((C31="Auditoría de Gestión de la Configuración")*AND(G31="No")),"No","")</f>
        <v/>
      </c>
      <c r="F31" s="230" t="str">
        <f>IF(((C31="Auditoría de Gestión de la Configuración")*AND(G31="Si")),"Si","")</f>
        <v>Si</v>
      </c>
      <c r="G31" s="176" t="s">
        <v>134</v>
      </c>
      <c r="H31" s="354"/>
      <c r="I31" s="354"/>
      <c r="J31" s="68"/>
      <c r="K31" s="230" t="str">
        <f>IF(((C31="Auditoría de gestión de la configuración")*AND(M31="No")),"No","")</f>
        <v/>
      </c>
      <c r="L31" s="230" t="str">
        <f>IF(((C31="Auditoría de gestión de la configuración")*AND(M31="Si")),"Si","")</f>
        <v>Si</v>
      </c>
      <c r="M31" s="176" t="s">
        <v>134</v>
      </c>
      <c r="N31" s="374"/>
      <c r="O31" s="375"/>
      <c r="P31" s="67"/>
      <c r="Q31" s="230" t="str">
        <f>IF(((C31="Auditoría de gestión de la configuración")*AND(S31="No")),"No","")</f>
        <v/>
      </c>
      <c r="R31" s="230" t="str">
        <f>IF(((C31="Auditoría de gestión de la configuración")*AND(S31="Si")),"Si","")</f>
        <v>Si</v>
      </c>
      <c r="S31" s="176" t="s">
        <v>134</v>
      </c>
      <c r="T31" s="67"/>
      <c r="U31" s="65"/>
      <c r="V31" s="200"/>
      <c r="W31" s="199"/>
      <c r="X31" s="199"/>
      <c r="Y31" s="199"/>
      <c r="Z31" s="199"/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</row>
    <row r="32" spans="1:44" ht="24">
      <c r="A32" s="199"/>
      <c r="B32" s="140">
        <f>1+B31</f>
        <v>2</v>
      </c>
      <c r="C32" s="196" t="s">
        <v>139</v>
      </c>
      <c r="D32" s="198" t="s">
        <v>126</v>
      </c>
      <c r="E32" s="230" t="str">
        <f>IF(((C32="Auditoría de Gestión de la Configuración")*AND(G32="No")),"No","")</f>
        <v>No</v>
      </c>
      <c r="F32" s="230" t="str">
        <f>IF(((C32="Auditoría de Gestión de la Configuración")*AND(G32="Si")),"Si","")</f>
        <v/>
      </c>
      <c r="G32" s="176" t="s">
        <v>135</v>
      </c>
      <c r="H32" s="354"/>
      <c r="I32" s="354"/>
      <c r="J32" s="68"/>
      <c r="K32" s="230" t="str">
        <f>IF(((C32="Auditoría de gestión de la configuración")*AND(M32="No")),"No","")</f>
        <v/>
      </c>
      <c r="L32" s="230" t="str">
        <f>IF(((C32="Auditoría de gestión de la configuración")*AND(M32="Si")),"Si","")</f>
        <v>Si</v>
      </c>
      <c r="M32" s="176" t="s">
        <v>134</v>
      </c>
      <c r="N32" s="374"/>
      <c r="O32" s="375"/>
      <c r="P32" s="67"/>
      <c r="Q32" s="230" t="str">
        <f>IF(((C32="Auditoría de gestión de la configuración")*AND(S32="No")),"No","")</f>
        <v/>
      </c>
      <c r="R32" s="230" t="str">
        <f>IF(((C32="Auditoría de gestión de la configuración")*AND(S32="Si")),"Si","")</f>
        <v>Si</v>
      </c>
      <c r="S32" s="176" t="s">
        <v>134</v>
      </c>
      <c r="T32" s="67"/>
      <c r="U32" s="65"/>
      <c r="V32" s="200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</row>
    <row r="33" spans="1:44" ht="24">
      <c r="A33" s="199"/>
      <c r="B33" s="140">
        <f t="shared" ref="B33:B40" si="6">1+B32</f>
        <v>3</v>
      </c>
      <c r="C33" s="196" t="s">
        <v>138</v>
      </c>
      <c r="D33" s="70" t="s">
        <v>195</v>
      </c>
      <c r="E33" s="230" t="str">
        <f>IF(((C33="Auditoría de Calidad")*AND(G33="No")),"No","")</f>
        <v/>
      </c>
      <c r="F33" s="230" t="str">
        <f>IF(((C33="Auditoría de Calidad")*AND(G33="Si")),"Si","")</f>
        <v/>
      </c>
      <c r="G33" s="176"/>
      <c r="H33" s="354"/>
      <c r="I33" s="354"/>
      <c r="J33" s="68"/>
      <c r="K33" s="230" t="str">
        <f>IF(((C33="Auditoría de Calidad")*AND(M33="No")),"No","")</f>
        <v/>
      </c>
      <c r="L33" s="230" t="str">
        <f>IF(((C33="Auditoría de Calidad")*AND(M33="Si")),"Si","")</f>
        <v/>
      </c>
      <c r="M33" s="176"/>
      <c r="N33" s="374"/>
      <c r="O33" s="375"/>
      <c r="P33" s="67"/>
      <c r="Q33" s="230" t="str">
        <f>IF(((C33="Auditoría de Calidad")*AND(S33="No")),"No","")</f>
        <v>No</v>
      </c>
      <c r="R33" s="230" t="str">
        <f>IF(((C33="Auditoría de Calidad")*AND(S33="Si")),"Si","")</f>
        <v/>
      </c>
      <c r="S33" s="176" t="s">
        <v>135</v>
      </c>
      <c r="T33" s="67"/>
      <c r="U33" s="65"/>
      <c r="V33" s="200"/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</row>
    <row r="34" spans="1:44">
      <c r="A34" s="199"/>
      <c r="B34" s="140">
        <f t="shared" si="6"/>
        <v>4</v>
      </c>
      <c r="C34" s="196" t="s">
        <v>138</v>
      </c>
      <c r="D34" s="70" t="s">
        <v>201</v>
      </c>
      <c r="E34" s="230" t="str">
        <f t="shared" ref="E34:E40" si="7">IF(((C34="Auditoría de Calidad")*AND(G34="No")),"No","")</f>
        <v/>
      </c>
      <c r="F34" s="230" t="str">
        <f t="shared" ref="F34:F40" si="8">IF(((C34="Auditoría de Calidad")*AND(G34="Si")),"Si","")</f>
        <v/>
      </c>
      <c r="G34" s="176"/>
      <c r="H34" s="354"/>
      <c r="I34" s="354"/>
      <c r="J34" s="68"/>
      <c r="K34" s="230" t="str">
        <f t="shared" ref="K34:K40" si="9">IF(((C34="Auditoría de Calidad")*AND(M34="No")),"No","")</f>
        <v/>
      </c>
      <c r="L34" s="230" t="str">
        <f t="shared" ref="L34:L40" si="10">IF(((C34="Auditoría de Calidad")*AND(M34="Si")),"Si","")</f>
        <v/>
      </c>
      <c r="M34" s="176"/>
      <c r="N34" s="374"/>
      <c r="O34" s="375"/>
      <c r="P34" s="67"/>
      <c r="Q34" s="230" t="str">
        <f t="shared" ref="Q34:Q40" si="11">IF(((C34="Auditoría de Calidad")*AND(S34="No")),"No","")</f>
        <v/>
      </c>
      <c r="R34" s="230" t="str">
        <f t="shared" ref="R34:R40" si="12">IF(((C34="Auditoría de Calidad")*AND(S34="Si")),"Si","")</f>
        <v/>
      </c>
      <c r="S34" s="176"/>
      <c r="T34" s="67"/>
      <c r="U34" s="65"/>
      <c r="V34" s="200"/>
      <c r="W34" s="199"/>
      <c r="X34" s="199"/>
      <c r="Y34" s="199"/>
      <c r="Z34" s="199"/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199"/>
      <c r="AR34" s="199"/>
    </row>
    <row r="35" spans="1:44" ht="24">
      <c r="A35" s="199"/>
      <c r="B35" s="140">
        <f t="shared" si="6"/>
        <v>5</v>
      </c>
      <c r="C35" s="196" t="s">
        <v>138</v>
      </c>
      <c r="D35" s="70" t="s">
        <v>202</v>
      </c>
      <c r="E35" s="230" t="str">
        <f t="shared" si="7"/>
        <v/>
      </c>
      <c r="F35" s="230" t="str">
        <f t="shared" si="8"/>
        <v/>
      </c>
      <c r="G35" s="176"/>
      <c r="H35" s="354"/>
      <c r="I35" s="354"/>
      <c r="J35" s="68"/>
      <c r="K35" s="230" t="str">
        <f t="shared" si="9"/>
        <v/>
      </c>
      <c r="L35" s="230" t="str">
        <f t="shared" si="10"/>
        <v/>
      </c>
      <c r="M35" s="176"/>
      <c r="N35" s="374"/>
      <c r="O35" s="375"/>
      <c r="P35" s="67"/>
      <c r="Q35" s="230" t="str">
        <f t="shared" si="11"/>
        <v/>
      </c>
      <c r="R35" s="230" t="str">
        <f t="shared" si="12"/>
        <v/>
      </c>
      <c r="S35" s="176"/>
      <c r="T35" s="67"/>
      <c r="U35" s="65"/>
      <c r="V35" s="200"/>
      <c r="W35" s="199"/>
      <c r="X35" s="19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</row>
    <row r="36" spans="1:44">
      <c r="A36" s="199"/>
      <c r="B36" s="140">
        <f t="shared" si="6"/>
        <v>6</v>
      </c>
      <c r="C36" s="196" t="s">
        <v>138</v>
      </c>
      <c r="D36" s="70" t="s">
        <v>203</v>
      </c>
      <c r="E36" s="230" t="str">
        <f t="shared" si="7"/>
        <v/>
      </c>
      <c r="F36" s="230" t="str">
        <f t="shared" si="8"/>
        <v/>
      </c>
      <c r="G36" s="176"/>
      <c r="H36" s="354"/>
      <c r="I36" s="354"/>
      <c r="J36" s="68"/>
      <c r="K36" s="230" t="str">
        <f t="shared" si="9"/>
        <v/>
      </c>
      <c r="L36" s="230" t="str">
        <f t="shared" si="10"/>
        <v/>
      </c>
      <c r="M36" s="176"/>
      <c r="N36" s="374"/>
      <c r="O36" s="375"/>
      <c r="P36" s="67"/>
      <c r="Q36" s="230" t="str">
        <f t="shared" si="11"/>
        <v/>
      </c>
      <c r="R36" s="230" t="str">
        <f t="shared" si="12"/>
        <v/>
      </c>
      <c r="S36" s="176"/>
      <c r="T36" s="67"/>
      <c r="U36" s="65"/>
      <c r="V36" s="200"/>
      <c r="W36" s="199"/>
      <c r="X36" s="199"/>
      <c r="Y36" s="199"/>
      <c r="Z36" s="199"/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199"/>
      <c r="AR36" s="199"/>
    </row>
    <row r="37" spans="1:44" ht="24">
      <c r="A37" s="199"/>
      <c r="B37" s="140">
        <f t="shared" si="6"/>
        <v>7</v>
      </c>
      <c r="C37" s="196" t="s">
        <v>138</v>
      </c>
      <c r="D37" s="70" t="s">
        <v>124</v>
      </c>
      <c r="E37" s="230" t="str">
        <f t="shared" si="7"/>
        <v/>
      </c>
      <c r="F37" s="230" t="str">
        <f t="shared" si="8"/>
        <v/>
      </c>
      <c r="G37" s="176"/>
      <c r="H37" s="354"/>
      <c r="I37" s="354"/>
      <c r="J37" s="68"/>
      <c r="K37" s="230" t="str">
        <f t="shared" si="9"/>
        <v/>
      </c>
      <c r="L37" s="230" t="str">
        <f t="shared" si="10"/>
        <v/>
      </c>
      <c r="M37" s="176"/>
      <c r="N37" s="374"/>
      <c r="O37" s="375"/>
      <c r="P37" s="67"/>
      <c r="Q37" s="230" t="str">
        <f t="shared" si="11"/>
        <v/>
      </c>
      <c r="R37" s="230" t="str">
        <f t="shared" si="12"/>
        <v/>
      </c>
      <c r="S37" s="176"/>
      <c r="T37" s="67"/>
      <c r="U37" s="65"/>
      <c r="V37" s="200"/>
      <c r="W37" s="199"/>
      <c r="X37" s="199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</row>
    <row r="38" spans="1:44" ht="36">
      <c r="A38" s="199"/>
      <c r="B38" s="140">
        <f t="shared" si="6"/>
        <v>8</v>
      </c>
      <c r="C38" s="196" t="s">
        <v>138</v>
      </c>
      <c r="D38" s="70" t="s">
        <v>127</v>
      </c>
      <c r="E38" s="230" t="str">
        <f t="shared" si="7"/>
        <v/>
      </c>
      <c r="F38" s="230" t="str">
        <f t="shared" si="8"/>
        <v/>
      </c>
      <c r="G38" s="176"/>
      <c r="H38" s="354"/>
      <c r="I38" s="354"/>
      <c r="J38" s="68"/>
      <c r="K38" s="230" t="str">
        <f t="shared" si="9"/>
        <v/>
      </c>
      <c r="L38" s="230" t="str">
        <f t="shared" si="10"/>
        <v/>
      </c>
      <c r="M38" s="176"/>
      <c r="N38" s="374"/>
      <c r="O38" s="375"/>
      <c r="P38" s="67"/>
      <c r="Q38" s="230" t="str">
        <f t="shared" si="11"/>
        <v/>
      </c>
      <c r="R38" s="230" t="str">
        <f t="shared" si="12"/>
        <v/>
      </c>
      <c r="S38" s="176"/>
      <c r="T38" s="67"/>
      <c r="U38" s="65"/>
      <c r="V38" s="200"/>
      <c r="W38" s="199"/>
      <c r="X38" s="199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</row>
    <row r="39" spans="1:44" ht="36">
      <c r="A39" s="199"/>
      <c r="B39" s="140">
        <f t="shared" si="6"/>
        <v>9</v>
      </c>
      <c r="C39" s="196" t="s">
        <v>138</v>
      </c>
      <c r="D39" s="70" t="s">
        <v>213</v>
      </c>
      <c r="E39" s="230" t="str">
        <f t="shared" si="7"/>
        <v/>
      </c>
      <c r="F39" s="230" t="str">
        <f t="shared" si="8"/>
        <v/>
      </c>
      <c r="G39" s="176"/>
      <c r="H39" s="354"/>
      <c r="I39" s="354"/>
      <c r="J39" s="68"/>
      <c r="K39" s="230" t="str">
        <f t="shared" si="9"/>
        <v/>
      </c>
      <c r="L39" s="230" t="str">
        <f t="shared" si="10"/>
        <v/>
      </c>
      <c r="M39" s="176"/>
      <c r="N39" s="374"/>
      <c r="O39" s="375"/>
      <c r="P39" s="67"/>
      <c r="Q39" s="230" t="str">
        <f t="shared" si="11"/>
        <v/>
      </c>
      <c r="R39" s="230" t="str">
        <f t="shared" si="12"/>
        <v/>
      </c>
      <c r="S39" s="176"/>
      <c r="T39" s="67"/>
      <c r="U39" s="65"/>
      <c r="V39" s="200"/>
      <c r="W39" s="199"/>
      <c r="X39" s="199"/>
      <c r="Y39" s="199"/>
      <c r="Z39" s="199"/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</row>
    <row r="40" spans="1:44" ht="36.75" thickBot="1">
      <c r="A40" s="199"/>
      <c r="B40" s="140">
        <f t="shared" si="6"/>
        <v>10</v>
      </c>
      <c r="C40" s="196" t="s">
        <v>138</v>
      </c>
      <c r="D40" s="70" t="s">
        <v>214</v>
      </c>
      <c r="E40" s="230" t="str">
        <f t="shared" si="7"/>
        <v/>
      </c>
      <c r="F40" s="230" t="str">
        <f t="shared" si="8"/>
        <v/>
      </c>
      <c r="G40" s="176"/>
      <c r="H40" s="354"/>
      <c r="I40" s="354"/>
      <c r="J40" s="68"/>
      <c r="K40" s="230" t="str">
        <f t="shared" si="9"/>
        <v/>
      </c>
      <c r="L40" s="230" t="str">
        <f t="shared" si="10"/>
        <v/>
      </c>
      <c r="M40" s="176"/>
      <c r="N40" s="374"/>
      <c r="O40" s="375"/>
      <c r="P40" s="67"/>
      <c r="Q40" s="230" t="str">
        <f t="shared" si="11"/>
        <v/>
      </c>
      <c r="R40" s="230" t="str">
        <f t="shared" si="12"/>
        <v/>
      </c>
      <c r="S40" s="176"/>
      <c r="T40" s="67"/>
      <c r="U40" s="65"/>
      <c r="V40" s="200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</row>
    <row r="41" spans="1:44" ht="57" customHeight="1" thickBot="1">
      <c r="A41" s="193"/>
      <c r="B41" s="82"/>
      <c r="C41" s="356" t="s">
        <v>51</v>
      </c>
      <c r="D41" s="356"/>
      <c r="E41" s="356"/>
      <c r="F41" s="356"/>
      <c r="G41" s="356"/>
      <c r="H41" s="356"/>
      <c r="I41" s="356"/>
      <c r="J41" s="356"/>
      <c r="K41" s="251"/>
      <c r="L41" s="251"/>
      <c r="M41" s="84"/>
      <c r="N41" s="377"/>
      <c r="O41" s="377"/>
      <c r="P41" s="83"/>
      <c r="Q41" s="251"/>
      <c r="R41" s="251"/>
      <c r="S41" s="84"/>
      <c r="T41" s="83"/>
      <c r="U41" s="85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  <c r="AG41" s="194"/>
      <c r="AH41" s="195"/>
      <c r="AI41" s="195"/>
      <c r="AJ41" s="195"/>
      <c r="AK41" s="195"/>
      <c r="AL41" s="195"/>
      <c r="AM41" s="195"/>
      <c r="AN41" s="195"/>
      <c r="AO41" s="195"/>
      <c r="AP41" s="195"/>
      <c r="AQ41" s="195"/>
      <c r="AR41" s="195"/>
    </row>
    <row r="42" spans="1:44" ht="24">
      <c r="A42" s="193"/>
      <c r="B42" s="139">
        <v>1</v>
      </c>
      <c r="C42" s="196" t="s">
        <v>139</v>
      </c>
      <c r="D42" s="197" t="s">
        <v>71</v>
      </c>
      <c r="E42" s="230" t="str">
        <f>IF(((C42="Auditoría de Gestión de la Configuración")*AND(G42="No")),"No","")</f>
        <v/>
      </c>
      <c r="F42" s="230" t="str">
        <f>IF(((C42="Auditoría de Gestión de la Configuración")*AND(G42="Si")),"Si","")</f>
        <v>Si</v>
      </c>
      <c r="G42" s="248" t="s">
        <v>134</v>
      </c>
      <c r="H42" s="378"/>
      <c r="I42" s="378"/>
      <c r="J42" s="144"/>
      <c r="K42" s="230" t="str">
        <f>IF(((C42="Auditoría de gestión de la configuración")*AND(M42="No")),"No","")</f>
        <v/>
      </c>
      <c r="L42" s="230" t="str">
        <f>IF(((C42="Auditoría de gestión de la configuración")*AND(M42="Si")),"Si","")</f>
        <v>Si</v>
      </c>
      <c r="M42" s="248" t="s">
        <v>134</v>
      </c>
      <c r="N42" s="379"/>
      <c r="O42" s="380"/>
      <c r="P42" s="145"/>
      <c r="Q42" s="230" t="str">
        <f>IF(((C42="Auditoría de gestión de la configuración")*AND(S42="No")),"No","")</f>
        <v/>
      </c>
      <c r="R42" s="230" t="str">
        <f>IF(((C42="Auditoría de gestión de la configuración")*AND(S42="Si")),"Si","")</f>
        <v>Si</v>
      </c>
      <c r="S42" s="248" t="s">
        <v>134</v>
      </c>
      <c r="T42" s="145"/>
      <c r="U42" s="146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</row>
    <row r="43" spans="1:44" ht="24">
      <c r="A43" s="193"/>
      <c r="B43" s="140">
        <f>1+B42</f>
        <v>2</v>
      </c>
      <c r="C43" s="196" t="s">
        <v>139</v>
      </c>
      <c r="D43" s="198" t="s">
        <v>76</v>
      </c>
      <c r="E43" s="230" t="str">
        <f>IF(((C43="Auditoría de Gestión de la Configuración")*AND(G43="No")),"No","")</f>
        <v>No</v>
      </c>
      <c r="F43" s="230" t="str">
        <f>IF(((C43="Auditoría de Gestión de la Configuración")*AND(G43="Si")),"Si","")</f>
        <v/>
      </c>
      <c r="G43" s="176" t="s">
        <v>135</v>
      </c>
      <c r="H43" s="354"/>
      <c r="I43" s="354"/>
      <c r="J43" s="68"/>
      <c r="K43" s="230" t="str">
        <f>IF(((C43="Auditoría de gestión de la configuración")*AND(M43="No")),"No","")</f>
        <v>No</v>
      </c>
      <c r="L43" s="230" t="str">
        <f>IF(((C43="Auditoría de gestión de la configuración")*AND(M43="Si")),"Si","")</f>
        <v/>
      </c>
      <c r="M43" s="176" t="s">
        <v>135</v>
      </c>
      <c r="N43" s="374"/>
      <c r="O43" s="375"/>
      <c r="P43" s="67"/>
      <c r="Q43" s="230" t="str">
        <f>IF(((C43="Auditoría de gestión de la configuración")*AND(S43="No")),"No","")</f>
        <v/>
      </c>
      <c r="R43" s="230" t="str">
        <f>IF(((C43="Auditoría de gestión de la configuración")*AND(S43="Si")),"Si","")</f>
        <v>Si</v>
      </c>
      <c r="S43" s="176" t="s">
        <v>134</v>
      </c>
      <c r="T43" s="67"/>
      <c r="U43" s="65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</row>
    <row r="44" spans="1:44" ht="24">
      <c r="A44" s="193"/>
      <c r="B44" s="140">
        <f t="shared" ref="B44:B53" si="13">1+B43</f>
        <v>3</v>
      </c>
      <c r="C44" s="196" t="s">
        <v>138</v>
      </c>
      <c r="D44" s="70" t="s">
        <v>195</v>
      </c>
      <c r="E44" s="230" t="str">
        <f>IF(((C44="Auditoría de Calidad")*AND(G44="No")),"No","")</f>
        <v/>
      </c>
      <c r="F44" s="230" t="str">
        <f>IF(((C44="Auditoría de Calidad")*AND(G44="Si")),"Si","")</f>
        <v/>
      </c>
      <c r="G44" s="176"/>
      <c r="H44" s="354"/>
      <c r="I44" s="354"/>
      <c r="J44" s="68"/>
      <c r="K44" s="230" t="str">
        <f>IF(((C44="Auditoría de Calidad")*AND(M44="No")),"No","")</f>
        <v/>
      </c>
      <c r="L44" s="230" t="str">
        <f>IF(((C44="Auditoría de Calidad")*AND(M44="Si")),"Si","")</f>
        <v/>
      </c>
      <c r="M44" s="176"/>
      <c r="N44" s="374"/>
      <c r="O44" s="375"/>
      <c r="P44" s="67"/>
      <c r="Q44" s="230" t="str">
        <f>IF(((C44="Auditoría de Calidad")*AND(S44="No")),"No","")</f>
        <v/>
      </c>
      <c r="R44" s="230" t="str">
        <f>IF(((C44="Auditoría de Calidad")*AND(S44="Si")),"Si","")</f>
        <v/>
      </c>
      <c r="S44" s="176"/>
      <c r="T44" s="67"/>
      <c r="U44" s="65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</row>
    <row r="45" spans="1:44">
      <c r="A45" s="193"/>
      <c r="B45" s="140">
        <f t="shared" si="13"/>
        <v>4</v>
      </c>
      <c r="C45" s="196" t="s">
        <v>138</v>
      </c>
      <c r="D45" s="70" t="s">
        <v>201</v>
      </c>
      <c r="E45" s="230" t="str">
        <f t="shared" ref="E45:E53" si="14">IF(((C45="Auditoría de Calidad")*AND(G45="No")),"No","")</f>
        <v/>
      </c>
      <c r="F45" s="230" t="str">
        <f t="shared" ref="F45:F53" si="15">IF(((C45="Auditoría de Calidad")*AND(G45="Si")),"Si","")</f>
        <v/>
      </c>
      <c r="G45" s="176"/>
      <c r="H45" s="354"/>
      <c r="I45" s="354"/>
      <c r="J45" s="68"/>
      <c r="K45" s="230" t="str">
        <f t="shared" ref="K45:K53" si="16">IF(((C45="Auditoría de Calidad")*AND(M45="No")),"No","")</f>
        <v/>
      </c>
      <c r="L45" s="230" t="str">
        <f t="shared" ref="L45:L53" si="17">IF(((C45="Auditoría de Calidad")*AND(M45="Si")),"Si","")</f>
        <v/>
      </c>
      <c r="M45" s="176"/>
      <c r="N45" s="374"/>
      <c r="O45" s="375"/>
      <c r="P45" s="67"/>
      <c r="Q45" s="230" t="str">
        <f t="shared" ref="Q45:Q53" si="18">IF(((C45="Auditoría de Calidad")*AND(S45="No")),"No","")</f>
        <v/>
      </c>
      <c r="R45" s="230" t="str">
        <f t="shared" ref="R45:R53" si="19">IF(((C45="Auditoría de Calidad")*AND(S45="Si")),"Si","")</f>
        <v/>
      </c>
      <c r="S45" s="176"/>
      <c r="T45" s="67"/>
      <c r="U45" s="65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195"/>
    </row>
    <row r="46" spans="1:44" ht="24">
      <c r="A46" s="193"/>
      <c r="B46" s="140">
        <f t="shared" si="13"/>
        <v>5</v>
      </c>
      <c r="C46" s="196" t="s">
        <v>138</v>
      </c>
      <c r="D46" s="70" t="s">
        <v>202</v>
      </c>
      <c r="E46" s="230" t="str">
        <f t="shared" si="14"/>
        <v/>
      </c>
      <c r="F46" s="230" t="str">
        <f t="shared" si="15"/>
        <v/>
      </c>
      <c r="G46" s="176"/>
      <c r="H46" s="354"/>
      <c r="I46" s="354"/>
      <c r="J46" s="68"/>
      <c r="K46" s="230" t="str">
        <f t="shared" si="16"/>
        <v/>
      </c>
      <c r="L46" s="230" t="str">
        <f t="shared" si="17"/>
        <v/>
      </c>
      <c r="M46" s="176"/>
      <c r="N46" s="374"/>
      <c r="O46" s="375"/>
      <c r="P46" s="67"/>
      <c r="Q46" s="230" t="str">
        <f t="shared" si="18"/>
        <v/>
      </c>
      <c r="R46" s="230" t="str">
        <f t="shared" si="19"/>
        <v/>
      </c>
      <c r="S46" s="176"/>
      <c r="T46" s="67"/>
      <c r="U46" s="65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</row>
    <row r="47" spans="1:44">
      <c r="A47" s="193"/>
      <c r="B47" s="140">
        <f t="shared" si="13"/>
        <v>6</v>
      </c>
      <c r="C47" s="196" t="s">
        <v>138</v>
      </c>
      <c r="D47" s="70" t="s">
        <v>203</v>
      </c>
      <c r="E47" s="230" t="str">
        <f t="shared" si="14"/>
        <v/>
      </c>
      <c r="F47" s="230" t="str">
        <f t="shared" si="15"/>
        <v/>
      </c>
      <c r="G47" s="176"/>
      <c r="H47" s="354"/>
      <c r="I47" s="354"/>
      <c r="J47" s="68"/>
      <c r="K47" s="230" t="str">
        <f t="shared" si="16"/>
        <v/>
      </c>
      <c r="L47" s="230" t="str">
        <f t="shared" si="17"/>
        <v/>
      </c>
      <c r="M47" s="176"/>
      <c r="N47" s="374"/>
      <c r="O47" s="375"/>
      <c r="P47" s="67"/>
      <c r="Q47" s="230" t="str">
        <f t="shared" si="18"/>
        <v/>
      </c>
      <c r="R47" s="230" t="str">
        <f t="shared" si="19"/>
        <v/>
      </c>
      <c r="S47" s="176"/>
      <c r="T47" s="67"/>
      <c r="U47" s="65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195"/>
    </row>
    <row r="48" spans="1:44" ht="24">
      <c r="A48" s="193"/>
      <c r="B48" s="140">
        <f t="shared" si="13"/>
        <v>7</v>
      </c>
      <c r="C48" s="196" t="s">
        <v>138</v>
      </c>
      <c r="D48" s="70" t="s">
        <v>124</v>
      </c>
      <c r="E48" s="230" t="str">
        <f t="shared" si="14"/>
        <v/>
      </c>
      <c r="F48" s="230" t="str">
        <f t="shared" si="15"/>
        <v/>
      </c>
      <c r="G48" s="176"/>
      <c r="H48" s="354"/>
      <c r="I48" s="354"/>
      <c r="J48" s="68"/>
      <c r="K48" s="230" t="str">
        <f t="shared" si="16"/>
        <v/>
      </c>
      <c r="L48" s="230" t="str">
        <f t="shared" si="17"/>
        <v/>
      </c>
      <c r="M48" s="176"/>
      <c r="N48" s="374"/>
      <c r="O48" s="375"/>
      <c r="P48" s="67"/>
      <c r="Q48" s="230" t="str">
        <f t="shared" si="18"/>
        <v/>
      </c>
      <c r="R48" s="230" t="str">
        <f t="shared" si="19"/>
        <v/>
      </c>
      <c r="S48" s="176"/>
      <c r="T48" s="67"/>
      <c r="U48" s="65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5"/>
      <c r="AI48" s="195"/>
      <c r="AJ48" s="195"/>
      <c r="AK48" s="195"/>
      <c r="AL48" s="195"/>
      <c r="AM48" s="195"/>
      <c r="AN48" s="195"/>
      <c r="AO48" s="195"/>
      <c r="AP48" s="195"/>
      <c r="AQ48" s="195"/>
      <c r="AR48" s="195"/>
    </row>
    <row r="49" spans="1:44" ht="36">
      <c r="A49" s="193"/>
      <c r="B49" s="140">
        <f t="shared" si="13"/>
        <v>8</v>
      </c>
      <c r="C49" s="196" t="s">
        <v>138</v>
      </c>
      <c r="D49" s="70" t="s">
        <v>215</v>
      </c>
      <c r="E49" s="230" t="str">
        <f t="shared" si="14"/>
        <v/>
      </c>
      <c r="F49" s="230" t="str">
        <f t="shared" si="15"/>
        <v/>
      </c>
      <c r="G49" s="176"/>
      <c r="H49" s="354"/>
      <c r="I49" s="354"/>
      <c r="J49" s="68"/>
      <c r="K49" s="230" t="str">
        <f t="shared" si="16"/>
        <v/>
      </c>
      <c r="L49" s="230" t="str">
        <f t="shared" si="17"/>
        <v/>
      </c>
      <c r="M49" s="176"/>
      <c r="N49" s="374"/>
      <c r="O49" s="375"/>
      <c r="P49" s="67"/>
      <c r="Q49" s="230" t="str">
        <f t="shared" si="18"/>
        <v/>
      </c>
      <c r="R49" s="230" t="str">
        <f t="shared" si="19"/>
        <v/>
      </c>
      <c r="S49" s="176"/>
      <c r="T49" s="67"/>
      <c r="U49" s="65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195"/>
    </row>
    <row r="50" spans="1:44" ht="24">
      <c r="A50" s="193"/>
      <c r="B50" s="140">
        <f t="shared" si="13"/>
        <v>9</v>
      </c>
      <c r="C50" s="196" t="s">
        <v>138</v>
      </c>
      <c r="D50" s="70" t="s">
        <v>218</v>
      </c>
      <c r="E50" s="230" t="str">
        <f t="shared" si="14"/>
        <v/>
      </c>
      <c r="F50" s="230" t="str">
        <f t="shared" si="15"/>
        <v/>
      </c>
      <c r="G50" s="176"/>
      <c r="H50" s="354"/>
      <c r="I50" s="354"/>
      <c r="J50" s="68"/>
      <c r="K50" s="230" t="str">
        <f t="shared" si="16"/>
        <v/>
      </c>
      <c r="L50" s="230" t="str">
        <f t="shared" si="17"/>
        <v/>
      </c>
      <c r="M50" s="176"/>
      <c r="N50" s="374"/>
      <c r="O50" s="375"/>
      <c r="P50" s="67"/>
      <c r="Q50" s="230" t="str">
        <f t="shared" si="18"/>
        <v/>
      </c>
      <c r="R50" s="230" t="str">
        <f t="shared" si="19"/>
        <v/>
      </c>
      <c r="S50" s="176"/>
      <c r="T50" s="67"/>
      <c r="U50" s="65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5"/>
      <c r="AI50" s="195"/>
      <c r="AJ50" s="195"/>
      <c r="AK50" s="195"/>
      <c r="AL50" s="195"/>
      <c r="AM50" s="195"/>
      <c r="AN50" s="195"/>
      <c r="AO50" s="195"/>
      <c r="AP50" s="195"/>
      <c r="AQ50" s="195"/>
      <c r="AR50" s="195"/>
    </row>
    <row r="51" spans="1:44" ht="36">
      <c r="A51" s="193"/>
      <c r="B51" s="140">
        <f t="shared" si="13"/>
        <v>10</v>
      </c>
      <c r="C51" s="196" t="s">
        <v>138</v>
      </c>
      <c r="D51" s="70" t="s">
        <v>219</v>
      </c>
      <c r="E51" s="230" t="str">
        <f t="shared" si="14"/>
        <v/>
      </c>
      <c r="F51" s="230" t="str">
        <f t="shared" si="15"/>
        <v/>
      </c>
      <c r="G51" s="176"/>
      <c r="H51" s="354"/>
      <c r="I51" s="354"/>
      <c r="J51" s="68"/>
      <c r="K51" s="230" t="str">
        <f t="shared" si="16"/>
        <v/>
      </c>
      <c r="L51" s="230" t="str">
        <f t="shared" si="17"/>
        <v/>
      </c>
      <c r="M51" s="176"/>
      <c r="N51" s="374"/>
      <c r="O51" s="375"/>
      <c r="P51" s="67"/>
      <c r="Q51" s="230" t="str">
        <f t="shared" si="18"/>
        <v/>
      </c>
      <c r="R51" s="230" t="str">
        <f t="shared" si="19"/>
        <v/>
      </c>
      <c r="S51" s="176"/>
      <c r="T51" s="67"/>
      <c r="U51" s="65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5"/>
      <c r="AI51" s="195"/>
      <c r="AJ51" s="195"/>
      <c r="AK51" s="195"/>
      <c r="AL51" s="195"/>
      <c r="AM51" s="195"/>
      <c r="AN51" s="195"/>
      <c r="AO51" s="195"/>
      <c r="AP51" s="195"/>
      <c r="AQ51" s="195"/>
      <c r="AR51" s="195"/>
    </row>
    <row r="52" spans="1:44" ht="48">
      <c r="A52" s="193"/>
      <c r="B52" s="140">
        <f t="shared" si="13"/>
        <v>11</v>
      </c>
      <c r="C52" s="196" t="s">
        <v>138</v>
      </c>
      <c r="D52" s="70" t="s">
        <v>220</v>
      </c>
      <c r="E52" s="230" t="str">
        <f t="shared" si="14"/>
        <v/>
      </c>
      <c r="F52" s="230" t="str">
        <f t="shared" si="15"/>
        <v/>
      </c>
      <c r="G52" s="176"/>
      <c r="H52" s="354"/>
      <c r="I52" s="354"/>
      <c r="J52" s="68"/>
      <c r="K52" s="230" t="str">
        <f t="shared" si="16"/>
        <v/>
      </c>
      <c r="L52" s="230" t="str">
        <f t="shared" si="17"/>
        <v/>
      </c>
      <c r="M52" s="176"/>
      <c r="N52" s="374"/>
      <c r="O52" s="375"/>
      <c r="P52" s="67"/>
      <c r="Q52" s="230" t="str">
        <f t="shared" si="18"/>
        <v/>
      </c>
      <c r="R52" s="230" t="str">
        <f t="shared" si="19"/>
        <v/>
      </c>
      <c r="S52" s="176"/>
      <c r="T52" s="67"/>
      <c r="U52" s="65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5"/>
      <c r="AI52" s="195"/>
      <c r="AJ52" s="195"/>
      <c r="AK52" s="195"/>
      <c r="AL52" s="195"/>
      <c r="AM52" s="195"/>
      <c r="AN52" s="195"/>
      <c r="AO52" s="195"/>
      <c r="AP52" s="195"/>
      <c r="AQ52" s="195"/>
      <c r="AR52" s="195"/>
    </row>
    <row r="53" spans="1:44" ht="24">
      <c r="A53" s="193"/>
      <c r="B53" s="140">
        <f t="shared" si="13"/>
        <v>12</v>
      </c>
      <c r="C53" s="196" t="s">
        <v>138</v>
      </c>
      <c r="D53" s="70" t="s">
        <v>221</v>
      </c>
      <c r="E53" s="230" t="str">
        <f t="shared" si="14"/>
        <v/>
      </c>
      <c r="F53" s="230" t="str">
        <f t="shared" si="15"/>
        <v/>
      </c>
      <c r="G53" s="176"/>
      <c r="H53" s="354"/>
      <c r="I53" s="354"/>
      <c r="J53" s="68"/>
      <c r="K53" s="230" t="str">
        <f t="shared" si="16"/>
        <v/>
      </c>
      <c r="L53" s="230" t="str">
        <f t="shared" si="17"/>
        <v/>
      </c>
      <c r="M53" s="176"/>
      <c r="N53" s="374"/>
      <c r="O53" s="375"/>
      <c r="P53" s="67"/>
      <c r="Q53" s="230" t="str">
        <f t="shared" si="18"/>
        <v/>
      </c>
      <c r="R53" s="230" t="str">
        <f t="shared" si="19"/>
        <v/>
      </c>
      <c r="S53" s="176"/>
      <c r="T53" s="67"/>
      <c r="U53" s="65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G53" s="194"/>
      <c r="AH53" s="195"/>
      <c r="AI53" s="195"/>
      <c r="AJ53" s="195"/>
      <c r="AK53" s="195"/>
      <c r="AL53" s="195"/>
      <c r="AM53" s="195"/>
      <c r="AN53" s="195"/>
      <c r="AO53" s="195"/>
      <c r="AP53" s="195"/>
      <c r="AQ53" s="195"/>
      <c r="AR53" s="195"/>
    </row>
    <row r="54" spans="1:44" ht="13.5" thickBot="1">
      <c r="A54" s="199"/>
      <c r="B54" s="381" t="s">
        <v>149</v>
      </c>
      <c r="C54" s="365"/>
      <c r="D54" s="365"/>
      <c r="E54" s="254"/>
      <c r="F54" s="255"/>
      <c r="G54" s="141"/>
      <c r="H54" s="141"/>
      <c r="I54" s="141"/>
      <c r="J54" s="142"/>
      <c r="K54" s="263"/>
      <c r="L54" s="263"/>
      <c r="M54" s="141"/>
      <c r="N54" s="141"/>
      <c r="O54" s="141"/>
      <c r="P54" s="142"/>
      <c r="Q54" s="263"/>
      <c r="R54" s="263"/>
      <c r="S54" s="141"/>
      <c r="T54" s="142"/>
      <c r="U54" s="143"/>
      <c r="V54" s="200"/>
      <c r="W54" s="199"/>
      <c r="X54" s="199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</row>
    <row r="55" spans="1:44" ht="56.25" customHeight="1" thickBot="1">
      <c r="A55" s="201"/>
      <c r="B55" s="82"/>
      <c r="C55" s="356" t="s">
        <v>52</v>
      </c>
      <c r="D55" s="356"/>
      <c r="E55" s="356"/>
      <c r="F55" s="356"/>
      <c r="G55" s="356"/>
      <c r="H55" s="356"/>
      <c r="I55" s="356"/>
      <c r="J55" s="356"/>
      <c r="K55" s="251"/>
      <c r="L55" s="251"/>
      <c r="M55" s="84"/>
      <c r="N55" s="377"/>
      <c r="O55" s="377"/>
      <c r="P55" s="83"/>
      <c r="Q55" s="251"/>
      <c r="R55" s="251"/>
      <c r="S55" s="84"/>
      <c r="T55" s="83"/>
      <c r="U55" s="85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4"/>
      <c r="AG55" s="194"/>
      <c r="AH55" s="194"/>
      <c r="AI55" s="194"/>
      <c r="AJ55" s="194"/>
      <c r="AK55" s="194"/>
      <c r="AL55" s="194"/>
      <c r="AM55" s="194"/>
      <c r="AN55" s="194"/>
      <c r="AO55" s="194"/>
      <c r="AP55" s="194"/>
      <c r="AQ55" s="194"/>
      <c r="AR55" s="194"/>
    </row>
    <row r="56" spans="1:44" ht="24">
      <c r="A56" s="199"/>
      <c r="B56" s="87">
        <v>1</v>
      </c>
      <c r="C56" s="196" t="s">
        <v>139</v>
      </c>
      <c r="D56" s="197" t="s">
        <v>71</v>
      </c>
      <c r="E56" s="230" t="str">
        <f>IF(((C56="Auditoría de Gestión de la Configuración")*AND(G56="No")),"No","")</f>
        <v/>
      </c>
      <c r="F56" s="230" t="str">
        <f>IF(((C56="Auditoría de Gestión de la Configuración")*AND(G56="Si")),"Si","")</f>
        <v>Si</v>
      </c>
      <c r="G56" s="174" t="s">
        <v>134</v>
      </c>
      <c r="H56" s="382"/>
      <c r="I56" s="383"/>
      <c r="J56" s="80"/>
      <c r="K56" s="230" t="str">
        <f>IF(((C56="Auditoría de gestión de la configuración")*AND(M56="No")),"No","")</f>
        <v/>
      </c>
      <c r="L56" s="230" t="str">
        <f>IF(((C56="Auditoría de gestión de la configuración")*AND(M56="Si")),"Si","")</f>
        <v>Si</v>
      </c>
      <c r="M56" s="174" t="s">
        <v>134</v>
      </c>
      <c r="N56" s="382"/>
      <c r="O56" s="383"/>
      <c r="P56" s="77"/>
      <c r="Q56" s="230" t="str">
        <f>IF(((C56="Auditoría de gestión de la configuración")*AND(S56="No")),"No","")</f>
        <v/>
      </c>
      <c r="R56" s="230" t="str">
        <f>IF(((C56="Auditoría de gestión de la configuración")*AND(S56="Si")),"Si","")</f>
        <v>Si</v>
      </c>
      <c r="S56" s="174" t="s">
        <v>134</v>
      </c>
      <c r="T56" s="66"/>
      <c r="U56" s="66"/>
      <c r="V56" s="200"/>
      <c r="W56" s="199"/>
      <c r="X56" s="199"/>
      <c r="Y56" s="199"/>
      <c r="Z56" s="199"/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199"/>
      <c r="AR56" s="199"/>
    </row>
    <row r="57" spans="1:44" ht="24">
      <c r="A57" s="199"/>
      <c r="B57" s="86">
        <f>B56+1</f>
        <v>2</v>
      </c>
      <c r="C57" s="196" t="s">
        <v>139</v>
      </c>
      <c r="D57" s="198" t="s">
        <v>76</v>
      </c>
      <c r="E57" s="230" t="str">
        <f>IF(((C57="Auditoría de Gestión de la Configuración")*AND(G57="No")),"No","")</f>
        <v/>
      </c>
      <c r="F57" s="230" t="str">
        <f>IF(((C57="Auditoría de Gestión de la Configuración")*AND(G57="Si")),"Si","")</f>
        <v>Si</v>
      </c>
      <c r="G57" s="175" t="s">
        <v>134</v>
      </c>
      <c r="H57" s="374"/>
      <c r="I57" s="375"/>
      <c r="J57" s="73"/>
      <c r="K57" s="230" t="str">
        <f>IF(((C57="Auditoría de gestión de la configuración")*AND(M57="No")),"No","")</f>
        <v>No</v>
      </c>
      <c r="L57" s="230" t="str">
        <f>IF(((C57="Auditoría de gestión de la configuración")*AND(M57="Si")),"Si","")</f>
        <v/>
      </c>
      <c r="M57" s="175" t="s">
        <v>135</v>
      </c>
      <c r="N57" s="374"/>
      <c r="O57" s="375"/>
      <c r="P57" s="61"/>
      <c r="Q57" s="230" t="str">
        <f>IF(((C57="Auditoría de gestión de la configuración")*AND(S57="No")),"No","")</f>
        <v/>
      </c>
      <c r="R57" s="230" t="str">
        <f>IF(((C57="Auditoría de gestión de la configuración")*AND(S57="Si")),"Si","")</f>
        <v>Si</v>
      </c>
      <c r="S57" s="175" t="s">
        <v>134</v>
      </c>
      <c r="T57" s="66"/>
      <c r="U57" s="66"/>
      <c r="V57" s="200"/>
      <c r="W57" s="199"/>
      <c r="X57" s="19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</row>
    <row r="58" spans="1:44" ht="24">
      <c r="A58" s="199"/>
      <c r="B58" s="86">
        <f t="shared" ref="B58:B67" si="20">B57+1</f>
        <v>3</v>
      </c>
      <c r="C58" s="196" t="s">
        <v>138</v>
      </c>
      <c r="D58" s="198" t="s">
        <v>200</v>
      </c>
      <c r="E58" s="230" t="str">
        <f>IF(((C58="Auditoría de Calidad")*AND(G58="No")),"No","")</f>
        <v/>
      </c>
      <c r="F58" s="230" t="str">
        <f>IF(((C58="Auditoría de Calidad")*AND(G58="Si")),"Si","")</f>
        <v/>
      </c>
      <c r="G58" s="171"/>
      <c r="H58" s="384"/>
      <c r="I58" s="385"/>
      <c r="J58" s="74"/>
      <c r="K58" s="230" t="str">
        <f>IF(((C58="Auditoría de Calidad")*AND(M58="No")),"No","")</f>
        <v/>
      </c>
      <c r="L58" s="230" t="str">
        <f>IF(((C58="Auditoría de Calidad")*AND(M58="Si")),"Si","")</f>
        <v/>
      </c>
      <c r="M58" s="171"/>
      <c r="N58" s="384"/>
      <c r="O58" s="385"/>
      <c r="P58" s="64"/>
      <c r="Q58" s="230" t="str">
        <f>IF(((C58="Auditoría de Calidad")*AND(S58="No")),"No","")</f>
        <v/>
      </c>
      <c r="R58" s="230" t="str">
        <f>IF(((C58="Auditoría de Calidad")*AND(S58="Si")),"Si","")</f>
        <v/>
      </c>
      <c r="S58" s="171"/>
      <c r="T58" s="65"/>
      <c r="U58" s="62"/>
      <c r="V58" s="200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9"/>
    </row>
    <row r="59" spans="1:44" ht="24">
      <c r="A59" s="199"/>
      <c r="B59" s="86">
        <f t="shared" si="20"/>
        <v>4</v>
      </c>
      <c r="C59" s="196" t="s">
        <v>138</v>
      </c>
      <c r="D59" s="70" t="s">
        <v>207</v>
      </c>
      <c r="E59" s="230" t="str">
        <f t="shared" ref="E59:E67" si="21">IF(((C59="Auditoría de Calidad")*AND(G59="No")),"No","")</f>
        <v/>
      </c>
      <c r="F59" s="230" t="str">
        <f t="shared" ref="F59:F67" si="22">IF(((C59="Auditoría de Calidad")*AND(G59="Si")),"Si","")</f>
        <v/>
      </c>
      <c r="G59" s="171"/>
      <c r="H59" s="384"/>
      <c r="I59" s="385"/>
      <c r="J59" s="69"/>
      <c r="K59" s="230" t="str">
        <f t="shared" ref="K59:K67" si="23">IF(((C59="Auditoría de Calidad")*AND(M59="No")),"No","")</f>
        <v/>
      </c>
      <c r="L59" s="230" t="str">
        <f t="shared" ref="L59:L67" si="24">IF(((C59="Auditoría de Calidad")*AND(M59="Si")),"Si","")</f>
        <v/>
      </c>
      <c r="M59" s="171"/>
      <c r="N59" s="384"/>
      <c r="O59" s="385"/>
      <c r="P59" s="64"/>
      <c r="Q59" s="230" t="str">
        <f t="shared" ref="Q59:Q67" si="25">IF(((C59="Auditoría de Calidad")*AND(S59="No")),"No","")</f>
        <v/>
      </c>
      <c r="R59" s="230" t="str">
        <f t="shared" ref="R59:R67" si="26">IF(((C59="Auditoría de Calidad")*AND(S59="Si")),"Si","")</f>
        <v/>
      </c>
      <c r="S59" s="171"/>
      <c r="T59" s="65"/>
      <c r="U59" s="65"/>
      <c r="V59" s="200"/>
      <c r="W59" s="199"/>
      <c r="X59" s="199"/>
      <c r="Y59" s="199"/>
      <c r="Z59" s="199"/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199"/>
      <c r="AR59" s="199"/>
    </row>
    <row r="60" spans="1:44" ht="24">
      <c r="A60" s="199"/>
      <c r="B60" s="86">
        <f t="shared" si="20"/>
        <v>5</v>
      </c>
      <c r="C60" s="196" t="s">
        <v>138</v>
      </c>
      <c r="D60" s="70" t="s">
        <v>208</v>
      </c>
      <c r="E60" s="230" t="str">
        <f t="shared" si="21"/>
        <v/>
      </c>
      <c r="F60" s="230" t="str">
        <f t="shared" si="22"/>
        <v/>
      </c>
      <c r="G60" s="171"/>
      <c r="H60" s="384"/>
      <c r="I60" s="385"/>
      <c r="J60" s="69"/>
      <c r="K60" s="230" t="str">
        <f t="shared" si="23"/>
        <v/>
      </c>
      <c r="L60" s="230" t="str">
        <f t="shared" si="24"/>
        <v/>
      </c>
      <c r="M60" s="171"/>
      <c r="N60" s="384"/>
      <c r="O60" s="385"/>
      <c r="P60" s="64"/>
      <c r="Q60" s="230" t="str">
        <f t="shared" si="25"/>
        <v/>
      </c>
      <c r="R60" s="230" t="str">
        <f t="shared" si="26"/>
        <v/>
      </c>
      <c r="S60" s="171"/>
      <c r="T60" s="65"/>
      <c r="U60" s="65"/>
      <c r="V60" s="200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R60" s="199"/>
    </row>
    <row r="61" spans="1:44" ht="24">
      <c r="A61" s="199"/>
      <c r="B61" s="86">
        <f t="shared" si="20"/>
        <v>6</v>
      </c>
      <c r="C61" s="196" t="s">
        <v>138</v>
      </c>
      <c r="D61" s="70" t="s">
        <v>209</v>
      </c>
      <c r="E61" s="230" t="str">
        <f t="shared" si="21"/>
        <v/>
      </c>
      <c r="F61" s="230" t="str">
        <f t="shared" si="22"/>
        <v/>
      </c>
      <c r="G61" s="171"/>
      <c r="H61" s="384"/>
      <c r="I61" s="385"/>
      <c r="J61" s="69"/>
      <c r="K61" s="230" t="str">
        <f t="shared" si="23"/>
        <v/>
      </c>
      <c r="L61" s="230" t="str">
        <f t="shared" si="24"/>
        <v/>
      </c>
      <c r="M61" s="171"/>
      <c r="N61" s="384"/>
      <c r="O61" s="385"/>
      <c r="P61" s="64"/>
      <c r="Q61" s="230" t="str">
        <f t="shared" si="25"/>
        <v/>
      </c>
      <c r="R61" s="230" t="str">
        <f t="shared" si="26"/>
        <v/>
      </c>
      <c r="S61" s="171"/>
      <c r="T61" s="65"/>
      <c r="U61" s="65"/>
      <c r="V61" s="200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199"/>
    </row>
    <row r="62" spans="1:44" ht="48">
      <c r="A62" s="199"/>
      <c r="B62" s="86">
        <f t="shared" si="20"/>
        <v>7</v>
      </c>
      <c r="C62" s="196" t="s">
        <v>138</v>
      </c>
      <c r="D62" s="70" t="s">
        <v>222</v>
      </c>
      <c r="E62" s="230" t="str">
        <f t="shared" si="21"/>
        <v/>
      </c>
      <c r="F62" s="230" t="str">
        <f t="shared" si="22"/>
        <v/>
      </c>
      <c r="G62" s="171"/>
      <c r="H62" s="63"/>
      <c r="I62" s="64"/>
      <c r="J62" s="69"/>
      <c r="K62" s="230" t="str">
        <f t="shared" si="23"/>
        <v/>
      </c>
      <c r="L62" s="230" t="str">
        <f t="shared" si="24"/>
        <v/>
      </c>
      <c r="M62" s="171"/>
      <c r="N62" s="63"/>
      <c r="O62" s="64"/>
      <c r="P62" s="64"/>
      <c r="Q62" s="230" t="str">
        <f t="shared" si="25"/>
        <v/>
      </c>
      <c r="R62" s="230" t="str">
        <f t="shared" si="26"/>
        <v/>
      </c>
      <c r="S62" s="171"/>
      <c r="T62" s="65"/>
      <c r="U62" s="65"/>
      <c r="V62" s="200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9"/>
    </row>
    <row r="63" spans="1:44" ht="36">
      <c r="A63" s="199"/>
      <c r="B63" s="86">
        <f t="shared" si="20"/>
        <v>8</v>
      </c>
      <c r="C63" s="196" t="s">
        <v>138</v>
      </c>
      <c r="D63" s="70" t="s">
        <v>223</v>
      </c>
      <c r="E63" s="230" t="str">
        <f t="shared" si="21"/>
        <v/>
      </c>
      <c r="F63" s="230" t="str">
        <f t="shared" si="22"/>
        <v/>
      </c>
      <c r="G63" s="171"/>
      <c r="H63" s="63"/>
      <c r="I63" s="64"/>
      <c r="J63" s="69"/>
      <c r="K63" s="230" t="str">
        <f t="shared" si="23"/>
        <v/>
      </c>
      <c r="L63" s="230" t="str">
        <f t="shared" si="24"/>
        <v/>
      </c>
      <c r="M63" s="171"/>
      <c r="N63" s="63"/>
      <c r="O63" s="64"/>
      <c r="P63" s="64"/>
      <c r="Q63" s="230" t="str">
        <f t="shared" si="25"/>
        <v/>
      </c>
      <c r="R63" s="230" t="str">
        <f t="shared" si="26"/>
        <v/>
      </c>
      <c r="S63" s="171"/>
      <c r="T63" s="65"/>
      <c r="U63" s="65"/>
      <c r="V63" s="200"/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199"/>
      <c r="AL63" s="199"/>
      <c r="AM63" s="199"/>
      <c r="AN63" s="199"/>
      <c r="AO63" s="199"/>
      <c r="AP63" s="199"/>
      <c r="AQ63" s="199"/>
      <c r="AR63" s="199"/>
    </row>
    <row r="64" spans="1:44" ht="24">
      <c r="A64" s="199"/>
      <c r="B64" s="86">
        <f t="shared" si="20"/>
        <v>9</v>
      </c>
      <c r="C64" s="196" t="s">
        <v>138</v>
      </c>
      <c r="D64" s="70" t="s">
        <v>224</v>
      </c>
      <c r="E64" s="230" t="str">
        <f t="shared" si="21"/>
        <v/>
      </c>
      <c r="F64" s="230" t="str">
        <f t="shared" si="22"/>
        <v/>
      </c>
      <c r="G64" s="171"/>
      <c r="H64" s="63"/>
      <c r="I64" s="64"/>
      <c r="J64" s="69"/>
      <c r="K64" s="230" t="str">
        <f t="shared" si="23"/>
        <v/>
      </c>
      <c r="L64" s="230" t="str">
        <f t="shared" si="24"/>
        <v/>
      </c>
      <c r="M64" s="171"/>
      <c r="N64" s="63"/>
      <c r="O64" s="64"/>
      <c r="P64" s="64"/>
      <c r="Q64" s="230" t="str">
        <f t="shared" si="25"/>
        <v/>
      </c>
      <c r="R64" s="230" t="str">
        <f t="shared" si="26"/>
        <v/>
      </c>
      <c r="S64" s="171"/>
      <c r="T64" s="65"/>
      <c r="U64" s="65"/>
      <c r="V64" s="200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99"/>
      <c r="AN64" s="199"/>
      <c r="AO64" s="199"/>
      <c r="AP64" s="199"/>
      <c r="AQ64" s="199"/>
      <c r="AR64" s="199"/>
    </row>
    <row r="65" spans="1:44" ht="48">
      <c r="B65" s="86">
        <f t="shared" si="20"/>
        <v>10</v>
      </c>
      <c r="C65" s="196" t="s">
        <v>138</v>
      </c>
      <c r="D65" s="70" t="s">
        <v>225</v>
      </c>
      <c r="E65" s="230" t="str">
        <f t="shared" si="21"/>
        <v/>
      </c>
      <c r="F65" s="230" t="str">
        <f t="shared" si="22"/>
        <v/>
      </c>
      <c r="G65" s="171"/>
      <c r="H65" s="384"/>
      <c r="I65" s="385"/>
      <c r="J65" s="69"/>
      <c r="K65" s="230" t="str">
        <f t="shared" si="23"/>
        <v/>
      </c>
      <c r="L65" s="230" t="str">
        <f t="shared" si="24"/>
        <v/>
      </c>
      <c r="M65" s="171"/>
      <c r="N65" s="384"/>
      <c r="O65" s="385"/>
      <c r="P65" s="64"/>
      <c r="Q65" s="230" t="str">
        <f t="shared" si="25"/>
        <v/>
      </c>
      <c r="R65" s="230" t="str">
        <f t="shared" si="26"/>
        <v/>
      </c>
      <c r="S65" s="171"/>
      <c r="T65" s="65"/>
      <c r="U65" s="65"/>
      <c r="X65" s="191"/>
      <c r="Y65" s="192"/>
      <c r="Z65" s="192"/>
      <c r="AA65" s="192"/>
    </row>
    <row r="66" spans="1:44" ht="48">
      <c r="A66" s="202"/>
      <c r="B66" s="86">
        <f t="shared" si="20"/>
        <v>11</v>
      </c>
      <c r="C66" s="196" t="s">
        <v>138</v>
      </c>
      <c r="D66" s="70" t="s">
        <v>226</v>
      </c>
      <c r="E66" s="230" t="str">
        <f t="shared" si="21"/>
        <v/>
      </c>
      <c r="F66" s="230" t="str">
        <f t="shared" si="22"/>
        <v/>
      </c>
      <c r="G66" s="171"/>
      <c r="H66" s="384"/>
      <c r="I66" s="385"/>
      <c r="J66" s="69"/>
      <c r="K66" s="230" t="str">
        <f t="shared" si="23"/>
        <v/>
      </c>
      <c r="L66" s="230" t="str">
        <f t="shared" si="24"/>
        <v/>
      </c>
      <c r="M66" s="171"/>
      <c r="N66" s="384"/>
      <c r="O66" s="385"/>
      <c r="P66" s="64"/>
      <c r="Q66" s="230" t="str">
        <f t="shared" si="25"/>
        <v/>
      </c>
      <c r="R66" s="230" t="str">
        <f t="shared" si="26"/>
        <v/>
      </c>
      <c r="S66" s="171"/>
      <c r="T66" s="65"/>
      <c r="U66" s="65"/>
      <c r="W66" s="14"/>
      <c r="X66" s="14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203"/>
      <c r="AM66" s="203"/>
      <c r="AN66" s="203"/>
      <c r="AO66" s="203"/>
      <c r="AP66" s="203"/>
      <c r="AQ66" s="203"/>
      <c r="AR66" s="203"/>
    </row>
    <row r="67" spans="1:44" ht="24">
      <c r="A67" s="202"/>
      <c r="B67" s="86">
        <f t="shared" si="20"/>
        <v>12</v>
      </c>
      <c r="C67" s="196" t="s">
        <v>138</v>
      </c>
      <c r="D67" s="70" t="s">
        <v>227</v>
      </c>
      <c r="E67" s="230" t="str">
        <f t="shared" si="21"/>
        <v/>
      </c>
      <c r="F67" s="230" t="str">
        <f t="shared" si="22"/>
        <v/>
      </c>
      <c r="G67" s="171"/>
      <c r="H67" s="384"/>
      <c r="I67" s="385"/>
      <c r="J67" s="69"/>
      <c r="K67" s="230" t="str">
        <f t="shared" si="23"/>
        <v/>
      </c>
      <c r="L67" s="230" t="str">
        <f t="shared" si="24"/>
        <v/>
      </c>
      <c r="M67" s="171"/>
      <c r="N67" s="384"/>
      <c r="O67" s="385"/>
      <c r="P67" s="64"/>
      <c r="Q67" s="230" t="str">
        <f t="shared" si="25"/>
        <v/>
      </c>
      <c r="R67" s="230" t="str">
        <f t="shared" si="26"/>
        <v/>
      </c>
      <c r="S67" s="171"/>
      <c r="T67" s="65"/>
      <c r="U67" s="65"/>
      <c r="W67" s="14"/>
      <c r="X67" s="14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</row>
  </sheetData>
  <mergeCells count="120">
    <mergeCell ref="H67:I67"/>
    <mergeCell ref="N67:O67"/>
    <mergeCell ref="H61:I61"/>
    <mergeCell ref="N61:O61"/>
    <mergeCell ref="H65:I65"/>
    <mergeCell ref="N65:O65"/>
    <mergeCell ref="H66:I66"/>
    <mergeCell ref="N66:O66"/>
    <mergeCell ref="H58:I58"/>
    <mergeCell ref="N58:O58"/>
    <mergeCell ref="H59:I59"/>
    <mergeCell ref="N59:O59"/>
    <mergeCell ref="H60:I60"/>
    <mergeCell ref="N60:O60"/>
    <mergeCell ref="B54:D54"/>
    <mergeCell ref="C55:J55"/>
    <mergeCell ref="N55:O55"/>
    <mergeCell ref="H56:I56"/>
    <mergeCell ref="N56:O56"/>
    <mergeCell ref="H57:I57"/>
    <mergeCell ref="N57:O57"/>
    <mergeCell ref="H51:I51"/>
    <mergeCell ref="N51:O51"/>
    <mergeCell ref="H52:I52"/>
    <mergeCell ref="N52:O52"/>
    <mergeCell ref="H53:I53"/>
    <mergeCell ref="N53:O53"/>
    <mergeCell ref="H48:I48"/>
    <mergeCell ref="N48:O48"/>
    <mergeCell ref="H49:I49"/>
    <mergeCell ref="N49:O49"/>
    <mergeCell ref="H50:I50"/>
    <mergeCell ref="N50:O50"/>
    <mergeCell ref="H45:I45"/>
    <mergeCell ref="N45:O45"/>
    <mergeCell ref="H46:I46"/>
    <mergeCell ref="N46:O46"/>
    <mergeCell ref="H47:I47"/>
    <mergeCell ref="N47:O47"/>
    <mergeCell ref="H42:I42"/>
    <mergeCell ref="N42:O42"/>
    <mergeCell ref="H43:I43"/>
    <mergeCell ref="N43:O43"/>
    <mergeCell ref="H44:I44"/>
    <mergeCell ref="N44:O44"/>
    <mergeCell ref="H39:I39"/>
    <mergeCell ref="N39:O39"/>
    <mergeCell ref="H40:I40"/>
    <mergeCell ref="N40:O40"/>
    <mergeCell ref="C41:J41"/>
    <mergeCell ref="N41:O41"/>
    <mergeCell ref="H36:I36"/>
    <mergeCell ref="N36:O36"/>
    <mergeCell ref="H37:I37"/>
    <mergeCell ref="N37:O37"/>
    <mergeCell ref="H38:I38"/>
    <mergeCell ref="N38:O38"/>
    <mergeCell ref="H33:I33"/>
    <mergeCell ref="N33:O33"/>
    <mergeCell ref="H34:I34"/>
    <mergeCell ref="N34:O34"/>
    <mergeCell ref="H35:I35"/>
    <mergeCell ref="N35:O35"/>
    <mergeCell ref="C30:J30"/>
    <mergeCell ref="N30:O30"/>
    <mergeCell ref="H31:I31"/>
    <mergeCell ref="N31:O31"/>
    <mergeCell ref="H32:I32"/>
    <mergeCell ref="N32:O32"/>
    <mergeCell ref="H27:I27"/>
    <mergeCell ref="N27:O27"/>
    <mergeCell ref="H28:I28"/>
    <mergeCell ref="N28:O28"/>
    <mergeCell ref="H29:I29"/>
    <mergeCell ref="N29:O29"/>
    <mergeCell ref="H24:I24"/>
    <mergeCell ref="N24:O24"/>
    <mergeCell ref="H25:I25"/>
    <mergeCell ref="N25:O25"/>
    <mergeCell ref="H26:I26"/>
    <mergeCell ref="N26:O26"/>
    <mergeCell ref="H21:I21"/>
    <mergeCell ref="N21:O21"/>
    <mergeCell ref="H22:I22"/>
    <mergeCell ref="N22:O22"/>
    <mergeCell ref="H23:I23"/>
    <mergeCell ref="N23:O23"/>
    <mergeCell ref="H19:I19"/>
    <mergeCell ref="N19:O19"/>
    <mergeCell ref="H20:I20"/>
    <mergeCell ref="N20:O20"/>
    <mergeCell ref="B14:D14"/>
    <mergeCell ref="C15:J15"/>
    <mergeCell ref="H16:I16"/>
    <mergeCell ref="H17:I17"/>
    <mergeCell ref="H18:I18"/>
    <mergeCell ref="N18:O18"/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  <mergeCell ref="J12:J13"/>
    <mergeCell ref="M12:M13"/>
    <mergeCell ref="N12:O13"/>
  </mergeCells>
  <phoneticPr fontId="33" type="noConversion"/>
  <conditionalFormatting sqref="G10 M10 S10">
    <cfRule type="cellIs" dxfId="65" priority="1" stopIfTrue="1" operator="between">
      <formula>1</formula>
      <formula>0.99</formula>
    </cfRule>
    <cfRule type="cellIs" dxfId="64" priority="2" stopIfTrue="1" operator="between">
      <formula>0.98</formula>
      <formula>0.9</formula>
    </cfRule>
    <cfRule type="cellIs" dxfId="63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 xr:uid="{00000000-0002-0000-0600-000000000000}">
      <formula1>Tipos</formula1>
    </dataValidation>
    <dataValidation type="list" allowBlank="1" showInputMessage="1" showErrorMessage="1" sqref="U58 S56:S67 G56:G67 M56:M67 M42:M53 G42:G53 S42:S53 M16:M29 G16:G29 S16:S29 M31:M40 S31:S40 G31:G40" xr:uid="{00000000-0002-0000-0600-000001000000}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baseColWidth="10" defaultRowHeight="12.75"/>
  <cols>
    <col min="1" max="1" width="2.28515625" style="187" customWidth="1"/>
    <col min="2" max="2" width="3.7109375" style="188" customWidth="1"/>
    <col min="3" max="3" width="20.140625" style="188" customWidth="1"/>
    <col min="4" max="4" width="40.5703125" style="188" customWidth="1"/>
    <col min="5" max="5" width="6.85546875" style="188" hidden="1" customWidth="1"/>
    <col min="6" max="6" width="6.42578125" style="188" hidden="1" customWidth="1"/>
    <col min="7" max="7" width="11.42578125" style="187"/>
    <col min="8" max="8" width="8.7109375" style="187" customWidth="1"/>
    <col min="9" max="10" width="15.7109375" style="187" customWidth="1"/>
    <col min="11" max="11" width="5" style="201" hidden="1" customWidth="1"/>
    <col min="12" max="12" width="5.140625" style="201" hidden="1" customWidth="1"/>
    <col min="13" max="13" width="8.7109375" style="205" customWidth="1"/>
    <col min="14" max="14" width="13.5703125" style="187" customWidth="1"/>
    <col min="15" max="15" width="14.5703125" style="187" customWidth="1"/>
    <col min="16" max="16" width="5.28515625" style="201" hidden="1" customWidth="1"/>
    <col min="17" max="17" width="5.42578125" style="201" hidden="1" customWidth="1"/>
    <col min="18" max="18" width="12.7109375" style="205" customWidth="1"/>
    <col min="19" max="19" width="20.140625" style="187" bestFit="1" customWidth="1"/>
    <col min="20" max="20" width="13.5703125" style="187" customWidth="1"/>
    <col min="21" max="21" width="13.42578125" style="187" customWidth="1"/>
    <col min="22" max="22" width="6.7109375" style="187" customWidth="1"/>
    <col min="23" max="23" width="7.7109375" style="187" customWidth="1"/>
    <col min="24" max="24" width="5.7109375" style="187" customWidth="1"/>
    <col min="25" max="25" width="9.5703125" style="187" customWidth="1"/>
    <col min="26" max="26" width="12.7109375" style="191" customWidth="1"/>
    <col min="27" max="37" width="11.42578125" style="192"/>
    <col min="38" max="16384" width="11.42578125" style="183"/>
  </cols>
  <sheetData>
    <row r="1" spans="1:37">
      <c r="M1" s="187"/>
    </row>
    <row r="2" spans="1:37" ht="15.75">
      <c r="A2" s="181"/>
      <c r="B2" s="345" t="s">
        <v>54</v>
      </c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182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</row>
    <row r="3" spans="1:37">
      <c r="A3" s="184"/>
      <c r="B3" s="184"/>
      <c r="C3" s="184"/>
      <c r="D3" s="184"/>
      <c r="E3" s="258"/>
      <c r="F3" s="258"/>
      <c r="G3" s="184"/>
      <c r="H3" s="184"/>
      <c r="I3" s="184"/>
      <c r="J3" s="184"/>
      <c r="K3" s="258"/>
      <c r="L3" s="258"/>
      <c r="M3" s="184"/>
      <c r="N3" s="184"/>
      <c r="O3" s="184"/>
      <c r="P3" s="258"/>
      <c r="Q3" s="258"/>
      <c r="R3" s="206"/>
      <c r="S3" s="184"/>
      <c r="T3" s="182"/>
      <c r="U3" s="182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</row>
    <row r="4" spans="1:37">
      <c r="A4" s="181"/>
      <c r="B4" s="181"/>
      <c r="C4" s="49" t="s">
        <v>216</v>
      </c>
      <c r="D4" s="185" t="str">
        <f>Inicio!D4</f>
        <v>EVOLUTIVO FRONT END</v>
      </c>
      <c r="E4" s="258"/>
      <c r="F4" s="258"/>
      <c r="G4" s="184"/>
      <c r="H4" s="184"/>
      <c r="I4" s="184"/>
      <c r="J4" s="49" t="s">
        <v>58</v>
      </c>
      <c r="K4" s="261"/>
      <c r="L4" s="261"/>
      <c r="M4" s="184"/>
      <c r="N4" s="49" t="s">
        <v>78</v>
      </c>
      <c r="O4" s="366" t="s">
        <v>61</v>
      </c>
      <c r="P4" s="366"/>
      <c r="Q4" s="366"/>
      <c r="R4" s="366"/>
      <c r="S4" s="49" t="s">
        <v>56</v>
      </c>
      <c r="T4" s="58" t="s">
        <v>57</v>
      </c>
      <c r="U4" s="182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</row>
    <row r="5" spans="1:37">
      <c r="A5" s="181"/>
      <c r="B5" s="181"/>
      <c r="C5" s="367" t="s">
        <v>144</v>
      </c>
      <c r="D5" s="371">
        <f>Inicio!D5</f>
        <v>0</v>
      </c>
      <c r="E5" s="260"/>
      <c r="F5" s="260"/>
      <c r="G5" s="186"/>
      <c r="H5" s="186"/>
      <c r="I5" s="184"/>
      <c r="J5" s="184"/>
      <c r="K5" s="262"/>
      <c r="L5" s="262"/>
      <c r="M5" s="184"/>
      <c r="N5" s="184"/>
      <c r="O5" s="184"/>
      <c r="P5" s="258"/>
      <c r="Q5" s="258"/>
      <c r="R5" s="206"/>
      <c r="S5" s="184"/>
      <c r="T5" s="182"/>
      <c r="U5" s="182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</row>
    <row r="6" spans="1:37">
      <c r="A6" s="181"/>
      <c r="B6" s="181"/>
      <c r="C6" s="368"/>
      <c r="D6" s="372"/>
      <c r="E6" s="260"/>
      <c r="F6" s="260"/>
      <c r="G6" s="186"/>
      <c r="H6" s="186"/>
      <c r="I6" s="184"/>
      <c r="J6" s="49" t="s">
        <v>59</v>
      </c>
      <c r="K6" s="261"/>
      <c r="L6" s="261"/>
      <c r="M6" s="184"/>
      <c r="N6" s="49" t="s">
        <v>78</v>
      </c>
      <c r="O6" s="366" t="s">
        <v>61</v>
      </c>
      <c r="P6" s="366"/>
      <c r="Q6" s="366"/>
      <c r="R6" s="366"/>
      <c r="S6" s="49" t="s">
        <v>56</v>
      </c>
      <c r="T6" s="58" t="s">
        <v>57</v>
      </c>
      <c r="U6" s="182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</row>
    <row r="7" spans="1:37">
      <c r="A7" s="181"/>
      <c r="B7" s="181"/>
      <c r="C7" s="49" t="s">
        <v>2</v>
      </c>
      <c r="D7" s="185">
        <f>Inicio!D7</f>
        <v>0</v>
      </c>
      <c r="E7" s="260"/>
      <c r="F7" s="260"/>
      <c r="G7" s="186"/>
      <c r="H7" s="186"/>
      <c r="I7" s="184"/>
      <c r="J7" s="184"/>
      <c r="K7" s="262"/>
      <c r="L7" s="262"/>
      <c r="M7" s="184"/>
      <c r="N7" s="184"/>
      <c r="O7" s="184"/>
      <c r="P7" s="258"/>
      <c r="Q7" s="258"/>
      <c r="R7" s="206"/>
      <c r="S7" s="184"/>
      <c r="T7" s="182"/>
      <c r="U7" s="182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</row>
    <row r="8" spans="1:37">
      <c r="A8" s="181"/>
      <c r="B8" s="181"/>
      <c r="C8" s="49" t="s">
        <v>145</v>
      </c>
      <c r="D8" s="185">
        <f>Inicio!D8</f>
        <v>0</v>
      </c>
      <c r="E8" s="260"/>
      <c r="F8" s="260"/>
      <c r="G8" s="186"/>
      <c r="H8" s="186"/>
      <c r="I8" s="184"/>
      <c r="J8" s="49" t="s">
        <v>60</v>
      </c>
      <c r="K8" s="261"/>
      <c r="L8" s="261"/>
      <c r="M8" s="184"/>
      <c r="N8" s="49" t="s">
        <v>78</v>
      </c>
      <c r="O8" s="366" t="s">
        <v>61</v>
      </c>
      <c r="P8" s="366"/>
      <c r="Q8" s="366"/>
      <c r="R8" s="366"/>
      <c r="S8" s="49" t="s">
        <v>56</v>
      </c>
      <c r="T8" s="58" t="s">
        <v>57</v>
      </c>
      <c r="U8" s="182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</row>
    <row r="9" spans="1:37">
      <c r="M9" s="187"/>
    </row>
    <row r="10" spans="1:37">
      <c r="C10" s="373"/>
      <c r="D10" s="373"/>
      <c r="E10" s="373"/>
      <c r="G10" s="189">
        <f>IF((COUNTIF(F16:F62,"Si")=0)*AND(COUNTIF(E16:E62,"No")=0),0,((COUNTIF(F16:F62,"Si")))/((COUNTIF(F16:F62,"Si")+COUNTIF(E16:E62,"No"))))</f>
        <v>1</v>
      </c>
      <c r="H10" s="190"/>
      <c r="I10" s="181"/>
      <c r="M10" s="189">
        <f>IF((COUNTIF(L16:L62,"Si")=0)*AND(COUNTIF(K16:K62,"No")=0),0,((COUNTIF(L16:L62,"Si")))/((COUNTIF(L16:L62,"Si")+COUNTIF(K16:K62,"No"))))</f>
        <v>0.75</v>
      </c>
      <c r="N10" s="181"/>
      <c r="R10" s="189">
        <f>IF((COUNTIF(Q16:Q62,"Si")=0)*AND(COUNTIF(P16:P62,"No")=0),0,((COUNTIF(Q16:Q62,"Si")))/((COUNTIF(Q16:Q62,"Si")+COUNTIF(P16:P62,"No"))))</f>
        <v>0.75</v>
      </c>
      <c r="S10" s="190"/>
      <c r="T10" s="181"/>
    </row>
    <row r="11" spans="1:37" ht="13.5" hidden="1" thickBot="1">
      <c r="C11" s="358"/>
      <c r="D11" s="358"/>
      <c r="E11" s="359"/>
      <c r="G11" s="343" t="s">
        <v>79</v>
      </c>
      <c r="H11" s="329"/>
      <c r="I11" s="324"/>
      <c r="M11" s="343" t="s">
        <v>79</v>
      </c>
      <c r="N11" s="324"/>
      <c r="R11" s="343" t="s">
        <v>79</v>
      </c>
      <c r="S11" s="329"/>
      <c r="T11" s="324"/>
    </row>
    <row r="12" spans="1:37">
      <c r="B12" s="330" t="s">
        <v>72</v>
      </c>
      <c r="C12" s="338" t="s">
        <v>70</v>
      </c>
      <c r="D12" s="330" t="s">
        <v>73</v>
      </c>
      <c r="E12" s="207"/>
      <c r="F12" s="207"/>
      <c r="G12" s="321" t="s">
        <v>121</v>
      </c>
      <c r="H12" s="321" t="s">
        <v>120</v>
      </c>
      <c r="I12" s="321"/>
      <c r="J12" s="319" t="s">
        <v>109</v>
      </c>
      <c r="K12" s="249"/>
      <c r="L12" s="249"/>
      <c r="M12" s="321" t="s">
        <v>122</v>
      </c>
      <c r="N12" s="321" t="s">
        <v>120</v>
      </c>
      <c r="O12" s="319" t="s">
        <v>109</v>
      </c>
      <c r="P12" s="249"/>
      <c r="Q12" s="249"/>
      <c r="R12" s="321" t="s">
        <v>123</v>
      </c>
      <c r="S12" s="319" t="s">
        <v>120</v>
      </c>
      <c r="T12" s="319" t="s">
        <v>109</v>
      </c>
    </row>
    <row r="13" spans="1:37" ht="13.5" thickBot="1">
      <c r="A13" s="193"/>
      <c r="B13" s="331"/>
      <c r="C13" s="339"/>
      <c r="D13" s="360"/>
      <c r="E13" s="264"/>
      <c r="F13" s="265"/>
      <c r="G13" s="353"/>
      <c r="H13" s="322"/>
      <c r="I13" s="322"/>
      <c r="J13" s="320"/>
      <c r="K13" s="210"/>
      <c r="L13" s="210"/>
      <c r="M13" s="322"/>
      <c r="N13" s="322"/>
      <c r="O13" s="320"/>
      <c r="P13" s="210"/>
      <c r="Q13" s="210"/>
      <c r="R13" s="322"/>
      <c r="S13" s="320"/>
      <c r="T13" s="320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5"/>
      <c r="AH13" s="195"/>
      <c r="AI13" s="195"/>
      <c r="AJ13" s="195"/>
      <c r="AK13" s="195"/>
    </row>
    <row r="14" spans="1:37" ht="13.5" thickBot="1">
      <c r="A14" s="193"/>
      <c r="B14" s="363" t="s">
        <v>150</v>
      </c>
      <c r="C14" s="364"/>
      <c r="D14" s="365"/>
      <c r="E14" s="254"/>
      <c r="F14" s="255"/>
      <c r="G14" s="141"/>
      <c r="H14" s="88"/>
      <c r="I14" s="88"/>
      <c r="J14" s="81"/>
      <c r="K14" s="250"/>
      <c r="L14" s="250"/>
      <c r="M14" s="88"/>
      <c r="N14" s="88"/>
      <c r="O14" s="81"/>
      <c r="P14" s="250"/>
      <c r="Q14" s="250"/>
      <c r="R14" s="88"/>
      <c r="S14" s="81"/>
      <c r="T14" s="89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5"/>
      <c r="AH14" s="195"/>
      <c r="AI14" s="195"/>
      <c r="AJ14" s="195"/>
      <c r="AK14" s="195"/>
    </row>
    <row r="15" spans="1:37" ht="53.25" customHeight="1" thickBot="1">
      <c r="A15" s="193"/>
      <c r="B15" s="82"/>
      <c r="C15" s="356" t="s">
        <v>154</v>
      </c>
      <c r="D15" s="356"/>
      <c r="E15" s="356"/>
      <c r="F15" s="356"/>
      <c r="G15" s="356"/>
      <c r="H15" s="356"/>
      <c r="I15" s="356"/>
      <c r="J15" s="356"/>
      <c r="K15" s="251"/>
      <c r="L15" s="251"/>
      <c r="M15" s="84"/>
      <c r="N15" s="84"/>
      <c r="O15" s="83"/>
      <c r="P15" s="251"/>
      <c r="Q15" s="251"/>
      <c r="R15" s="84"/>
      <c r="S15" s="83"/>
      <c r="T15" s="85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195"/>
      <c r="AH15" s="195"/>
      <c r="AI15" s="195"/>
      <c r="AJ15" s="195"/>
      <c r="AK15" s="195"/>
    </row>
    <row r="16" spans="1:37" ht="36">
      <c r="A16" s="193"/>
      <c r="B16" s="139">
        <v>1</v>
      </c>
      <c r="C16" s="196" t="s">
        <v>139</v>
      </c>
      <c r="D16" s="197" t="s">
        <v>234</v>
      </c>
      <c r="E16" s="174" t="str">
        <f>IF(((C16="Auditoría de gestión de la configuración")*AND(G16="No")),"No","")</f>
        <v/>
      </c>
      <c r="F16" s="174" t="str">
        <f>IF(((C16="Auditoría de gestión de la configuración")*AND(G16="Si")),"Si","")</f>
        <v>Si</v>
      </c>
      <c r="G16" s="174" t="s">
        <v>134</v>
      </c>
      <c r="H16" s="361"/>
      <c r="I16" s="362"/>
      <c r="J16" s="80"/>
      <c r="K16" s="174" t="str">
        <f>IF(((C16="Auditoría de gestión de la configuración")*AND(M16="No")),"No","")</f>
        <v/>
      </c>
      <c r="L16" s="174" t="str">
        <f>IF(((C16="Auditoría de gestión de la configuración")*AND(M16="Si")),"Si","")</f>
        <v>Si</v>
      </c>
      <c r="M16" s="174" t="s">
        <v>134</v>
      </c>
      <c r="N16" s="149"/>
      <c r="O16" s="80"/>
      <c r="P16" s="174" t="str">
        <f>IF(((C16="Auditoría de gestión de la configuración")*AND(R16="No")),"No","")</f>
        <v/>
      </c>
      <c r="Q16" s="174" t="str">
        <f>IF(((C16="Auditoría de gestión de la configuración")*AND(R16="Si")),"Si","")</f>
        <v>Si</v>
      </c>
      <c r="R16" s="174" t="s">
        <v>134</v>
      </c>
      <c r="S16" s="80"/>
      <c r="T16" s="80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5"/>
      <c r="AH16" s="195"/>
      <c r="AI16" s="195"/>
      <c r="AJ16" s="195"/>
      <c r="AK16" s="195"/>
    </row>
    <row r="17" spans="1:37" ht="48">
      <c r="A17" s="193"/>
      <c r="B17" s="139">
        <f>1+B16</f>
        <v>2</v>
      </c>
      <c r="C17" s="196" t="s">
        <v>138</v>
      </c>
      <c r="D17" s="197" t="s">
        <v>236</v>
      </c>
      <c r="E17" s="174" t="str">
        <f>IF(((C17="Auditoría de Calidad")*AND(G17="No")),"No","")</f>
        <v/>
      </c>
      <c r="F17" s="174" t="str">
        <f>IF(((C17="Auditoría de Calidad")*AND(G17="Si")),"Si","")</f>
        <v/>
      </c>
      <c r="G17" s="174"/>
      <c r="H17" s="361"/>
      <c r="I17" s="362"/>
      <c r="J17" s="80"/>
      <c r="K17" s="174" t="str">
        <f>IF(((C17="Auditoría de Calidad")*AND(M17="No")),"No","")</f>
        <v/>
      </c>
      <c r="L17" s="174" t="str">
        <f>IF(((C17="Auditoría de Calidad")*AND(M17="Si")),"Si","")</f>
        <v/>
      </c>
      <c r="M17" s="174"/>
      <c r="N17" s="148"/>
      <c r="O17" s="80"/>
      <c r="P17" s="174" t="str">
        <f>IF(((C17="Auditoría de Calidad")*AND(R17="No")),"No","")</f>
        <v/>
      </c>
      <c r="Q17" s="174" t="str">
        <f>IF(((C17="Auditoría de Calidad")*AND(R17="Si")),"Si","")</f>
        <v/>
      </c>
      <c r="R17" s="174"/>
      <c r="S17" s="80"/>
      <c r="T17" s="80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  <c r="AG17" s="195"/>
      <c r="AH17" s="195"/>
      <c r="AI17" s="195"/>
      <c r="AJ17" s="195"/>
      <c r="AK17" s="195"/>
    </row>
    <row r="18" spans="1:37" ht="48">
      <c r="A18" s="193"/>
      <c r="B18" s="139">
        <f t="shared" ref="B18:B30" si="0">1+B17</f>
        <v>3</v>
      </c>
      <c r="C18" s="196" t="s">
        <v>138</v>
      </c>
      <c r="D18" s="197" t="s">
        <v>237</v>
      </c>
      <c r="E18" s="174" t="str">
        <f t="shared" ref="E18:E30" si="1">IF(((C18="Auditoría de Calidad")*AND(G18="No")),"No","")</f>
        <v/>
      </c>
      <c r="F18" s="174" t="str">
        <f t="shared" ref="F18:F30" si="2">IF(((C18="Auditoría de Calidad")*AND(G18="Si")),"Si","")</f>
        <v/>
      </c>
      <c r="G18" s="174"/>
      <c r="H18" s="361"/>
      <c r="I18" s="362"/>
      <c r="J18" s="80"/>
      <c r="K18" s="174" t="str">
        <f t="shared" ref="K18:K30" si="3">IF(((C18="Auditoría de Calidad")*AND(M18="No")),"No","")</f>
        <v/>
      </c>
      <c r="L18" s="174" t="str">
        <f t="shared" ref="L18:L30" si="4">IF(((C18="Auditoría de Calidad")*AND(M18="Si")),"Si","")</f>
        <v/>
      </c>
      <c r="M18" s="174"/>
      <c r="N18" s="148"/>
      <c r="O18" s="80"/>
      <c r="P18" s="174" t="str">
        <f t="shared" ref="P18:P30" si="5">IF(((C18="Auditoría de Calidad")*AND(R18="No")),"No","")</f>
        <v/>
      </c>
      <c r="Q18" s="174" t="str">
        <f t="shared" ref="Q18:Q30" si="6">IF(((C18="Auditoría de Calidad")*AND(R18="Si")),"Si","")</f>
        <v/>
      </c>
      <c r="R18" s="174"/>
      <c r="S18" s="80"/>
      <c r="T18" s="80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5"/>
      <c r="AH18" s="195"/>
      <c r="AI18" s="195"/>
      <c r="AJ18" s="195"/>
      <c r="AK18" s="195"/>
    </row>
    <row r="19" spans="1:37" ht="48">
      <c r="A19" s="193"/>
      <c r="B19" s="139">
        <f t="shared" si="0"/>
        <v>4</v>
      </c>
      <c r="C19" s="196" t="s">
        <v>138</v>
      </c>
      <c r="D19" s="197" t="s">
        <v>0</v>
      </c>
      <c r="E19" s="174" t="str">
        <f t="shared" si="1"/>
        <v/>
      </c>
      <c r="F19" s="174" t="str">
        <f t="shared" si="2"/>
        <v/>
      </c>
      <c r="G19" s="174"/>
      <c r="H19" s="361"/>
      <c r="I19" s="362"/>
      <c r="J19" s="80"/>
      <c r="K19" s="174" t="str">
        <f t="shared" si="3"/>
        <v/>
      </c>
      <c r="L19" s="174" t="str">
        <f t="shared" si="4"/>
        <v/>
      </c>
      <c r="M19" s="174"/>
      <c r="N19" s="148"/>
      <c r="O19" s="80"/>
      <c r="P19" s="174" t="str">
        <f t="shared" si="5"/>
        <v/>
      </c>
      <c r="Q19" s="174" t="str">
        <f t="shared" si="6"/>
        <v/>
      </c>
      <c r="R19" s="174"/>
      <c r="S19" s="80"/>
      <c r="T19" s="80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5"/>
      <c r="AH19" s="195"/>
      <c r="AI19" s="195"/>
      <c r="AJ19" s="195"/>
      <c r="AK19" s="195"/>
    </row>
    <row r="20" spans="1:37" ht="60">
      <c r="A20" s="193"/>
      <c r="B20" s="139">
        <f t="shared" si="0"/>
        <v>5</v>
      </c>
      <c r="C20" s="196" t="s">
        <v>138</v>
      </c>
      <c r="D20" s="197" t="s">
        <v>1</v>
      </c>
      <c r="E20" s="174" t="str">
        <f t="shared" si="1"/>
        <v/>
      </c>
      <c r="F20" s="174" t="str">
        <f t="shared" si="2"/>
        <v/>
      </c>
      <c r="G20" s="174"/>
      <c r="H20" s="361"/>
      <c r="I20" s="362"/>
      <c r="J20" s="80"/>
      <c r="K20" s="174" t="str">
        <f t="shared" si="3"/>
        <v/>
      </c>
      <c r="L20" s="174" t="str">
        <f t="shared" si="4"/>
        <v/>
      </c>
      <c r="M20" s="174"/>
      <c r="N20" s="148"/>
      <c r="O20" s="80"/>
      <c r="P20" s="174" t="str">
        <f t="shared" si="5"/>
        <v/>
      </c>
      <c r="Q20" s="174" t="str">
        <f t="shared" si="6"/>
        <v/>
      </c>
      <c r="R20" s="174"/>
      <c r="S20" s="80"/>
      <c r="T20" s="80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5"/>
      <c r="AH20" s="195"/>
      <c r="AI20" s="195"/>
      <c r="AJ20" s="195"/>
      <c r="AK20" s="195"/>
    </row>
    <row r="21" spans="1:37" ht="24">
      <c r="A21" s="193"/>
      <c r="B21" s="139">
        <f t="shared" si="0"/>
        <v>6</v>
      </c>
      <c r="C21" s="196" t="s">
        <v>138</v>
      </c>
      <c r="D21" s="197" t="s">
        <v>228</v>
      </c>
      <c r="E21" s="174" t="str">
        <f t="shared" si="1"/>
        <v/>
      </c>
      <c r="F21" s="174" t="str">
        <f t="shared" si="2"/>
        <v/>
      </c>
      <c r="G21" s="174"/>
      <c r="H21" s="361"/>
      <c r="I21" s="362"/>
      <c r="J21" s="80"/>
      <c r="K21" s="174" t="str">
        <f t="shared" si="3"/>
        <v/>
      </c>
      <c r="L21" s="174" t="str">
        <f t="shared" si="4"/>
        <v/>
      </c>
      <c r="M21" s="174"/>
      <c r="N21" s="148"/>
      <c r="O21" s="80"/>
      <c r="P21" s="174" t="str">
        <f t="shared" si="5"/>
        <v/>
      </c>
      <c r="Q21" s="174" t="str">
        <f t="shared" si="6"/>
        <v/>
      </c>
      <c r="R21" s="174"/>
      <c r="S21" s="80"/>
      <c r="T21" s="80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5"/>
      <c r="AH21" s="195"/>
      <c r="AI21" s="195"/>
      <c r="AJ21" s="195"/>
      <c r="AK21" s="195"/>
    </row>
    <row r="22" spans="1:37" ht="36">
      <c r="A22" s="193"/>
      <c r="B22" s="139">
        <f t="shared" si="0"/>
        <v>7</v>
      </c>
      <c r="C22" s="196" t="s">
        <v>138</v>
      </c>
      <c r="D22" s="197" t="s">
        <v>168</v>
      </c>
      <c r="E22" s="174" t="str">
        <f t="shared" si="1"/>
        <v/>
      </c>
      <c r="F22" s="174" t="str">
        <f t="shared" si="2"/>
        <v/>
      </c>
      <c r="G22" s="174"/>
      <c r="H22" s="361"/>
      <c r="I22" s="362"/>
      <c r="J22" s="80"/>
      <c r="K22" s="174" t="str">
        <f t="shared" si="3"/>
        <v/>
      </c>
      <c r="L22" s="174" t="str">
        <f t="shared" si="4"/>
        <v/>
      </c>
      <c r="M22" s="174"/>
      <c r="N22" s="148"/>
      <c r="O22" s="80"/>
      <c r="P22" s="174" t="str">
        <f t="shared" si="5"/>
        <v/>
      </c>
      <c r="Q22" s="174" t="str">
        <f t="shared" si="6"/>
        <v/>
      </c>
      <c r="R22" s="174"/>
      <c r="S22" s="80"/>
      <c r="T22" s="80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5"/>
      <c r="AH22" s="195"/>
      <c r="AI22" s="195"/>
      <c r="AJ22" s="195"/>
      <c r="AK22" s="195"/>
    </row>
    <row r="23" spans="1:37">
      <c r="A23" s="193"/>
      <c r="B23" s="139">
        <f t="shared" si="0"/>
        <v>8</v>
      </c>
      <c r="C23" s="196" t="s">
        <v>138</v>
      </c>
      <c r="D23" s="197" t="s">
        <v>169</v>
      </c>
      <c r="E23" s="174" t="str">
        <f t="shared" si="1"/>
        <v/>
      </c>
      <c r="F23" s="174" t="str">
        <f t="shared" si="2"/>
        <v/>
      </c>
      <c r="G23" s="174"/>
      <c r="H23" s="361"/>
      <c r="I23" s="362"/>
      <c r="J23" s="80"/>
      <c r="K23" s="174" t="str">
        <f t="shared" si="3"/>
        <v/>
      </c>
      <c r="L23" s="174" t="str">
        <f t="shared" si="4"/>
        <v/>
      </c>
      <c r="M23" s="174"/>
      <c r="N23" s="148"/>
      <c r="O23" s="80"/>
      <c r="P23" s="174" t="str">
        <f t="shared" si="5"/>
        <v/>
      </c>
      <c r="Q23" s="174" t="str">
        <f t="shared" si="6"/>
        <v/>
      </c>
      <c r="R23" s="174"/>
      <c r="S23" s="80"/>
      <c r="T23" s="80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5"/>
      <c r="AH23" s="195"/>
      <c r="AI23" s="195"/>
      <c r="AJ23" s="195"/>
      <c r="AK23" s="195"/>
    </row>
    <row r="24" spans="1:37" ht="24">
      <c r="A24" s="193"/>
      <c r="B24" s="139">
        <f t="shared" si="0"/>
        <v>9</v>
      </c>
      <c r="C24" s="196" t="s">
        <v>138</v>
      </c>
      <c r="D24" s="197" t="s">
        <v>229</v>
      </c>
      <c r="E24" s="174" t="str">
        <f t="shared" si="1"/>
        <v/>
      </c>
      <c r="F24" s="174" t="str">
        <f t="shared" si="2"/>
        <v/>
      </c>
      <c r="G24" s="174"/>
      <c r="H24" s="361"/>
      <c r="I24" s="362"/>
      <c r="J24" s="80"/>
      <c r="K24" s="174" t="str">
        <f t="shared" si="3"/>
        <v/>
      </c>
      <c r="L24" s="174" t="str">
        <f t="shared" si="4"/>
        <v/>
      </c>
      <c r="M24" s="174"/>
      <c r="N24" s="148"/>
      <c r="O24" s="80"/>
      <c r="P24" s="174" t="str">
        <f t="shared" si="5"/>
        <v/>
      </c>
      <c r="Q24" s="174" t="str">
        <f t="shared" si="6"/>
        <v/>
      </c>
      <c r="R24" s="174"/>
      <c r="S24" s="80"/>
      <c r="T24" s="80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5"/>
      <c r="AH24" s="195"/>
      <c r="AI24" s="195"/>
      <c r="AJ24" s="195"/>
      <c r="AK24" s="195"/>
    </row>
    <row r="25" spans="1:37" ht="24">
      <c r="A25" s="193"/>
      <c r="B25" s="139">
        <f t="shared" si="0"/>
        <v>10</v>
      </c>
      <c r="C25" s="196" t="s">
        <v>138</v>
      </c>
      <c r="D25" s="197" t="s">
        <v>230</v>
      </c>
      <c r="E25" s="174" t="str">
        <f t="shared" si="1"/>
        <v/>
      </c>
      <c r="F25" s="174" t="str">
        <f t="shared" si="2"/>
        <v/>
      </c>
      <c r="G25" s="174"/>
      <c r="H25" s="361"/>
      <c r="I25" s="362"/>
      <c r="J25" s="80"/>
      <c r="K25" s="174" t="str">
        <f t="shared" si="3"/>
        <v/>
      </c>
      <c r="L25" s="174" t="str">
        <f t="shared" si="4"/>
        <v/>
      </c>
      <c r="M25" s="174"/>
      <c r="N25" s="148"/>
      <c r="O25" s="80"/>
      <c r="P25" s="174" t="str">
        <f t="shared" si="5"/>
        <v/>
      </c>
      <c r="Q25" s="174" t="str">
        <f t="shared" si="6"/>
        <v/>
      </c>
      <c r="R25" s="174"/>
      <c r="S25" s="80"/>
      <c r="T25" s="80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5"/>
      <c r="AH25" s="195"/>
      <c r="AI25" s="195"/>
      <c r="AJ25" s="195"/>
      <c r="AK25" s="195"/>
    </row>
    <row r="26" spans="1:37" ht="24">
      <c r="A26" s="193"/>
      <c r="B26" s="139">
        <f t="shared" si="0"/>
        <v>11</v>
      </c>
      <c r="C26" s="196" t="s">
        <v>138</v>
      </c>
      <c r="D26" s="197" t="s">
        <v>231</v>
      </c>
      <c r="E26" s="174" t="str">
        <f t="shared" si="1"/>
        <v/>
      </c>
      <c r="F26" s="174" t="str">
        <f t="shared" si="2"/>
        <v/>
      </c>
      <c r="G26" s="174"/>
      <c r="H26" s="361"/>
      <c r="I26" s="362"/>
      <c r="J26" s="80"/>
      <c r="K26" s="174" t="str">
        <f t="shared" si="3"/>
        <v/>
      </c>
      <c r="L26" s="174" t="str">
        <f t="shared" si="4"/>
        <v/>
      </c>
      <c r="M26" s="174"/>
      <c r="N26" s="148"/>
      <c r="O26" s="80"/>
      <c r="P26" s="174" t="str">
        <f t="shared" si="5"/>
        <v/>
      </c>
      <c r="Q26" s="174" t="str">
        <f t="shared" si="6"/>
        <v/>
      </c>
      <c r="R26" s="174"/>
      <c r="S26" s="80"/>
      <c r="T26" s="80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5"/>
      <c r="AH26" s="195"/>
      <c r="AI26" s="195"/>
      <c r="AJ26" s="195"/>
      <c r="AK26" s="195"/>
    </row>
    <row r="27" spans="1:37" ht="24">
      <c r="A27" s="193"/>
      <c r="B27" s="139">
        <f t="shared" si="0"/>
        <v>12</v>
      </c>
      <c r="C27" s="196" t="s">
        <v>138</v>
      </c>
      <c r="D27" s="71" t="s">
        <v>232</v>
      </c>
      <c r="E27" s="174" t="str">
        <f t="shared" si="1"/>
        <v/>
      </c>
      <c r="F27" s="174" t="str">
        <f t="shared" si="2"/>
        <v/>
      </c>
      <c r="G27" s="174"/>
      <c r="H27" s="361"/>
      <c r="I27" s="362"/>
      <c r="J27" s="80"/>
      <c r="K27" s="174" t="str">
        <f t="shared" si="3"/>
        <v/>
      </c>
      <c r="L27" s="174" t="str">
        <f t="shared" si="4"/>
        <v/>
      </c>
      <c r="M27" s="174"/>
      <c r="N27" s="148"/>
      <c r="O27" s="80"/>
      <c r="P27" s="174" t="str">
        <f t="shared" si="5"/>
        <v/>
      </c>
      <c r="Q27" s="174" t="str">
        <f t="shared" si="6"/>
        <v/>
      </c>
      <c r="R27" s="174"/>
      <c r="S27" s="80"/>
      <c r="T27" s="80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5"/>
      <c r="AH27" s="195"/>
      <c r="AI27" s="195"/>
      <c r="AJ27" s="195"/>
      <c r="AK27" s="195"/>
    </row>
    <row r="28" spans="1:37">
      <c r="A28" s="193"/>
      <c r="B28" s="139">
        <f t="shared" si="0"/>
        <v>13</v>
      </c>
      <c r="C28" s="196" t="s">
        <v>138</v>
      </c>
      <c r="D28" s="197" t="s">
        <v>233</v>
      </c>
      <c r="E28" s="174" t="str">
        <f t="shared" si="1"/>
        <v/>
      </c>
      <c r="F28" s="174" t="str">
        <f t="shared" si="2"/>
        <v/>
      </c>
      <c r="G28" s="174"/>
      <c r="H28" s="361"/>
      <c r="I28" s="362"/>
      <c r="J28" s="80"/>
      <c r="K28" s="174" t="str">
        <f t="shared" si="3"/>
        <v/>
      </c>
      <c r="L28" s="174" t="str">
        <f t="shared" si="4"/>
        <v/>
      </c>
      <c r="M28" s="174"/>
      <c r="N28" s="148"/>
      <c r="O28" s="80"/>
      <c r="P28" s="174" t="str">
        <f t="shared" si="5"/>
        <v/>
      </c>
      <c r="Q28" s="174" t="str">
        <f t="shared" si="6"/>
        <v/>
      </c>
      <c r="R28" s="174"/>
      <c r="S28" s="80"/>
      <c r="T28" s="80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195"/>
      <c r="AH28" s="195"/>
      <c r="AI28" s="195"/>
      <c r="AJ28" s="195"/>
      <c r="AK28" s="195"/>
    </row>
    <row r="29" spans="1:37" ht="24">
      <c r="A29" s="193"/>
      <c r="B29" s="139">
        <f t="shared" si="0"/>
        <v>14</v>
      </c>
      <c r="C29" s="196" t="s">
        <v>138</v>
      </c>
      <c r="D29" s="197" t="s">
        <v>235</v>
      </c>
      <c r="E29" s="174" t="str">
        <f t="shared" si="1"/>
        <v/>
      </c>
      <c r="F29" s="174" t="str">
        <f t="shared" si="2"/>
        <v/>
      </c>
      <c r="G29" s="174"/>
      <c r="H29" s="361"/>
      <c r="I29" s="362"/>
      <c r="J29" s="80"/>
      <c r="K29" s="174" t="str">
        <f t="shared" si="3"/>
        <v/>
      </c>
      <c r="L29" s="174" t="str">
        <f t="shared" si="4"/>
        <v/>
      </c>
      <c r="M29" s="174"/>
      <c r="N29" s="148"/>
      <c r="O29" s="80"/>
      <c r="P29" s="174" t="str">
        <f t="shared" si="5"/>
        <v/>
      </c>
      <c r="Q29" s="174" t="str">
        <f t="shared" si="6"/>
        <v/>
      </c>
      <c r="R29" s="174"/>
      <c r="S29" s="80"/>
      <c r="T29" s="80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195"/>
      <c r="AH29" s="195"/>
      <c r="AI29" s="195"/>
      <c r="AJ29" s="195"/>
      <c r="AK29" s="195"/>
    </row>
    <row r="30" spans="1:37" ht="24.75" thickBot="1">
      <c r="A30" s="193"/>
      <c r="B30" s="139">
        <f t="shared" si="0"/>
        <v>15</v>
      </c>
      <c r="C30" s="196" t="s">
        <v>138</v>
      </c>
      <c r="D30" s="197" t="s">
        <v>170</v>
      </c>
      <c r="E30" s="174" t="str">
        <f t="shared" si="1"/>
        <v/>
      </c>
      <c r="F30" s="174" t="str">
        <f t="shared" si="2"/>
        <v/>
      </c>
      <c r="G30" s="174"/>
      <c r="H30" s="361"/>
      <c r="I30" s="362"/>
      <c r="J30" s="80"/>
      <c r="K30" s="174" t="str">
        <f t="shared" si="3"/>
        <v/>
      </c>
      <c r="L30" s="174" t="str">
        <f t="shared" si="4"/>
        <v/>
      </c>
      <c r="M30" s="174"/>
      <c r="N30" s="75"/>
      <c r="O30" s="80"/>
      <c r="P30" s="174" t="str">
        <f t="shared" si="5"/>
        <v/>
      </c>
      <c r="Q30" s="174" t="str">
        <f t="shared" si="6"/>
        <v/>
      </c>
      <c r="R30" s="174"/>
      <c r="S30" s="80"/>
      <c r="T30" s="80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4"/>
      <c r="AF30" s="194"/>
      <c r="AG30" s="195"/>
      <c r="AH30" s="195"/>
      <c r="AI30" s="195"/>
      <c r="AJ30" s="195"/>
      <c r="AK30" s="195"/>
    </row>
    <row r="31" spans="1:37" ht="55.5" customHeight="1" thickBot="1">
      <c r="A31" s="193"/>
      <c r="B31" s="82"/>
      <c r="C31" s="356" t="s">
        <v>151</v>
      </c>
      <c r="D31" s="356"/>
      <c r="E31" s="356"/>
      <c r="F31" s="356"/>
      <c r="G31" s="356"/>
      <c r="H31" s="356"/>
      <c r="I31" s="356"/>
      <c r="J31" s="356"/>
      <c r="K31" s="251"/>
      <c r="L31" s="251"/>
      <c r="M31" s="84"/>
      <c r="N31" s="84"/>
      <c r="O31" s="83"/>
      <c r="P31" s="251"/>
      <c r="Q31" s="251"/>
      <c r="R31" s="84"/>
      <c r="S31" s="83"/>
      <c r="T31" s="85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5"/>
      <c r="AH31" s="195"/>
      <c r="AI31" s="195"/>
      <c r="AJ31" s="195"/>
      <c r="AK31" s="195"/>
    </row>
    <row r="32" spans="1:37" ht="36">
      <c r="A32" s="193"/>
      <c r="B32" s="139">
        <v>1</v>
      </c>
      <c r="C32" s="196" t="s">
        <v>139</v>
      </c>
      <c r="D32" s="197" t="s">
        <v>234</v>
      </c>
      <c r="E32" s="174" t="str">
        <f>IF(((C32="Auditoría de gestión de la configuración")*AND(G32="No")),"No","")</f>
        <v/>
      </c>
      <c r="F32" s="174" t="str">
        <f>IF(((C32="Auditoría de gestión de la configuración")*AND(G32="Si")),"Si","")</f>
        <v>Si</v>
      </c>
      <c r="G32" s="174" t="s">
        <v>134</v>
      </c>
      <c r="H32" s="361"/>
      <c r="I32" s="362"/>
      <c r="J32" s="80"/>
      <c r="K32" s="174" t="str">
        <f>IF(((C32="Auditoría de gestión de la configuración")*AND(M32="No")),"No","")</f>
        <v/>
      </c>
      <c r="L32" s="174" t="str">
        <f>IF(((C32="Auditoría de gestión de la configuración")*AND(M32="Si")),"Si","")</f>
        <v>Si</v>
      </c>
      <c r="M32" s="174" t="s">
        <v>134</v>
      </c>
      <c r="N32" s="149"/>
      <c r="O32" s="80"/>
      <c r="P32" s="174" t="str">
        <f>IF(((C32="Auditoría de gestión de la configuración")*AND(R32="No")),"No","")</f>
        <v/>
      </c>
      <c r="Q32" s="174" t="str">
        <f>IF(((C32="Auditoría de gestión de la configuración")*AND(R32="Si")),"Si","")</f>
        <v>Si</v>
      </c>
      <c r="R32" s="174" t="s">
        <v>134</v>
      </c>
      <c r="S32" s="80"/>
      <c r="T32" s="80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5"/>
      <c r="AH32" s="195"/>
      <c r="AI32" s="195"/>
      <c r="AJ32" s="195"/>
      <c r="AK32" s="195"/>
    </row>
    <row r="33" spans="1:40" ht="48">
      <c r="A33" s="193"/>
      <c r="B33" s="139">
        <f>1+B32</f>
        <v>2</v>
      </c>
      <c r="C33" s="196" t="s">
        <v>138</v>
      </c>
      <c r="D33" s="197" t="s">
        <v>236</v>
      </c>
      <c r="E33" s="174" t="str">
        <f>IF(((C33="Auditoría de Calidad")*AND(G33="No")),"No","")</f>
        <v/>
      </c>
      <c r="F33" s="174" t="str">
        <f>IF(((C33="Auditoría de Calidad")*AND(G33="Si")),"Si","")</f>
        <v/>
      </c>
      <c r="G33" s="174"/>
      <c r="H33" s="361"/>
      <c r="I33" s="362"/>
      <c r="J33" s="80"/>
      <c r="K33" s="174" t="str">
        <f>IF(((C33="Auditoría de Calidad")*AND(M33="No")),"No","")</f>
        <v/>
      </c>
      <c r="L33" s="174" t="str">
        <f>IF(((C33="Auditoría de Calidad")*AND(M33="Si")),"Si","")</f>
        <v/>
      </c>
      <c r="M33" s="174"/>
      <c r="N33" s="148"/>
      <c r="O33" s="80"/>
      <c r="P33" s="174" t="str">
        <f>IF(((C33="Auditoría de Calidad")*AND(R33="No")),"No","")</f>
        <v/>
      </c>
      <c r="Q33" s="174" t="str">
        <f>IF(((C33="Auditoría de Calidad")*AND(R33="Si")),"Si","")</f>
        <v/>
      </c>
      <c r="R33" s="174"/>
      <c r="S33" s="80"/>
      <c r="T33" s="80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5"/>
      <c r="AH33" s="195"/>
      <c r="AI33" s="195"/>
      <c r="AJ33" s="195"/>
      <c r="AK33" s="195"/>
    </row>
    <row r="34" spans="1:40" ht="36">
      <c r="A34" s="193"/>
      <c r="B34" s="139">
        <f>1+B33</f>
        <v>3</v>
      </c>
      <c r="C34" s="196" t="s">
        <v>138</v>
      </c>
      <c r="D34" s="197" t="s">
        <v>136</v>
      </c>
      <c r="E34" s="174" t="str">
        <f t="shared" ref="E34:E46" si="7">IF(((C34="Auditoría de Calidad")*AND(G34="No")),"No","")</f>
        <v/>
      </c>
      <c r="F34" s="174" t="str">
        <f t="shared" ref="F34:F46" si="8">IF(((C34="Auditoría de Calidad")*AND(G34="Si")),"Si","")</f>
        <v/>
      </c>
      <c r="G34" s="174"/>
      <c r="H34" s="361"/>
      <c r="I34" s="362"/>
      <c r="J34" s="179"/>
      <c r="K34" s="174" t="str">
        <f t="shared" ref="K34:K46" si="9">IF(((C34="Auditoría de Calidad")*AND(M34="No")),"No","")</f>
        <v/>
      </c>
      <c r="L34" s="174" t="str">
        <f t="shared" ref="L34:L46" si="10">IF(((C34="Auditoría de Calidad")*AND(M34="Si")),"Si","")</f>
        <v/>
      </c>
      <c r="M34" s="174"/>
      <c r="N34" s="148"/>
      <c r="O34" s="80"/>
      <c r="P34" s="174" t="str">
        <f t="shared" ref="P34:P46" si="11">IF(((C34="Auditoría de Calidad")*AND(R34="No")),"No","")</f>
        <v/>
      </c>
      <c r="Q34" s="174" t="str">
        <f t="shared" ref="Q34:Q46" si="12">IF(((C34="Auditoría de Calidad")*AND(R34="Si")),"Si","")</f>
        <v/>
      </c>
      <c r="R34" s="174"/>
      <c r="S34" s="80"/>
      <c r="T34" s="80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5"/>
      <c r="AH34" s="195"/>
      <c r="AI34" s="195"/>
      <c r="AJ34" s="195"/>
      <c r="AK34" s="195"/>
    </row>
    <row r="35" spans="1:40" ht="48">
      <c r="A35" s="193"/>
      <c r="B35" s="139">
        <f>1+B34</f>
        <v>4</v>
      </c>
      <c r="C35" s="196" t="s">
        <v>138</v>
      </c>
      <c r="D35" s="197" t="s">
        <v>137</v>
      </c>
      <c r="E35" s="174" t="str">
        <f t="shared" si="7"/>
        <v/>
      </c>
      <c r="F35" s="174" t="str">
        <f t="shared" si="8"/>
        <v/>
      </c>
      <c r="G35" s="174"/>
      <c r="H35" s="361"/>
      <c r="I35" s="362"/>
      <c r="J35" s="179"/>
      <c r="K35" s="174" t="str">
        <f t="shared" si="9"/>
        <v/>
      </c>
      <c r="L35" s="174" t="str">
        <f t="shared" si="10"/>
        <v/>
      </c>
      <c r="M35" s="174"/>
      <c r="N35" s="208"/>
      <c r="O35" s="80"/>
      <c r="P35" s="174" t="str">
        <f t="shared" si="11"/>
        <v/>
      </c>
      <c r="Q35" s="174" t="str">
        <f t="shared" si="12"/>
        <v/>
      </c>
      <c r="R35" s="174"/>
      <c r="S35" s="80"/>
      <c r="T35" s="80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5"/>
      <c r="AH35" s="195"/>
      <c r="AI35" s="195"/>
      <c r="AJ35" s="195"/>
      <c r="AK35" s="195"/>
    </row>
    <row r="36" spans="1:40" ht="48">
      <c r="A36" s="193"/>
      <c r="B36" s="139">
        <f>1+B35</f>
        <v>5</v>
      </c>
      <c r="C36" s="196" t="s">
        <v>138</v>
      </c>
      <c r="D36" s="197" t="s">
        <v>0</v>
      </c>
      <c r="E36" s="174" t="str">
        <f t="shared" si="7"/>
        <v/>
      </c>
      <c r="F36" s="174" t="str">
        <f t="shared" si="8"/>
        <v/>
      </c>
      <c r="G36" s="174"/>
      <c r="H36" s="361"/>
      <c r="I36" s="362"/>
      <c r="J36" s="80"/>
      <c r="K36" s="174" t="str">
        <f t="shared" si="9"/>
        <v/>
      </c>
      <c r="L36" s="174" t="str">
        <f t="shared" si="10"/>
        <v/>
      </c>
      <c r="M36" s="174"/>
      <c r="N36" s="148"/>
      <c r="O36" s="80"/>
      <c r="P36" s="174" t="str">
        <f t="shared" si="11"/>
        <v/>
      </c>
      <c r="Q36" s="174" t="str">
        <f t="shared" si="12"/>
        <v/>
      </c>
      <c r="R36" s="174"/>
      <c r="S36" s="80"/>
      <c r="T36" s="80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5"/>
      <c r="AH36" s="195"/>
      <c r="AI36" s="195"/>
      <c r="AJ36" s="195"/>
      <c r="AK36" s="195"/>
    </row>
    <row r="37" spans="1:40" ht="60">
      <c r="A37" s="193"/>
      <c r="B37" s="139">
        <f t="shared" ref="B37:B46" si="13">1+B36</f>
        <v>6</v>
      </c>
      <c r="C37" s="196" t="s">
        <v>138</v>
      </c>
      <c r="D37" s="197" t="s">
        <v>1</v>
      </c>
      <c r="E37" s="174" t="str">
        <f t="shared" si="7"/>
        <v/>
      </c>
      <c r="F37" s="174" t="str">
        <f t="shared" si="8"/>
        <v/>
      </c>
      <c r="G37" s="174"/>
      <c r="H37" s="361"/>
      <c r="I37" s="362"/>
      <c r="J37" s="80"/>
      <c r="K37" s="174" t="str">
        <f t="shared" si="9"/>
        <v/>
      </c>
      <c r="L37" s="174" t="str">
        <f t="shared" si="10"/>
        <v/>
      </c>
      <c r="M37" s="174"/>
      <c r="N37" s="148"/>
      <c r="O37" s="80"/>
      <c r="P37" s="174" t="str">
        <f t="shared" si="11"/>
        <v/>
      </c>
      <c r="Q37" s="174" t="str">
        <f t="shared" si="12"/>
        <v/>
      </c>
      <c r="R37" s="174"/>
      <c r="S37" s="80"/>
      <c r="T37" s="80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5"/>
      <c r="AH37" s="195"/>
      <c r="AI37" s="195"/>
      <c r="AJ37" s="195"/>
      <c r="AK37" s="195"/>
    </row>
    <row r="38" spans="1:40" ht="24">
      <c r="A38" s="193"/>
      <c r="B38" s="139">
        <f t="shared" si="13"/>
        <v>7</v>
      </c>
      <c r="C38" s="196" t="s">
        <v>138</v>
      </c>
      <c r="D38" s="197" t="s">
        <v>228</v>
      </c>
      <c r="E38" s="174" t="str">
        <f t="shared" si="7"/>
        <v/>
      </c>
      <c r="F38" s="174" t="str">
        <f t="shared" si="8"/>
        <v/>
      </c>
      <c r="G38" s="174"/>
      <c r="H38" s="361"/>
      <c r="I38" s="362"/>
      <c r="J38" s="80"/>
      <c r="K38" s="174" t="str">
        <f t="shared" si="9"/>
        <v/>
      </c>
      <c r="L38" s="174" t="str">
        <f t="shared" si="10"/>
        <v/>
      </c>
      <c r="M38" s="174"/>
      <c r="N38" s="148"/>
      <c r="O38" s="80"/>
      <c r="P38" s="174" t="str">
        <f t="shared" si="11"/>
        <v/>
      </c>
      <c r="Q38" s="174" t="str">
        <f t="shared" si="12"/>
        <v/>
      </c>
      <c r="R38" s="174"/>
      <c r="S38" s="80"/>
      <c r="T38" s="80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5"/>
      <c r="AH38" s="195"/>
      <c r="AI38" s="195"/>
      <c r="AJ38" s="195"/>
      <c r="AK38" s="195"/>
    </row>
    <row r="39" spans="1:40" ht="36">
      <c r="A39" s="193"/>
      <c r="B39" s="139">
        <f t="shared" si="13"/>
        <v>8</v>
      </c>
      <c r="C39" s="196" t="s">
        <v>138</v>
      </c>
      <c r="D39" s="197" t="s">
        <v>168</v>
      </c>
      <c r="E39" s="174" t="str">
        <f t="shared" si="7"/>
        <v/>
      </c>
      <c r="F39" s="174" t="str">
        <f t="shared" si="8"/>
        <v/>
      </c>
      <c r="G39" s="174"/>
      <c r="H39" s="361"/>
      <c r="I39" s="362"/>
      <c r="J39" s="80"/>
      <c r="K39" s="174" t="str">
        <f t="shared" si="9"/>
        <v/>
      </c>
      <c r="L39" s="174" t="str">
        <f t="shared" si="10"/>
        <v/>
      </c>
      <c r="M39" s="174"/>
      <c r="N39" s="148"/>
      <c r="O39" s="80"/>
      <c r="P39" s="174" t="str">
        <f t="shared" si="11"/>
        <v/>
      </c>
      <c r="Q39" s="174" t="str">
        <f t="shared" si="12"/>
        <v/>
      </c>
      <c r="R39" s="174"/>
      <c r="S39" s="80"/>
      <c r="T39" s="80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  <c r="AG39" s="195"/>
      <c r="AH39" s="195"/>
      <c r="AI39" s="195"/>
      <c r="AJ39" s="195"/>
      <c r="AK39" s="195"/>
    </row>
    <row r="40" spans="1:40">
      <c r="A40" s="193"/>
      <c r="B40" s="139">
        <f t="shared" si="13"/>
        <v>9</v>
      </c>
      <c r="C40" s="196" t="s">
        <v>138</v>
      </c>
      <c r="D40" s="197" t="s">
        <v>169</v>
      </c>
      <c r="E40" s="174" t="str">
        <f t="shared" si="7"/>
        <v/>
      </c>
      <c r="F40" s="174" t="str">
        <f t="shared" si="8"/>
        <v/>
      </c>
      <c r="G40" s="174"/>
      <c r="H40" s="361"/>
      <c r="I40" s="362"/>
      <c r="J40" s="80"/>
      <c r="K40" s="174" t="str">
        <f t="shared" si="9"/>
        <v/>
      </c>
      <c r="L40" s="174" t="str">
        <f t="shared" si="10"/>
        <v/>
      </c>
      <c r="M40" s="174"/>
      <c r="N40" s="148"/>
      <c r="O40" s="80"/>
      <c r="P40" s="174" t="str">
        <f t="shared" si="11"/>
        <v/>
      </c>
      <c r="Q40" s="174" t="str">
        <f t="shared" si="12"/>
        <v/>
      </c>
      <c r="R40" s="174"/>
      <c r="S40" s="80"/>
      <c r="T40" s="80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5"/>
      <c r="AH40" s="195"/>
      <c r="AI40" s="195"/>
      <c r="AJ40" s="195"/>
      <c r="AK40" s="195"/>
    </row>
    <row r="41" spans="1:40" ht="24">
      <c r="A41" s="193"/>
      <c r="B41" s="139">
        <f t="shared" si="13"/>
        <v>10</v>
      </c>
      <c r="C41" s="196" t="s">
        <v>138</v>
      </c>
      <c r="D41" s="197" t="s">
        <v>229</v>
      </c>
      <c r="E41" s="174" t="str">
        <f t="shared" si="7"/>
        <v/>
      </c>
      <c r="F41" s="174" t="str">
        <f t="shared" si="8"/>
        <v/>
      </c>
      <c r="G41" s="174"/>
      <c r="H41" s="361"/>
      <c r="I41" s="362"/>
      <c r="J41" s="80"/>
      <c r="K41" s="174" t="str">
        <f t="shared" si="9"/>
        <v/>
      </c>
      <c r="L41" s="174" t="str">
        <f t="shared" si="10"/>
        <v/>
      </c>
      <c r="M41" s="174"/>
      <c r="N41" s="148"/>
      <c r="O41" s="80"/>
      <c r="P41" s="174" t="str">
        <f t="shared" si="11"/>
        <v/>
      </c>
      <c r="Q41" s="174" t="str">
        <f t="shared" si="12"/>
        <v/>
      </c>
      <c r="R41" s="174"/>
      <c r="S41" s="80"/>
      <c r="T41" s="80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  <c r="AG41" s="195"/>
      <c r="AH41" s="195"/>
      <c r="AI41" s="195"/>
      <c r="AJ41" s="195"/>
      <c r="AK41" s="195"/>
    </row>
    <row r="42" spans="1:40" ht="24">
      <c r="A42" s="193"/>
      <c r="B42" s="139">
        <f t="shared" si="13"/>
        <v>11</v>
      </c>
      <c r="C42" s="196" t="s">
        <v>138</v>
      </c>
      <c r="D42" s="197" t="s">
        <v>230</v>
      </c>
      <c r="E42" s="174" t="str">
        <f t="shared" si="7"/>
        <v/>
      </c>
      <c r="F42" s="174" t="str">
        <f t="shared" si="8"/>
        <v/>
      </c>
      <c r="G42" s="174"/>
      <c r="H42" s="361"/>
      <c r="I42" s="362"/>
      <c r="J42" s="80"/>
      <c r="K42" s="174" t="str">
        <f t="shared" si="9"/>
        <v/>
      </c>
      <c r="L42" s="174" t="str">
        <f t="shared" si="10"/>
        <v/>
      </c>
      <c r="M42" s="174"/>
      <c r="N42" s="148"/>
      <c r="O42" s="80"/>
      <c r="P42" s="174" t="str">
        <f t="shared" si="11"/>
        <v/>
      </c>
      <c r="Q42" s="174" t="str">
        <f t="shared" si="12"/>
        <v/>
      </c>
      <c r="R42" s="174"/>
      <c r="S42" s="80"/>
      <c r="T42" s="80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5"/>
      <c r="AH42" s="195"/>
      <c r="AI42" s="195"/>
      <c r="AJ42" s="195"/>
      <c r="AK42" s="195"/>
    </row>
    <row r="43" spans="1:40" ht="24">
      <c r="A43" s="193"/>
      <c r="B43" s="139">
        <f t="shared" si="13"/>
        <v>12</v>
      </c>
      <c r="C43" s="196" t="s">
        <v>138</v>
      </c>
      <c r="D43" s="197" t="s">
        <v>231</v>
      </c>
      <c r="E43" s="174" t="str">
        <f t="shared" si="7"/>
        <v/>
      </c>
      <c r="F43" s="174" t="str">
        <f t="shared" si="8"/>
        <v/>
      </c>
      <c r="G43" s="174"/>
      <c r="H43" s="361"/>
      <c r="I43" s="362"/>
      <c r="J43" s="80"/>
      <c r="K43" s="174" t="str">
        <f t="shared" si="9"/>
        <v/>
      </c>
      <c r="L43" s="174" t="str">
        <f t="shared" si="10"/>
        <v/>
      </c>
      <c r="M43" s="174"/>
      <c r="N43" s="148"/>
      <c r="O43" s="80"/>
      <c r="P43" s="174" t="str">
        <f t="shared" si="11"/>
        <v/>
      </c>
      <c r="Q43" s="174" t="str">
        <f t="shared" si="12"/>
        <v/>
      </c>
      <c r="R43" s="174"/>
      <c r="S43" s="80"/>
      <c r="T43" s="80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5"/>
      <c r="AH43" s="195"/>
      <c r="AI43" s="195"/>
      <c r="AJ43" s="195"/>
      <c r="AK43" s="195"/>
    </row>
    <row r="44" spans="1:40" ht="24">
      <c r="A44" s="193"/>
      <c r="B44" s="139">
        <f t="shared" si="13"/>
        <v>13</v>
      </c>
      <c r="C44" s="196" t="s">
        <v>138</v>
      </c>
      <c r="D44" s="197" t="s">
        <v>232</v>
      </c>
      <c r="E44" s="174" t="str">
        <f t="shared" si="7"/>
        <v/>
      </c>
      <c r="F44" s="174" t="str">
        <f t="shared" si="8"/>
        <v/>
      </c>
      <c r="G44" s="174"/>
      <c r="H44" s="361"/>
      <c r="I44" s="362"/>
      <c r="J44" s="80"/>
      <c r="K44" s="174" t="str">
        <f t="shared" si="9"/>
        <v/>
      </c>
      <c r="L44" s="174" t="str">
        <f t="shared" si="10"/>
        <v/>
      </c>
      <c r="M44" s="174"/>
      <c r="N44" s="148"/>
      <c r="O44" s="80"/>
      <c r="P44" s="174" t="str">
        <f t="shared" si="11"/>
        <v/>
      </c>
      <c r="Q44" s="174" t="str">
        <f t="shared" si="12"/>
        <v/>
      </c>
      <c r="R44" s="174"/>
      <c r="S44" s="80"/>
      <c r="T44" s="80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5"/>
      <c r="AH44" s="195"/>
      <c r="AI44" s="195"/>
      <c r="AJ44" s="195"/>
      <c r="AK44" s="195"/>
    </row>
    <row r="45" spans="1:40">
      <c r="A45" s="193"/>
      <c r="B45" s="139">
        <f t="shared" si="13"/>
        <v>14</v>
      </c>
      <c r="C45" s="196" t="s">
        <v>138</v>
      </c>
      <c r="D45" s="197" t="s">
        <v>233</v>
      </c>
      <c r="E45" s="174" t="str">
        <f t="shared" si="7"/>
        <v/>
      </c>
      <c r="F45" s="174" t="str">
        <f t="shared" si="8"/>
        <v/>
      </c>
      <c r="G45" s="174"/>
      <c r="H45" s="361"/>
      <c r="I45" s="362"/>
      <c r="J45" s="80"/>
      <c r="K45" s="174" t="str">
        <f t="shared" si="9"/>
        <v/>
      </c>
      <c r="L45" s="174" t="str">
        <f t="shared" si="10"/>
        <v/>
      </c>
      <c r="M45" s="174"/>
      <c r="N45" s="148"/>
      <c r="O45" s="80"/>
      <c r="P45" s="174" t="str">
        <f t="shared" si="11"/>
        <v/>
      </c>
      <c r="Q45" s="174" t="str">
        <f t="shared" si="12"/>
        <v/>
      </c>
      <c r="R45" s="174"/>
      <c r="S45" s="80"/>
      <c r="T45" s="80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5"/>
      <c r="AH45" s="195"/>
      <c r="AI45" s="195"/>
      <c r="AJ45" s="195"/>
      <c r="AK45" s="195"/>
    </row>
    <row r="46" spans="1:40" ht="24.75" thickBot="1">
      <c r="A46" s="193"/>
      <c r="B46" s="139">
        <f t="shared" si="13"/>
        <v>15</v>
      </c>
      <c r="C46" s="196" t="s">
        <v>138</v>
      </c>
      <c r="D46" s="197" t="s">
        <v>235</v>
      </c>
      <c r="E46" s="257" t="str">
        <f t="shared" si="7"/>
        <v/>
      </c>
      <c r="F46" s="257" t="str">
        <f t="shared" si="8"/>
        <v/>
      </c>
      <c r="G46" s="174"/>
      <c r="H46" s="361"/>
      <c r="I46" s="362"/>
      <c r="J46" s="80"/>
      <c r="K46" s="174" t="str">
        <f t="shared" si="9"/>
        <v/>
      </c>
      <c r="L46" s="174" t="str">
        <f t="shared" si="10"/>
        <v/>
      </c>
      <c r="M46" s="174"/>
      <c r="N46" s="150"/>
      <c r="O46" s="80"/>
      <c r="P46" s="174" t="str">
        <f t="shared" si="11"/>
        <v/>
      </c>
      <c r="Q46" s="174" t="str">
        <f t="shared" si="12"/>
        <v/>
      </c>
      <c r="R46" s="174"/>
      <c r="S46" s="80"/>
      <c r="T46" s="80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5"/>
      <c r="AH46" s="195"/>
      <c r="AI46" s="195"/>
      <c r="AJ46" s="195"/>
      <c r="AK46" s="195"/>
    </row>
    <row r="47" spans="1:40" ht="13.5" customHeight="1" thickBot="1">
      <c r="A47" s="193"/>
      <c r="B47" s="363" t="s">
        <v>149</v>
      </c>
      <c r="C47" s="364"/>
      <c r="D47" s="364"/>
      <c r="E47" s="254"/>
      <c r="F47" s="255"/>
      <c r="G47" s="88"/>
      <c r="H47" s="88"/>
      <c r="I47" s="88"/>
      <c r="J47" s="81"/>
      <c r="K47" s="250"/>
      <c r="L47" s="250"/>
      <c r="M47" s="88"/>
      <c r="N47" s="88"/>
      <c r="O47" s="81"/>
      <c r="P47" s="250"/>
      <c r="Q47" s="250"/>
      <c r="R47" s="88"/>
      <c r="S47" s="81"/>
      <c r="T47" s="89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5"/>
      <c r="AH47" s="195"/>
      <c r="AI47" s="195"/>
      <c r="AJ47" s="195"/>
      <c r="AK47" s="195"/>
      <c r="AL47" s="195"/>
      <c r="AM47" s="195"/>
      <c r="AN47" s="195"/>
    </row>
    <row r="48" spans="1:40" ht="59.25" customHeight="1" thickBot="1">
      <c r="A48" s="193"/>
      <c r="B48" s="82"/>
      <c r="C48" s="356" t="s">
        <v>53</v>
      </c>
      <c r="D48" s="356"/>
      <c r="E48" s="356"/>
      <c r="F48" s="356"/>
      <c r="G48" s="356"/>
      <c r="H48" s="356"/>
      <c r="I48" s="356"/>
      <c r="J48" s="356"/>
      <c r="K48" s="251"/>
      <c r="L48" s="251"/>
      <c r="M48" s="84"/>
      <c r="N48" s="84"/>
      <c r="O48" s="83"/>
      <c r="P48" s="251"/>
      <c r="Q48" s="251"/>
      <c r="R48" s="84"/>
      <c r="S48" s="83"/>
      <c r="T48" s="85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5"/>
      <c r="AH48" s="195"/>
      <c r="AI48" s="195"/>
      <c r="AJ48" s="195"/>
      <c r="AK48" s="195"/>
    </row>
    <row r="49" spans="1:37" ht="36">
      <c r="A49" s="193"/>
      <c r="B49" s="86">
        <v>1</v>
      </c>
      <c r="C49" s="196" t="s">
        <v>139</v>
      </c>
      <c r="D49" s="197" t="s">
        <v>85</v>
      </c>
      <c r="E49" s="174" t="str">
        <f>IF(((C49="Auditoría de gestión de la configuración")*AND(G49="No")),"No","")</f>
        <v/>
      </c>
      <c r="F49" s="174" t="str">
        <f>IF(((C49="Auditoría de gestión de la configuración")*AND(G49="Si")),"Si","")</f>
        <v>Si</v>
      </c>
      <c r="G49" s="174" t="s">
        <v>134</v>
      </c>
      <c r="H49" s="354"/>
      <c r="I49" s="354"/>
      <c r="J49" s="80"/>
      <c r="K49" s="174" t="str">
        <f>IF(((C49="Auditoría de gestión de la configuración")*AND(M49="No")),"No","")</f>
        <v/>
      </c>
      <c r="L49" s="174" t="str">
        <f>IF(((C49="Auditoría de gestión de la configuración")*AND(M49="Si")),"Si","")</f>
        <v>Si</v>
      </c>
      <c r="M49" s="174" t="s">
        <v>134</v>
      </c>
      <c r="N49" s="68"/>
      <c r="O49" s="80"/>
      <c r="P49" s="174" t="str">
        <f>IF(((C49="Auditoría de gestión de la configuración")*AND(R49="No")),"No","")</f>
        <v>No</v>
      </c>
      <c r="Q49" s="174" t="str">
        <f>IF(((C49="Auditoría de gestión de la configuración")*AND(R49="Si")),"Si","")</f>
        <v/>
      </c>
      <c r="R49" s="174" t="s">
        <v>135</v>
      </c>
      <c r="S49" s="66"/>
      <c r="T49" s="66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5"/>
      <c r="AH49" s="195"/>
      <c r="AI49" s="195"/>
      <c r="AJ49" s="195"/>
      <c r="AK49" s="195"/>
    </row>
    <row r="50" spans="1:37" ht="24">
      <c r="A50" s="193"/>
      <c r="B50" s="86">
        <f t="shared" ref="B50:B62" si="14">B49+1</f>
        <v>2</v>
      </c>
      <c r="C50" s="196" t="s">
        <v>139</v>
      </c>
      <c r="D50" s="198" t="s">
        <v>86</v>
      </c>
      <c r="E50" s="174" t="str">
        <f>IF(((C50="Auditoría de gestión de la configuración")*AND(G50="No")),"No","")</f>
        <v/>
      </c>
      <c r="F50" s="174" t="str">
        <f>IF(((C50="Auditoría de gestión de la configuración")*AND(G50="Si")),"Si","")</f>
        <v>Si</v>
      </c>
      <c r="G50" s="174" t="s">
        <v>134</v>
      </c>
      <c r="H50" s="354"/>
      <c r="I50" s="354"/>
      <c r="J50" s="80"/>
      <c r="K50" s="174" t="str">
        <f>IF(((C50="Auditoría de gestión de la configuración")*AND(M50="No")),"No","")</f>
        <v>No</v>
      </c>
      <c r="L50" s="174" t="str">
        <f>IF(((C50="Auditoría de gestión de la configuración")*AND(M50="Si")),"Si","")</f>
        <v/>
      </c>
      <c r="M50" s="174" t="s">
        <v>135</v>
      </c>
      <c r="N50" s="68"/>
      <c r="O50" s="73"/>
      <c r="P50" s="174" t="str">
        <f>IF(((C50="Auditoría de gestión de la configuración")*AND(R50="No")),"No","")</f>
        <v/>
      </c>
      <c r="Q50" s="174" t="str">
        <f>IF(((C50="Auditoría de gestión de la configuración")*AND(R50="Si")),"Si","")</f>
        <v>Si</v>
      </c>
      <c r="R50" s="174" t="s">
        <v>134</v>
      </c>
      <c r="S50" s="66"/>
      <c r="T50" s="66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5"/>
      <c r="AH50" s="195"/>
      <c r="AI50" s="195"/>
      <c r="AJ50" s="195"/>
      <c r="AK50" s="195"/>
    </row>
    <row r="51" spans="1:37" ht="24">
      <c r="A51" s="199"/>
      <c r="B51" s="86">
        <f t="shared" si="14"/>
        <v>3</v>
      </c>
      <c r="C51" s="196" t="s">
        <v>138</v>
      </c>
      <c r="D51" s="70" t="s">
        <v>210</v>
      </c>
      <c r="E51" s="174" t="str">
        <f>IF(((C51="Auditoría de Calidad")*AND(G51="No")),"No","")</f>
        <v/>
      </c>
      <c r="F51" s="174" t="str">
        <f>IF(((C51="Auditoría de Calidad")*AND(G51="Si")),"Si","")</f>
        <v/>
      </c>
      <c r="G51" s="174"/>
      <c r="H51" s="354"/>
      <c r="I51" s="354"/>
      <c r="J51" s="80"/>
      <c r="K51" s="174" t="str">
        <f>IF(((C51="Auditoría de Calidad")*AND(M51="No")),"No","")</f>
        <v/>
      </c>
      <c r="L51" s="174" t="str">
        <f>IF(((C51="Auditoría de Calidad")*AND(M51="Si")),"Si","")</f>
        <v/>
      </c>
      <c r="M51" s="174"/>
      <c r="N51" s="68"/>
      <c r="O51" s="73"/>
      <c r="P51" s="174" t="str">
        <f>IF(((C51="Auditoría de Calidad")*AND(R51="No")),"No","")</f>
        <v/>
      </c>
      <c r="Q51" s="174" t="str">
        <f>IF(((C51="Auditoría de Calidad")*AND(R51="Si")),"Si","")</f>
        <v/>
      </c>
      <c r="R51" s="174"/>
      <c r="S51" s="66"/>
      <c r="T51" s="66"/>
      <c r="U51" s="200"/>
      <c r="V51" s="199"/>
      <c r="W51" s="199"/>
      <c r="X51" s="19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</row>
    <row r="52" spans="1:37" ht="24">
      <c r="A52" s="199"/>
      <c r="B52" s="86">
        <f t="shared" si="14"/>
        <v>4</v>
      </c>
      <c r="C52" s="196" t="s">
        <v>138</v>
      </c>
      <c r="D52" s="70" t="s">
        <v>211</v>
      </c>
      <c r="E52" s="174" t="str">
        <f t="shared" ref="E52:E62" si="15">IF(((C52="Auditoría de Calidad")*AND(G52="No")),"No","")</f>
        <v/>
      </c>
      <c r="F52" s="174" t="str">
        <f t="shared" ref="F52:F62" si="16">IF(((C52="Auditoría de Calidad")*AND(G52="Si")),"Si","")</f>
        <v/>
      </c>
      <c r="G52" s="174"/>
      <c r="H52" s="354"/>
      <c r="I52" s="354"/>
      <c r="J52" s="80"/>
      <c r="K52" s="174" t="str">
        <f t="shared" ref="K52:K62" si="17">IF(((C52="Auditoría de Calidad")*AND(M52="No")),"No","")</f>
        <v/>
      </c>
      <c r="L52" s="174" t="str">
        <f t="shared" ref="L52:L62" si="18">IF(((C52="Auditoría de Calidad")*AND(M52="Si")),"Si","")</f>
        <v/>
      </c>
      <c r="M52" s="174"/>
      <c r="N52" s="68"/>
      <c r="O52" s="73"/>
      <c r="P52" s="174" t="str">
        <f t="shared" ref="P52:P62" si="19">IF(((C52="Auditoría de Calidad")*AND(R52="No")),"No","")</f>
        <v/>
      </c>
      <c r="Q52" s="174" t="str">
        <f t="shared" ref="Q52:Q62" si="20">IF(((C52="Auditoría de Calidad")*AND(R52="Si")),"Si","")</f>
        <v/>
      </c>
      <c r="R52" s="174"/>
      <c r="S52" s="66"/>
      <c r="T52" s="66"/>
      <c r="U52" s="200"/>
      <c r="V52" s="199"/>
      <c r="W52" s="199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</row>
    <row r="53" spans="1:37" ht="36">
      <c r="A53" s="199"/>
      <c r="B53" s="86">
        <f t="shared" si="14"/>
        <v>5</v>
      </c>
      <c r="C53" s="196" t="s">
        <v>138</v>
      </c>
      <c r="D53" s="70" t="s">
        <v>87</v>
      </c>
      <c r="E53" s="174" t="str">
        <f t="shared" si="15"/>
        <v/>
      </c>
      <c r="F53" s="174" t="str">
        <f t="shared" si="16"/>
        <v/>
      </c>
      <c r="G53" s="174"/>
      <c r="H53" s="354"/>
      <c r="I53" s="354"/>
      <c r="J53" s="80"/>
      <c r="K53" s="174" t="str">
        <f t="shared" si="17"/>
        <v/>
      </c>
      <c r="L53" s="174" t="str">
        <f t="shared" si="18"/>
        <v/>
      </c>
      <c r="M53" s="174"/>
      <c r="N53" s="68"/>
      <c r="O53" s="73"/>
      <c r="P53" s="174" t="str">
        <f t="shared" si="19"/>
        <v/>
      </c>
      <c r="Q53" s="174" t="str">
        <f t="shared" si="20"/>
        <v/>
      </c>
      <c r="R53" s="174"/>
      <c r="S53" s="66"/>
      <c r="T53" s="66"/>
      <c r="U53" s="200"/>
      <c r="V53" s="199"/>
      <c r="W53" s="199"/>
      <c r="X53" s="199"/>
      <c r="Y53" s="199"/>
      <c r="Z53" s="199"/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199"/>
    </row>
    <row r="54" spans="1:37" ht="24">
      <c r="A54" s="199"/>
      <c r="B54" s="86">
        <f t="shared" si="14"/>
        <v>6</v>
      </c>
      <c r="C54" s="196" t="s">
        <v>138</v>
      </c>
      <c r="D54" s="70" t="s">
        <v>88</v>
      </c>
      <c r="E54" s="174" t="str">
        <f t="shared" si="15"/>
        <v/>
      </c>
      <c r="F54" s="174" t="str">
        <f t="shared" si="16"/>
        <v/>
      </c>
      <c r="G54" s="174"/>
      <c r="H54" s="354"/>
      <c r="I54" s="354"/>
      <c r="J54" s="80"/>
      <c r="K54" s="174" t="str">
        <f t="shared" si="17"/>
        <v/>
      </c>
      <c r="L54" s="174" t="str">
        <f t="shared" si="18"/>
        <v/>
      </c>
      <c r="M54" s="174"/>
      <c r="N54" s="68"/>
      <c r="O54" s="73"/>
      <c r="P54" s="174" t="str">
        <f t="shared" si="19"/>
        <v/>
      </c>
      <c r="Q54" s="174" t="str">
        <f t="shared" si="20"/>
        <v/>
      </c>
      <c r="R54" s="174"/>
      <c r="S54" s="66"/>
      <c r="T54" s="66"/>
      <c r="U54" s="200"/>
      <c r="V54" s="199"/>
      <c r="W54" s="199"/>
      <c r="X54" s="199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</row>
    <row r="55" spans="1:37" ht="48">
      <c r="A55" s="199"/>
      <c r="B55" s="86">
        <f t="shared" si="14"/>
        <v>7</v>
      </c>
      <c r="C55" s="196" t="s">
        <v>138</v>
      </c>
      <c r="D55" s="70" t="s">
        <v>89</v>
      </c>
      <c r="E55" s="174" t="str">
        <f t="shared" si="15"/>
        <v/>
      </c>
      <c r="F55" s="174" t="str">
        <f t="shared" si="16"/>
        <v/>
      </c>
      <c r="G55" s="174"/>
      <c r="H55" s="354"/>
      <c r="I55" s="354"/>
      <c r="J55" s="80"/>
      <c r="K55" s="174" t="str">
        <f t="shared" si="17"/>
        <v/>
      </c>
      <c r="L55" s="174" t="str">
        <f t="shared" si="18"/>
        <v/>
      </c>
      <c r="M55" s="174"/>
      <c r="N55" s="68"/>
      <c r="O55" s="73"/>
      <c r="P55" s="174" t="str">
        <f t="shared" si="19"/>
        <v/>
      </c>
      <c r="Q55" s="174" t="str">
        <f t="shared" si="20"/>
        <v/>
      </c>
      <c r="R55" s="174"/>
      <c r="S55" s="66"/>
      <c r="T55" s="66"/>
      <c r="U55" s="200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</row>
    <row r="56" spans="1:37" ht="36">
      <c r="A56" s="199"/>
      <c r="B56" s="86">
        <f t="shared" si="14"/>
        <v>8</v>
      </c>
      <c r="C56" s="196" t="s">
        <v>138</v>
      </c>
      <c r="D56" s="70" t="s">
        <v>90</v>
      </c>
      <c r="E56" s="174" t="str">
        <f t="shared" si="15"/>
        <v/>
      </c>
      <c r="F56" s="174" t="str">
        <f t="shared" si="16"/>
        <v/>
      </c>
      <c r="G56" s="174"/>
      <c r="H56" s="354"/>
      <c r="I56" s="354"/>
      <c r="J56" s="80"/>
      <c r="K56" s="174" t="str">
        <f t="shared" si="17"/>
        <v/>
      </c>
      <c r="L56" s="174" t="str">
        <f t="shared" si="18"/>
        <v/>
      </c>
      <c r="M56" s="174"/>
      <c r="N56" s="68"/>
      <c r="O56" s="73"/>
      <c r="P56" s="174" t="str">
        <f t="shared" si="19"/>
        <v/>
      </c>
      <c r="Q56" s="174" t="str">
        <f t="shared" si="20"/>
        <v/>
      </c>
      <c r="R56" s="174"/>
      <c r="S56" s="66"/>
      <c r="T56" s="66"/>
      <c r="U56" s="200"/>
      <c r="V56" s="199"/>
      <c r="W56" s="199"/>
      <c r="X56" s="199"/>
      <c r="Y56" s="199"/>
      <c r="Z56" s="199"/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</row>
    <row r="57" spans="1:37" ht="36">
      <c r="A57" s="199"/>
      <c r="B57" s="86">
        <f t="shared" si="14"/>
        <v>9</v>
      </c>
      <c r="C57" s="196" t="s">
        <v>138</v>
      </c>
      <c r="D57" s="70" t="s">
        <v>91</v>
      </c>
      <c r="E57" s="174" t="str">
        <f t="shared" si="15"/>
        <v/>
      </c>
      <c r="F57" s="174" t="str">
        <f t="shared" si="16"/>
        <v/>
      </c>
      <c r="G57" s="174"/>
      <c r="H57" s="354"/>
      <c r="I57" s="354"/>
      <c r="J57" s="80"/>
      <c r="K57" s="174" t="str">
        <f t="shared" si="17"/>
        <v/>
      </c>
      <c r="L57" s="174" t="str">
        <f t="shared" si="18"/>
        <v/>
      </c>
      <c r="M57" s="174"/>
      <c r="N57" s="68"/>
      <c r="O57" s="73"/>
      <c r="P57" s="174" t="str">
        <f t="shared" si="19"/>
        <v/>
      </c>
      <c r="Q57" s="174" t="str">
        <f t="shared" si="20"/>
        <v/>
      </c>
      <c r="R57" s="174"/>
      <c r="S57" s="66"/>
      <c r="T57" s="66"/>
      <c r="U57" s="200"/>
      <c r="V57" s="199"/>
      <c r="W57" s="199"/>
      <c r="X57" s="19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</row>
    <row r="58" spans="1:37" ht="60">
      <c r="A58" s="199"/>
      <c r="B58" s="86">
        <f t="shared" si="14"/>
        <v>10</v>
      </c>
      <c r="C58" s="196" t="s">
        <v>138</v>
      </c>
      <c r="D58" s="70" t="s">
        <v>92</v>
      </c>
      <c r="E58" s="174" t="str">
        <f t="shared" si="15"/>
        <v/>
      </c>
      <c r="F58" s="174" t="str">
        <f t="shared" si="16"/>
        <v/>
      </c>
      <c r="G58" s="174"/>
      <c r="H58" s="354"/>
      <c r="I58" s="354"/>
      <c r="J58" s="80"/>
      <c r="K58" s="174" t="str">
        <f t="shared" si="17"/>
        <v/>
      </c>
      <c r="L58" s="174" t="str">
        <f t="shared" si="18"/>
        <v/>
      </c>
      <c r="M58" s="174"/>
      <c r="N58" s="68"/>
      <c r="O58" s="73"/>
      <c r="P58" s="174" t="str">
        <f t="shared" si="19"/>
        <v/>
      </c>
      <c r="Q58" s="174" t="str">
        <f t="shared" si="20"/>
        <v/>
      </c>
      <c r="R58" s="174"/>
      <c r="S58" s="66"/>
      <c r="T58" s="66"/>
      <c r="U58" s="200"/>
      <c r="V58" s="199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</row>
    <row r="59" spans="1:37">
      <c r="A59" s="199"/>
      <c r="B59" s="86">
        <f t="shared" si="14"/>
        <v>11</v>
      </c>
      <c r="C59" s="196" t="s">
        <v>138</v>
      </c>
      <c r="D59" s="70" t="s">
        <v>212</v>
      </c>
      <c r="E59" s="174" t="str">
        <f t="shared" si="15"/>
        <v/>
      </c>
      <c r="F59" s="174" t="str">
        <f t="shared" si="16"/>
        <v/>
      </c>
      <c r="G59" s="174"/>
      <c r="H59" s="354"/>
      <c r="I59" s="354"/>
      <c r="J59" s="80"/>
      <c r="K59" s="174" t="str">
        <f t="shared" si="17"/>
        <v/>
      </c>
      <c r="L59" s="174" t="str">
        <f t="shared" si="18"/>
        <v/>
      </c>
      <c r="M59" s="174"/>
      <c r="N59" s="68"/>
      <c r="O59" s="73"/>
      <c r="P59" s="174" t="str">
        <f t="shared" si="19"/>
        <v/>
      </c>
      <c r="Q59" s="174" t="str">
        <f t="shared" si="20"/>
        <v/>
      </c>
      <c r="R59" s="174"/>
      <c r="S59" s="66"/>
      <c r="T59" s="66"/>
      <c r="U59" s="200"/>
      <c r="V59" s="199"/>
      <c r="W59" s="199"/>
      <c r="X59" s="199"/>
      <c r="Y59" s="199"/>
      <c r="Z59" s="199"/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</row>
    <row r="60" spans="1:37" ht="24">
      <c r="A60" s="199"/>
      <c r="B60" s="86">
        <f t="shared" si="14"/>
        <v>12</v>
      </c>
      <c r="C60" s="196" t="s">
        <v>138</v>
      </c>
      <c r="D60" s="70" t="s">
        <v>95</v>
      </c>
      <c r="E60" s="174" t="str">
        <f t="shared" si="15"/>
        <v/>
      </c>
      <c r="F60" s="174" t="str">
        <f t="shared" si="16"/>
        <v/>
      </c>
      <c r="G60" s="174"/>
      <c r="H60" s="354"/>
      <c r="I60" s="354"/>
      <c r="J60" s="80"/>
      <c r="K60" s="174" t="str">
        <f t="shared" si="17"/>
        <v/>
      </c>
      <c r="L60" s="174" t="str">
        <f t="shared" si="18"/>
        <v/>
      </c>
      <c r="M60" s="174"/>
      <c r="N60" s="68"/>
      <c r="O60" s="73"/>
      <c r="P60" s="174" t="str">
        <f t="shared" si="19"/>
        <v/>
      </c>
      <c r="Q60" s="174" t="str">
        <f t="shared" si="20"/>
        <v/>
      </c>
      <c r="R60" s="174"/>
      <c r="S60" s="66"/>
      <c r="T60" s="66"/>
      <c r="U60" s="200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  <c r="AK60" s="199"/>
    </row>
    <row r="61" spans="1:37" ht="36">
      <c r="A61" s="199"/>
      <c r="B61" s="86">
        <f t="shared" si="14"/>
        <v>13</v>
      </c>
      <c r="C61" s="196" t="s">
        <v>138</v>
      </c>
      <c r="D61" s="70" t="s">
        <v>94</v>
      </c>
      <c r="E61" s="174" t="str">
        <f t="shared" si="15"/>
        <v/>
      </c>
      <c r="F61" s="174" t="str">
        <f t="shared" si="16"/>
        <v/>
      </c>
      <c r="G61" s="174"/>
      <c r="H61" s="354"/>
      <c r="I61" s="354"/>
      <c r="J61" s="80"/>
      <c r="K61" s="174" t="str">
        <f t="shared" si="17"/>
        <v/>
      </c>
      <c r="L61" s="174" t="str">
        <f t="shared" si="18"/>
        <v/>
      </c>
      <c r="M61" s="174"/>
      <c r="N61" s="68"/>
      <c r="O61" s="73"/>
      <c r="P61" s="174" t="str">
        <f t="shared" si="19"/>
        <v/>
      </c>
      <c r="Q61" s="174" t="str">
        <f t="shared" si="20"/>
        <v/>
      </c>
      <c r="R61" s="174"/>
      <c r="S61" s="66"/>
      <c r="T61" s="66"/>
      <c r="U61" s="200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</row>
    <row r="62" spans="1:37" ht="48.75" thickBot="1">
      <c r="A62" s="199"/>
      <c r="B62" s="86">
        <f t="shared" si="14"/>
        <v>14</v>
      </c>
      <c r="C62" s="196" t="s">
        <v>138</v>
      </c>
      <c r="D62" s="70" t="s">
        <v>93</v>
      </c>
      <c r="E62" s="174" t="str">
        <f t="shared" si="15"/>
        <v/>
      </c>
      <c r="F62" s="174" t="str">
        <f t="shared" si="16"/>
        <v/>
      </c>
      <c r="G62" s="174"/>
      <c r="H62" s="354"/>
      <c r="I62" s="354"/>
      <c r="J62" s="80"/>
      <c r="K62" s="174" t="str">
        <f t="shared" si="17"/>
        <v/>
      </c>
      <c r="L62" s="174" t="str">
        <f t="shared" si="18"/>
        <v/>
      </c>
      <c r="M62" s="174"/>
      <c r="N62" s="68"/>
      <c r="O62" s="147"/>
      <c r="P62" s="174" t="str">
        <f t="shared" si="19"/>
        <v/>
      </c>
      <c r="Q62" s="174" t="str">
        <f t="shared" si="20"/>
        <v/>
      </c>
      <c r="R62" s="174"/>
      <c r="S62" s="66"/>
      <c r="T62" s="66"/>
      <c r="U62" s="200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</row>
  </sheetData>
  <mergeCells count="72"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58:I58"/>
    <mergeCell ref="H50:I50"/>
    <mergeCell ref="H51:I51"/>
    <mergeCell ref="H52:I52"/>
    <mergeCell ref="H39:I39"/>
    <mergeCell ref="H40:I40"/>
    <mergeCell ref="H41:I41"/>
    <mergeCell ref="H42:I42"/>
    <mergeCell ref="H43:I43"/>
    <mergeCell ref="H44:I44"/>
    <mergeCell ref="H45:I45"/>
    <mergeCell ref="H46:I46"/>
    <mergeCell ref="C48:J48"/>
    <mergeCell ref="H49:I49"/>
    <mergeCell ref="B47:D47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H36:I36"/>
    <mergeCell ref="H37:I37"/>
    <mergeCell ref="H30:I30"/>
    <mergeCell ref="C31:J31"/>
    <mergeCell ref="H32:I32"/>
    <mergeCell ref="H33:I33"/>
    <mergeCell ref="O12:O13"/>
    <mergeCell ref="H19:I19"/>
    <mergeCell ref="H20:I20"/>
    <mergeCell ref="H21:I21"/>
    <mergeCell ref="J12:J13"/>
    <mergeCell ref="H22:I22"/>
    <mergeCell ref="B14:D14"/>
    <mergeCell ref="C15:J15"/>
    <mergeCell ref="H16:I16"/>
    <mergeCell ref="H17:I17"/>
    <mergeCell ref="H18:I18"/>
    <mergeCell ref="B2:T2"/>
    <mergeCell ref="O4:R4"/>
    <mergeCell ref="C5:C6"/>
    <mergeCell ref="D5:D6"/>
    <mergeCell ref="O6:R6"/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N12:N13"/>
  </mergeCells>
  <phoneticPr fontId="33" type="noConversion"/>
  <conditionalFormatting sqref="R10 G10 M10">
    <cfRule type="cellIs" dxfId="62" priority="1" stopIfTrue="1" operator="between">
      <formula>1</formula>
      <formula>0.99</formula>
    </cfRule>
    <cfRule type="cellIs" dxfId="61" priority="2" stopIfTrue="1" operator="between">
      <formula>0.98</formula>
      <formula>0.9</formula>
    </cfRule>
    <cfRule type="cellIs" dxfId="60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 xr:uid="{00000000-0002-0000-0800-000000000000}">
      <formula1>Tipos</formula1>
    </dataValidation>
    <dataValidation type="list" allowBlank="1" showInputMessage="1" showErrorMessage="1" sqref="M49:M62 G32:G46 M32:M46 R32:R46 G16:G30 M16:M30 R16:R30 G49:G62 R49:R62" xr:uid="{00000000-0002-0000-0800-000001000000}">
      <formula1>"Si,No,No Aplica"</formula1>
    </dataValidation>
  </dataValidations>
  <pageMargins left="0.75" right="0.75" top="1" bottom="1" header="0" footer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N10"/>
  <sheetViews>
    <sheetView showGridLines="0" workbookViewId="0">
      <selection activeCell="Q19" sqref="Q19"/>
    </sheetView>
  </sheetViews>
  <sheetFormatPr baseColWidth="10"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386" t="s">
        <v>140</v>
      </c>
      <c r="C2" s="386"/>
      <c r="D2" s="386"/>
      <c r="E2" s="386"/>
      <c r="F2" s="386"/>
    </row>
    <row r="3" spans="1:14" ht="13.5" thickBot="1"/>
    <row r="4" spans="1:14" ht="13.5" thickBot="1">
      <c r="A4" s="178" t="s">
        <v>155</v>
      </c>
      <c r="B4" s="387" t="s">
        <v>141</v>
      </c>
      <c r="C4" s="387"/>
      <c r="D4" s="387"/>
      <c r="E4" s="387"/>
      <c r="F4" s="222" t="e">
        <f>AVERAGE(H4:N4)</f>
        <v>#REF!</v>
      </c>
      <c r="H4" s="101">
        <f>Inicio!G10</f>
        <v>0.83333333333333337</v>
      </c>
      <c r="I4" s="101">
        <f>Seguimiento!G10</f>
        <v>0.75</v>
      </c>
      <c r="J4" s="101">
        <f>Cierre!G10</f>
        <v>1</v>
      </c>
      <c r="K4" s="101"/>
      <c r="L4" s="101"/>
      <c r="M4" s="101" t="e">
        <f>#REF!</f>
        <v>#REF!</v>
      </c>
      <c r="N4" s="101"/>
    </row>
    <row r="5" spans="1:14" ht="13.5" thickBot="1">
      <c r="B5" s="388"/>
      <c r="C5" s="388"/>
      <c r="D5" s="388"/>
      <c r="E5" s="388"/>
      <c r="F5" s="388"/>
    </row>
    <row r="6" spans="1:14" ht="13.5" thickBot="1">
      <c r="A6" s="178" t="s">
        <v>156</v>
      </c>
      <c r="B6" s="387" t="s">
        <v>141</v>
      </c>
      <c r="C6" s="387"/>
      <c r="D6" s="387"/>
      <c r="E6" s="387"/>
      <c r="F6" s="222" t="e">
        <f>AVERAGE(H6:N6)</f>
        <v>#REF!</v>
      </c>
      <c r="H6" s="101">
        <f>Inicio!L10</f>
        <v>0.8</v>
      </c>
      <c r="I6" s="101">
        <f>Seguimiento!L10</f>
        <v>1</v>
      </c>
      <c r="J6" s="101">
        <f>Cierre!M10</f>
        <v>0.5</v>
      </c>
      <c r="K6" s="101"/>
      <c r="L6" s="101"/>
      <c r="M6" s="101" t="e">
        <f>#REF!</f>
        <v>#REF!</v>
      </c>
      <c r="N6" s="101"/>
    </row>
    <row r="7" spans="1:14" ht="13.5" thickBot="1">
      <c r="B7" s="388"/>
      <c r="C7" s="388"/>
      <c r="D7" s="388"/>
      <c r="E7" s="388"/>
      <c r="F7" s="388"/>
    </row>
    <row r="8" spans="1:14" ht="13.5" thickBot="1">
      <c r="A8" s="178" t="s">
        <v>157</v>
      </c>
      <c r="B8" s="387" t="s">
        <v>141</v>
      </c>
      <c r="C8" s="387"/>
      <c r="D8" s="387"/>
      <c r="E8" s="387"/>
      <c r="F8" s="222" t="e">
        <f>AVERAGE(H8:N8)</f>
        <v>#REF!</v>
      </c>
      <c r="H8" s="101">
        <f>Inicio!Q10</f>
        <v>0.83333333333333337</v>
      </c>
      <c r="I8" s="101">
        <f>Seguimiento!Q10</f>
        <v>1</v>
      </c>
      <c r="J8" s="101">
        <f>Cierre!S10</f>
        <v>1</v>
      </c>
      <c r="K8" s="101"/>
      <c r="L8" s="101"/>
      <c r="M8" s="101" t="e">
        <f>#REF!</f>
        <v>#REF!</v>
      </c>
      <c r="N8" s="101"/>
    </row>
    <row r="10" spans="1:14">
      <c r="B10" s="132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59" priority="1" stopIfTrue="1" operator="between">
      <formula>1</formula>
      <formula>0.99</formula>
    </cfRule>
    <cfRule type="cellIs" dxfId="58" priority="2" stopIfTrue="1" operator="between">
      <formula>0.98</formula>
      <formula>0.9</formula>
    </cfRule>
    <cfRule type="cellIs" dxfId="57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Historial de Revisiones</vt:lpstr>
      <vt:lpstr>Instructivo</vt:lpstr>
      <vt:lpstr>Inicio</vt:lpstr>
      <vt:lpstr>Seguimiento</vt:lpstr>
      <vt:lpstr>Cierre</vt:lpstr>
      <vt:lpstr>Configuraciones Tipo o Nuevas</vt:lpstr>
      <vt:lpstr>Desarrollos Departamentales</vt:lpstr>
      <vt:lpstr>Atención de Incidencias - DD</vt:lpstr>
      <vt:lpstr>Auditoria_Configuracion_Calidad</vt:lpstr>
      <vt:lpstr>Lista de chequeo</vt:lpstr>
      <vt:lpstr>Tablas</vt:lpstr>
      <vt:lpstr>TipoProy</vt:lpstr>
      <vt:lpstr>Tipos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lastModifiedBy>AcsafKineret</cp:lastModifiedBy>
  <cp:lastPrinted>2008-05-07T23:44:06Z</cp:lastPrinted>
  <dcterms:created xsi:type="dcterms:W3CDTF">1999-09-29T20:05:53Z</dcterms:created>
  <dcterms:modified xsi:type="dcterms:W3CDTF">2020-02-16T01:42:23Z</dcterms:modified>
</cp:coreProperties>
</file>