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09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utpedupe-my.sharepoint.com/personal/u18306877_utp_edu_pe/Documents/DESARROLLO DE SOFTWARE I 2020-VERANO/Grupo_1/Pc_3/PPQA/"/>
    </mc:Choice>
  </mc:AlternateContent>
  <xr:revisionPtr revIDLastSave="12" documentId="8_{FD044DA2-8843-443F-853B-C4BC8E60D152}" xr6:coauthVersionLast="45" xr6:coauthVersionMax="45" xr10:uidLastSave="{926F8C93-4B5D-4882-872F-8FC82A2B71E3}"/>
  <bookViews>
    <workbookView xWindow="-120" yWindow="-120" windowWidth="20730" windowHeight="11160" tabRatio="642" firstSheet="5" xr2:uid="{00000000-000D-0000-FFFF-FFFF00000000}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Planificación!$A$7:$X$46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Tablas!$I$25:$I$31</definedName>
    <definedName name="e_depar">Tablas!$I$14:$I$23</definedName>
    <definedName name="e_fast">Tablas!$I$2:$I$5</definedName>
    <definedName name="e_inci">Tablas!$I$37:$I$43</definedName>
    <definedName name="e_req">Tablas!$I$32:$I$36</definedName>
    <definedName name="e_tipo">Tablas!$I$6:$I$13</definedName>
    <definedName name="Estado_Harvest" localSheetId="0">#REF!</definedName>
    <definedName name="Etapa">Tablas!#REF!</definedName>
    <definedName name="f_atis">Tablas!#REF!</definedName>
    <definedName name="f_depar">Tablas!$A$2:$A$11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Tablas!$C$2:$C$4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Tablas!$G$2:$G$7</definedName>
    <definedName name="TiposCausa" localSheetId="0">[1]Instructivo!$B$38:$B$46</definedName>
    <definedName name="TipoServicio" localSheetId="0">#REF!</definedName>
    <definedName name="TiposNC">Tablas!$E$2:$E$7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4" i="11" l="1"/>
  <c r="K20" i="11"/>
  <c r="L20" i="11" s="1"/>
  <c r="K21" i="11"/>
  <c r="L21" i="11" s="1"/>
  <c r="K22" i="11"/>
  <c r="L22" i="11" s="1"/>
  <c r="K23" i="11"/>
  <c r="L23" i="11" s="1"/>
  <c r="B31" i="11" l="1"/>
  <c r="C31" i="11"/>
  <c r="D31" i="11"/>
  <c r="E31" i="11"/>
  <c r="K31" i="11"/>
  <c r="L31" i="11" s="1"/>
  <c r="M31" i="11" s="1"/>
  <c r="B32" i="11"/>
  <c r="C32" i="11"/>
  <c r="D32" i="11"/>
  <c r="E32" i="11"/>
  <c r="K32" i="11"/>
  <c r="L32" i="11" s="1"/>
  <c r="M32" i="11" s="1"/>
  <c r="B33" i="11"/>
  <c r="C33" i="11"/>
  <c r="D33" i="11"/>
  <c r="E33" i="11"/>
  <c r="K33" i="11"/>
  <c r="L33" i="11" s="1"/>
  <c r="M33" i="11" s="1"/>
  <c r="B34" i="11"/>
  <c r="C34" i="11"/>
  <c r="D34" i="11"/>
  <c r="E34" i="11"/>
  <c r="K34" i="11"/>
  <c r="L34" i="11" s="1"/>
  <c r="M34" i="11" s="1"/>
  <c r="B35" i="11"/>
  <c r="C35" i="11"/>
  <c r="D35" i="11"/>
  <c r="E35" i="11"/>
  <c r="K35" i="11"/>
  <c r="L35" i="11" s="1"/>
  <c r="M35" i="11" s="1"/>
  <c r="B36" i="11"/>
  <c r="C36" i="11"/>
  <c r="D36" i="11"/>
  <c r="E36" i="11"/>
  <c r="K36" i="11"/>
  <c r="L36" i="11" s="1"/>
  <c r="M36" i="11" s="1"/>
  <c r="B57" i="7" l="1"/>
  <c r="B25" i="7"/>
  <c r="B10" i="7"/>
  <c r="B8" i="7"/>
  <c r="B58" i="7"/>
  <c r="B15" i="11"/>
  <c r="C15" i="11"/>
  <c r="D15" i="11"/>
  <c r="E15" i="11"/>
  <c r="K15" i="11"/>
  <c r="L15" i="11" s="1"/>
  <c r="M15" i="11" s="1"/>
  <c r="B16" i="11"/>
  <c r="C16" i="11"/>
  <c r="D16" i="11"/>
  <c r="E16" i="11"/>
  <c r="K16" i="11"/>
  <c r="L16" i="11" s="1"/>
  <c r="M16" i="11" s="1"/>
  <c r="B17" i="11"/>
  <c r="C17" i="11"/>
  <c r="D17" i="11"/>
  <c r="E17" i="11"/>
  <c r="K17" i="11"/>
  <c r="L17" i="11" s="1"/>
  <c r="M17" i="11" s="1"/>
  <c r="B18" i="11"/>
  <c r="C18" i="11"/>
  <c r="D18" i="11"/>
  <c r="E18" i="11"/>
  <c r="K18" i="11"/>
  <c r="L18" i="11" s="1"/>
  <c r="M18" i="11" s="1"/>
  <c r="B19" i="11"/>
  <c r="C19" i="11"/>
  <c r="D19" i="11"/>
  <c r="E19" i="11"/>
  <c r="K19" i="11"/>
  <c r="L19" i="11" s="1"/>
  <c r="M19" i="11" s="1"/>
  <c r="B20" i="11"/>
  <c r="C20" i="11"/>
  <c r="D20" i="11"/>
  <c r="E20" i="11"/>
  <c r="M20" i="11"/>
  <c r="B21" i="11"/>
  <c r="C21" i="11"/>
  <c r="D21" i="11"/>
  <c r="E21" i="11"/>
  <c r="M21" i="11"/>
  <c r="B22" i="11"/>
  <c r="C22" i="11"/>
  <c r="D22" i="11"/>
  <c r="E22" i="11"/>
  <c r="M22" i="11"/>
  <c r="B23" i="11"/>
  <c r="C23" i="11"/>
  <c r="D23" i="11"/>
  <c r="E23" i="11"/>
  <c r="M23" i="11"/>
  <c r="B24" i="11"/>
  <c r="C24" i="11"/>
  <c r="D24" i="11"/>
  <c r="E24" i="11"/>
  <c r="B25" i="11"/>
  <c r="C25" i="11"/>
  <c r="D25" i="11"/>
  <c r="E25" i="11"/>
  <c r="K25" i="11"/>
  <c r="L25" i="11" s="1"/>
  <c r="M25" i="11" s="1"/>
  <c r="B26" i="11"/>
  <c r="C26" i="11"/>
  <c r="D26" i="11"/>
  <c r="E26" i="11"/>
  <c r="K26" i="11"/>
  <c r="L26" i="11" s="1"/>
  <c r="M26" i="11" s="1"/>
  <c r="B27" i="11"/>
  <c r="C27" i="11"/>
  <c r="D27" i="11"/>
  <c r="E27" i="11"/>
  <c r="M27" i="11"/>
  <c r="B28" i="11"/>
  <c r="C28" i="11"/>
  <c r="D28" i="11"/>
  <c r="E28" i="11"/>
  <c r="K28" i="11"/>
  <c r="L28" i="11" s="1"/>
  <c r="M28" i="11" s="1"/>
  <c r="B29" i="11"/>
  <c r="C29" i="11"/>
  <c r="D29" i="11"/>
  <c r="E29" i="11"/>
  <c r="K29" i="11"/>
  <c r="L29" i="11" s="1"/>
  <c r="M29" i="11" s="1"/>
  <c r="B30" i="11"/>
  <c r="C30" i="11"/>
  <c r="D30" i="11"/>
  <c r="E30" i="11"/>
  <c r="K30" i="11"/>
  <c r="L30" i="11" s="1"/>
  <c r="M30" i="11" s="1"/>
  <c r="B9" i="7" l="1"/>
  <c r="B11" i="7"/>
  <c r="M4" i="11"/>
  <c r="K5" i="11"/>
  <c r="L5" i="11" s="1"/>
  <c r="M5" i="11" s="1"/>
  <c r="M6" i="11"/>
  <c r="K7" i="11"/>
  <c r="L7" i="11" s="1"/>
  <c r="M7" i="11" s="1"/>
  <c r="K8" i="11"/>
  <c r="L8" i="11" s="1"/>
  <c r="M8" i="11" s="1"/>
  <c r="K9" i="11"/>
  <c r="L9" i="11" s="1"/>
  <c r="M9" i="11" s="1"/>
  <c r="K10" i="11"/>
  <c r="L10" i="11" s="1"/>
  <c r="M10" i="11" s="1"/>
  <c r="K11" i="11"/>
  <c r="L11" i="11" s="1"/>
  <c r="M11" i="11" s="1"/>
  <c r="K12" i="11"/>
  <c r="L12" i="11" s="1"/>
  <c r="M12" i="11" s="1"/>
  <c r="K13" i="11"/>
  <c r="L13" i="11" s="1"/>
  <c r="M13" i="11" s="1"/>
  <c r="K14" i="11"/>
  <c r="L14" i="11" s="1"/>
  <c r="M14" i="11" s="1"/>
  <c r="K3" i="11"/>
  <c r="L3" i="11" s="1"/>
  <c r="M3" i="11" s="1"/>
  <c r="B4" i="11"/>
  <c r="C4" i="11"/>
  <c r="D4" i="11"/>
  <c r="E4" i="11"/>
  <c r="B5" i="11"/>
  <c r="C5" i="11"/>
  <c r="D5" i="11"/>
  <c r="E5" i="11"/>
  <c r="B6" i="11"/>
  <c r="C6" i="11"/>
  <c r="D6" i="11"/>
  <c r="E6" i="11"/>
  <c r="B7" i="11"/>
  <c r="C7" i="11"/>
  <c r="D7" i="11"/>
  <c r="E7" i="11"/>
  <c r="B8" i="11"/>
  <c r="C8" i="11"/>
  <c r="D8" i="11"/>
  <c r="E8" i="11"/>
  <c r="B9" i="11"/>
  <c r="C9" i="11"/>
  <c r="D9" i="11"/>
  <c r="E9" i="11"/>
  <c r="B10" i="11"/>
  <c r="C10" i="11"/>
  <c r="D10" i="11"/>
  <c r="E10" i="11"/>
  <c r="B11" i="11"/>
  <c r="C11" i="11"/>
  <c r="D11" i="11"/>
  <c r="E11" i="11"/>
  <c r="B12" i="11"/>
  <c r="C12" i="11"/>
  <c r="D12" i="11"/>
  <c r="E12" i="11"/>
  <c r="B13" i="11"/>
  <c r="C13" i="11"/>
  <c r="D13" i="11"/>
  <c r="E13" i="11"/>
  <c r="B14" i="11"/>
  <c r="C14" i="11"/>
  <c r="D14" i="11"/>
  <c r="E14" i="11"/>
  <c r="B3" i="11"/>
  <c r="E3" i="11"/>
  <c r="D3" i="11"/>
  <c r="C3" i="11"/>
  <c r="A6" i="7" l="1"/>
  <c r="A5" i="7"/>
  <c r="A4" i="7"/>
  <c r="A2" i="7"/>
  <c r="I47" i="5" l="1"/>
  <c r="B41" i="7" s="1"/>
  <c r="L47" i="5"/>
  <c r="B42" i="7" s="1"/>
  <c r="B27" i="7" l="1"/>
  <c r="B26" i="7"/>
  <c r="B28" i="7"/>
  <c r="B29" i="7"/>
  <c r="B30" i="7"/>
  <c r="B59" i="7"/>
  <c r="H5" i="7"/>
  <c r="A3" i="7"/>
  <c r="C6" i="7"/>
  <c r="C4" i="7"/>
  <c r="C3" i="7"/>
  <c r="C2" i="7"/>
  <c r="C5" i="7"/>
  <c r="B12" i="7" l="1"/>
  <c r="B60" i="7"/>
  <c r="B31" i="7"/>
  <c r="B4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kmelendez</author>
  </authors>
  <commentList>
    <comment ref="A4" authorId="0" shapeId="0" xr:uid="{00000000-0006-0000-0200-000001000000}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u16075</author>
    <author>GMD</author>
  </authors>
  <commentList>
    <comment ref="I2" authorId="0" shapeId="0" xr:uid="{00000000-0006-0000-0300-000001000000}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J2" authorId="0" shapeId="0" xr:uid="{00000000-0006-0000-0300-000002000000}">
      <text>
        <r>
          <rPr>
            <sz val="8"/>
            <color indexed="81"/>
            <rFont val="Tahoma"/>
            <family val="2"/>
          </rPr>
          <t>Las acciones realizadas para solucionar la no conformidad
ó
El Nro. De Oportunidad de Mejora generada</t>
        </r>
      </text>
    </comment>
    <comment ref="K2" authorId="0" shapeId="0" xr:uid="{00000000-0006-0000-0300-000003000000}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L2" authorId="1" shapeId="0" xr:uid="{00000000-0006-0000-0300-000004000000}">
      <text>
        <r>
          <rPr>
            <b/>
            <sz val="8"/>
            <color indexed="81"/>
            <rFont val="Tahoma"/>
            <family val="2"/>
          </rPr>
          <t>GMD:</t>
        </r>
        <r>
          <rPr>
            <sz val="8"/>
            <color indexed="81"/>
            <rFont val="Tahoma"/>
            <family val="2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<sst xmlns="http://schemas.openxmlformats.org/spreadsheetml/2006/main" count="509" uniqueCount="213">
  <si>
    <t>HISTORIAL DE LAS REVISIONES</t>
  </si>
  <si>
    <t>Item</t>
  </si>
  <si>
    <t>Versión</t>
  </si>
  <si>
    <t>Fecha</t>
  </si>
  <si>
    <t>Autor</t>
  </si>
  <si>
    <t>Descripción</t>
  </si>
  <si>
    <t>Estado</t>
  </si>
  <si>
    <t>Responsable de Revisión y/o Aprobación</t>
  </si>
  <si>
    <t>Elliot Garamendi
Acsafkineret Yonamine</t>
  </si>
  <si>
    <t>Versión para aprobar</t>
  </si>
  <si>
    <t>Rechazado</t>
  </si>
  <si>
    <t>Manuel Sáenz</t>
  </si>
  <si>
    <t>Por revisar</t>
  </si>
  <si>
    <t>HGQA Herramienta de Gestión QA-Producto</t>
  </si>
  <si>
    <t>Versión: 1.1</t>
  </si>
  <si>
    <t>Fecha Efectiva 12/02/2020</t>
  </si>
  <si>
    <t>Objetivo</t>
  </si>
  <si>
    <t>Documentar la revisión de Aseguramiento de la Calidad realizada sobre los productos generados a lo largo del ciclo de vida del desarrollo de sistemas.</t>
  </si>
  <si>
    <t>Color</t>
  </si>
  <si>
    <t>Sssss</t>
  </si>
  <si>
    <t>Las celdas con este color de fondo, son celdas en las que se debe ingresar información</t>
  </si>
  <si>
    <t>Las celdas con este color de fondo o con fondo color blanco, son celdas de contenido fijo</t>
  </si>
  <si>
    <t>Las celdas con este color de fondo, son celdas que se obtienen mediante fórmula.</t>
  </si>
  <si>
    <t>Títulos del artefacto.</t>
  </si>
  <si>
    <t>Hojas</t>
  </si>
  <si>
    <t>Columna</t>
  </si>
  <si>
    <t>Instructivo</t>
  </si>
  <si>
    <t>Esta hoja</t>
  </si>
  <si>
    <t>Planificación</t>
  </si>
  <si>
    <t>Planificación de las actividades de Aseguramiento de la Calidad de los artefactos</t>
  </si>
  <si>
    <t>Seguimiento de NC</t>
  </si>
  <si>
    <t>Listado de las No Conformidades encontradas</t>
  </si>
  <si>
    <t>Informe de Revisión</t>
  </si>
  <si>
    <t>Resultado de la revisión de Aseguramiento de la Calidad</t>
  </si>
  <si>
    <t>Cabecera</t>
  </si>
  <si>
    <t>Jefe de proyecto:</t>
  </si>
  <si>
    <t>Nombre del Jefe de Proyecto</t>
  </si>
  <si>
    <t>Analista de calidad</t>
  </si>
  <si>
    <t>Nombre del Analista de calidad</t>
  </si>
  <si>
    <t>Revisor (es) de QA:</t>
  </si>
  <si>
    <t>Nombre del o los revisores separados por comas.</t>
  </si>
  <si>
    <t>Fecha de Inicio de la Revisión:</t>
  </si>
  <si>
    <t>Fecha en que se inicia la revisión del mes</t>
  </si>
  <si>
    <t>Fecha de Fin de la Revisión:</t>
  </si>
  <si>
    <t>Fecha en que se finaliza la revisión del mes</t>
  </si>
  <si>
    <t>Periodo de Medición:</t>
  </si>
  <si>
    <t>Mes que se está revisando</t>
  </si>
  <si>
    <t>Detalle</t>
  </si>
  <si>
    <t>N° de revisiones</t>
  </si>
  <si>
    <t>Correlativo de revisión realizada</t>
  </si>
  <si>
    <t>Tipo de Proyecto</t>
  </si>
  <si>
    <t>Tipo de producto que se obtendrá</t>
  </si>
  <si>
    <t>Area de proceso</t>
  </si>
  <si>
    <t>Conjunto de prácticas relacionadas para conseguir un conjunto de objetivos</t>
  </si>
  <si>
    <t>Entregable</t>
  </si>
  <si>
    <t>Nombre del entregable revisado</t>
  </si>
  <si>
    <t>Auditor</t>
  </si>
  <si>
    <t>Persona a cargo de la supervisión del artefacto</t>
  </si>
  <si>
    <t>Analista</t>
  </si>
  <si>
    <t>Analista encargado de la elaboración o actualización del artefacto</t>
  </si>
  <si>
    <t>Fecha Inicio Estimada</t>
  </si>
  <si>
    <t>Fecha Estimada de Inicio para la revisión del artefacto (dd/mm/yyyy)</t>
  </si>
  <si>
    <t>Fecha Fin Estimada</t>
  </si>
  <si>
    <t>Fecha Estimada de Fin para la revisión del artefacto (dd/mm/yyyy)</t>
  </si>
  <si>
    <t>Duración Planificada (Hras)</t>
  </si>
  <si>
    <t>Tiempo Estimado en horas que durará la revisión</t>
  </si>
  <si>
    <t>Fecha Inicio Real</t>
  </si>
  <si>
    <t>Fecha Real de inicio de la revisión del artefacto (dd/mm/yyyy)</t>
  </si>
  <si>
    <t xml:space="preserve">Fecha Fin Real </t>
  </si>
  <si>
    <t>Fecha Real de fin de la revisión del artefacto (dd/mm/yyyy)</t>
  </si>
  <si>
    <t>Duración Real (Hras)</t>
  </si>
  <si>
    <t>Tiempo Real en horas que duró la revisión</t>
  </si>
  <si>
    <t>Comentarios</t>
  </si>
  <si>
    <t>Detalle adicional</t>
  </si>
  <si>
    <t>Hoja "Seguimiento de NC"</t>
  </si>
  <si>
    <t>Descripción de No Conformidad</t>
  </si>
  <si>
    <t>Detalle de la observación encontrada</t>
  </si>
  <si>
    <t>Tipo de No Conformidad</t>
  </si>
  <si>
    <t>Clasificación de la disconformidad.</t>
  </si>
  <si>
    <t>Responsable(s)</t>
  </si>
  <si>
    <t>Nombre del responsable que levantará la no conformidad</t>
  </si>
  <si>
    <t>Origen</t>
  </si>
  <si>
    <t>Causa del porque se generó la NC</t>
  </si>
  <si>
    <t>Fecha Cierre Prop.</t>
  </si>
  <si>
    <t xml:space="preserve">Es la fecha final de ejecución del tratamiento acordada entre el Revisor de QA y el Responsable </t>
  </si>
  <si>
    <t>Fecha de Cierre Real</t>
  </si>
  <si>
    <t>(dd/mm/yyyy)</t>
  </si>
  <si>
    <t>Indicador Cierre</t>
  </si>
  <si>
    <t>Valor calculado que indica que la NC fue resuelta.</t>
  </si>
  <si>
    <t>Comentario</t>
  </si>
  <si>
    <t>Herramienta de gestión de aseguramiento de calidad</t>
  </si>
  <si>
    <t>Jefe de Proyecto:</t>
  </si>
  <si>
    <t>Acsafkineret Yonamine</t>
  </si>
  <si>
    <t>Analista de Calidad:</t>
  </si>
  <si>
    <t>Elliot Garamendi</t>
  </si>
  <si>
    <t>Enero-Febrero</t>
  </si>
  <si>
    <t>Areas de proceso</t>
  </si>
  <si>
    <t>Fecha Inicio
Estimada</t>
  </si>
  <si>
    <t>Fecha Fin
Estimada</t>
  </si>
  <si>
    <t>Fecha Inicio
Real</t>
  </si>
  <si>
    <t>Fecha Fin
Real</t>
  </si>
  <si>
    <t>Desarrollo de Sistemas</t>
  </si>
  <si>
    <t>PP-PMC</t>
  </si>
  <si>
    <t>Plan de proyecto</t>
  </si>
  <si>
    <t>AY</t>
  </si>
  <si>
    <t>EG</t>
  </si>
  <si>
    <t>Acta de reunión interna</t>
  </si>
  <si>
    <t>Informe avance semanal</t>
  </si>
  <si>
    <t>Aceptación de entregables</t>
  </si>
  <si>
    <t>Cronograma de proyecto</t>
  </si>
  <si>
    <t>Registro de riesgos</t>
  </si>
  <si>
    <t>Proceso de gestión de proyecto</t>
  </si>
  <si>
    <t>REQM</t>
  </si>
  <si>
    <t>Proceso de gestión de requerimientos</t>
  </si>
  <si>
    <t>Matriz de trazabilidad de requerimientos</t>
  </si>
  <si>
    <t>Lista maestra de requerimientos</t>
  </si>
  <si>
    <t>Solicitud de cambios a requerimientos</t>
  </si>
  <si>
    <t>Registro de cambios a requerimientos</t>
  </si>
  <si>
    <t>MA</t>
  </si>
  <si>
    <t>Tablero métricas</t>
  </si>
  <si>
    <t>Ficha de métricas de exposición al riesgo </t>
  </si>
  <si>
    <t>Ficha de métricas de índice de cambios en ítems de configuración </t>
  </si>
  <si>
    <t>Ficha de métricas de volatilidad de requerimientos </t>
  </si>
  <si>
    <t xml:space="preserve">Ficha de métricas de numero de no conformidades QA del producto </t>
  </si>
  <si>
    <t>PPQA</t>
  </si>
  <si>
    <t>Matriz de seguimiento de proyecto interno</t>
  </si>
  <si>
    <t>Checklist Proyecto PPQA-C</t>
  </si>
  <si>
    <t>Checklist Proyecto PPQA-CM</t>
  </si>
  <si>
    <t>Proceso de aseguramiento de calidad</t>
  </si>
  <si>
    <t>CM</t>
  </si>
  <si>
    <t>Proceso de gestión de la configuración</t>
  </si>
  <si>
    <t>Registro de ítems de configuración</t>
  </si>
  <si>
    <t>Solicitud de acceso</t>
  </si>
  <si>
    <t>Documento de análisis</t>
  </si>
  <si>
    <t>Documento de diseño</t>
  </si>
  <si>
    <t>Informe de pruebas internas</t>
  </si>
  <si>
    <t>Informe de pruebas externas </t>
  </si>
  <si>
    <t>Acta de reunión externa</t>
  </si>
  <si>
    <t>Guía de instalación</t>
  </si>
  <si>
    <t>Manual de usuario</t>
  </si>
  <si>
    <t>Cachimbo a Crack</t>
  </si>
  <si>
    <t>Relatorio de proyecto </t>
  </si>
  <si>
    <t>Total</t>
  </si>
  <si>
    <t>SEGUIMIENTO DE NO CONFORMIDADES</t>
  </si>
  <si>
    <t>Descripción de la No conformidad</t>
  </si>
  <si>
    <t>Responsable (s)</t>
  </si>
  <si>
    <t>Acciones Realizadas / Nro. De OM</t>
  </si>
  <si>
    <t>No se especifica los software de uso</t>
  </si>
  <si>
    <t>Documento</t>
  </si>
  <si>
    <t>Aseguramiento de Calidad</t>
  </si>
  <si>
    <t>No se contó con dicho documento</t>
  </si>
  <si>
    <t>No se encuentra actualizada las fechas</t>
  </si>
  <si>
    <t>Actualizar registro de riesgos y poner controles factibles</t>
  </si>
  <si>
    <t>Los actores no coinciden</t>
  </si>
  <si>
    <t>La codificación es incorrecta</t>
  </si>
  <si>
    <t>Gestion de la configuración</t>
  </si>
  <si>
    <t>Las fórmulas y los umbrales no tienen coherencia</t>
  </si>
  <si>
    <t>No se detella todos los entregables</t>
  </si>
  <si>
    <t>Se debe dividir para Calidad y Configuración</t>
  </si>
  <si>
    <t>El diagrama de subproceso no es correlativo</t>
  </si>
  <si>
    <t>ASEGURAMIENTO DE LA CALIDAD - INFORME</t>
  </si>
  <si>
    <t>A. Resumen de Revisiones</t>
  </si>
  <si>
    <t>Nro de revisiones de Planificadas:</t>
  </si>
  <si>
    <t>Nro. De revisiones no Ejecutadas</t>
  </si>
  <si>
    <t>Nro de revisiones Ejecutadas:</t>
  </si>
  <si>
    <t>Revisiones ejecutadas (%):</t>
  </si>
  <si>
    <t>Desviación (%):</t>
  </si>
  <si>
    <t>B. Resumen por Tipo de No Conformidad</t>
  </si>
  <si>
    <t>Funcionalidad</t>
  </si>
  <si>
    <t>Proceso</t>
  </si>
  <si>
    <t>Base de Datos</t>
  </si>
  <si>
    <t>Estándares</t>
  </si>
  <si>
    <t>Control de Configuración</t>
  </si>
  <si>
    <t>C. Esfuerzo invertido en revisiones de QA.</t>
  </si>
  <si>
    <t>Duración Planificada</t>
  </si>
  <si>
    <t>Duración Real</t>
  </si>
  <si>
    <t>D. Resumen por Origen de NC</t>
  </si>
  <si>
    <t>Validación</t>
  </si>
  <si>
    <t>Áreas de Procesos</t>
  </si>
  <si>
    <t>TiposNC</t>
  </si>
  <si>
    <t>Tipo Proyecto</t>
  </si>
  <si>
    <t>Entregables</t>
  </si>
  <si>
    <t>Actores</t>
  </si>
  <si>
    <t>Fast Track</t>
  </si>
  <si>
    <t>Aceptación de entregables </t>
  </si>
  <si>
    <t>Configuraciones Tipo o Nuevas</t>
  </si>
  <si>
    <t>Acta de reunión externa </t>
  </si>
  <si>
    <t>Acta de reunión interna </t>
  </si>
  <si>
    <t>Cachimbo a Crack </t>
  </si>
  <si>
    <t>Checklist Proyecto PPQA-C </t>
  </si>
  <si>
    <t>Checklist Proyecto PPQA-CM </t>
  </si>
  <si>
    <t>Cronograma de proyecto </t>
  </si>
  <si>
    <t>Documento de análisis </t>
  </si>
  <si>
    <t>Documento de diseño </t>
  </si>
  <si>
    <t>Guía de instalación </t>
  </si>
  <si>
    <t>Herramienta de gestión de aseguramiento de calidad </t>
  </si>
  <si>
    <t>Informe avance semanal </t>
  </si>
  <si>
    <t>Informe de pruebas internas </t>
  </si>
  <si>
    <t>Lista maestra de requerimientos </t>
  </si>
  <si>
    <t>Manual de usuario </t>
  </si>
  <si>
    <t>Matriz de seguimiento de proyecto interno </t>
  </si>
  <si>
    <t>Matriz de trazabilidad de requerimientos </t>
  </si>
  <si>
    <t>Plan de proyecto </t>
  </si>
  <si>
    <t>Proceso de aseguramiento de calidad </t>
  </si>
  <si>
    <t>Proceso de gestión de la configuración </t>
  </si>
  <si>
    <t>Proceso de gestión de proyecto </t>
  </si>
  <si>
    <t>Proceso de gestión de requerimientos </t>
  </si>
  <si>
    <t>Registro de cambios a requerimientos </t>
  </si>
  <si>
    <t>Registro de ítems de configuración </t>
  </si>
  <si>
    <t>Registro de riesgos </t>
  </si>
  <si>
    <t>Solicitud de acceso </t>
  </si>
  <si>
    <t>Solicitud de cambios a requerimientos </t>
  </si>
  <si>
    <t>Tablero métricas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</si>
</sst>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_([$€-2]\ * #,##0.00_);_([$€-2]\ * \(#,##0.00\);_([$€-2]\ * &quot;-&quot;??_)"/>
  </numFmts>
  <fonts count="49">
    <font>
      <sz val="10"/>
      <name val="Arial"/>
    </font>
    <font>
      <sz val="10"/>
      <name val="Arial"/>
      <family val="2"/>
    </font>
    <font>
      <sz val="9"/>
      <color indexed="10"/>
      <name val="Geneva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8"/>
      <color indexed="81"/>
      <name val="Tahoma"/>
      <family val="2"/>
    </font>
    <font>
      <b/>
      <sz val="10"/>
      <color indexed="9"/>
      <name val="Arial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sz val="10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8"/>
      <name val="Arial"/>
      <family val="2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sz val="9"/>
      <color indexed="18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b/>
      <sz val="12"/>
      <color theme="0"/>
      <name val="Arial"/>
      <family val="2"/>
    </font>
    <font>
      <b/>
      <sz val="9"/>
      <color theme="1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u/>
      <sz val="8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9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53">
    <xf numFmtId="0" fontId="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7" fillId="4" borderId="0" applyNumberFormat="0" applyBorder="0" applyAlignment="0" applyProtection="0"/>
    <xf numFmtId="0" fontId="18" fillId="16" borderId="1" applyNumberFormat="0" applyAlignment="0" applyProtection="0"/>
    <xf numFmtId="0" fontId="2" fillId="0" borderId="0"/>
    <xf numFmtId="0" fontId="19" fillId="17" borderId="2" applyNumberFormat="0" applyAlignment="0" applyProtection="0"/>
    <xf numFmtId="0" fontId="20" fillId="0" borderId="3" applyNumberFormat="0" applyFill="0" applyAlignment="0" applyProtection="0"/>
    <xf numFmtId="0" fontId="21" fillId="0" borderId="0" applyNumberFormat="0" applyFill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21" borderId="0" applyNumberFormat="0" applyBorder="0" applyAlignment="0" applyProtection="0"/>
    <xf numFmtId="0" fontId="22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23" fillId="3" borderId="0" applyNumberFormat="0" applyBorder="0" applyAlignment="0" applyProtection="0"/>
    <xf numFmtId="0" fontId="24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23" borderId="4" applyNumberFormat="0" applyFont="0" applyAlignment="0" applyProtection="0"/>
    <xf numFmtId="0" fontId="25" fillId="16" borderId="5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6" applyNumberFormat="0" applyFill="0" applyAlignment="0" applyProtection="0"/>
    <xf numFmtId="0" fontId="30" fillId="0" borderId="7" applyNumberFormat="0" applyFill="0" applyAlignment="0" applyProtection="0"/>
    <xf numFmtId="0" fontId="21" fillId="0" borderId="8" applyNumberFormat="0" applyFill="0" applyAlignment="0" applyProtection="0"/>
    <xf numFmtId="0" fontId="31" fillId="0" borderId="9" applyNumberFormat="0" applyFill="0" applyAlignment="0" applyProtection="0"/>
    <xf numFmtId="0" fontId="1" fillId="0" borderId="0"/>
    <xf numFmtId="0" fontId="1" fillId="0" borderId="0"/>
  </cellStyleXfs>
  <cellXfs count="142">
    <xf numFmtId="0" fontId="0" fillId="0" borderId="0" xfId="0"/>
    <xf numFmtId="0" fontId="12" fillId="0" borderId="0" xfId="39" applyFont="1" applyAlignment="1">
      <alignment horizontal="left" vertical="center" wrapText="1"/>
    </xf>
    <xf numFmtId="15" fontId="12" fillId="0" borderId="0" xfId="39" applyNumberFormat="1" applyFont="1" applyAlignment="1">
      <alignment horizontal="center" vertical="center" wrapText="1"/>
    </xf>
    <xf numFmtId="0" fontId="12" fillId="0" borderId="0" xfId="39" applyFont="1" applyAlignment="1">
      <alignment horizontal="center" vertical="center" wrapText="1"/>
    </xf>
    <xf numFmtId="0" fontId="12" fillId="0" borderId="0" xfId="39" applyFont="1" applyAlignment="1">
      <alignment vertical="center" wrapText="1"/>
    </xf>
    <xf numFmtId="0" fontId="13" fillId="0" borderId="0" xfId="32" applyFont="1" applyAlignment="1" applyProtection="1">
      <alignment vertical="center" wrapText="1"/>
      <protection locked="0"/>
    </xf>
    <xf numFmtId="0" fontId="6" fillId="0" borderId="0" xfId="36" applyFont="1"/>
    <xf numFmtId="0" fontId="14" fillId="0" borderId="0" xfId="32" applyFont="1"/>
    <xf numFmtId="0" fontId="1" fillId="0" borderId="0" xfId="36" applyFont="1"/>
    <xf numFmtId="0" fontId="37" fillId="24" borderId="10" xfId="0" applyFont="1" applyFill="1" applyBorder="1" applyAlignment="1" applyProtection="1">
      <alignment horizontal="center" vertical="center" wrapText="1"/>
    </xf>
    <xf numFmtId="0" fontId="2" fillId="24" borderId="0" xfId="21" applyFill="1" applyAlignment="1">
      <alignment wrapText="1"/>
    </xf>
    <xf numFmtId="0" fontId="0" fillId="24" borderId="0" xfId="21" applyFont="1" applyFill="1" applyAlignment="1">
      <alignment wrapText="1"/>
    </xf>
    <xf numFmtId="0" fontId="45" fillId="27" borderId="14" xfId="41" applyFont="1" applyFill="1" applyBorder="1" applyAlignment="1">
      <alignment horizontal="center" vertical="center" wrapText="1"/>
    </xf>
    <xf numFmtId="0" fontId="45" fillId="27" borderId="10" xfId="41" applyFont="1" applyFill="1" applyBorder="1" applyAlignment="1">
      <alignment horizontal="center" vertical="center" wrapText="1"/>
    </xf>
    <xf numFmtId="0" fontId="45" fillId="27" borderId="15" xfId="41" applyFont="1" applyFill="1" applyBorder="1" applyAlignment="1">
      <alignment horizontal="center" vertical="center" wrapText="1"/>
    </xf>
    <xf numFmtId="0" fontId="7" fillId="0" borderId="14" xfId="21" applyFont="1" applyBorder="1" applyAlignment="1" applyProtection="1">
      <alignment horizontal="center" vertical="center" wrapText="1"/>
      <protection locked="0"/>
    </xf>
    <xf numFmtId="0" fontId="7" fillId="0" borderId="10" xfId="21" applyFont="1" applyBorder="1" applyAlignment="1" applyProtection="1">
      <alignment horizontal="center" vertical="center" wrapText="1"/>
      <protection locked="0"/>
    </xf>
    <xf numFmtId="14" fontId="7" fillId="0" borderId="10" xfId="21" applyNumberFormat="1" applyFont="1" applyBorder="1" applyAlignment="1" applyProtection="1">
      <alignment horizontal="center" vertical="center" wrapText="1"/>
      <protection locked="0"/>
    </xf>
    <xf numFmtId="0" fontId="7" fillId="0" borderId="15" xfId="21" applyFont="1" applyBorder="1" applyAlignment="1" applyProtection="1">
      <alignment horizontal="center" vertical="center" wrapText="1"/>
      <protection locked="0"/>
    </xf>
    <xf numFmtId="0" fontId="7" fillId="0" borderId="21" xfId="21" applyFont="1" applyBorder="1" applyAlignment="1" applyProtection="1">
      <alignment horizontal="center" vertical="center" wrapText="1"/>
      <protection locked="0"/>
    </xf>
    <xf numFmtId="164" fontId="7" fillId="0" borderId="22" xfId="21" applyNumberFormat="1" applyFont="1" applyBorder="1" applyAlignment="1" applyProtection="1">
      <alignment horizontal="center" vertical="center" wrapText="1"/>
      <protection locked="0"/>
    </xf>
    <xf numFmtId="14" fontId="7" fillId="0" borderId="22" xfId="21" applyNumberFormat="1" applyFont="1" applyBorder="1" applyAlignment="1" applyProtection="1">
      <alignment horizontal="center" vertical="center" wrapText="1"/>
      <protection locked="0"/>
    </xf>
    <xf numFmtId="0" fontId="7" fillId="0" borderId="22" xfId="21" applyFont="1" applyBorder="1" applyAlignment="1" applyProtection="1">
      <alignment horizontal="center" vertical="center" wrapText="1"/>
      <protection locked="0"/>
    </xf>
    <xf numFmtId="0" fontId="7" fillId="0" borderId="23" xfId="21" applyFont="1" applyBorder="1" applyAlignment="1" applyProtection="1">
      <alignment horizontal="center" vertical="center" wrapText="1"/>
      <protection locked="0"/>
    </xf>
    <xf numFmtId="0" fontId="0" fillId="24" borderId="0" xfId="21" applyFont="1" applyFill="1" applyAlignment="1" applyProtection="1">
      <alignment wrapText="1"/>
      <protection locked="0"/>
    </xf>
    <xf numFmtId="0" fontId="46" fillId="26" borderId="10" xfId="36" applyFont="1" applyFill="1" applyBorder="1" applyAlignment="1">
      <alignment vertical="center" wrapText="1"/>
    </xf>
    <xf numFmtId="0" fontId="46" fillId="26" borderId="10" xfId="36" applyFont="1" applyFill="1" applyBorder="1" applyAlignment="1">
      <alignment horizontal="center" vertical="center" wrapText="1"/>
    </xf>
    <xf numFmtId="0" fontId="4" fillId="28" borderId="10" xfId="36" applyFont="1" applyFill="1" applyBorder="1" applyAlignment="1">
      <alignment vertical="center" wrapText="1"/>
    </xf>
    <xf numFmtId="0" fontId="4" fillId="28" borderId="10" xfId="36" applyFont="1" applyFill="1" applyBorder="1" applyAlignment="1">
      <alignment horizontal="center" vertical="center" wrapText="1"/>
    </xf>
    <xf numFmtId="0" fontId="1" fillId="24" borderId="10" xfId="36" applyFill="1" applyBorder="1" applyAlignment="1">
      <alignment horizontal="center" wrapText="1"/>
    </xf>
    <xf numFmtId="0" fontId="1" fillId="0" borderId="10" xfId="36" applyBorder="1" applyAlignment="1">
      <alignment horizontal="left" wrapText="1"/>
    </xf>
    <xf numFmtId="0" fontId="1" fillId="25" borderId="10" xfId="36" applyFill="1" applyBorder="1" applyAlignment="1">
      <alignment horizontal="center" wrapText="1"/>
    </xf>
    <xf numFmtId="0" fontId="34" fillId="24" borderId="10" xfId="36" applyFont="1" applyFill="1" applyBorder="1" applyAlignment="1">
      <alignment horizontal="center" wrapText="1"/>
    </xf>
    <xf numFmtId="0" fontId="4" fillId="24" borderId="10" xfId="36" applyFont="1" applyFill="1" applyBorder="1" applyAlignment="1">
      <alignment horizontal="center" wrapText="1"/>
    </xf>
    <xf numFmtId="0" fontId="10" fillId="29" borderId="10" xfId="51" applyFont="1" applyFill="1" applyBorder="1" applyAlignment="1">
      <alignment horizontal="center" vertical="center" wrapText="1"/>
    </xf>
    <xf numFmtId="0" fontId="1" fillId="0" borderId="10" xfId="51" applyBorder="1" applyAlignment="1">
      <alignment horizontal="left" vertical="center" wrapText="1"/>
    </xf>
    <xf numFmtId="0" fontId="1" fillId="0" borderId="10" xfId="51" applyBorder="1" applyAlignment="1">
      <alignment horizontal="left" wrapText="1"/>
    </xf>
    <xf numFmtId="0" fontId="1" fillId="0" borderId="10" xfId="36" applyBorder="1" applyAlignment="1">
      <alignment horizontal="left" vertical="center" wrapText="1"/>
    </xf>
    <xf numFmtId="0" fontId="4" fillId="28" borderId="10" xfId="38" applyFont="1" applyFill="1" applyBorder="1" applyAlignment="1" applyProtection="1">
      <alignment horizontal="center" vertical="center" wrapText="1"/>
      <protection locked="0"/>
    </xf>
    <xf numFmtId="0" fontId="46" fillId="26" borderId="11" xfId="36" applyFont="1" applyFill="1" applyBorder="1" applyAlignment="1">
      <alignment horizontal="center" vertical="top"/>
    </xf>
    <xf numFmtId="0" fontId="46" fillId="26" borderId="10" xfId="36" applyFont="1" applyFill="1" applyBorder="1" applyAlignment="1">
      <alignment horizontal="center" vertical="top"/>
    </xf>
    <xf numFmtId="0" fontId="0" fillId="0" borderId="0" xfId="0" applyAlignment="1"/>
    <xf numFmtId="0" fontId="5" fillId="0" borderId="10" xfId="32" applyFont="1" applyBorder="1" applyAlignment="1">
      <alignment vertical="top"/>
    </xf>
    <xf numFmtId="0" fontId="0" fillId="0" borderId="10" xfId="0" applyBorder="1" applyAlignment="1"/>
    <xf numFmtId="0" fontId="0" fillId="0" borderId="0" xfId="0" applyBorder="1" applyAlignment="1"/>
    <xf numFmtId="0" fontId="46" fillId="26" borderId="10" xfId="36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36" applyFont="1" applyBorder="1" applyAlignment="1">
      <alignment horizontal="left" vertical="center" wrapText="1"/>
    </xf>
    <xf numFmtId="0" fontId="36" fillId="28" borderId="10" xfId="39" applyFont="1" applyFill="1" applyBorder="1" applyAlignment="1">
      <alignment horizontal="center" vertical="center" wrapText="1"/>
    </xf>
    <xf numFmtId="0" fontId="2" fillId="0" borderId="0" xfId="32" applyFill="1" applyAlignment="1" applyProtection="1">
      <alignment wrapText="1"/>
      <protection locked="0"/>
    </xf>
    <xf numFmtId="0" fontId="4" fillId="28" borderId="12" xfId="32" applyFont="1" applyFill="1" applyBorder="1" applyAlignment="1" applyProtection="1">
      <alignment horizontal="center" vertical="center" wrapText="1"/>
      <protection locked="0"/>
    </xf>
    <xf numFmtId="0" fontId="1" fillId="0" borderId="10" xfId="51" applyFont="1" applyBorder="1" applyAlignment="1">
      <alignment horizontal="left" vertical="center" wrapText="1"/>
    </xf>
    <xf numFmtId="0" fontId="35" fillId="24" borderId="10" xfId="39" applyFont="1" applyFill="1" applyBorder="1" applyAlignment="1">
      <alignment horizontal="center" vertical="center" wrapText="1"/>
    </xf>
    <xf numFmtId="1" fontId="35" fillId="24" borderId="10" xfId="39" applyNumberFormat="1" applyFont="1" applyFill="1" applyBorder="1" applyAlignment="1">
      <alignment horizontal="center" vertical="center" wrapText="1"/>
    </xf>
    <xf numFmtId="0" fontId="7" fillId="24" borderId="10" xfId="39" applyFont="1" applyFill="1" applyBorder="1" applyAlignment="1" applyProtection="1">
      <alignment horizontal="center" vertical="center" wrapText="1"/>
      <protection locked="0"/>
    </xf>
    <xf numFmtId="0" fontId="7" fillId="24" borderId="10" xfId="39" applyFont="1" applyFill="1" applyBorder="1" applyAlignment="1" applyProtection="1">
      <alignment horizontal="left" vertical="center" wrapText="1"/>
      <protection locked="0"/>
    </xf>
    <xf numFmtId="0" fontId="7" fillId="24" borderId="10" xfId="39" applyFont="1" applyFill="1" applyBorder="1" applyAlignment="1" applyProtection="1">
      <alignment vertical="center" wrapText="1"/>
      <protection locked="0"/>
    </xf>
    <xf numFmtId="15" fontId="7" fillId="24" borderId="10" xfId="39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32" applyFont="1" applyAlignment="1" applyProtection="1">
      <alignment horizontal="center" vertical="center"/>
      <protection locked="0"/>
    </xf>
    <xf numFmtId="0" fontId="8" fillId="0" borderId="0" xfId="32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40" fillId="24" borderId="10" xfId="32" applyFont="1" applyFill="1" applyBorder="1" applyAlignment="1" applyProtection="1">
      <alignment horizontal="center" vertical="center"/>
      <protection locked="0"/>
    </xf>
    <xf numFmtId="165" fontId="41" fillId="24" borderId="10" xfId="32" applyNumberFormat="1" applyFont="1" applyFill="1" applyBorder="1" applyAlignment="1" applyProtection="1">
      <alignment horizontal="center" vertical="center"/>
      <protection locked="0"/>
    </xf>
    <xf numFmtId="1" fontId="35" fillId="24" borderId="10" xfId="32" applyNumberFormat="1" applyFont="1" applyFill="1" applyBorder="1" applyAlignment="1" applyProtection="1">
      <alignment horizontal="center" vertical="center" wrapText="1"/>
      <protection locked="0"/>
    </xf>
    <xf numFmtId="1" fontId="43" fillId="24" borderId="10" xfId="32" applyNumberFormat="1" applyFont="1" applyFill="1" applyBorder="1" applyAlignment="1" applyProtection="1">
      <alignment horizontal="center" vertical="center" wrapText="1"/>
      <protection locked="0"/>
    </xf>
    <xf numFmtId="0" fontId="39" fillId="28" borderId="10" xfId="32" applyFont="1" applyFill="1" applyBorder="1" applyAlignment="1" applyProtection="1">
      <alignment horizontal="center" vertical="center"/>
      <protection locked="0"/>
    </xf>
    <xf numFmtId="2" fontId="32" fillId="28" borderId="11" xfId="32" applyNumberFormat="1" applyFont="1" applyFill="1" applyBorder="1" applyAlignment="1" applyProtection="1">
      <alignment horizontal="center" vertical="center" wrapText="1"/>
      <protection locked="0"/>
    </xf>
    <xf numFmtId="0" fontId="0" fillId="28" borderId="10" xfId="0" applyFill="1" applyBorder="1" applyAlignment="1">
      <alignment horizontal="center" vertical="center"/>
    </xf>
    <xf numFmtId="2" fontId="47" fillId="26" borderId="11" xfId="32" applyNumberFormat="1" applyFont="1" applyFill="1" applyBorder="1" applyAlignment="1" applyProtection="1">
      <alignment horizontal="center" vertical="center" wrapText="1"/>
      <protection locked="0"/>
    </xf>
    <xf numFmtId="0" fontId="46" fillId="26" borderId="10" xfId="32" applyFont="1" applyFill="1" applyBorder="1" applyAlignment="1" applyProtection="1">
      <alignment horizontal="center" vertical="center" wrapText="1"/>
      <protection locked="0"/>
    </xf>
    <xf numFmtId="2" fontId="32" fillId="28" borderId="10" xfId="32" applyNumberFormat="1" applyFont="1" applyFill="1" applyBorder="1" applyAlignment="1" applyProtection="1">
      <alignment horizontal="center" vertical="center" wrapText="1"/>
      <protection locked="0"/>
    </xf>
    <xf numFmtId="2" fontId="47" fillId="26" borderId="10" xfId="32" applyNumberFormat="1" applyFont="1" applyFill="1" applyBorder="1" applyAlignment="1" applyProtection="1">
      <alignment horizontal="center" vertical="center" wrapText="1"/>
      <protection locked="0"/>
    </xf>
    <xf numFmtId="1" fontId="35" fillId="24" borderId="11" xfId="32" applyNumberFormat="1" applyFont="1" applyFill="1" applyBorder="1" applyAlignment="1" applyProtection="1">
      <alignment horizontal="center" vertical="center" wrapText="1"/>
      <protection locked="0"/>
    </xf>
    <xf numFmtId="164" fontId="7" fillId="0" borderId="10" xfId="21" applyNumberFormat="1" applyFont="1" applyBorder="1" applyAlignment="1" applyProtection="1">
      <alignment horizontal="center" vertical="center" wrapText="1"/>
      <protection locked="0"/>
    </xf>
    <xf numFmtId="0" fontId="1" fillId="0" borderId="0" xfId="36" applyFont="1" applyAlignment="1">
      <alignment horizontal="left" vertical="top" indent="3"/>
    </xf>
    <xf numFmtId="0" fontId="1" fillId="0" borderId="0" xfId="36" applyFont="1" applyAlignment="1">
      <alignment horizontal="left" vertical="top" indent="2"/>
    </xf>
    <xf numFmtId="0" fontId="1" fillId="0" borderId="0" xfId="40" applyFont="1"/>
    <xf numFmtId="0" fontId="3" fillId="0" borderId="10" xfId="39" applyFont="1" applyBorder="1" applyAlignment="1">
      <alignment vertical="center" wrapText="1"/>
    </xf>
    <xf numFmtId="0" fontId="7" fillId="24" borderId="10" xfId="38" applyFont="1" applyFill="1" applyBorder="1" applyAlignment="1" applyProtection="1">
      <alignment horizontal="center" vertical="center" wrapText="1"/>
      <protection locked="0"/>
    </xf>
    <xf numFmtId="0" fontId="48" fillId="0" borderId="0" xfId="39" applyFont="1" applyAlignment="1">
      <alignment horizontal="center" vertical="center" wrapText="1"/>
    </xf>
    <xf numFmtId="0" fontId="3" fillId="0" borderId="0" xfId="39" applyFont="1" applyAlignment="1">
      <alignment vertical="center" wrapText="1"/>
    </xf>
    <xf numFmtId="0" fontId="3" fillId="0" borderId="0" xfId="39" applyFont="1" applyAlignment="1">
      <alignment horizontal="left" vertical="center" wrapText="1"/>
    </xf>
    <xf numFmtId="0" fontId="3" fillId="0" borderId="0" xfId="39" applyFont="1" applyAlignment="1">
      <alignment horizontal="center" vertical="center" wrapText="1"/>
    </xf>
    <xf numFmtId="15" fontId="3" fillId="0" borderId="0" xfId="39" applyNumberFormat="1" applyFont="1" applyAlignment="1">
      <alignment horizontal="center" vertical="center" wrapText="1"/>
    </xf>
    <xf numFmtId="0" fontId="7" fillId="30" borderId="10" xfId="39" applyFont="1" applyFill="1" applyBorder="1" applyAlignment="1" applyProtection="1">
      <alignment horizontal="left" vertical="center" wrapText="1"/>
      <protection locked="0"/>
    </xf>
    <xf numFmtId="0" fontId="7" fillId="30" borderId="10" xfId="39" applyFont="1" applyFill="1" applyBorder="1" applyAlignment="1" applyProtection="1">
      <alignment horizontal="center" vertical="center" wrapText="1"/>
      <protection locked="0"/>
    </xf>
    <xf numFmtId="0" fontId="7" fillId="30" borderId="10" xfId="38" applyFont="1" applyFill="1" applyBorder="1" applyAlignment="1" applyProtection="1">
      <alignment horizontal="center" vertical="center" wrapText="1"/>
      <protection locked="0"/>
    </xf>
    <xf numFmtId="0" fontId="1" fillId="0" borderId="0" xfId="38" applyFont="1" applyAlignment="1" applyProtection="1">
      <alignment horizontal="center" vertical="center" wrapText="1"/>
      <protection locked="0"/>
    </xf>
    <xf numFmtId="1" fontId="1" fillId="0" borderId="0" xfId="38" applyNumberFormat="1" applyFont="1" applyBorder="1" applyAlignment="1" applyProtection="1">
      <alignment horizontal="center" vertical="center" wrapText="1"/>
      <protection locked="0"/>
    </xf>
    <xf numFmtId="14" fontId="1" fillId="0" borderId="0" xfId="38" applyNumberFormat="1" applyFont="1" applyBorder="1" applyAlignment="1" applyProtection="1">
      <alignment horizontal="center" vertical="center" wrapText="1"/>
      <protection locked="0"/>
    </xf>
    <xf numFmtId="0" fontId="4" fillId="28" borderId="10" xfId="32" applyFont="1" applyFill="1" applyBorder="1" applyAlignment="1" applyProtection="1">
      <alignment horizontal="center" vertical="center" wrapText="1"/>
      <protection locked="0"/>
    </xf>
    <xf numFmtId="0" fontId="1" fillId="24" borderId="31" xfId="38" applyFont="1" applyFill="1" applyBorder="1" applyAlignment="1" applyProtection="1">
      <alignment horizontal="center" vertical="center" wrapText="1"/>
      <protection locked="0"/>
    </xf>
    <xf numFmtId="0" fontId="4" fillId="28" borderId="32" xfId="38" applyFont="1" applyFill="1" applyBorder="1" applyAlignment="1" applyProtection="1">
      <alignment horizontal="center" vertical="center" wrapText="1"/>
      <protection locked="0"/>
    </xf>
    <xf numFmtId="0" fontId="1" fillId="24" borderId="32" xfId="38" applyNumberFormat="1" applyFont="1" applyFill="1" applyBorder="1" applyAlignment="1" applyProtection="1">
      <alignment horizontal="center" vertical="center" wrapText="1"/>
      <protection locked="0"/>
    </xf>
    <xf numFmtId="2" fontId="1" fillId="24" borderId="32" xfId="38" applyNumberFormat="1" applyFont="1" applyFill="1" applyBorder="1" applyAlignment="1" applyProtection="1">
      <alignment horizontal="center" vertical="center" wrapText="1"/>
      <protection locked="0"/>
    </xf>
    <xf numFmtId="164" fontId="1" fillId="24" borderId="32" xfId="38" applyNumberFormat="1" applyFont="1" applyFill="1" applyBorder="1" applyAlignment="1" applyProtection="1">
      <alignment horizontal="center" vertical="center" wrapText="1"/>
      <protection locked="0"/>
    </xf>
    <xf numFmtId="164" fontId="34" fillId="24" borderId="31" xfId="38" applyNumberFormat="1" applyFont="1" applyFill="1" applyBorder="1" applyAlignment="1" applyProtection="1">
      <alignment horizontal="center" vertical="center" wrapText="1"/>
    </xf>
    <xf numFmtId="0" fontId="1" fillId="24" borderId="33" xfId="38" applyFont="1" applyFill="1" applyBorder="1" applyAlignment="1" applyProtection="1">
      <alignment horizontal="center" vertical="center" wrapText="1"/>
      <protection locked="0"/>
    </xf>
    <xf numFmtId="0" fontId="4" fillId="28" borderId="34" xfId="32" applyFont="1" applyFill="1" applyBorder="1" applyAlignment="1" applyProtection="1">
      <alignment horizontal="center" vertical="center" wrapText="1"/>
      <protection locked="0"/>
    </xf>
    <xf numFmtId="0" fontId="1" fillId="24" borderId="34" xfId="38" applyNumberFormat="1" applyFont="1" applyFill="1" applyBorder="1" applyAlignment="1" applyProtection="1">
      <alignment horizontal="center" vertical="center" wrapText="1"/>
      <protection locked="0"/>
    </xf>
    <xf numFmtId="0" fontId="1" fillId="24" borderId="34" xfId="38" applyFont="1" applyFill="1" applyBorder="1" applyAlignment="1" applyProtection="1">
      <alignment horizontal="center" vertical="center" wrapText="1"/>
      <protection locked="0"/>
    </xf>
    <xf numFmtId="0" fontId="4" fillId="28" borderId="35" xfId="32" applyFont="1" applyFill="1" applyBorder="1" applyAlignment="1" applyProtection="1">
      <alignment horizontal="center" vertical="center" wrapText="1"/>
      <protection locked="0"/>
    </xf>
    <xf numFmtId="0" fontId="1" fillId="24" borderId="35" xfId="38" applyNumberFormat="1" applyFont="1" applyFill="1" applyBorder="1" applyAlignment="1" applyProtection="1">
      <alignment horizontal="center" vertical="center" wrapText="1"/>
      <protection locked="0"/>
    </xf>
    <xf numFmtId="0" fontId="1" fillId="24" borderId="35" xfId="38" applyFont="1" applyFill="1" applyBorder="1" applyAlignment="1" applyProtection="1">
      <alignment horizontal="center" vertical="center" wrapText="1"/>
      <protection locked="0"/>
    </xf>
    <xf numFmtId="0" fontId="4" fillId="25" borderId="10" xfId="37" applyFont="1" applyFill="1" applyBorder="1" applyAlignment="1">
      <alignment horizontal="center" vertical="center" wrapText="1"/>
    </xf>
    <xf numFmtId="0" fontId="4" fillId="28" borderId="32" xfId="32" applyFont="1" applyFill="1" applyBorder="1" applyAlignment="1" applyProtection="1">
      <alignment horizontal="center" vertical="center" wrapText="1"/>
      <protection locked="0"/>
    </xf>
    <xf numFmtId="0" fontId="1" fillId="24" borderId="32" xfId="38" applyFont="1" applyFill="1" applyBorder="1" applyAlignment="1" applyProtection="1">
      <alignment horizontal="center" vertical="center" wrapText="1"/>
      <protection locked="0"/>
    </xf>
    <xf numFmtId="14" fontId="1" fillId="24" borderId="32" xfId="38" applyNumberFormat="1" applyFont="1" applyFill="1" applyBorder="1" applyAlignment="1" applyProtection="1">
      <alignment horizontal="center" vertical="center" wrapText="1"/>
      <protection locked="0"/>
    </xf>
    <xf numFmtId="0" fontId="44" fillId="26" borderId="18" xfId="21" applyFont="1" applyFill="1" applyBorder="1" applyAlignment="1">
      <alignment horizontal="center" vertical="center" wrapText="1"/>
    </xf>
    <xf numFmtId="0" fontId="44" fillId="26" borderId="19" xfId="21" applyFont="1" applyFill="1" applyBorder="1" applyAlignment="1">
      <alignment horizontal="center" vertical="center" wrapText="1"/>
    </xf>
    <xf numFmtId="0" fontId="44" fillId="26" borderId="20" xfId="21" applyFont="1" applyFill="1" applyBorder="1" applyAlignment="1">
      <alignment horizontal="center" vertical="center" wrapText="1"/>
    </xf>
    <xf numFmtId="0" fontId="4" fillId="25" borderId="10" xfId="37" applyFont="1" applyFill="1" applyBorder="1" applyAlignment="1">
      <alignment horizontal="center" vertical="center" wrapText="1"/>
    </xf>
    <xf numFmtId="0" fontId="4" fillId="25" borderId="10" xfId="51" applyFont="1" applyFill="1" applyBorder="1" applyAlignment="1">
      <alignment horizontal="center" vertical="center" wrapText="1"/>
    </xf>
    <xf numFmtId="0" fontId="4" fillId="0" borderId="10" xfId="36" applyFont="1" applyBorder="1" applyAlignment="1">
      <alignment horizontal="center" vertical="top" wrapText="1"/>
    </xf>
    <xf numFmtId="0" fontId="3" fillId="0" borderId="10" xfId="36" applyFont="1" applyBorder="1" applyAlignment="1">
      <alignment horizontal="left" vertical="center" wrapText="1"/>
    </xf>
    <xf numFmtId="0" fontId="5" fillId="24" borderId="0" xfId="38" applyFont="1" applyFill="1" applyBorder="1" applyAlignment="1" applyProtection="1">
      <alignment horizontal="left"/>
      <protection locked="0"/>
    </xf>
    <xf numFmtId="0" fontId="4" fillId="24" borderId="0" xfId="36" applyFont="1" applyFill="1" applyBorder="1" applyAlignment="1">
      <alignment horizontal="center" vertical="top"/>
    </xf>
    <xf numFmtId="0" fontId="4" fillId="28" borderId="32" xfId="32" applyFont="1" applyFill="1" applyBorder="1" applyAlignment="1" applyProtection="1">
      <alignment horizontal="center" vertical="center" wrapText="1"/>
      <protection locked="0"/>
    </xf>
    <xf numFmtId="0" fontId="1" fillId="24" borderId="32" xfId="38" applyFont="1" applyFill="1" applyBorder="1" applyAlignment="1" applyProtection="1">
      <alignment horizontal="center" vertical="center" wrapText="1"/>
      <protection locked="0"/>
    </xf>
    <xf numFmtId="14" fontId="1" fillId="24" borderId="32" xfId="38" applyNumberFormat="1" applyFont="1" applyFill="1" applyBorder="1" applyAlignment="1" applyProtection="1">
      <alignment horizontal="center" vertical="center" wrapText="1"/>
      <protection locked="0"/>
    </xf>
    <xf numFmtId="0" fontId="46" fillId="26" borderId="32" xfId="38" applyFont="1" applyFill="1" applyBorder="1" applyAlignment="1" applyProtection="1">
      <alignment horizontal="center" vertical="center" wrapText="1"/>
      <protection locked="0"/>
    </xf>
    <xf numFmtId="0" fontId="44" fillId="26" borderId="27" xfId="32" applyFont="1" applyFill="1" applyBorder="1" applyAlignment="1" applyProtection="1">
      <alignment horizontal="center" vertical="center" wrapText="1"/>
      <protection locked="0"/>
    </xf>
    <xf numFmtId="0" fontId="44" fillId="26" borderId="0" xfId="32" applyFont="1" applyFill="1" applyBorder="1" applyAlignment="1" applyProtection="1">
      <alignment horizontal="center" vertical="center" wrapText="1"/>
      <protection locked="0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49" fontId="42" fillId="25" borderId="10" xfId="32" applyNumberFormat="1" applyFont="1" applyFill="1" applyBorder="1" applyAlignment="1" applyProtection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32" fillId="28" borderId="10" xfId="38" applyFont="1" applyFill="1" applyBorder="1" applyAlignment="1" applyProtection="1">
      <alignment horizontal="center" vertical="center" wrapText="1"/>
      <protection locked="0"/>
    </xf>
    <xf numFmtId="49" fontId="42" fillId="25" borderId="11" xfId="32" applyNumberFormat="1" applyFont="1" applyFill="1" applyBorder="1" applyAlignment="1" applyProtection="1">
      <alignment horizontal="center" vertical="center" wrapText="1"/>
    </xf>
    <xf numFmtId="49" fontId="42" fillId="25" borderId="16" xfId="32" applyNumberFormat="1" applyFont="1" applyFill="1" applyBorder="1" applyAlignment="1" applyProtection="1">
      <alignment horizontal="center" vertical="center" wrapText="1"/>
    </xf>
    <xf numFmtId="0" fontId="32" fillId="25" borderId="10" xfId="32" applyFont="1" applyFill="1" applyBorder="1" applyAlignment="1" applyProtection="1">
      <alignment horizontal="center" vertical="center" wrapText="1"/>
      <protection locked="0"/>
    </xf>
    <xf numFmtId="0" fontId="35" fillId="24" borderId="10" xfId="38" applyFont="1" applyFill="1" applyBorder="1" applyAlignment="1" applyProtection="1">
      <alignment horizontal="center" vertical="center" wrapText="1"/>
      <protection locked="0"/>
    </xf>
    <xf numFmtId="14" fontId="35" fillId="24" borderId="10" xfId="32" applyNumberFormat="1" applyFont="1" applyFill="1" applyBorder="1" applyAlignment="1" applyProtection="1">
      <alignment horizontal="center" vertical="center" wrapText="1"/>
      <protection locked="0"/>
    </xf>
    <xf numFmtId="0" fontId="38" fillId="25" borderId="10" xfId="32" applyFont="1" applyFill="1" applyBorder="1" applyAlignment="1" applyProtection="1">
      <alignment horizontal="center" vertical="center"/>
      <protection locked="0"/>
    </xf>
    <xf numFmtId="0" fontId="44" fillId="26" borderId="10" xfId="32" applyFont="1" applyFill="1" applyBorder="1" applyAlignment="1" applyProtection="1">
      <alignment horizontal="center" vertical="center"/>
      <protection locked="0"/>
    </xf>
  </cellXfs>
  <cellStyles count="5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25" builtinId="29" customBuiltin="1"/>
    <cellStyle name="Accent2" xfId="26" builtinId="33" customBuiltin="1"/>
    <cellStyle name="Accent3" xfId="27" builtinId="37" customBuiltin="1"/>
    <cellStyle name="Accent4" xfId="28" builtinId="41" customBuiltin="1"/>
    <cellStyle name="Accent5" xfId="29" builtinId="45" customBuiltin="1"/>
    <cellStyle name="Accent6" xfId="30" builtinId="49" customBuiltin="1"/>
    <cellStyle name="Bad" xfId="34" builtinId="27" customBuiltin="1"/>
    <cellStyle name="Calculation" xfId="20" builtinId="22" customBuiltin="1"/>
    <cellStyle name="Cancel" xfId="21" xr:uid="{00000000-0005-0000-0000-000014000000}"/>
    <cellStyle name="Cancel 2" xfId="51" xr:uid="{00000000-0005-0000-0000-000015000000}"/>
    <cellStyle name="Check Cell" xfId="22" builtinId="23" customBuiltin="1"/>
    <cellStyle name="Estilo 1" xfId="32" xr:uid="{00000000-0005-0000-0000-000021000000}"/>
    <cellStyle name="Euro" xfId="33" xr:uid="{00000000-0005-0000-0000-000022000000}"/>
    <cellStyle name="Explanatory Text" xfId="45" builtinId="53" customBuiltin="1"/>
    <cellStyle name="Good" xfId="19" builtinId="26" customBuiltin="1"/>
    <cellStyle name="Heading 1" xfId="47" builtinId="16" customBuiltin="1"/>
    <cellStyle name="Heading 2" xfId="48" builtinId="17" customBuiltin="1"/>
    <cellStyle name="Heading 3" xfId="49" builtinId="18" customBuiltin="1"/>
    <cellStyle name="Heading 4" xfId="24" builtinId="19" customBuiltin="1"/>
    <cellStyle name="Input" xfId="31" builtinId="20" customBuiltin="1"/>
    <cellStyle name="Linked Cell" xfId="23" builtinId="24" customBuiltin="1"/>
    <cellStyle name="Neutral" xfId="35" builtinId="28" customBuiltin="1"/>
    <cellStyle name="Normal" xfId="0" builtinId="0"/>
    <cellStyle name="Normal 2" xfId="52" xr:uid="{00000000-0005-0000-0000-000026000000}"/>
    <cellStyle name="Normal_7 1 2R21 Modelo de Estimación Desarrollo a Medida CASCADA" xfId="36" xr:uid="{00000000-0005-0000-0000-000027000000}"/>
    <cellStyle name="Normal_7.3.02.R02 Plantilla WBS" xfId="37" xr:uid="{00000000-0005-0000-0000-000028000000}"/>
    <cellStyle name="Normal_8 6 01 R01 Herramienta de Revision QA-Proceso-INTEGRADO" xfId="38" xr:uid="{00000000-0005-0000-0000-000029000000}"/>
    <cellStyle name="Normal_8.6.01.R02 Herramienta de Revision QA-Producto-ME" xfId="39" xr:uid="{00000000-0005-0000-0000-00002A000000}"/>
    <cellStyle name="Normal_Copy of 7.7.2.R01 Lista de items de configuracion_Generico2" xfId="40" xr:uid="{00000000-0005-0000-0000-00002B000000}"/>
    <cellStyle name="Normal_Sheet1" xfId="41" xr:uid="{00000000-0005-0000-0000-00002C000000}"/>
    <cellStyle name="Note" xfId="42" builtinId="10" customBuiltin="1"/>
    <cellStyle name="Output" xfId="43" builtinId="21" customBuiltin="1"/>
    <cellStyle name="Title" xfId="46" builtinId="15" customBuiltin="1"/>
    <cellStyle name="Total" xfId="50" builtinId="25" customBuiltin="1"/>
    <cellStyle name="Warning Text" xfId="4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Resumen de Revisiones</a:t>
            </a:r>
          </a:p>
        </c:rich>
      </c:tx>
      <c:layout>
        <c:manualLayout>
          <c:xMode val="edge"/>
          <c:yMode val="edge"/>
          <c:x val="0.30687900123595707"/>
          <c:y val="4.49826989619377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702562716416327"/>
          <c:y val="0.22493282580692295"/>
          <c:w val="0.74594980400689948"/>
          <c:h val="0.5809712691777262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6FDC-49A6-9E7E-F1BB83BA9EE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0-CB3B-4566-BEB7-C26FDF90114A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'Informe de Revisión'!$A$9:$A$10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Revisión'!$B$9:$B$10</c:f>
              <c:numCache>
                <c:formatCode>General</c:formatCode>
                <c:ptCount val="2"/>
                <c:pt idx="0">
                  <c:v>0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3B-4566-BEB7-C26FDF90114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0033" r="0.75000000000000033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Resumen por Tipo de No Conformidad</a:t>
            </a:r>
          </a:p>
        </c:rich>
      </c:tx>
      <c:layout>
        <c:manualLayout>
          <c:xMode val="edge"/>
          <c:yMode val="edge"/>
          <c:x val="0.1114343984780234"/>
          <c:y val="5.47270104750419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5047169441200384"/>
          <c:y val="0.2810913584255576"/>
          <c:w val="0.47481840003715448"/>
          <c:h val="0.53757862741384133"/>
        </c:manualLayout>
      </c:layout>
      <c:pie3DChart>
        <c:varyColors val="1"/>
        <c:ser>
          <c:idx val="0"/>
          <c:order val="0"/>
          <c:tx>
            <c:strRef>
              <c:f>'Informe de Revisión'!$B$24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F9A9-4180-AE80-F407A82BEB9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0-9F1C-4237-8C10-553FE1151FB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9F1C-4237-8C10-553FE1151FB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9F1C-4237-8C10-553FE1151FB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9F1C-4237-8C10-553FE1151FB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F9A9-4180-AE80-F407A82BEB96}"/>
              </c:ext>
            </c:extLst>
          </c:dPt>
          <c:dLbls>
            <c:dLbl>
              <c:idx val="2"/>
              <c:layout>
                <c:manualLayout>
                  <c:x val="-6.8328551530876594E-3"/>
                  <c:y val="3.9269553691714185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1C-4237-8C10-553FE1151FB2}"/>
                </c:ext>
              </c:extLst>
            </c:dLbl>
            <c:dLbl>
              <c:idx val="3"/>
              <c:layout>
                <c:manualLayout>
                  <c:x val="3.0718556028495433E-2"/>
                  <c:y val="1.936953987911383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1C-4237-8C10-553FE1151FB2}"/>
                </c:ext>
              </c:extLst>
            </c:dLbl>
            <c:dLbl>
              <c:idx val="4"/>
              <c:layout>
                <c:manualLayout>
                  <c:x val="7.5132877704156803E-2"/>
                  <c:y val="-9.967640264610733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1C-4237-8C10-553FE1151FB2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'Informe de Revisión'!$A$25:$A$30</c:f>
              <c:strCache>
                <c:ptCount val="6"/>
                <c:pt idx="0">
                  <c:v>Documento</c:v>
                </c:pt>
                <c:pt idx="1">
                  <c:v>Funcionalidad</c:v>
                </c:pt>
                <c:pt idx="2">
                  <c:v>Proceso</c:v>
                </c:pt>
                <c:pt idx="3">
                  <c:v>Base de Datos</c:v>
                </c:pt>
                <c:pt idx="4">
                  <c:v>Estándares</c:v>
                </c:pt>
                <c:pt idx="5">
                  <c:v>Control de Configuración</c:v>
                </c:pt>
              </c:strCache>
            </c:strRef>
          </c:cat>
          <c:val>
            <c:numRef>
              <c:f>'Informe de Revisión'!$B$25:$B$30</c:f>
              <c:numCache>
                <c:formatCode>0</c:formatCode>
                <c:ptCount val="6"/>
                <c:pt idx="0">
                  <c:v>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1C-4237-8C10-553FE1151FB2}"/>
            </c:ext>
          </c:extLst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0033" r="0.75000000000000033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 Esfuerzo invertido en revisiones de 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'Informe de Revisión'!$A$41:$A$42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Revisión'!$B$41:$B$42</c:f>
              <c:numCache>
                <c:formatCode>0</c:formatCode>
                <c:ptCount val="2"/>
                <c:pt idx="0">
                  <c:v>127</c:v>
                </c:pt>
                <c:pt idx="1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E-4FC9-AE14-760AE3FC3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27115663"/>
        <c:axId val="211302847"/>
      </c:barChart>
      <c:catAx>
        <c:axId val="21271156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02847"/>
        <c:crosses val="autoZero"/>
        <c:auto val="1"/>
        <c:lblAlgn val="ctr"/>
        <c:lblOffset val="100"/>
        <c:noMultiLvlLbl val="0"/>
      </c:catAx>
      <c:valAx>
        <c:axId val="2113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11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Resumen por Origen de 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'Informe de Revisión'!$A$57:$A$59</c:f>
              <c:strCache>
                <c:ptCount val="3"/>
                <c:pt idx="0">
                  <c:v>Aseguramiento de Calidad</c:v>
                </c:pt>
                <c:pt idx="1">
                  <c:v>Gestion de la configuración</c:v>
                </c:pt>
                <c:pt idx="2">
                  <c:v>Validación</c:v>
                </c:pt>
              </c:strCache>
            </c:strRef>
          </c:cat>
          <c:val>
            <c:numRef>
              <c:f>'Informe de Revisión'!$B$57:$B$59</c:f>
              <c:numCache>
                <c:formatCode>0</c:formatCode>
                <c:ptCount val="3"/>
                <c:pt idx="0">
                  <c:v>19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1-454F-9541-61BFB5920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25804239"/>
        <c:axId val="211300351"/>
      </c:barChart>
      <c:catAx>
        <c:axId val="212580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00351"/>
        <c:crosses val="autoZero"/>
        <c:auto val="1"/>
        <c:lblAlgn val="ctr"/>
        <c:lblOffset val="100"/>
        <c:noMultiLvlLbl val="0"/>
      </c:catAx>
      <c:valAx>
        <c:axId val="21130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80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0</xdr:row>
      <xdr:rowOff>66675</xdr:rowOff>
    </xdr:from>
    <xdr:ext cx="1690656" cy="504825"/>
    <xdr:pic>
      <xdr:nvPicPr>
        <xdr:cNvPr id="3" name="Imagen 2">
          <a:extLst>
            <a:ext uri="{FF2B5EF4-FFF2-40B4-BE49-F238E27FC236}">
              <a16:creationId xmlns:a16="http://schemas.microsoft.com/office/drawing/2014/main" id="{B66EC685-0FC7-4B80-820C-E20ABE30E18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66675"/>
          <a:ext cx="1690656" cy="50482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pic>
      <xdr:nvPicPr>
        <xdr:cNvPr id="5248" name="Picture 22">
          <a:extLst>
            <a:ext uri="{FF2B5EF4-FFF2-40B4-BE49-F238E27FC236}">
              <a16:creationId xmlns:a16="http://schemas.microsoft.com/office/drawing/2014/main" id="{00000000-0008-0000-0300-000080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304799</xdr:colOff>
      <xdr:row>7</xdr:row>
      <xdr:rowOff>38100</xdr:rowOff>
    </xdr:from>
    <xdr:to>
      <xdr:col>9</xdr:col>
      <xdr:colOff>371475</xdr:colOff>
      <xdr:row>21</xdr:row>
      <xdr:rowOff>163467</xdr:rowOff>
    </xdr:to>
    <xdr:graphicFrame macro="">
      <xdr:nvGraphicFramePr>
        <xdr:cNvPr id="8203" name="Chart 2">
          <a:extLst>
            <a:ext uri="{FF2B5EF4-FFF2-40B4-BE49-F238E27FC236}">
              <a16:creationId xmlns:a16="http://schemas.microsoft.com/office/drawing/2014/main" id="{00000000-0008-0000-0400-00000B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323849</xdr:colOff>
      <xdr:row>23</xdr:row>
      <xdr:rowOff>57149</xdr:rowOff>
    </xdr:from>
    <xdr:to>
      <xdr:col>9</xdr:col>
      <xdr:colOff>381571</xdr:colOff>
      <xdr:row>37</xdr:row>
      <xdr:rowOff>161924</xdr:rowOff>
    </xdr:to>
    <xdr:graphicFrame macro="">
      <xdr:nvGraphicFramePr>
        <xdr:cNvPr id="8204" name="Chart 5">
          <a:extLst>
            <a:ext uri="{FF2B5EF4-FFF2-40B4-BE49-F238E27FC236}">
              <a16:creationId xmlns:a16="http://schemas.microsoft.com/office/drawing/2014/main" id="{00000000-0008-0000-0400-00000C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342900</xdr:colOff>
      <xdr:row>39</xdr:row>
      <xdr:rowOff>47625</xdr:rowOff>
    </xdr:from>
    <xdr:to>
      <xdr:col>9</xdr:col>
      <xdr:colOff>257175</xdr:colOff>
      <xdr:row>53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57DB3F9-FDB0-403F-9EA7-1EA08E8CB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342900</xdr:colOff>
      <xdr:row>55</xdr:row>
      <xdr:rowOff>38100</xdr:rowOff>
    </xdr:from>
    <xdr:to>
      <xdr:col>9</xdr:col>
      <xdr:colOff>257175</xdr:colOff>
      <xdr:row>69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3E986B0-93B5-469C-8A8B-063E0D564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4"/>
  <sheetViews>
    <sheetView tabSelected="1" workbookViewId="0">
      <selection activeCell="C5" sqref="C5"/>
    </sheetView>
  </sheetViews>
  <sheetFormatPr defaultColWidth="9.140625" defaultRowHeight="12.75"/>
  <cols>
    <col min="1" max="2" width="9.140625" style="24"/>
    <col min="3" max="3" width="12.85546875" style="24" customWidth="1"/>
    <col min="4" max="4" width="20.5703125" style="24" customWidth="1"/>
    <col min="5" max="5" width="15.140625" style="24" customWidth="1"/>
    <col min="6" max="6" width="13.5703125" style="24" customWidth="1"/>
    <col min="7" max="7" width="23.7109375" style="24" customWidth="1"/>
    <col min="8" max="16384" width="9.140625" style="11"/>
  </cols>
  <sheetData>
    <row r="1" spans="1:8" ht="15.75">
      <c r="A1" s="108" t="s">
        <v>0</v>
      </c>
      <c r="B1" s="109"/>
      <c r="C1" s="109"/>
      <c r="D1" s="109"/>
      <c r="E1" s="109"/>
      <c r="F1" s="109"/>
      <c r="G1" s="110"/>
      <c r="H1" s="10"/>
    </row>
    <row r="2" spans="1:8" ht="24">
      <c r="A2" s="12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F2" s="13" t="s">
        <v>6</v>
      </c>
      <c r="G2" s="14" t="s">
        <v>7</v>
      </c>
      <c r="H2" s="10"/>
    </row>
    <row r="3" spans="1:8" ht="24">
      <c r="A3" s="15">
        <v>1</v>
      </c>
      <c r="B3" s="73">
        <v>1</v>
      </c>
      <c r="C3" s="17">
        <v>43892</v>
      </c>
      <c r="D3" s="16" t="s">
        <v>8</v>
      </c>
      <c r="E3" s="16" t="s">
        <v>9</v>
      </c>
      <c r="F3" s="16" t="s">
        <v>10</v>
      </c>
      <c r="G3" s="18" t="s">
        <v>11</v>
      </c>
      <c r="H3" s="10"/>
    </row>
    <row r="4" spans="1:8" ht="36.75" customHeight="1">
      <c r="A4" s="19">
        <v>2</v>
      </c>
      <c r="B4" s="20">
        <v>1.1000000000000001</v>
      </c>
      <c r="C4" s="21">
        <v>44167</v>
      </c>
      <c r="D4" s="22" t="s">
        <v>8</v>
      </c>
      <c r="E4" s="22" t="s">
        <v>9</v>
      </c>
      <c r="F4" s="22" t="s">
        <v>12</v>
      </c>
      <c r="G4" s="23" t="s">
        <v>11</v>
      </c>
      <c r="H4" s="10"/>
    </row>
  </sheetData>
  <mergeCells count="1">
    <mergeCell ref="A1:G1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75"/>
  <sheetViews>
    <sheetView showGridLines="0" zoomScaleNormal="100" workbookViewId="0">
      <selection activeCell="A3" sqref="A3:B3"/>
    </sheetView>
  </sheetViews>
  <sheetFormatPr defaultColWidth="9.140625" defaultRowHeight="12.75"/>
  <cols>
    <col min="1" max="1" width="27.85546875" style="6" customWidth="1"/>
    <col min="2" max="2" width="83.7109375" style="6" bestFit="1" customWidth="1"/>
    <col min="3" max="16384" width="9.140625" style="6"/>
  </cols>
  <sheetData>
    <row r="1" spans="1:2" s="8" customFormat="1" ht="48.75" customHeight="1">
      <c r="A1" s="25"/>
      <c r="B1" s="26" t="s">
        <v>13</v>
      </c>
    </row>
    <row r="2" spans="1:2" s="8" customFormat="1" ht="15" customHeight="1">
      <c r="A2" s="27" t="s">
        <v>14</v>
      </c>
      <c r="B2" s="28" t="s">
        <v>15</v>
      </c>
    </row>
    <row r="3" spans="1:2" s="8" customFormat="1" ht="15" customHeight="1">
      <c r="A3" s="111" t="s">
        <v>16</v>
      </c>
      <c r="B3" s="111"/>
    </row>
    <row r="4" spans="1:2" ht="15" customHeight="1">
      <c r="A4" s="114" t="s">
        <v>17</v>
      </c>
      <c r="B4" s="114"/>
    </row>
    <row r="5" spans="1:2" ht="15" customHeight="1">
      <c r="A5" s="104" t="s">
        <v>18</v>
      </c>
      <c r="B5" s="104" t="s">
        <v>5</v>
      </c>
    </row>
    <row r="6" spans="1:2" ht="15" customHeight="1">
      <c r="A6" s="29" t="s">
        <v>19</v>
      </c>
      <c r="B6" s="30" t="s">
        <v>20</v>
      </c>
    </row>
    <row r="7" spans="1:2" ht="15" customHeight="1">
      <c r="A7" s="31" t="s">
        <v>19</v>
      </c>
      <c r="B7" s="30" t="s">
        <v>21</v>
      </c>
    </row>
    <row r="8" spans="1:2" ht="15" customHeight="1">
      <c r="A8" s="32" t="s">
        <v>19</v>
      </c>
      <c r="B8" s="30" t="s">
        <v>22</v>
      </c>
    </row>
    <row r="9" spans="1:2" ht="15" customHeight="1">
      <c r="A9" s="33" t="s">
        <v>19</v>
      </c>
      <c r="B9" s="30" t="s">
        <v>23</v>
      </c>
    </row>
    <row r="10" spans="1:2" s="7" customFormat="1" ht="15" customHeight="1">
      <c r="A10" s="112" t="s">
        <v>24</v>
      </c>
      <c r="B10" s="112"/>
    </row>
    <row r="11" spans="1:2" s="7" customFormat="1" ht="15" customHeight="1">
      <c r="A11" s="34" t="s">
        <v>25</v>
      </c>
      <c r="B11" s="34" t="s">
        <v>5</v>
      </c>
    </row>
    <row r="12" spans="1:2" s="7" customFormat="1" ht="15" customHeight="1">
      <c r="A12" s="35" t="s">
        <v>26</v>
      </c>
      <c r="B12" s="36" t="s">
        <v>27</v>
      </c>
    </row>
    <row r="13" spans="1:2" s="7" customFormat="1" ht="15" customHeight="1">
      <c r="A13" s="35" t="s">
        <v>28</v>
      </c>
      <c r="B13" s="37" t="s">
        <v>29</v>
      </c>
    </row>
    <row r="14" spans="1:2" s="7" customFormat="1" ht="15" customHeight="1">
      <c r="A14" s="35" t="s">
        <v>30</v>
      </c>
      <c r="B14" s="37" t="s">
        <v>31</v>
      </c>
    </row>
    <row r="15" spans="1:2" s="7" customFormat="1" ht="15" customHeight="1">
      <c r="A15" s="35" t="s">
        <v>32</v>
      </c>
      <c r="B15" s="37" t="s">
        <v>33</v>
      </c>
    </row>
    <row r="16" spans="1:2" s="7" customFormat="1" ht="15" customHeight="1">
      <c r="A16" s="112" t="s">
        <v>24</v>
      </c>
      <c r="B16" s="112"/>
    </row>
    <row r="17" spans="1:3" s="7" customFormat="1" ht="15" customHeight="1">
      <c r="A17" s="34" t="s">
        <v>25</v>
      </c>
      <c r="B17" s="34" t="s">
        <v>5</v>
      </c>
    </row>
    <row r="18" spans="1:3" ht="15" customHeight="1">
      <c r="A18" s="113" t="s">
        <v>34</v>
      </c>
      <c r="B18" s="113"/>
      <c r="C18" s="7"/>
    </row>
    <row r="19" spans="1:3" ht="15" customHeight="1">
      <c r="A19" s="35" t="s">
        <v>35</v>
      </c>
      <c r="B19" s="37" t="s">
        <v>36</v>
      </c>
      <c r="C19" s="7"/>
    </row>
    <row r="20" spans="1:3" ht="15" customHeight="1">
      <c r="A20" s="35" t="s">
        <v>37</v>
      </c>
      <c r="B20" s="37" t="s">
        <v>38</v>
      </c>
      <c r="C20" s="7"/>
    </row>
    <row r="21" spans="1:3" ht="15" customHeight="1">
      <c r="A21" s="35" t="s">
        <v>39</v>
      </c>
      <c r="B21" s="37" t="s">
        <v>40</v>
      </c>
      <c r="C21" s="7"/>
    </row>
    <row r="22" spans="1:3" ht="15" customHeight="1">
      <c r="A22" s="35" t="s">
        <v>41</v>
      </c>
      <c r="B22" s="37" t="s">
        <v>42</v>
      </c>
      <c r="C22" s="7"/>
    </row>
    <row r="23" spans="1:3" ht="15" customHeight="1">
      <c r="A23" s="35" t="s">
        <v>43</v>
      </c>
      <c r="B23" s="37" t="s">
        <v>44</v>
      </c>
      <c r="C23" s="8"/>
    </row>
    <row r="24" spans="1:3" ht="15" customHeight="1">
      <c r="A24" s="35" t="s">
        <v>45</v>
      </c>
      <c r="B24" s="37" t="s">
        <v>46</v>
      </c>
      <c r="C24" s="8"/>
    </row>
    <row r="25" spans="1:3" ht="15" customHeight="1">
      <c r="A25" s="113" t="s">
        <v>47</v>
      </c>
      <c r="B25" s="113"/>
      <c r="C25" s="8"/>
    </row>
    <row r="26" spans="1:3" ht="15" customHeight="1">
      <c r="A26" s="35" t="s">
        <v>48</v>
      </c>
      <c r="B26" s="37" t="s">
        <v>49</v>
      </c>
      <c r="C26" s="8"/>
    </row>
    <row r="27" spans="1:3" ht="15" customHeight="1">
      <c r="A27" s="51" t="s">
        <v>50</v>
      </c>
      <c r="B27" s="47" t="s">
        <v>51</v>
      </c>
      <c r="C27" s="8"/>
    </row>
    <row r="28" spans="1:3" ht="15" customHeight="1">
      <c r="A28" s="51" t="s">
        <v>52</v>
      </c>
      <c r="B28" s="47" t="s">
        <v>53</v>
      </c>
      <c r="C28" s="8"/>
    </row>
    <row r="29" spans="1:3" ht="15" customHeight="1">
      <c r="A29" s="35" t="s">
        <v>54</v>
      </c>
      <c r="B29" s="37" t="s">
        <v>55</v>
      </c>
      <c r="C29" s="8"/>
    </row>
    <row r="30" spans="1:3" ht="15" customHeight="1">
      <c r="A30" s="35" t="s">
        <v>56</v>
      </c>
      <c r="B30" s="37" t="s">
        <v>57</v>
      </c>
      <c r="C30" s="8"/>
    </row>
    <row r="31" spans="1:3" ht="15" customHeight="1">
      <c r="A31" s="35" t="s">
        <v>58</v>
      </c>
      <c r="B31" s="37" t="s">
        <v>59</v>
      </c>
      <c r="C31" s="8"/>
    </row>
    <row r="32" spans="1:3" ht="15" customHeight="1">
      <c r="A32" s="35" t="s">
        <v>60</v>
      </c>
      <c r="B32" s="37" t="s">
        <v>61</v>
      </c>
      <c r="C32" s="8"/>
    </row>
    <row r="33" spans="1:8" ht="15" customHeight="1">
      <c r="A33" s="35" t="s">
        <v>62</v>
      </c>
      <c r="B33" s="37" t="s">
        <v>63</v>
      </c>
      <c r="C33" s="8"/>
      <c r="D33" s="8"/>
      <c r="E33" s="8"/>
      <c r="F33" s="8"/>
      <c r="G33" s="8"/>
      <c r="H33" s="8"/>
    </row>
    <row r="34" spans="1:8" ht="15" customHeight="1">
      <c r="A34" s="35" t="s">
        <v>64</v>
      </c>
      <c r="B34" s="37" t="s">
        <v>65</v>
      </c>
      <c r="C34" s="8"/>
      <c r="D34" s="8"/>
      <c r="E34" s="8"/>
      <c r="F34" s="8"/>
      <c r="G34" s="8"/>
      <c r="H34" s="8"/>
    </row>
    <row r="35" spans="1:8" ht="15" customHeight="1">
      <c r="A35" s="35" t="s">
        <v>66</v>
      </c>
      <c r="B35" s="37" t="s">
        <v>67</v>
      </c>
      <c r="C35" s="8"/>
      <c r="D35" s="8"/>
      <c r="E35" s="8"/>
      <c r="F35" s="8"/>
      <c r="G35" s="8"/>
      <c r="H35" s="8"/>
    </row>
    <row r="36" spans="1:8" ht="15" customHeight="1">
      <c r="A36" s="35" t="s">
        <v>68</v>
      </c>
      <c r="B36" s="37" t="s">
        <v>69</v>
      </c>
      <c r="C36" s="8"/>
      <c r="D36" s="8"/>
      <c r="E36" s="8"/>
      <c r="F36" s="8"/>
      <c r="G36" s="8"/>
      <c r="H36" s="8"/>
    </row>
    <row r="37" spans="1:8" ht="15" customHeight="1">
      <c r="A37" s="35" t="s">
        <v>70</v>
      </c>
      <c r="B37" s="37" t="s">
        <v>71</v>
      </c>
      <c r="C37" s="8"/>
      <c r="D37" s="8"/>
      <c r="E37" s="8"/>
      <c r="F37" s="8"/>
      <c r="G37" s="8"/>
      <c r="H37" s="8"/>
    </row>
    <row r="38" spans="1:8" ht="15" customHeight="1">
      <c r="A38" s="35" t="s">
        <v>72</v>
      </c>
      <c r="B38" s="37" t="s">
        <v>73</v>
      </c>
      <c r="C38" s="8"/>
      <c r="D38" s="8"/>
      <c r="E38" s="8"/>
      <c r="F38" s="8"/>
      <c r="G38" s="8"/>
      <c r="H38" s="8"/>
    </row>
    <row r="39" spans="1:8" s="7" customFormat="1" ht="15" customHeight="1">
      <c r="A39" s="112" t="s">
        <v>74</v>
      </c>
      <c r="B39" s="112"/>
    </row>
    <row r="40" spans="1:8" ht="15" customHeight="1">
      <c r="A40" s="34" t="s">
        <v>25</v>
      </c>
      <c r="B40" s="34" t="s">
        <v>5</v>
      </c>
      <c r="C40" s="7"/>
      <c r="D40" s="7"/>
      <c r="E40" s="7"/>
      <c r="F40" s="7"/>
      <c r="G40" s="7"/>
      <c r="H40" s="7"/>
    </row>
    <row r="41" spans="1:8" ht="15" customHeight="1">
      <c r="A41" s="35" t="s">
        <v>48</v>
      </c>
      <c r="B41" s="35" t="s">
        <v>49</v>
      </c>
      <c r="C41" s="8"/>
      <c r="D41" s="8"/>
      <c r="E41" s="8"/>
      <c r="F41" s="8"/>
      <c r="G41" s="8"/>
      <c r="H41" s="8"/>
    </row>
    <row r="42" spans="1:8" ht="15" customHeight="1">
      <c r="A42" s="51" t="s">
        <v>50</v>
      </c>
      <c r="B42" s="47" t="s">
        <v>51</v>
      </c>
      <c r="C42" s="8"/>
      <c r="D42" s="8"/>
      <c r="E42" s="8"/>
      <c r="F42" s="8"/>
      <c r="G42" s="8"/>
      <c r="H42" s="8"/>
    </row>
    <row r="43" spans="1:8" ht="15" customHeight="1">
      <c r="A43" s="35" t="s">
        <v>54</v>
      </c>
      <c r="B43" s="37" t="s">
        <v>55</v>
      </c>
      <c r="C43" s="8"/>
      <c r="D43" s="8"/>
      <c r="E43" s="8"/>
      <c r="F43" s="8"/>
      <c r="G43" s="8"/>
      <c r="H43" s="8"/>
    </row>
    <row r="44" spans="1:8" ht="15" customHeight="1">
      <c r="A44" s="35" t="s">
        <v>56</v>
      </c>
      <c r="B44" s="37" t="s">
        <v>57</v>
      </c>
      <c r="C44" s="8"/>
      <c r="D44" s="8"/>
      <c r="E44" s="8"/>
      <c r="F44" s="8"/>
      <c r="G44" s="8"/>
      <c r="H44" s="8"/>
    </row>
    <row r="45" spans="1:8" ht="15" customHeight="1">
      <c r="A45" s="35" t="s">
        <v>58</v>
      </c>
      <c r="B45" s="37" t="s">
        <v>59</v>
      </c>
      <c r="C45" s="8"/>
      <c r="D45" s="8"/>
      <c r="E45" s="8"/>
      <c r="F45" s="8"/>
      <c r="G45" s="8"/>
      <c r="H45" s="8"/>
    </row>
    <row r="46" spans="1:8" ht="15" customHeight="1">
      <c r="A46" s="35" t="s">
        <v>75</v>
      </c>
      <c r="B46" s="35" t="s">
        <v>76</v>
      </c>
      <c r="C46" s="8"/>
      <c r="D46" s="8"/>
      <c r="E46" s="8"/>
      <c r="F46" s="8"/>
      <c r="G46" s="8"/>
      <c r="H46" s="8"/>
    </row>
    <row r="47" spans="1:8">
      <c r="A47" s="35" t="s">
        <v>77</v>
      </c>
      <c r="B47" s="35" t="s">
        <v>78</v>
      </c>
      <c r="C47" s="8"/>
      <c r="D47" s="8"/>
      <c r="E47" s="8"/>
      <c r="F47" s="8"/>
      <c r="G47" s="8"/>
      <c r="H47" s="8"/>
    </row>
    <row r="48" spans="1:8" ht="15" customHeight="1">
      <c r="A48" s="35" t="s">
        <v>79</v>
      </c>
      <c r="B48" s="35" t="s">
        <v>80</v>
      </c>
      <c r="C48" s="8"/>
      <c r="D48" s="8"/>
      <c r="E48" s="8"/>
      <c r="F48" s="8"/>
      <c r="G48" s="8"/>
      <c r="H48" s="8"/>
    </row>
    <row r="49" spans="1:3" ht="15" customHeight="1">
      <c r="A49" s="35" t="s">
        <v>81</v>
      </c>
      <c r="B49" s="35" t="s">
        <v>82</v>
      </c>
      <c r="C49" s="8"/>
    </row>
    <row r="50" spans="1:3">
      <c r="A50" s="35" t="s">
        <v>83</v>
      </c>
      <c r="B50" s="35" t="s">
        <v>84</v>
      </c>
      <c r="C50" s="8"/>
    </row>
    <row r="51" spans="1:3" ht="15" customHeight="1">
      <c r="A51" s="35" t="s">
        <v>85</v>
      </c>
      <c r="B51" s="35" t="s">
        <v>86</v>
      </c>
      <c r="C51" s="8"/>
    </row>
    <row r="52" spans="1:3" ht="15" customHeight="1">
      <c r="A52" s="35" t="s">
        <v>87</v>
      </c>
      <c r="B52" s="35" t="s">
        <v>88</v>
      </c>
      <c r="C52" s="8"/>
    </row>
    <row r="53" spans="1:3" ht="15" customHeight="1">
      <c r="A53" s="35" t="s">
        <v>89</v>
      </c>
      <c r="B53" s="35" t="s">
        <v>73</v>
      </c>
      <c r="C53" s="8"/>
    </row>
    <row r="54" spans="1:3" ht="16.5" customHeight="1">
      <c r="A54" s="74"/>
      <c r="B54" s="75"/>
      <c r="C54" s="8"/>
    </row>
    <row r="55" spans="1:3" ht="16.5" customHeight="1">
      <c r="A55" s="116"/>
      <c r="B55" s="116"/>
      <c r="C55" s="76"/>
    </row>
    <row r="56" spans="1:3" ht="16.5" customHeight="1">
      <c r="A56" s="115"/>
      <c r="B56" s="115"/>
      <c r="C56" s="76"/>
    </row>
    <row r="57" spans="1:3" ht="16.5" customHeight="1">
      <c r="A57" s="115"/>
      <c r="B57" s="115"/>
      <c r="C57" s="76"/>
    </row>
    <row r="58" spans="1:3" ht="16.5" customHeight="1">
      <c r="A58" s="115"/>
      <c r="B58" s="115"/>
      <c r="C58" s="76"/>
    </row>
    <row r="59" spans="1:3" ht="16.5" customHeight="1">
      <c r="A59" s="115"/>
      <c r="B59" s="115"/>
      <c r="C59" s="76"/>
    </row>
    <row r="60" spans="1:3" ht="16.5" customHeight="1">
      <c r="A60" s="115"/>
      <c r="B60" s="115"/>
      <c r="C60" s="76"/>
    </row>
    <row r="61" spans="1:3" ht="16.5" customHeight="1">
      <c r="A61" s="115"/>
      <c r="B61" s="115"/>
      <c r="C61" s="76"/>
    </row>
    <row r="62" spans="1:3" ht="16.5" customHeight="1">
      <c r="A62" s="115"/>
      <c r="B62" s="115"/>
      <c r="C62" s="76"/>
    </row>
    <row r="63" spans="1:3" ht="16.5" customHeight="1">
      <c r="A63" s="115"/>
      <c r="B63" s="115"/>
      <c r="C63" s="76"/>
    </row>
    <row r="64" spans="1:3" ht="16.5" customHeight="1">
      <c r="A64" s="115"/>
      <c r="B64" s="115"/>
      <c r="C64" s="76"/>
    </row>
    <row r="65" spans="1:3" ht="16.5" customHeight="1">
      <c r="A65" s="115"/>
      <c r="B65" s="115"/>
      <c r="C65" s="76"/>
    </row>
    <row r="66" spans="1:3" ht="16.5" customHeight="1">
      <c r="A66" s="115"/>
      <c r="B66" s="115"/>
      <c r="C66" s="76"/>
    </row>
    <row r="67" spans="1:3" ht="16.5" customHeight="1">
      <c r="A67" s="115"/>
      <c r="B67" s="115"/>
      <c r="C67" s="76"/>
    </row>
    <row r="68" spans="1:3" ht="16.5" customHeight="1">
      <c r="A68" s="115"/>
      <c r="B68" s="115"/>
      <c r="C68" s="76"/>
    </row>
    <row r="69" spans="1:3" ht="16.5" customHeight="1">
      <c r="A69" s="115"/>
      <c r="B69" s="115"/>
      <c r="C69" s="76"/>
    </row>
    <row r="70" spans="1:3" ht="16.5" customHeight="1">
      <c r="A70" s="115"/>
      <c r="B70" s="115"/>
      <c r="C70" s="76"/>
    </row>
    <row r="71" spans="1:3" ht="16.5" customHeight="1">
      <c r="A71" s="115"/>
      <c r="B71" s="115"/>
      <c r="C71" s="76"/>
    </row>
    <row r="72" spans="1:3" ht="16.5" customHeight="1">
      <c r="A72" s="115"/>
      <c r="B72" s="115"/>
      <c r="C72" s="76"/>
    </row>
    <row r="73" spans="1:3" ht="16.5" customHeight="1">
      <c r="A73" s="115"/>
      <c r="B73" s="115"/>
      <c r="C73" s="76"/>
    </row>
    <row r="74" spans="1:3" ht="16.5" customHeight="1">
      <c r="A74" s="115"/>
      <c r="B74" s="115"/>
      <c r="C74" s="76"/>
    </row>
    <row r="75" spans="1:3" ht="16.5" customHeight="1">
      <c r="A75" s="8"/>
      <c r="B75" s="8"/>
      <c r="C75" s="76"/>
    </row>
  </sheetData>
  <mergeCells count="27">
    <mergeCell ref="A65:B65"/>
    <mergeCell ref="A74:B74"/>
    <mergeCell ref="A61:B61"/>
    <mergeCell ref="A62:B62"/>
    <mergeCell ref="A63:B63"/>
    <mergeCell ref="A64:B64"/>
    <mergeCell ref="A68:B68"/>
    <mergeCell ref="A69:B69"/>
    <mergeCell ref="A70:B70"/>
    <mergeCell ref="A66:B66"/>
    <mergeCell ref="A67:B67"/>
    <mergeCell ref="A73:B73"/>
    <mergeCell ref="A71:B71"/>
    <mergeCell ref="A72:B72"/>
    <mergeCell ref="A58:B58"/>
    <mergeCell ref="A59:B59"/>
    <mergeCell ref="A60:B60"/>
    <mergeCell ref="A55:B55"/>
    <mergeCell ref="A56:B56"/>
    <mergeCell ref="A57:B57"/>
    <mergeCell ref="A3:B3"/>
    <mergeCell ref="A39:B39"/>
    <mergeCell ref="A25:B25"/>
    <mergeCell ref="A16:B16"/>
    <mergeCell ref="A18:B18"/>
    <mergeCell ref="A4:B4"/>
    <mergeCell ref="A10:B10"/>
  </mergeCells>
  <phoneticPr fontId="3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pageSetUpPr autoPageBreaks="0"/>
  </sheetPr>
  <dimension ref="A1:M48"/>
  <sheetViews>
    <sheetView showGridLines="0" zoomScale="85" zoomScaleNormal="85" zoomScaleSheetLayoutView="100" workbookViewId="0">
      <pane xSplit="4" ySplit="7" topLeftCell="E8" activePane="bottomRight" state="frozen"/>
      <selection pane="bottomRight" activeCell="A19" sqref="A18:A29"/>
      <selection pane="bottomLeft" activeCell="A8" sqref="A8"/>
      <selection pane="topRight" activeCell="E1" sqref="E1"/>
    </sheetView>
  </sheetViews>
  <sheetFormatPr defaultColWidth="11.42578125" defaultRowHeight="12.75"/>
  <cols>
    <col min="1" max="1" width="11.140625" style="87" customWidth="1"/>
    <col min="2" max="2" width="26.42578125" style="87" customWidth="1"/>
    <col min="3" max="3" width="21.42578125" style="87" customWidth="1"/>
    <col min="4" max="4" width="57.140625" style="87" customWidth="1"/>
    <col min="5" max="6" width="16.5703125" style="87" customWidth="1"/>
    <col min="7" max="7" width="16.7109375" style="87" customWidth="1"/>
    <col min="8" max="8" width="15.42578125" style="87" bestFit="1" customWidth="1"/>
    <col min="9" max="9" width="17.85546875" style="87" customWidth="1"/>
    <col min="10" max="10" width="15.85546875" style="87" customWidth="1"/>
    <col min="11" max="11" width="11.42578125" style="87"/>
    <col min="12" max="12" width="13.85546875" style="87" bestFit="1" customWidth="1"/>
    <col min="13" max="13" width="30.28515625" style="87" customWidth="1"/>
    <col min="14" max="23" width="11.42578125" style="87"/>
    <col min="24" max="24" width="15" style="87" bestFit="1" customWidth="1"/>
    <col min="25" max="16384" width="11.42578125" style="87"/>
  </cols>
  <sheetData>
    <row r="1" spans="1:13" ht="18" customHeight="1">
      <c r="A1" s="120" t="s">
        <v>90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</row>
    <row r="2" spans="1:13" ht="15" customHeight="1">
      <c r="A2" s="117" t="s">
        <v>91</v>
      </c>
      <c r="B2" s="117"/>
      <c r="C2" s="118" t="s">
        <v>92</v>
      </c>
      <c r="D2" s="118"/>
      <c r="E2" s="118"/>
      <c r="F2" s="118"/>
      <c r="G2" s="118"/>
      <c r="H2" s="118"/>
      <c r="I2" s="118"/>
      <c r="J2" s="118"/>
      <c r="K2" s="118"/>
      <c r="L2" s="118"/>
      <c r="M2" s="118"/>
    </row>
    <row r="3" spans="1:13" ht="15" customHeight="1">
      <c r="A3" s="117" t="s">
        <v>93</v>
      </c>
      <c r="B3" s="117"/>
      <c r="C3" s="118" t="s">
        <v>94</v>
      </c>
      <c r="D3" s="118"/>
      <c r="E3" s="118"/>
      <c r="F3" s="118"/>
      <c r="G3" s="118"/>
      <c r="H3" s="118"/>
      <c r="I3" s="118"/>
      <c r="J3" s="118"/>
      <c r="K3" s="118"/>
      <c r="L3" s="118"/>
      <c r="M3" s="118"/>
    </row>
    <row r="4" spans="1:13" ht="15" customHeight="1">
      <c r="A4" s="117" t="s">
        <v>39</v>
      </c>
      <c r="B4" s="117"/>
      <c r="C4" s="118" t="s">
        <v>94</v>
      </c>
      <c r="D4" s="118"/>
      <c r="E4" s="118"/>
      <c r="F4" s="118"/>
      <c r="G4" s="118"/>
      <c r="H4" s="118"/>
      <c r="I4" s="118"/>
      <c r="J4" s="118"/>
      <c r="K4" s="118"/>
      <c r="L4" s="118"/>
      <c r="M4" s="118"/>
    </row>
    <row r="5" spans="1:13" ht="16.5" customHeight="1">
      <c r="A5" s="117" t="s">
        <v>41</v>
      </c>
      <c r="B5" s="117"/>
      <c r="C5" s="119">
        <v>43838</v>
      </c>
      <c r="D5" s="119"/>
      <c r="E5" s="119"/>
      <c r="F5" s="119"/>
      <c r="G5" s="117" t="s">
        <v>43</v>
      </c>
      <c r="H5" s="117"/>
      <c r="I5" s="119">
        <v>43880</v>
      </c>
      <c r="J5" s="119"/>
      <c r="K5" s="119"/>
      <c r="L5" s="119"/>
      <c r="M5" s="119"/>
    </row>
    <row r="6" spans="1:13" ht="15" customHeight="1">
      <c r="A6" s="117" t="s">
        <v>45</v>
      </c>
      <c r="B6" s="117"/>
      <c r="C6" s="118" t="s">
        <v>95</v>
      </c>
      <c r="D6" s="118"/>
      <c r="E6" s="118"/>
      <c r="F6" s="118"/>
      <c r="G6" s="118"/>
      <c r="H6" s="118"/>
      <c r="I6" s="118"/>
      <c r="J6" s="118"/>
      <c r="K6" s="118"/>
      <c r="L6" s="118"/>
      <c r="M6" s="118"/>
    </row>
    <row r="7" spans="1:13" ht="25.5">
      <c r="A7" s="92" t="s">
        <v>48</v>
      </c>
      <c r="B7" s="105" t="s">
        <v>50</v>
      </c>
      <c r="C7" s="92" t="s">
        <v>96</v>
      </c>
      <c r="D7" s="105" t="s">
        <v>54</v>
      </c>
      <c r="E7" s="92" t="s">
        <v>56</v>
      </c>
      <c r="F7" s="92" t="s">
        <v>58</v>
      </c>
      <c r="G7" s="92" t="s">
        <v>97</v>
      </c>
      <c r="H7" s="92" t="s">
        <v>98</v>
      </c>
      <c r="I7" s="92" t="s">
        <v>64</v>
      </c>
      <c r="J7" s="92" t="s">
        <v>99</v>
      </c>
      <c r="K7" s="92" t="s">
        <v>100</v>
      </c>
      <c r="L7" s="92" t="s">
        <v>70</v>
      </c>
      <c r="M7" s="92" t="s">
        <v>72</v>
      </c>
    </row>
    <row r="8" spans="1:13">
      <c r="A8" s="105">
        <v>1</v>
      </c>
      <c r="B8" s="93" t="s">
        <v>101</v>
      </c>
      <c r="C8" s="93" t="s">
        <v>102</v>
      </c>
      <c r="D8" s="106" t="s">
        <v>103</v>
      </c>
      <c r="E8" s="106" t="s">
        <v>104</v>
      </c>
      <c r="F8" s="106" t="s">
        <v>105</v>
      </c>
      <c r="G8" s="107">
        <v>43843</v>
      </c>
      <c r="H8" s="107">
        <v>43845</v>
      </c>
      <c r="I8" s="94">
        <v>8</v>
      </c>
      <c r="J8" s="107">
        <v>43843</v>
      </c>
      <c r="K8" s="107">
        <v>43845</v>
      </c>
      <c r="L8" s="94">
        <v>9</v>
      </c>
      <c r="M8" s="95"/>
    </row>
    <row r="9" spans="1:13">
      <c r="A9" s="105">
        <v>2</v>
      </c>
      <c r="B9" s="93" t="s">
        <v>101</v>
      </c>
      <c r="C9" s="93" t="s">
        <v>102</v>
      </c>
      <c r="D9" s="106" t="s">
        <v>106</v>
      </c>
      <c r="E9" s="106" t="s">
        <v>104</v>
      </c>
      <c r="F9" s="106" t="s">
        <v>105</v>
      </c>
      <c r="G9" s="107">
        <v>43843</v>
      </c>
      <c r="H9" s="107">
        <v>43845</v>
      </c>
      <c r="I9" s="94">
        <v>1</v>
      </c>
      <c r="J9" s="107">
        <v>43843</v>
      </c>
      <c r="K9" s="107">
        <v>43845</v>
      </c>
      <c r="L9" s="94">
        <v>1</v>
      </c>
      <c r="M9" s="95"/>
    </row>
    <row r="10" spans="1:13">
      <c r="A10" s="105">
        <v>3</v>
      </c>
      <c r="B10" s="93" t="s">
        <v>101</v>
      </c>
      <c r="C10" s="93" t="s">
        <v>102</v>
      </c>
      <c r="D10" s="106" t="s">
        <v>107</v>
      </c>
      <c r="E10" s="106" t="s">
        <v>104</v>
      </c>
      <c r="F10" s="106" t="s">
        <v>105</v>
      </c>
      <c r="G10" s="107">
        <v>43843</v>
      </c>
      <c r="H10" s="107">
        <v>43845</v>
      </c>
      <c r="I10" s="94">
        <v>1</v>
      </c>
      <c r="J10" s="107">
        <v>43843</v>
      </c>
      <c r="K10" s="107">
        <v>43845</v>
      </c>
      <c r="L10" s="94">
        <v>1</v>
      </c>
      <c r="M10" s="95"/>
    </row>
    <row r="11" spans="1:13">
      <c r="A11" s="105">
        <v>4</v>
      </c>
      <c r="B11" s="93" t="s">
        <v>101</v>
      </c>
      <c r="C11" s="93" t="s">
        <v>102</v>
      </c>
      <c r="D11" s="106" t="s">
        <v>108</v>
      </c>
      <c r="E11" s="106" t="s">
        <v>104</v>
      </c>
      <c r="F11" s="106" t="s">
        <v>105</v>
      </c>
      <c r="G11" s="107">
        <v>43843</v>
      </c>
      <c r="H11" s="107">
        <v>43845</v>
      </c>
      <c r="I11" s="94">
        <v>1</v>
      </c>
      <c r="J11" s="107">
        <v>43843</v>
      </c>
      <c r="K11" s="107">
        <v>43845</v>
      </c>
      <c r="L11" s="94">
        <v>1</v>
      </c>
      <c r="M11" s="95"/>
    </row>
    <row r="12" spans="1:13">
      <c r="A12" s="105">
        <v>5</v>
      </c>
      <c r="B12" s="93" t="s">
        <v>101</v>
      </c>
      <c r="C12" s="93" t="s">
        <v>102</v>
      </c>
      <c r="D12" s="106" t="s">
        <v>109</v>
      </c>
      <c r="E12" s="106" t="s">
        <v>104</v>
      </c>
      <c r="F12" s="106" t="s">
        <v>105</v>
      </c>
      <c r="G12" s="107">
        <v>43847</v>
      </c>
      <c r="H12" s="107">
        <v>43850</v>
      </c>
      <c r="I12" s="94">
        <v>6</v>
      </c>
      <c r="J12" s="107">
        <v>43847</v>
      </c>
      <c r="K12" s="107">
        <v>43850</v>
      </c>
      <c r="L12" s="94">
        <v>6</v>
      </c>
      <c r="M12" s="95"/>
    </row>
    <row r="13" spans="1:13">
      <c r="A13" s="105">
        <v>6</v>
      </c>
      <c r="B13" s="93" t="s">
        <v>101</v>
      </c>
      <c r="C13" s="93" t="s">
        <v>102</v>
      </c>
      <c r="D13" s="106" t="s">
        <v>110</v>
      </c>
      <c r="E13" s="106" t="s">
        <v>104</v>
      </c>
      <c r="F13" s="106" t="s">
        <v>105</v>
      </c>
      <c r="G13" s="107">
        <v>43851</v>
      </c>
      <c r="H13" s="107">
        <v>43851</v>
      </c>
      <c r="I13" s="94">
        <v>4</v>
      </c>
      <c r="J13" s="107">
        <v>43851</v>
      </c>
      <c r="K13" s="107">
        <v>43851</v>
      </c>
      <c r="L13" s="94">
        <v>5</v>
      </c>
      <c r="M13" s="95"/>
    </row>
    <row r="14" spans="1:13">
      <c r="A14" s="105">
        <v>7</v>
      </c>
      <c r="B14" s="93" t="s">
        <v>101</v>
      </c>
      <c r="C14" s="93" t="s">
        <v>102</v>
      </c>
      <c r="D14" s="106" t="s">
        <v>111</v>
      </c>
      <c r="E14" s="106" t="s">
        <v>104</v>
      </c>
      <c r="F14" s="106" t="s">
        <v>105</v>
      </c>
      <c r="G14" s="107">
        <v>43852</v>
      </c>
      <c r="H14" s="107">
        <v>43852</v>
      </c>
      <c r="I14" s="94">
        <v>4</v>
      </c>
      <c r="J14" s="107">
        <v>43852</v>
      </c>
      <c r="K14" s="107">
        <v>43852</v>
      </c>
      <c r="L14" s="94">
        <v>4</v>
      </c>
      <c r="M14" s="95"/>
    </row>
    <row r="15" spans="1:13">
      <c r="A15" s="105">
        <v>8</v>
      </c>
      <c r="B15" s="93" t="s">
        <v>101</v>
      </c>
      <c r="C15" s="93" t="s">
        <v>112</v>
      </c>
      <c r="D15" s="106" t="s">
        <v>113</v>
      </c>
      <c r="E15" s="106" t="s">
        <v>104</v>
      </c>
      <c r="F15" s="106" t="s">
        <v>105</v>
      </c>
      <c r="G15" s="107">
        <v>43861</v>
      </c>
      <c r="H15" s="107">
        <v>43861</v>
      </c>
      <c r="I15" s="94">
        <v>2</v>
      </c>
      <c r="J15" s="107">
        <v>43861</v>
      </c>
      <c r="K15" s="107">
        <v>43861</v>
      </c>
      <c r="L15" s="94">
        <v>2</v>
      </c>
      <c r="M15" s="95"/>
    </row>
    <row r="16" spans="1:13">
      <c r="A16" s="105">
        <v>9</v>
      </c>
      <c r="B16" s="93" t="s">
        <v>101</v>
      </c>
      <c r="C16" s="93" t="s">
        <v>112</v>
      </c>
      <c r="D16" s="106" t="s">
        <v>114</v>
      </c>
      <c r="E16" s="106" t="s">
        <v>104</v>
      </c>
      <c r="F16" s="106" t="s">
        <v>105</v>
      </c>
      <c r="G16" s="107">
        <v>43864</v>
      </c>
      <c r="H16" s="107">
        <v>43864</v>
      </c>
      <c r="I16" s="94">
        <v>4</v>
      </c>
      <c r="J16" s="107">
        <v>43864</v>
      </c>
      <c r="K16" s="107">
        <v>43864</v>
      </c>
      <c r="L16" s="94">
        <v>4</v>
      </c>
      <c r="M16" s="95"/>
    </row>
    <row r="17" spans="1:13">
      <c r="A17" s="105">
        <v>10</v>
      </c>
      <c r="B17" s="93" t="s">
        <v>101</v>
      </c>
      <c r="C17" s="93" t="s">
        <v>112</v>
      </c>
      <c r="D17" s="106" t="s">
        <v>115</v>
      </c>
      <c r="E17" s="106" t="s">
        <v>104</v>
      </c>
      <c r="F17" s="106" t="s">
        <v>105</v>
      </c>
      <c r="G17" s="107">
        <v>43864</v>
      </c>
      <c r="H17" s="107">
        <v>43864</v>
      </c>
      <c r="I17" s="94">
        <v>4</v>
      </c>
      <c r="J17" s="107">
        <v>43864</v>
      </c>
      <c r="K17" s="107">
        <v>43864</v>
      </c>
      <c r="L17" s="94">
        <v>4</v>
      </c>
      <c r="M17" s="95"/>
    </row>
    <row r="18" spans="1:13">
      <c r="A18" s="105">
        <v>11</v>
      </c>
      <c r="B18" s="93" t="s">
        <v>101</v>
      </c>
      <c r="C18" s="93" t="s">
        <v>112</v>
      </c>
      <c r="D18" s="106" t="s">
        <v>116</v>
      </c>
      <c r="E18" s="106" t="s">
        <v>104</v>
      </c>
      <c r="F18" s="106" t="s">
        <v>105</v>
      </c>
      <c r="G18" s="107">
        <v>43864</v>
      </c>
      <c r="H18" s="107">
        <v>43864</v>
      </c>
      <c r="I18" s="94">
        <v>1</v>
      </c>
      <c r="J18" s="107">
        <v>43864</v>
      </c>
      <c r="K18" s="107">
        <v>43864</v>
      </c>
      <c r="L18" s="94">
        <v>1</v>
      </c>
      <c r="M18" s="95"/>
    </row>
    <row r="19" spans="1:13">
      <c r="A19" s="105">
        <v>12</v>
      </c>
      <c r="B19" s="93" t="s">
        <v>101</v>
      </c>
      <c r="C19" s="93" t="s">
        <v>112</v>
      </c>
      <c r="D19" s="106" t="s">
        <v>117</v>
      </c>
      <c r="E19" s="106" t="s">
        <v>104</v>
      </c>
      <c r="F19" s="106" t="s">
        <v>105</v>
      </c>
      <c r="G19" s="107">
        <v>43864</v>
      </c>
      <c r="H19" s="107">
        <v>43864</v>
      </c>
      <c r="I19" s="94">
        <v>1</v>
      </c>
      <c r="J19" s="107">
        <v>43864</v>
      </c>
      <c r="K19" s="107">
        <v>43864</v>
      </c>
      <c r="L19" s="94">
        <v>1</v>
      </c>
      <c r="M19" s="95"/>
    </row>
    <row r="20" spans="1:13">
      <c r="A20" s="105">
        <v>13</v>
      </c>
      <c r="B20" s="93" t="s">
        <v>101</v>
      </c>
      <c r="C20" s="93" t="s">
        <v>118</v>
      </c>
      <c r="D20" s="106" t="s">
        <v>119</v>
      </c>
      <c r="E20" s="106" t="s">
        <v>104</v>
      </c>
      <c r="F20" s="106" t="s">
        <v>105</v>
      </c>
      <c r="G20" s="107">
        <v>43865</v>
      </c>
      <c r="H20" s="107">
        <v>43865</v>
      </c>
      <c r="I20" s="94">
        <v>4</v>
      </c>
      <c r="J20" s="107">
        <v>43865</v>
      </c>
      <c r="K20" s="107">
        <v>43865</v>
      </c>
      <c r="L20" s="94">
        <v>5</v>
      </c>
      <c r="M20" s="95"/>
    </row>
    <row r="21" spans="1:13">
      <c r="A21" s="105">
        <v>14</v>
      </c>
      <c r="B21" s="93" t="s">
        <v>101</v>
      </c>
      <c r="C21" s="93" t="s">
        <v>118</v>
      </c>
      <c r="D21" s="106" t="s">
        <v>120</v>
      </c>
      <c r="E21" s="106" t="s">
        <v>104</v>
      </c>
      <c r="F21" s="106" t="s">
        <v>105</v>
      </c>
      <c r="G21" s="107">
        <v>43865</v>
      </c>
      <c r="H21" s="107">
        <v>43865</v>
      </c>
      <c r="I21" s="94">
        <v>2</v>
      </c>
      <c r="J21" s="107">
        <v>43865</v>
      </c>
      <c r="K21" s="107">
        <v>43865</v>
      </c>
      <c r="L21" s="94">
        <v>2</v>
      </c>
      <c r="M21" s="95"/>
    </row>
    <row r="22" spans="1:13" ht="12.75" customHeight="1">
      <c r="A22" s="105">
        <v>15</v>
      </c>
      <c r="B22" s="93" t="s">
        <v>101</v>
      </c>
      <c r="C22" s="93" t="s">
        <v>118</v>
      </c>
      <c r="D22" s="106" t="s">
        <v>121</v>
      </c>
      <c r="E22" s="106" t="s">
        <v>104</v>
      </c>
      <c r="F22" s="106" t="s">
        <v>105</v>
      </c>
      <c r="G22" s="107">
        <v>43865</v>
      </c>
      <c r="H22" s="107">
        <v>43865</v>
      </c>
      <c r="I22" s="94">
        <v>2</v>
      </c>
      <c r="J22" s="107">
        <v>43865</v>
      </c>
      <c r="K22" s="107">
        <v>43865</v>
      </c>
      <c r="L22" s="94">
        <v>2</v>
      </c>
      <c r="M22" s="95"/>
    </row>
    <row r="23" spans="1:13">
      <c r="A23" s="105">
        <v>16</v>
      </c>
      <c r="B23" s="93" t="s">
        <v>101</v>
      </c>
      <c r="C23" s="93" t="s">
        <v>118</v>
      </c>
      <c r="D23" s="106" t="s">
        <v>122</v>
      </c>
      <c r="E23" s="106" t="s">
        <v>104</v>
      </c>
      <c r="F23" s="106" t="s">
        <v>105</v>
      </c>
      <c r="G23" s="107">
        <v>43865</v>
      </c>
      <c r="H23" s="107">
        <v>43865</v>
      </c>
      <c r="I23" s="94">
        <v>2</v>
      </c>
      <c r="J23" s="107">
        <v>43865</v>
      </c>
      <c r="K23" s="107">
        <v>43865</v>
      </c>
      <c r="L23" s="94">
        <v>2</v>
      </c>
      <c r="M23" s="95"/>
    </row>
    <row r="24" spans="1:13" ht="12.75" customHeight="1">
      <c r="A24" s="105">
        <v>17</v>
      </c>
      <c r="B24" s="93" t="s">
        <v>101</v>
      </c>
      <c r="C24" s="93" t="s">
        <v>118</v>
      </c>
      <c r="D24" s="106" t="s">
        <v>123</v>
      </c>
      <c r="E24" s="106" t="s">
        <v>104</v>
      </c>
      <c r="F24" s="106" t="s">
        <v>105</v>
      </c>
      <c r="G24" s="107">
        <v>43865</v>
      </c>
      <c r="H24" s="107">
        <v>43865</v>
      </c>
      <c r="I24" s="94">
        <v>2</v>
      </c>
      <c r="J24" s="107">
        <v>43865</v>
      </c>
      <c r="K24" s="107">
        <v>43865</v>
      </c>
      <c r="L24" s="94">
        <v>2</v>
      </c>
      <c r="M24" s="95"/>
    </row>
    <row r="25" spans="1:13">
      <c r="A25" s="105">
        <v>18</v>
      </c>
      <c r="B25" s="93" t="s">
        <v>101</v>
      </c>
      <c r="C25" s="93" t="s">
        <v>124</v>
      </c>
      <c r="D25" s="106" t="s">
        <v>125</v>
      </c>
      <c r="E25" s="106" t="s">
        <v>104</v>
      </c>
      <c r="F25" s="106" t="s">
        <v>105</v>
      </c>
      <c r="G25" s="107">
        <v>43867</v>
      </c>
      <c r="H25" s="107">
        <v>43868</v>
      </c>
      <c r="I25" s="94">
        <v>3</v>
      </c>
      <c r="J25" s="107">
        <v>43867</v>
      </c>
      <c r="K25" s="107">
        <v>43868</v>
      </c>
      <c r="L25" s="94">
        <v>4</v>
      </c>
      <c r="M25" s="95"/>
    </row>
    <row r="26" spans="1:13">
      <c r="A26" s="105">
        <v>19</v>
      </c>
      <c r="B26" s="93" t="s">
        <v>101</v>
      </c>
      <c r="C26" s="93" t="s">
        <v>124</v>
      </c>
      <c r="D26" s="106" t="s">
        <v>90</v>
      </c>
      <c r="E26" s="106" t="s">
        <v>104</v>
      </c>
      <c r="F26" s="106" t="s">
        <v>105</v>
      </c>
      <c r="G26" s="107">
        <v>43867</v>
      </c>
      <c r="H26" s="107">
        <v>43867</v>
      </c>
      <c r="I26" s="94">
        <v>3</v>
      </c>
      <c r="J26" s="107">
        <v>43867</v>
      </c>
      <c r="K26" s="107">
        <v>43867</v>
      </c>
      <c r="L26" s="94">
        <v>4</v>
      </c>
      <c r="M26" s="95"/>
    </row>
    <row r="27" spans="1:13">
      <c r="A27" s="105">
        <v>20</v>
      </c>
      <c r="B27" s="93" t="s">
        <v>101</v>
      </c>
      <c r="C27" s="93" t="s">
        <v>124</v>
      </c>
      <c r="D27" s="106" t="s">
        <v>126</v>
      </c>
      <c r="E27" s="106" t="s">
        <v>104</v>
      </c>
      <c r="F27" s="106" t="s">
        <v>105</v>
      </c>
      <c r="G27" s="107">
        <v>43868</v>
      </c>
      <c r="H27" s="107">
        <v>43868</v>
      </c>
      <c r="I27" s="94">
        <v>2</v>
      </c>
      <c r="J27" s="107">
        <v>43868</v>
      </c>
      <c r="K27" s="107">
        <v>43868</v>
      </c>
      <c r="L27" s="94">
        <v>2</v>
      </c>
      <c r="M27" s="95"/>
    </row>
    <row r="28" spans="1:13">
      <c r="A28" s="105">
        <v>21</v>
      </c>
      <c r="B28" s="93" t="s">
        <v>101</v>
      </c>
      <c r="C28" s="93" t="s">
        <v>124</v>
      </c>
      <c r="D28" s="106" t="s">
        <v>127</v>
      </c>
      <c r="E28" s="106" t="s">
        <v>104</v>
      </c>
      <c r="F28" s="106" t="s">
        <v>105</v>
      </c>
      <c r="G28" s="107">
        <v>43868</v>
      </c>
      <c r="H28" s="107">
        <v>43868</v>
      </c>
      <c r="I28" s="94">
        <v>2</v>
      </c>
      <c r="J28" s="107">
        <v>43868</v>
      </c>
      <c r="K28" s="107">
        <v>43868</v>
      </c>
      <c r="L28" s="94">
        <v>2</v>
      </c>
      <c r="M28" s="95"/>
    </row>
    <row r="29" spans="1:13">
      <c r="A29" s="105">
        <v>22</v>
      </c>
      <c r="B29" s="93" t="s">
        <v>101</v>
      </c>
      <c r="C29" s="93" t="s">
        <v>124</v>
      </c>
      <c r="D29" s="106" t="s">
        <v>128</v>
      </c>
      <c r="E29" s="106" t="s">
        <v>104</v>
      </c>
      <c r="F29" s="106" t="s">
        <v>105</v>
      </c>
      <c r="G29" s="107">
        <v>43871</v>
      </c>
      <c r="H29" s="107">
        <v>43871</v>
      </c>
      <c r="I29" s="94">
        <v>2</v>
      </c>
      <c r="J29" s="107">
        <v>43871</v>
      </c>
      <c r="K29" s="107">
        <v>43871</v>
      </c>
      <c r="L29" s="94">
        <v>2</v>
      </c>
      <c r="M29" s="95"/>
    </row>
    <row r="30" spans="1:13">
      <c r="A30" s="105">
        <v>23</v>
      </c>
      <c r="B30" s="93" t="s">
        <v>101</v>
      </c>
      <c r="C30" s="93" t="s">
        <v>129</v>
      </c>
      <c r="D30" s="106" t="s">
        <v>130</v>
      </c>
      <c r="E30" s="106" t="s">
        <v>104</v>
      </c>
      <c r="F30" s="106" t="s">
        <v>105</v>
      </c>
      <c r="G30" s="107">
        <v>43872</v>
      </c>
      <c r="H30" s="107">
        <v>43872</v>
      </c>
      <c r="I30" s="94">
        <v>2</v>
      </c>
      <c r="J30" s="107">
        <v>43872</v>
      </c>
      <c r="K30" s="107">
        <v>43872</v>
      </c>
      <c r="L30" s="94">
        <v>2</v>
      </c>
      <c r="M30" s="95"/>
    </row>
    <row r="31" spans="1:13">
      <c r="A31" s="105">
        <v>24</v>
      </c>
      <c r="B31" s="93" t="s">
        <v>101</v>
      </c>
      <c r="C31" s="93" t="s">
        <v>129</v>
      </c>
      <c r="D31" s="106" t="s">
        <v>131</v>
      </c>
      <c r="E31" s="106" t="s">
        <v>104</v>
      </c>
      <c r="F31" s="106" t="s">
        <v>105</v>
      </c>
      <c r="G31" s="107">
        <v>43873</v>
      </c>
      <c r="H31" s="107">
        <v>43873</v>
      </c>
      <c r="I31" s="94">
        <v>3</v>
      </c>
      <c r="J31" s="107">
        <v>43873</v>
      </c>
      <c r="K31" s="107">
        <v>43873</v>
      </c>
      <c r="L31" s="94">
        <v>3</v>
      </c>
      <c r="M31" s="95"/>
    </row>
    <row r="32" spans="1:13">
      <c r="A32" s="105">
        <v>25</v>
      </c>
      <c r="B32" s="93" t="s">
        <v>101</v>
      </c>
      <c r="C32" s="93" t="s">
        <v>129</v>
      </c>
      <c r="D32" s="106" t="s">
        <v>132</v>
      </c>
      <c r="E32" s="106" t="s">
        <v>104</v>
      </c>
      <c r="F32" s="106" t="s">
        <v>105</v>
      </c>
      <c r="G32" s="107">
        <v>43874</v>
      </c>
      <c r="H32" s="107">
        <v>43874</v>
      </c>
      <c r="I32" s="94">
        <v>2</v>
      </c>
      <c r="J32" s="107">
        <v>43874</v>
      </c>
      <c r="K32" s="107">
        <v>43874</v>
      </c>
      <c r="L32" s="94">
        <v>2</v>
      </c>
      <c r="M32" s="95"/>
    </row>
    <row r="33" spans="1:13">
      <c r="A33" s="98">
        <v>26</v>
      </c>
      <c r="B33" s="99" t="s">
        <v>101</v>
      </c>
      <c r="C33" s="99" t="s">
        <v>112</v>
      </c>
      <c r="D33" s="100" t="s">
        <v>133</v>
      </c>
      <c r="E33" s="106" t="s">
        <v>104</v>
      </c>
      <c r="F33" s="106" t="s">
        <v>105</v>
      </c>
      <c r="G33" s="107">
        <v>43861</v>
      </c>
      <c r="H33" s="107">
        <v>43861</v>
      </c>
      <c r="I33" s="94">
        <v>4</v>
      </c>
      <c r="J33" s="107">
        <v>43861</v>
      </c>
      <c r="K33" s="107">
        <v>43861</v>
      </c>
      <c r="L33" s="94">
        <v>6</v>
      </c>
      <c r="M33" s="95"/>
    </row>
    <row r="34" spans="1:13">
      <c r="A34" s="105">
        <v>27</v>
      </c>
      <c r="B34" s="93" t="s">
        <v>101</v>
      </c>
      <c r="C34" s="93" t="s">
        <v>112</v>
      </c>
      <c r="D34" s="106" t="s">
        <v>134</v>
      </c>
      <c r="E34" s="97" t="s">
        <v>104</v>
      </c>
      <c r="F34" s="106" t="s">
        <v>105</v>
      </c>
      <c r="G34" s="107">
        <v>43864</v>
      </c>
      <c r="H34" s="107">
        <v>43864</v>
      </c>
      <c r="I34" s="94">
        <v>4</v>
      </c>
      <c r="J34" s="107">
        <v>43864</v>
      </c>
      <c r="K34" s="107">
        <v>43864</v>
      </c>
      <c r="L34" s="94">
        <v>6</v>
      </c>
      <c r="M34" s="95"/>
    </row>
    <row r="35" spans="1:13">
      <c r="A35" s="105">
        <v>28</v>
      </c>
      <c r="B35" s="93" t="s">
        <v>101</v>
      </c>
      <c r="C35" s="93" t="s">
        <v>112</v>
      </c>
      <c r="D35" s="106" t="s">
        <v>135</v>
      </c>
      <c r="E35" s="97" t="s">
        <v>104</v>
      </c>
      <c r="F35" s="106" t="s">
        <v>105</v>
      </c>
      <c r="G35" s="107">
        <v>43875</v>
      </c>
      <c r="H35" s="107">
        <v>43875</v>
      </c>
      <c r="I35" s="94">
        <v>2</v>
      </c>
      <c r="J35" s="107">
        <v>43875</v>
      </c>
      <c r="K35" s="107">
        <v>43875</v>
      </c>
      <c r="L35" s="94">
        <v>2</v>
      </c>
      <c r="M35" s="95"/>
    </row>
    <row r="36" spans="1:13">
      <c r="A36" s="105">
        <v>29</v>
      </c>
      <c r="B36" s="93" t="s">
        <v>101</v>
      </c>
      <c r="C36" s="93" t="s">
        <v>112</v>
      </c>
      <c r="D36" s="106" t="s">
        <v>136</v>
      </c>
      <c r="E36" s="97" t="s">
        <v>104</v>
      </c>
      <c r="F36" s="106" t="s">
        <v>105</v>
      </c>
      <c r="G36" s="107">
        <v>43880</v>
      </c>
      <c r="H36" s="107">
        <v>43880</v>
      </c>
      <c r="I36" s="94">
        <v>2</v>
      </c>
      <c r="J36" s="107">
        <v>43880</v>
      </c>
      <c r="K36" s="107">
        <v>43880</v>
      </c>
      <c r="L36" s="94">
        <v>2</v>
      </c>
      <c r="M36" s="95"/>
    </row>
    <row r="37" spans="1:13">
      <c r="A37" s="105">
        <v>30</v>
      </c>
      <c r="B37" s="93" t="s">
        <v>101</v>
      </c>
      <c r="C37" s="93" t="s">
        <v>112</v>
      </c>
      <c r="D37" s="106" t="s">
        <v>137</v>
      </c>
      <c r="E37" s="97" t="s">
        <v>104</v>
      </c>
      <c r="F37" s="106" t="s">
        <v>105</v>
      </c>
      <c r="G37" s="107">
        <v>43880</v>
      </c>
      <c r="H37" s="107">
        <v>43880</v>
      </c>
      <c r="I37" s="94">
        <v>1</v>
      </c>
      <c r="J37" s="107">
        <v>43880</v>
      </c>
      <c r="K37" s="107">
        <v>43880</v>
      </c>
      <c r="L37" s="94">
        <v>1</v>
      </c>
      <c r="M37" s="95"/>
    </row>
    <row r="38" spans="1:13">
      <c r="A38" s="101">
        <v>31</v>
      </c>
      <c r="B38" s="102" t="s">
        <v>101</v>
      </c>
      <c r="C38" s="102" t="s">
        <v>112</v>
      </c>
      <c r="D38" s="103" t="s">
        <v>138</v>
      </c>
      <c r="E38" s="106" t="s">
        <v>104</v>
      </c>
      <c r="F38" s="106" t="s">
        <v>105</v>
      </c>
      <c r="G38" s="107">
        <v>43880</v>
      </c>
      <c r="H38" s="107">
        <v>43880</v>
      </c>
      <c r="I38" s="94">
        <v>4</v>
      </c>
      <c r="J38" s="107">
        <v>43880</v>
      </c>
      <c r="K38" s="107">
        <v>43880</v>
      </c>
      <c r="L38" s="94">
        <v>6</v>
      </c>
      <c r="M38" s="95"/>
    </row>
    <row r="39" spans="1:13">
      <c r="A39" s="105">
        <v>32</v>
      </c>
      <c r="B39" s="93" t="s">
        <v>101</v>
      </c>
      <c r="C39" s="93" t="s">
        <v>112</v>
      </c>
      <c r="D39" s="106" t="s">
        <v>139</v>
      </c>
      <c r="E39" s="106" t="s">
        <v>104</v>
      </c>
      <c r="F39" s="106" t="s">
        <v>105</v>
      </c>
      <c r="G39" s="107">
        <v>43880</v>
      </c>
      <c r="H39" s="107">
        <v>43880</v>
      </c>
      <c r="I39" s="94">
        <v>4</v>
      </c>
      <c r="J39" s="107">
        <v>43880</v>
      </c>
      <c r="K39" s="107">
        <v>43880</v>
      </c>
      <c r="L39" s="94">
        <v>6</v>
      </c>
      <c r="M39" s="95"/>
    </row>
    <row r="40" spans="1:13">
      <c r="A40" s="105">
        <v>33</v>
      </c>
      <c r="B40" s="93" t="s">
        <v>101</v>
      </c>
      <c r="C40" s="93" t="s">
        <v>112</v>
      </c>
      <c r="D40" s="106" t="s">
        <v>140</v>
      </c>
      <c r="E40" s="106" t="s">
        <v>104</v>
      </c>
      <c r="F40" s="106" t="s">
        <v>105</v>
      </c>
      <c r="G40" s="107">
        <v>43880</v>
      </c>
      <c r="H40" s="107">
        <v>43880</v>
      </c>
      <c r="I40" s="94">
        <v>30</v>
      </c>
      <c r="J40" s="107">
        <v>43880</v>
      </c>
      <c r="K40" s="107">
        <v>43880</v>
      </c>
      <c r="L40" s="94">
        <v>35</v>
      </c>
      <c r="M40" s="95"/>
    </row>
    <row r="41" spans="1:13">
      <c r="A41" s="105">
        <v>34</v>
      </c>
      <c r="B41" s="93" t="s">
        <v>101</v>
      </c>
      <c r="C41" s="93" t="s">
        <v>112</v>
      </c>
      <c r="D41" s="106" t="s">
        <v>141</v>
      </c>
      <c r="E41" s="106" t="s">
        <v>104</v>
      </c>
      <c r="F41" s="106" t="s">
        <v>105</v>
      </c>
      <c r="G41" s="107">
        <v>43880</v>
      </c>
      <c r="H41" s="107">
        <v>43880</v>
      </c>
      <c r="I41" s="94">
        <v>8</v>
      </c>
      <c r="J41" s="107">
        <v>43880</v>
      </c>
      <c r="K41" s="107">
        <v>43880</v>
      </c>
      <c r="L41" s="95">
        <v>8</v>
      </c>
      <c r="M41" s="95"/>
    </row>
    <row r="42" spans="1:13">
      <c r="A42" s="105"/>
      <c r="B42" s="93"/>
      <c r="C42" s="93"/>
      <c r="D42" s="106"/>
      <c r="E42" s="106"/>
      <c r="F42" s="106"/>
      <c r="G42" s="107"/>
      <c r="H42" s="107"/>
      <c r="I42" s="94"/>
      <c r="J42" s="107"/>
      <c r="K42" s="107"/>
      <c r="L42" s="95"/>
      <c r="M42" s="95"/>
    </row>
    <row r="43" spans="1:13" ht="12.75" customHeight="1">
      <c r="A43" s="105"/>
      <c r="B43" s="93"/>
      <c r="C43" s="93"/>
      <c r="D43" s="106"/>
      <c r="E43" s="106"/>
      <c r="F43" s="106"/>
      <c r="G43" s="107"/>
      <c r="H43" s="107"/>
      <c r="I43" s="94"/>
      <c r="J43" s="107"/>
      <c r="K43" s="107"/>
      <c r="L43" s="95"/>
      <c r="M43" s="95"/>
    </row>
    <row r="44" spans="1:13">
      <c r="A44" s="105"/>
      <c r="B44" s="93"/>
      <c r="C44" s="93"/>
      <c r="D44" s="106"/>
      <c r="E44" s="106"/>
      <c r="F44" s="106"/>
      <c r="G44" s="107"/>
      <c r="H44" s="107"/>
      <c r="I44" s="94"/>
      <c r="J44" s="107"/>
      <c r="K44" s="107"/>
      <c r="L44" s="95"/>
      <c r="M44" s="95"/>
    </row>
    <row r="45" spans="1:13">
      <c r="A45" s="105"/>
      <c r="B45" s="93"/>
      <c r="C45" s="93"/>
      <c r="D45" s="106"/>
      <c r="E45" s="106"/>
      <c r="F45" s="106"/>
      <c r="G45" s="107"/>
      <c r="H45" s="107"/>
      <c r="I45" s="94"/>
      <c r="J45" s="107"/>
      <c r="K45" s="107"/>
      <c r="L45" s="95"/>
      <c r="M45" s="95"/>
    </row>
    <row r="46" spans="1:13">
      <c r="A46" s="105"/>
      <c r="B46" s="93"/>
      <c r="C46" s="93"/>
      <c r="D46" s="106"/>
      <c r="E46" s="106"/>
      <c r="F46" s="106"/>
      <c r="G46" s="107"/>
      <c r="H46" s="107"/>
      <c r="I46" s="94"/>
      <c r="J46" s="107"/>
      <c r="K46" s="107"/>
      <c r="L46" s="95"/>
      <c r="M46" s="95"/>
    </row>
    <row r="47" spans="1:13" ht="12.75" customHeight="1">
      <c r="A47" s="88"/>
      <c r="I47" s="96">
        <f>SUM(I8:I46)</f>
        <v>127</v>
      </c>
      <c r="K47" s="91" t="s">
        <v>142</v>
      </c>
      <c r="L47" s="96">
        <f>SUM(L8:L46)</f>
        <v>145</v>
      </c>
    </row>
    <row r="48" spans="1:13">
      <c r="A48" s="88"/>
      <c r="C48" s="89"/>
      <c r="D48" s="89"/>
    </row>
  </sheetData>
  <mergeCells count="13">
    <mergeCell ref="A1:M1"/>
    <mergeCell ref="A2:B2"/>
    <mergeCell ref="A3:B3"/>
    <mergeCell ref="C2:M2"/>
    <mergeCell ref="C3:M3"/>
    <mergeCell ref="A6:B6"/>
    <mergeCell ref="A4:B4"/>
    <mergeCell ref="A5:B5"/>
    <mergeCell ref="C4:M4"/>
    <mergeCell ref="C6:M6"/>
    <mergeCell ref="C5:F5"/>
    <mergeCell ref="I5:M5"/>
    <mergeCell ref="G5:H5"/>
  </mergeCells>
  <phoneticPr fontId="3" type="noConversion"/>
  <dataValidations count="2">
    <dataValidation type="list" allowBlank="1" showInputMessage="1" showErrorMessage="1" sqref="B8:B46" xr:uid="{00000000-0002-0000-0200-000000000000}">
      <formula1>TipoProy</formula1>
    </dataValidation>
    <dataValidation type="list" allowBlank="1" showInputMessage="1" showErrorMessage="1" sqref="C8:C46" xr:uid="{00000000-0002-0000-0200-000001000000}">
      <formula1>f_depar</formula1>
    </dataValidation>
  </dataValidations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2000000}">
          <x14:formula1>
            <xm:f>Tablas!$I$2:$I$40</xm:f>
          </x14:formula1>
          <xm:sqref>D8:D46</xm:sqref>
        </x14:dataValidation>
        <x14:dataValidation type="list" allowBlank="1" showInputMessage="1" showErrorMessage="1" xr:uid="{00000000-0002-0000-0200-000003000000}">
          <x14:formula1>
            <xm:f>Tablas!$K$2:$K$3</xm:f>
          </x14:formula1>
          <xm:sqref>E8:F46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N44"/>
  <sheetViews>
    <sheetView showGridLines="0" zoomScale="85" zoomScaleNormal="85" workbookViewId="0">
      <pane xSplit="4" ySplit="2" topLeftCell="E3" activePane="bottomRight" state="frozen"/>
      <selection pane="bottomRight" activeCell="E32" sqref="E32"/>
      <selection pane="bottomLeft" activeCell="A5" sqref="A5"/>
      <selection pane="topRight" activeCell="F1" sqref="F1"/>
    </sheetView>
  </sheetViews>
  <sheetFormatPr defaultColWidth="9.140625" defaultRowHeight="11.25"/>
  <cols>
    <col min="1" max="1" width="10.140625" style="1" customWidth="1"/>
    <col min="2" max="2" width="24.7109375" style="4" customWidth="1"/>
    <col min="3" max="3" width="54.28515625" style="4" bestFit="1" customWidth="1"/>
    <col min="4" max="4" width="8" style="4" customWidth="1"/>
    <col min="5" max="5" width="13" style="3" customWidth="1"/>
    <col min="6" max="6" width="46.7109375" style="3" customWidth="1"/>
    <col min="7" max="7" width="22.5703125" style="4" customWidth="1"/>
    <col min="8" max="8" width="25.28515625" style="4" customWidth="1"/>
    <col min="9" max="9" width="19.85546875" style="4" customWidth="1"/>
    <col min="10" max="10" width="31.7109375" style="4" hidden="1" customWidth="1"/>
    <col min="11" max="13" width="12" style="2" customWidth="1"/>
    <col min="14" max="14" width="13.7109375" style="4" customWidth="1"/>
    <col min="15" max="16384" width="9.140625" style="4"/>
  </cols>
  <sheetData>
    <row r="1" spans="1:14" s="49" customFormat="1" ht="15.75" customHeight="1">
      <c r="A1" s="121" t="s">
        <v>143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</row>
    <row r="2" spans="1:14" s="5" customFormat="1" ht="25.5">
      <c r="A2" s="38" t="s">
        <v>48</v>
      </c>
      <c r="B2" s="90" t="s">
        <v>50</v>
      </c>
      <c r="C2" s="90" t="s">
        <v>54</v>
      </c>
      <c r="D2" s="38" t="s">
        <v>56</v>
      </c>
      <c r="E2" s="38" t="s">
        <v>58</v>
      </c>
      <c r="F2" s="50" t="s">
        <v>144</v>
      </c>
      <c r="G2" s="90" t="s">
        <v>77</v>
      </c>
      <c r="H2" s="50" t="s">
        <v>81</v>
      </c>
      <c r="I2" s="50" t="s">
        <v>145</v>
      </c>
      <c r="J2" s="50" t="s">
        <v>146</v>
      </c>
      <c r="K2" s="50" t="s">
        <v>83</v>
      </c>
      <c r="L2" s="50" t="s">
        <v>85</v>
      </c>
      <c r="M2" s="50" t="s">
        <v>87</v>
      </c>
      <c r="N2" s="50" t="s">
        <v>89</v>
      </c>
    </row>
    <row r="3" spans="1:14" ht="12">
      <c r="A3" s="48">
        <v>1</v>
      </c>
      <c r="B3" s="52" t="str">
        <f>VLOOKUP(A3,Planificación!$A$8:$M$93,2,FALSE)</f>
        <v>Desarrollo de Sistemas</v>
      </c>
      <c r="C3" s="53" t="str">
        <f>VLOOKUP(A3,Planificación!$A$8:$M$93,4,FALSE)</f>
        <v>Plan de proyecto</v>
      </c>
      <c r="D3" s="52" t="str">
        <f>VLOOKUP(A3,Planificación!$A$8:$M$93,5,FALSE)</f>
        <v>AY</v>
      </c>
      <c r="E3" s="52" t="str">
        <f>VLOOKUP(A3,Planificación!$A$8:$M$93,6,FALSE)</f>
        <v>EG</v>
      </c>
      <c r="F3" s="55" t="s">
        <v>147</v>
      </c>
      <c r="G3" s="54" t="s">
        <v>148</v>
      </c>
      <c r="H3" s="54" t="s">
        <v>149</v>
      </c>
      <c r="I3" s="78" t="s">
        <v>104</v>
      </c>
      <c r="J3" s="56"/>
      <c r="K3" s="57">
        <f>VLOOKUP(A3,Planificación!$A$8:$M$93,10,FALSE)+1</f>
        <v>43844</v>
      </c>
      <c r="L3" s="57">
        <f>K3</f>
        <v>43844</v>
      </c>
      <c r="M3" s="9">
        <f>IF(L3&gt;0,1,0)</f>
        <v>1</v>
      </c>
      <c r="N3" s="77"/>
    </row>
    <row r="4" spans="1:14" ht="12">
      <c r="A4" s="48">
        <v>2</v>
      </c>
      <c r="B4" s="52" t="str">
        <f>VLOOKUP(A4,Planificación!$A$8:$M$93,2,FALSE)</f>
        <v>Desarrollo de Sistemas</v>
      </c>
      <c r="C4" s="53" t="str">
        <f>VLOOKUP(A4,Planificación!$A$8:$M$93,4,FALSE)</f>
        <v>Acta de reunión interna</v>
      </c>
      <c r="D4" s="52" t="str">
        <f>VLOOKUP(A4,Planificación!$A$8:$M$93,5,FALSE)</f>
        <v>AY</v>
      </c>
      <c r="E4" s="52" t="str">
        <f>VLOOKUP(A4,Planificación!$A$8:$M$93,6,FALSE)</f>
        <v>EG</v>
      </c>
      <c r="F4" s="55"/>
      <c r="G4" s="54"/>
      <c r="H4" s="54"/>
      <c r="I4" s="78"/>
      <c r="J4" s="56"/>
      <c r="K4" s="57"/>
      <c r="L4" s="57"/>
      <c r="M4" s="9">
        <f>IF(L4&gt;0,1,0)</f>
        <v>0</v>
      </c>
      <c r="N4" s="77"/>
    </row>
    <row r="5" spans="1:14" ht="12">
      <c r="A5" s="48">
        <v>3</v>
      </c>
      <c r="B5" s="52" t="str">
        <f>VLOOKUP(A5,Planificación!$A$8:$M$93,2,FALSE)</f>
        <v>Desarrollo de Sistemas</v>
      </c>
      <c r="C5" s="53" t="str">
        <f>VLOOKUP(A5,Planificación!$A$8:$M$93,4,FALSE)</f>
        <v>Informe avance semanal</v>
      </c>
      <c r="D5" s="52" t="str">
        <f>VLOOKUP(A5,Planificación!$A$8:$M$93,5,FALSE)</f>
        <v>AY</v>
      </c>
      <c r="E5" s="52" t="str">
        <f>VLOOKUP(A5,Planificación!$A$8:$M$93,6,FALSE)</f>
        <v>EG</v>
      </c>
      <c r="F5" s="55" t="s">
        <v>150</v>
      </c>
      <c r="G5" s="54" t="s">
        <v>148</v>
      </c>
      <c r="H5" s="54" t="s">
        <v>149</v>
      </c>
      <c r="I5" s="78" t="s">
        <v>104</v>
      </c>
      <c r="J5" s="56"/>
      <c r="K5" s="57">
        <f>VLOOKUP(A5,Planificación!$A$8:$M$93,10,FALSE)+1</f>
        <v>43844</v>
      </c>
      <c r="L5" s="57">
        <f t="shared" ref="L5" si="0">K5</f>
        <v>43844</v>
      </c>
      <c r="M5" s="9">
        <f>IF(L5&gt;0,1,0)</f>
        <v>1</v>
      </c>
      <c r="N5" s="77"/>
    </row>
    <row r="6" spans="1:14" ht="12">
      <c r="A6" s="48">
        <v>4</v>
      </c>
      <c r="B6" s="52" t="str">
        <f>VLOOKUP(A6,Planificación!$A$8:$M$93,2,FALSE)</f>
        <v>Desarrollo de Sistemas</v>
      </c>
      <c r="C6" s="53" t="str">
        <f>VLOOKUP(A6,Planificación!$A$8:$M$93,4,FALSE)</f>
        <v>Aceptación de entregables</v>
      </c>
      <c r="D6" s="52" t="str">
        <f>VLOOKUP(A6,Planificación!$A$8:$M$93,5,FALSE)</f>
        <v>AY</v>
      </c>
      <c r="E6" s="52" t="str">
        <f>VLOOKUP(A6,Planificación!$A$8:$M$93,6,FALSE)</f>
        <v>EG</v>
      </c>
      <c r="F6" s="55"/>
      <c r="G6" s="54"/>
      <c r="H6" s="54"/>
      <c r="I6" s="78"/>
      <c r="J6" s="56"/>
      <c r="K6" s="57"/>
      <c r="L6" s="57"/>
      <c r="M6" s="9">
        <f>IF(L6&gt;0,1,0)</f>
        <v>0</v>
      </c>
      <c r="N6" s="77"/>
    </row>
    <row r="7" spans="1:14" ht="12">
      <c r="A7" s="48">
        <v>5</v>
      </c>
      <c r="B7" s="52" t="str">
        <f>VLOOKUP(A7,Planificación!$A$8:$M$93,2,FALSE)</f>
        <v>Desarrollo de Sistemas</v>
      </c>
      <c r="C7" s="53" t="str">
        <f>VLOOKUP(A7,Planificación!$A$8:$M$93,4,FALSE)</f>
        <v>Cronograma de proyecto</v>
      </c>
      <c r="D7" s="52" t="str">
        <f>VLOOKUP(A7,Planificación!$A$8:$M$93,5,FALSE)</f>
        <v>AY</v>
      </c>
      <c r="E7" s="52" t="str">
        <f>VLOOKUP(A7,Planificación!$A$8:$M$93,6,FALSE)</f>
        <v>EG</v>
      </c>
      <c r="F7" s="55" t="s">
        <v>151</v>
      </c>
      <c r="G7" s="54" t="s">
        <v>148</v>
      </c>
      <c r="H7" s="54" t="s">
        <v>149</v>
      </c>
      <c r="I7" s="78" t="s">
        <v>104</v>
      </c>
      <c r="J7" s="56"/>
      <c r="K7" s="57">
        <f>VLOOKUP(A7,Planificación!$A$8:$M$93,10,FALSE)+1</f>
        <v>43848</v>
      </c>
      <c r="L7" s="57">
        <f t="shared" ref="L7:L14" si="1">K7</f>
        <v>43848</v>
      </c>
      <c r="M7" s="9">
        <f>IF(L7&gt;0,1,0)</f>
        <v>1</v>
      </c>
      <c r="N7" s="77"/>
    </row>
    <row r="8" spans="1:14" ht="12">
      <c r="A8" s="48">
        <v>6</v>
      </c>
      <c r="B8" s="52" t="str">
        <f>VLOOKUP(A8,Planificación!$A$8:$M$93,2,FALSE)</f>
        <v>Desarrollo de Sistemas</v>
      </c>
      <c r="C8" s="53" t="str">
        <f>VLOOKUP(A8,Planificación!$A$8:$M$93,4,FALSE)</f>
        <v>Registro de riesgos</v>
      </c>
      <c r="D8" s="52" t="str">
        <f>VLOOKUP(A8,Planificación!$A$8:$M$93,5,FALSE)</f>
        <v>AY</v>
      </c>
      <c r="E8" s="52" t="str">
        <f>VLOOKUP(A8,Planificación!$A$8:$M$93,6,FALSE)</f>
        <v>EG</v>
      </c>
      <c r="F8" s="84" t="s">
        <v>152</v>
      </c>
      <c r="G8" s="85" t="s">
        <v>148</v>
      </c>
      <c r="H8" s="85" t="s">
        <v>149</v>
      </c>
      <c r="I8" s="86" t="s">
        <v>104</v>
      </c>
      <c r="J8" s="56"/>
      <c r="K8" s="57">
        <f>VLOOKUP(A8,Planificación!$A$8:$M$93,10,FALSE)+1</f>
        <v>43852</v>
      </c>
      <c r="L8" s="57">
        <f t="shared" si="1"/>
        <v>43852</v>
      </c>
      <c r="M8" s="9">
        <f t="shared" ref="M8:M13" si="2">IF(L8&gt;0,1,0)</f>
        <v>1</v>
      </c>
      <c r="N8" s="77"/>
    </row>
    <row r="9" spans="1:14" ht="12">
      <c r="A9" s="48">
        <v>7</v>
      </c>
      <c r="B9" s="52" t="str">
        <f>VLOOKUP(A9,Planificación!$A$8:$M$93,2,FALSE)</f>
        <v>Desarrollo de Sistemas</v>
      </c>
      <c r="C9" s="53" t="str">
        <f>VLOOKUP(A9,Planificación!$A$8:$M$93,4,FALSE)</f>
        <v>Proceso de gestión de proyecto</v>
      </c>
      <c r="D9" s="52" t="str">
        <f>VLOOKUP(A9,Planificación!$A$8:$M$93,5,FALSE)</f>
        <v>AY</v>
      </c>
      <c r="E9" s="52" t="str">
        <f>VLOOKUP(A9,Planificación!$A$8:$M$93,6,FALSE)</f>
        <v>EG</v>
      </c>
      <c r="F9" s="55" t="s">
        <v>153</v>
      </c>
      <c r="G9" s="54" t="s">
        <v>148</v>
      </c>
      <c r="H9" s="54" t="s">
        <v>149</v>
      </c>
      <c r="I9" s="78" t="s">
        <v>104</v>
      </c>
      <c r="J9" s="56"/>
      <c r="K9" s="57">
        <f>VLOOKUP(A9,Planificación!$A$8:$M$93,10,FALSE)+1</f>
        <v>43853</v>
      </c>
      <c r="L9" s="57">
        <f t="shared" si="1"/>
        <v>43853</v>
      </c>
      <c r="M9" s="9">
        <f t="shared" si="2"/>
        <v>1</v>
      </c>
      <c r="N9" s="77"/>
    </row>
    <row r="10" spans="1:14" ht="12">
      <c r="A10" s="48">
        <v>8</v>
      </c>
      <c r="B10" s="52" t="str">
        <f>VLOOKUP(A10,Planificación!$A$8:$M$93,2,FALSE)</f>
        <v>Desarrollo de Sistemas</v>
      </c>
      <c r="C10" s="53" t="str">
        <f>VLOOKUP(A10,Planificación!$A$8:$M$93,4,FALSE)</f>
        <v>Proceso de gestión de requerimientos</v>
      </c>
      <c r="D10" s="52" t="str">
        <f>VLOOKUP(A10,Planificación!$A$8:$M$93,5,FALSE)</f>
        <v>AY</v>
      </c>
      <c r="E10" s="52" t="str">
        <f>VLOOKUP(A10,Planificación!$A$8:$M$93,6,FALSE)</f>
        <v>EG</v>
      </c>
      <c r="F10" s="55" t="s">
        <v>154</v>
      </c>
      <c r="G10" s="54" t="s">
        <v>148</v>
      </c>
      <c r="H10" s="54" t="s">
        <v>155</v>
      </c>
      <c r="I10" s="78" t="s">
        <v>105</v>
      </c>
      <c r="J10" s="56"/>
      <c r="K10" s="57">
        <f>VLOOKUP(A10,Planificación!$A$8:$M$93,10,FALSE)+1</f>
        <v>43862</v>
      </c>
      <c r="L10" s="57">
        <f t="shared" si="1"/>
        <v>43862</v>
      </c>
      <c r="M10" s="9">
        <f t="shared" si="2"/>
        <v>1</v>
      </c>
      <c r="N10" s="77"/>
    </row>
    <row r="11" spans="1:14" ht="12">
      <c r="A11" s="48">
        <v>9</v>
      </c>
      <c r="B11" s="52" t="str">
        <f>VLOOKUP(A11,Planificación!$A$8:$M$93,2,FALSE)</f>
        <v>Desarrollo de Sistemas</v>
      </c>
      <c r="C11" s="53" t="str">
        <f>VLOOKUP(A11,Planificación!$A$8:$M$93,4,FALSE)</f>
        <v>Matriz de trazabilidad de requerimientos</v>
      </c>
      <c r="D11" s="52" t="str">
        <f>VLOOKUP(A11,Planificación!$A$8:$M$93,5,FALSE)</f>
        <v>AY</v>
      </c>
      <c r="E11" s="52" t="str">
        <f>VLOOKUP(A11,Planificación!$A$8:$M$93,6,FALSE)</f>
        <v>EG</v>
      </c>
      <c r="F11" s="55" t="s">
        <v>154</v>
      </c>
      <c r="G11" s="54" t="s">
        <v>148</v>
      </c>
      <c r="H11" s="54" t="s">
        <v>155</v>
      </c>
      <c r="I11" s="78" t="s">
        <v>105</v>
      </c>
      <c r="J11" s="56"/>
      <c r="K11" s="57">
        <f>VLOOKUP(A11,Planificación!$A$8:$M$93,10,FALSE)+1</f>
        <v>43865</v>
      </c>
      <c r="L11" s="57">
        <f t="shared" si="1"/>
        <v>43865</v>
      </c>
      <c r="M11" s="9">
        <f t="shared" si="2"/>
        <v>1</v>
      </c>
      <c r="N11" s="77"/>
    </row>
    <row r="12" spans="1:14" ht="12">
      <c r="A12" s="48">
        <v>10</v>
      </c>
      <c r="B12" s="52" t="str">
        <f>VLOOKUP(A12,Planificación!$A$8:$M$93,2,FALSE)</f>
        <v>Desarrollo de Sistemas</v>
      </c>
      <c r="C12" s="53" t="str">
        <f>VLOOKUP(A12,Planificación!$A$8:$M$93,4,FALSE)</f>
        <v>Lista maestra de requerimientos</v>
      </c>
      <c r="D12" s="52" t="str">
        <f>VLOOKUP(A12,Planificación!$A$8:$M$93,5,FALSE)</f>
        <v>AY</v>
      </c>
      <c r="E12" s="52" t="str">
        <f>VLOOKUP(A12,Planificación!$A$8:$M$93,6,FALSE)</f>
        <v>EG</v>
      </c>
      <c r="F12" s="55" t="s">
        <v>154</v>
      </c>
      <c r="G12" s="54" t="s">
        <v>148</v>
      </c>
      <c r="H12" s="54" t="s">
        <v>155</v>
      </c>
      <c r="I12" s="78" t="s">
        <v>105</v>
      </c>
      <c r="J12" s="56"/>
      <c r="K12" s="57">
        <f>VLOOKUP(A12,Planificación!$A$8:$M$93,10,FALSE)+1</f>
        <v>43865</v>
      </c>
      <c r="L12" s="57">
        <f t="shared" si="1"/>
        <v>43865</v>
      </c>
      <c r="M12" s="9">
        <f t="shared" si="2"/>
        <v>1</v>
      </c>
      <c r="N12" s="77"/>
    </row>
    <row r="13" spans="1:14" ht="12">
      <c r="A13" s="48">
        <v>11</v>
      </c>
      <c r="B13" s="52" t="str">
        <f>VLOOKUP(A13,Planificación!$A$8:$M$93,2,FALSE)</f>
        <v>Desarrollo de Sistemas</v>
      </c>
      <c r="C13" s="53" t="str">
        <f>VLOOKUP(A13,Planificación!$A$8:$M$93,4,FALSE)</f>
        <v>Solicitud de cambios a requerimientos</v>
      </c>
      <c r="D13" s="52" t="str">
        <f>VLOOKUP(A13,Planificación!$A$8:$M$93,5,FALSE)</f>
        <v>AY</v>
      </c>
      <c r="E13" s="52" t="str">
        <f>VLOOKUP(A13,Planificación!$A$8:$M$93,6,FALSE)</f>
        <v>EG</v>
      </c>
      <c r="F13" s="55" t="s">
        <v>154</v>
      </c>
      <c r="G13" s="54" t="s">
        <v>148</v>
      </c>
      <c r="H13" s="54" t="s">
        <v>155</v>
      </c>
      <c r="I13" s="78" t="s">
        <v>105</v>
      </c>
      <c r="J13" s="56"/>
      <c r="K13" s="57">
        <f>VLOOKUP(A13,Planificación!$A$8:$M$93,10,FALSE)+1</f>
        <v>43865</v>
      </c>
      <c r="L13" s="57">
        <f t="shared" si="1"/>
        <v>43865</v>
      </c>
      <c r="M13" s="9">
        <f t="shared" si="2"/>
        <v>1</v>
      </c>
      <c r="N13" s="77"/>
    </row>
    <row r="14" spans="1:14" ht="12">
      <c r="A14" s="48">
        <v>12</v>
      </c>
      <c r="B14" s="52" t="str">
        <f>VLOOKUP(A14,Planificación!$A$8:$M$93,2,FALSE)</f>
        <v>Desarrollo de Sistemas</v>
      </c>
      <c r="C14" s="53" t="str">
        <f>VLOOKUP(A14,Planificación!$A$8:$M$93,4,FALSE)</f>
        <v>Registro de cambios a requerimientos</v>
      </c>
      <c r="D14" s="52" t="str">
        <f>VLOOKUP(A14,Planificación!$A$8:$M$93,5,FALSE)</f>
        <v>AY</v>
      </c>
      <c r="E14" s="52" t="str">
        <f>VLOOKUP(A14,Planificación!$A$8:$M$93,6,FALSE)</f>
        <v>EG</v>
      </c>
      <c r="F14" s="55" t="s">
        <v>154</v>
      </c>
      <c r="G14" s="54" t="s">
        <v>148</v>
      </c>
      <c r="H14" s="54" t="s">
        <v>155</v>
      </c>
      <c r="I14" s="78" t="s">
        <v>105</v>
      </c>
      <c r="J14" s="56"/>
      <c r="K14" s="57">
        <f>VLOOKUP(A14,Planificación!$A$8:$M$93,10,FALSE)+1</f>
        <v>43865</v>
      </c>
      <c r="L14" s="57">
        <f t="shared" si="1"/>
        <v>43865</v>
      </c>
      <c r="M14" s="9">
        <f t="shared" ref="M14:M15" si="3">IF(L14&gt;0,1,0)</f>
        <v>1</v>
      </c>
      <c r="N14" s="77"/>
    </row>
    <row r="15" spans="1:14" ht="12">
      <c r="A15" s="48">
        <v>13</v>
      </c>
      <c r="B15" s="52" t="str">
        <f>VLOOKUP(A15,Planificación!$A$8:$M$93,2,FALSE)</f>
        <v>Desarrollo de Sistemas</v>
      </c>
      <c r="C15" s="53" t="str">
        <f>VLOOKUP(A15,Planificación!$A$8:$M$93,4,FALSE)</f>
        <v>Tablero métricas</v>
      </c>
      <c r="D15" s="52" t="str">
        <f>VLOOKUP(A15,Planificación!$A$8:$M$93,5,FALSE)</f>
        <v>AY</v>
      </c>
      <c r="E15" s="52" t="str">
        <f>VLOOKUP(A15,Planificación!$A$8:$M$93,6,FALSE)</f>
        <v>EG</v>
      </c>
      <c r="F15" s="55" t="s">
        <v>156</v>
      </c>
      <c r="G15" s="54" t="s">
        <v>148</v>
      </c>
      <c r="H15" s="54" t="s">
        <v>149</v>
      </c>
      <c r="I15" s="78" t="s">
        <v>105</v>
      </c>
      <c r="J15" s="56"/>
      <c r="K15" s="57">
        <f>VLOOKUP(A15,Planificación!$A$8:$M$93,10,FALSE)+1</f>
        <v>43866</v>
      </c>
      <c r="L15" s="57">
        <f t="shared" ref="L15:L30" si="4">K15</f>
        <v>43866</v>
      </c>
      <c r="M15" s="9">
        <f t="shared" si="3"/>
        <v>1</v>
      </c>
      <c r="N15" s="77"/>
    </row>
    <row r="16" spans="1:14" ht="11.25" customHeight="1">
      <c r="A16" s="48">
        <v>14</v>
      </c>
      <c r="B16" s="52" t="str">
        <f>VLOOKUP(A16,Planificación!$A$8:$M$93,2,FALSE)</f>
        <v>Desarrollo de Sistemas</v>
      </c>
      <c r="C16" s="53" t="str">
        <f>VLOOKUP(A16,Planificación!$A$8:$M$93,4,FALSE)</f>
        <v>Ficha de métricas de exposición al riesgo </v>
      </c>
      <c r="D16" s="52" t="str">
        <f>VLOOKUP(A16,Planificación!$A$8:$M$93,5,FALSE)</f>
        <v>AY</v>
      </c>
      <c r="E16" s="52" t="str">
        <f>VLOOKUP(A16,Planificación!$A$8:$M$93,6,FALSE)</f>
        <v>EG</v>
      </c>
      <c r="F16" s="55" t="s">
        <v>156</v>
      </c>
      <c r="G16" s="54" t="s">
        <v>148</v>
      </c>
      <c r="H16" s="54" t="s">
        <v>149</v>
      </c>
      <c r="I16" s="78" t="s">
        <v>105</v>
      </c>
      <c r="J16" s="56"/>
      <c r="K16" s="57">
        <f>VLOOKUP(A16,Planificación!$A$8:$M$93,10,FALSE)+1</f>
        <v>43866</v>
      </c>
      <c r="L16" s="57">
        <f t="shared" si="4"/>
        <v>43866</v>
      </c>
      <c r="M16" s="9">
        <f t="shared" ref="M16:M30" si="5">IF(L16&gt;0,1,0)</f>
        <v>1</v>
      </c>
      <c r="N16" s="77"/>
    </row>
    <row r="17" spans="1:14" ht="12">
      <c r="A17" s="48">
        <v>15</v>
      </c>
      <c r="B17" s="52" t="str">
        <f>VLOOKUP(A17,Planificación!$A$8:$M$93,2,FALSE)</f>
        <v>Desarrollo de Sistemas</v>
      </c>
      <c r="C17" s="53" t="str">
        <f>VLOOKUP(A17,Planificación!$A$8:$M$93,4,FALSE)</f>
        <v>Ficha de métricas de índice de cambios en ítems de configuración </v>
      </c>
      <c r="D17" s="52" t="str">
        <f>VLOOKUP(A17,Planificación!$A$8:$M$93,5,FALSE)</f>
        <v>AY</v>
      </c>
      <c r="E17" s="52" t="str">
        <f>VLOOKUP(A17,Planificación!$A$8:$M$93,6,FALSE)</f>
        <v>EG</v>
      </c>
      <c r="F17" s="55" t="s">
        <v>156</v>
      </c>
      <c r="G17" s="54" t="s">
        <v>148</v>
      </c>
      <c r="H17" s="54" t="s">
        <v>149</v>
      </c>
      <c r="I17" s="78" t="s">
        <v>105</v>
      </c>
      <c r="J17" s="56"/>
      <c r="K17" s="57">
        <f>VLOOKUP(A17,Planificación!$A$8:$M$93,10,FALSE)+1</f>
        <v>43866</v>
      </c>
      <c r="L17" s="57">
        <f t="shared" si="4"/>
        <v>43866</v>
      </c>
      <c r="M17" s="9">
        <f t="shared" si="5"/>
        <v>1</v>
      </c>
      <c r="N17" s="77"/>
    </row>
    <row r="18" spans="1:14" ht="12.75" customHeight="1">
      <c r="A18" s="48">
        <v>16</v>
      </c>
      <c r="B18" s="52" t="str">
        <f>VLOOKUP(A18,Planificación!$A$8:$M$93,2,FALSE)</f>
        <v>Desarrollo de Sistemas</v>
      </c>
      <c r="C18" s="53" t="str">
        <f>VLOOKUP(A18,Planificación!$A$8:$M$93,4,FALSE)</f>
        <v>Ficha de métricas de volatilidad de requerimientos </v>
      </c>
      <c r="D18" s="52" t="str">
        <f>VLOOKUP(A18,Planificación!$A$8:$M$93,5,FALSE)</f>
        <v>AY</v>
      </c>
      <c r="E18" s="52" t="str">
        <f>VLOOKUP(A18,Planificación!$A$8:$M$93,6,FALSE)</f>
        <v>EG</v>
      </c>
      <c r="F18" s="55" t="s">
        <v>156</v>
      </c>
      <c r="G18" s="54" t="s">
        <v>148</v>
      </c>
      <c r="H18" s="54" t="s">
        <v>149</v>
      </c>
      <c r="I18" s="78" t="s">
        <v>105</v>
      </c>
      <c r="J18" s="56"/>
      <c r="K18" s="57">
        <f>VLOOKUP(A18,Planificación!$A$8:$M$93,10,FALSE)+1</f>
        <v>43866</v>
      </c>
      <c r="L18" s="57">
        <f t="shared" si="4"/>
        <v>43866</v>
      </c>
      <c r="M18" s="9">
        <f t="shared" si="5"/>
        <v>1</v>
      </c>
      <c r="N18" s="77"/>
    </row>
    <row r="19" spans="1:14" ht="12">
      <c r="A19" s="48">
        <v>17</v>
      </c>
      <c r="B19" s="52" t="str">
        <f>VLOOKUP(A19,Planificación!$A$8:$M$93,2,FALSE)</f>
        <v>Desarrollo de Sistemas</v>
      </c>
      <c r="C19" s="53" t="str">
        <f>VLOOKUP(A19,Planificación!$A$8:$M$93,4,FALSE)</f>
        <v xml:space="preserve">Ficha de métricas de numero de no conformidades QA del producto </v>
      </c>
      <c r="D19" s="52" t="str">
        <f>VLOOKUP(A19,Planificación!$A$8:$M$93,5,FALSE)</f>
        <v>AY</v>
      </c>
      <c r="E19" s="52" t="str">
        <f>VLOOKUP(A19,Planificación!$A$8:$M$93,6,FALSE)</f>
        <v>EG</v>
      </c>
      <c r="F19" s="55" t="s">
        <v>156</v>
      </c>
      <c r="G19" s="54" t="s">
        <v>148</v>
      </c>
      <c r="H19" s="54" t="s">
        <v>149</v>
      </c>
      <c r="I19" s="78" t="s">
        <v>105</v>
      </c>
      <c r="J19" s="56"/>
      <c r="K19" s="57">
        <f>VLOOKUP(A19,Planificación!$A$8:$M$93,10,FALSE)+1</f>
        <v>43866</v>
      </c>
      <c r="L19" s="57">
        <f t="shared" si="4"/>
        <v>43866</v>
      </c>
      <c r="M19" s="9">
        <f t="shared" si="5"/>
        <v>1</v>
      </c>
      <c r="N19" s="77"/>
    </row>
    <row r="20" spans="1:14" ht="12">
      <c r="A20" s="48">
        <v>18</v>
      </c>
      <c r="B20" s="52" t="str">
        <f>VLOOKUP(A20,Planificación!$A$8:$M$93,2,FALSE)</f>
        <v>Desarrollo de Sistemas</v>
      </c>
      <c r="C20" s="53" t="str">
        <f>VLOOKUP(A20,Planificación!$A$8:$M$93,4,FALSE)</f>
        <v>Matriz de seguimiento de proyecto interno</v>
      </c>
      <c r="D20" s="52" t="str">
        <f>VLOOKUP(A20,Planificación!$A$8:$M$93,5,FALSE)</f>
        <v>AY</v>
      </c>
      <c r="E20" s="52" t="str">
        <f>VLOOKUP(A20,Planificación!$A$8:$M$93,6,FALSE)</f>
        <v>EG</v>
      </c>
      <c r="F20" s="55" t="s">
        <v>157</v>
      </c>
      <c r="G20" s="54" t="s">
        <v>148</v>
      </c>
      <c r="H20" s="54" t="s">
        <v>149</v>
      </c>
      <c r="I20" s="78" t="s">
        <v>105</v>
      </c>
      <c r="J20" s="56"/>
      <c r="K20" s="57">
        <f>VLOOKUP(A20,Planificación!$A$8:$M$93,10,FALSE)+1</f>
        <v>43868</v>
      </c>
      <c r="L20" s="57">
        <f t="shared" ref="L20:L23" si="6">K20</f>
        <v>43868</v>
      </c>
      <c r="M20" s="9">
        <f t="shared" si="5"/>
        <v>1</v>
      </c>
      <c r="N20" s="77"/>
    </row>
    <row r="21" spans="1:14" ht="12">
      <c r="A21" s="48">
        <v>19</v>
      </c>
      <c r="B21" s="52" t="str">
        <f>VLOOKUP(A21,Planificación!$A$8:$M$93,2,FALSE)</f>
        <v>Desarrollo de Sistemas</v>
      </c>
      <c r="C21" s="53" t="str">
        <f>VLOOKUP(A21,Planificación!$A$8:$M$93,4,FALSE)</f>
        <v>Herramienta de gestión de aseguramiento de calidad</v>
      </c>
      <c r="D21" s="52" t="str">
        <f>VLOOKUP(A21,Planificación!$A$8:$M$93,5,FALSE)</f>
        <v>AY</v>
      </c>
      <c r="E21" s="52" t="str">
        <f>VLOOKUP(A21,Planificación!$A$8:$M$93,6,FALSE)</f>
        <v>EG</v>
      </c>
      <c r="F21" s="55" t="s">
        <v>157</v>
      </c>
      <c r="G21" s="54" t="s">
        <v>148</v>
      </c>
      <c r="H21" s="54" t="s">
        <v>149</v>
      </c>
      <c r="I21" s="78" t="s">
        <v>105</v>
      </c>
      <c r="J21" s="56"/>
      <c r="K21" s="57">
        <f>VLOOKUP(A21,Planificación!$A$8:$M$93,10,FALSE)+1</f>
        <v>43868</v>
      </c>
      <c r="L21" s="57">
        <f t="shared" si="6"/>
        <v>43868</v>
      </c>
      <c r="M21" s="9">
        <f t="shared" si="5"/>
        <v>1</v>
      </c>
      <c r="N21" s="77"/>
    </row>
    <row r="22" spans="1:14" ht="12">
      <c r="A22" s="48">
        <v>20</v>
      </c>
      <c r="B22" s="52" t="str">
        <f>VLOOKUP(A22,Planificación!$A$8:$M$93,2,FALSE)</f>
        <v>Desarrollo de Sistemas</v>
      </c>
      <c r="C22" s="53" t="str">
        <f>VLOOKUP(A22,Planificación!$A$8:$M$93,4,FALSE)</f>
        <v>Checklist Proyecto PPQA-C</v>
      </c>
      <c r="D22" s="52" t="str">
        <f>VLOOKUP(A22,Planificación!$A$8:$M$93,5,FALSE)</f>
        <v>AY</v>
      </c>
      <c r="E22" s="52" t="str">
        <f>VLOOKUP(A22,Planificación!$A$8:$M$93,6,FALSE)</f>
        <v>EG</v>
      </c>
      <c r="F22" s="55" t="s">
        <v>158</v>
      </c>
      <c r="G22" s="54" t="s">
        <v>148</v>
      </c>
      <c r="H22" s="54" t="s">
        <v>155</v>
      </c>
      <c r="I22" s="78" t="s">
        <v>105</v>
      </c>
      <c r="J22" s="56"/>
      <c r="K22" s="57">
        <f>VLOOKUP(A22,Planificación!$A$8:$M$93,10,FALSE)+1</f>
        <v>43869</v>
      </c>
      <c r="L22" s="57">
        <f t="shared" si="6"/>
        <v>43869</v>
      </c>
      <c r="M22" s="9">
        <f t="shared" si="5"/>
        <v>1</v>
      </c>
      <c r="N22" s="77"/>
    </row>
    <row r="23" spans="1:14" ht="12">
      <c r="A23" s="48">
        <v>21</v>
      </c>
      <c r="B23" s="52" t="str">
        <f>VLOOKUP(A23,Planificación!$A$8:$M$93,2,FALSE)</f>
        <v>Desarrollo de Sistemas</v>
      </c>
      <c r="C23" s="53" t="str">
        <f>VLOOKUP(A23,Planificación!$A$8:$M$93,4,FALSE)</f>
        <v>Checklist Proyecto PPQA-CM</v>
      </c>
      <c r="D23" s="52" t="str">
        <f>VLOOKUP(A23,Planificación!$A$8:$M$93,5,FALSE)</f>
        <v>AY</v>
      </c>
      <c r="E23" s="52" t="str">
        <f>VLOOKUP(A23,Planificación!$A$8:$M$93,6,FALSE)</f>
        <v>EG</v>
      </c>
      <c r="F23" s="55" t="s">
        <v>150</v>
      </c>
      <c r="G23" s="54" t="s">
        <v>148</v>
      </c>
      <c r="H23" s="54" t="s">
        <v>149</v>
      </c>
      <c r="I23" s="78" t="s">
        <v>105</v>
      </c>
      <c r="J23" s="56"/>
      <c r="K23" s="57">
        <f>VLOOKUP(A23,Planificación!$A$8:$M$93,10,FALSE)+1</f>
        <v>43869</v>
      </c>
      <c r="L23" s="57">
        <f t="shared" si="6"/>
        <v>43869</v>
      </c>
      <c r="M23" s="9">
        <f t="shared" si="5"/>
        <v>1</v>
      </c>
      <c r="N23" s="77"/>
    </row>
    <row r="24" spans="1:14" ht="12">
      <c r="A24" s="48">
        <v>22</v>
      </c>
      <c r="B24" s="52" t="str">
        <f>VLOOKUP(A24,Planificación!$A$8:$M$93,2,FALSE)</f>
        <v>Desarrollo de Sistemas</v>
      </c>
      <c r="C24" s="53" t="str">
        <f>VLOOKUP(A24,Planificación!$A$8:$M$93,4,FALSE)</f>
        <v>Proceso de aseguramiento de calidad</v>
      </c>
      <c r="D24" s="52" t="str">
        <f>VLOOKUP(A24,Planificación!$A$8:$M$93,5,FALSE)</f>
        <v>AY</v>
      </c>
      <c r="E24" s="52" t="str">
        <f>VLOOKUP(A24,Planificación!$A$8:$M$93,6,FALSE)</f>
        <v>EG</v>
      </c>
      <c r="F24" s="55"/>
      <c r="G24" s="54"/>
      <c r="H24" s="54"/>
      <c r="I24" s="78"/>
      <c r="J24" s="56"/>
      <c r="K24" s="57"/>
      <c r="L24" s="57"/>
      <c r="M24" s="9">
        <f>IF(L24&gt;0,1,0)</f>
        <v>0</v>
      </c>
      <c r="N24" s="77"/>
    </row>
    <row r="25" spans="1:14" ht="12">
      <c r="A25" s="48">
        <v>23</v>
      </c>
      <c r="B25" s="52" t="str">
        <f>VLOOKUP(A25,Planificación!$A$8:$M$93,2,FALSE)</f>
        <v>Desarrollo de Sistemas</v>
      </c>
      <c r="C25" s="53" t="str">
        <f>VLOOKUP(A25,Planificación!$A$8:$M$93,4,FALSE)</f>
        <v>Proceso de gestión de la configuración</v>
      </c>
      <c r="D25" s="52" t="str">
        <f>VLOOKUP(A25,Planificación!$A$8:$M$93,5,FALSE)</f>
        <v>AY</v>
      </c>
      <c r="E25" s="52" t="str">
        <f>VLOOKUP(A25,Planificación!$A$8:$M$93,6,FALSE)</f>
        <v>EG</v>
      </c>
      <c r="F25" s="55" t="s">
        <v>159</v>
      </c>
      <c r="G25" s="54" t="s">
        <v>148</v>
      </c>
      <c r="H25" s="54" t="s">
        <v>149</v>
      </c>
      <c r="I25" s="78" t="s">
        <v>105</v>
      </c>
      <c r="J25" s="56"/>
      <c r="K25" s="57">
        <f>VLOOKUP(A25,Planificación!$A$8:$M$93,10,FALSE)+1</f>
        <v>43873</v>
      </c>
      <c r="L25" s="57">
        <f t="shared" si="4"/>
        <v>43873</v>
      </c>
      <c r="M25" s="9">
        <f t="shared" si="5"/>
        <v>1</v>
      </c>
      <c r="N25" s="77"/>
    </row>
    <row r="26" spans="1:14" ht="12">
      <c r="A26" s="48">
        <v>24</v>
      </c>
      <c r="B26" s="52" t="str">
        <f>VLOOKUP(A26,Planificación!$A$8:$M$93,2,FALSE)</f>
        <v>Desarrollo de Sistemas</v>
      </c>
      <c r="C26" s="53" t="str">
        <f>VLOOKUP(A26,Planificación!$A$8:$M$93,4,FALSE)</f>
        <v>Registro de ítems de configuración</v>
      </c>
      <c r="D26" s="52" t="str">
        <f>VLOOKUP(A26,Planificación!$A$8:$M$93,5,FALSE)</f>
        <v>AY</v>
      </c>
      <c r="E26" s="52" t="str">
        <f>VLOOKUP(A26,Planificación!$A$8:$M$93,6,FALSE)</f>
        <v>EG</v>
      </c>
      <c r="F26" s="55" t="s">
        <v>157</v>
      </c>
      <c r="G26" s="54" t="s">
        <v>148</v>
      </c>
      <c r="H26" s="54" t="s">
        <v>149</v>
      </c>
      <c r="I26" s="78" t="s">
        <v>105</v>
      </c>
      <c r="J26" s="56"/>
      <c r="K26" s="57">
        <f>VLOOKUP(A26,Planificación!$A$8:$M$93,10,FALSE)+1</f>
        <v>43874</v>
      </c>
      <c r="L26" s="57">
        <f t="shared" si="4"/>
        <v>43874</v>
      </c>
      <c r="M26" s="9">
        <f t="shared" si="5"/>
        <v>1</v>
      </c>
      <c r="N26" s="77"/>
    </row>
    <row r="27" spans="1:14" ht="12">
      <c r="A27" s="48">
        <v>25</v>
      </c>
      <c r="B27" s="52" t="str">
        <f>VLOOKUP(A27,Planificación!$A$8:$M$93,2,FALSE)</f>
        <v>Desarrollo de Sistemas</v>
      </c>
      <c r="C27" s="53" t="str">
        <f>VLOOKUP(A27,Planificación!$A$8:$M$93,4,FALSE)</f>
        <v>Solicitud de acceso</v>
      </c>
      <c r="D27" s="52" t="str">
        <f>VLOOKUP(A27,Planificación!$A$8:$M$93,5,FALSE)</f>
        <v>AY</v>
      </c>
      <c r="E27" s="52" t="str">
        <f>VLOOKUP(A27,Planificación!$A$8:$M$93,6,FALSE)</f>
        <v>EG</v>
      </c>
      <c r="F27" s="55"/>
      <c r="G27" s="54"/>
      <c r="H27" s="54"/>
      <c r="I27" s="78"/>
      <c r="J27" s="56"/>
      <c r="K27" s="57"/>
      <c r="L27" s="57"/>
      <c r="M27" s="9">
        <f t="shared" si="5"/>
        <v>0</v>
      </c>
      <c r="N27" s="77"/>
    </row>
    <row r="28" spans="1:14" ht="12">
      <c r="A28" s="48">
        <v>26</v>
      </c>
      <c r="B28" s="52" t="str">
        <f>VLOOKUP(A28,Planificación!$A$8:$M$93,2,FALSE)</f>
        <v>Desarrollo de Sistemas</v>
      </c>
      <c r="C28" s="53" t="str">
        <f>VLOOKUP(A28,Planificación!$A$8:$M$93,4,FALSE)</f>
        <v>Documento de análisis</v>
      </c>
      <c r="D28" s="52" t="str">
        <f>VLOOKUP(A28,Planificación!$A$8:$M$93,5,FALSE)</f>
        <v>AY</v>
      </c>
      <c r="E28" s="52" t="str">
        <f>VLOOKUP(A28,Planificación!$A$8:$M$93,6,FALSE)</f>
        <v>EG</v>
      </c>
      <c r="F28" s="55"/>
      <c r="G28" s="54" t="s">
        <v>148</v>
      </c>
      <c r="H28" s="54" t="s">
        <v>149</v>
      </c>
      <c r="I28" s="78" t="s">
        <v>105</v>
      </c>
      <c r="J28" s="56"/>
      <c r="K28" s="57">
        <f>VLOOKUP(A28,Planificación!$A$8:$M$93,10,FALSE)+1</f>
        <v>43862</v>
      </c>
      <c r="L28" s="57">
        <f t="shared" si="4"/>
        <v>43862</v>
      </c>
      <c r="M28" s="9">
        <f t="shared" si="5"/>
        <v>1</v>
      </c>
      <c r="N28" s="77"/>
    </row>
    <row r="29" spans="1:14" ht="12">
      <c r="A29" s="48">
        <v>27</v>
      </c>
      <c r="B29" s="52" t="str">
        <f>VLOOKUP(A29,Planificación!$A$8:$M$93,2,FALSE)</f>
        <v>Desarrollo de Sistemas</v>
      </c>
      <c r="C29" s="53" t="str">
        <f>VLOOKUP(A29,Planificación!$A$8:$M$93,4,FALSE)</f>
        <v>Documento de diseño</v>
      </c>
      <c r="D29" s="52" t="str">
        <f>VLOOKUP(A29,Planificación!$A$8:$M$93,5,FALSE)</f>
        <v>AY</v>
      </c>
      <c r="E29" s="52" t="str">
        <f>VLOOKUP(A29,Planificación!$A$8:$M$93,6,FALSE)</f>
        <v>EG</v>
      </c>
      <c r="F29" s="55"/>
      <c r="G29" s="54" t="s">
        <v>148</v>
      </c>
      <c r="H29" s="54" t="s">
        <v>149</v>
      </c>
      <c r="I29" s="78" t="s">
        <v>105</v>
      </c>
      <c r="J29" s="56"/>
      <c r="K29" s="57">
        <f>VLOOKUP(A29,Planificación!$A$8:$M$93,10,FALSE)+1</f>
        <v>43865</v>
      </c>
      <c r="L29" s="57">
        <f t="shared" si="4"/>
        <v>43865</v>
      </c>
      <c r="M29" s="9">
        <f t="shared" si="5"/>
        <v>1</v>
      </c>
      <c r="N29" s="77"/>
    </row>
    <row r="30" spans="1:14" ht="12">
      <c r="A30" s="48">
        <v>28</v>
      </c>
      <c r="B30" s="52" t="str">
        <f>VLOOKUP(A30,Planificación!$A$8:$M$93,2,FALSE)</f>
        <v>Desarrollo de Sistemas</v>
      </c>
      <c r="C30" s="53" t="str">
        <f>VLOOKUP(A30,Planificación!$A$8:$M$93,4,FALSE)</f>
        <v>Informe de pruebas internas</v>
      </c>
      <c r="D30" s="52" t="str">
        <f>VLOOKUP(A30,Planificación!$A$8:$M$93,5,FALSE)</f>
        <v>AY</v>
      </c>
      <c r="E30" s="52" t="str">
        <f>VLOOKUP(A30,Planificación!$A$8:$M$93,6,FALSE)</f>
        <v>EG</v>
      </c>
      <c r="F30" s="55"/>
      <c r="G30" s="54"/>
      <c r="H30" s="54"/>
      <c r="I30" s="78"/>
      <c r="J30" s="56"/>
      <c r="K30" s="57">
        <f>VLOOKUP(A30,Planificación!$A$8:$M$93,10,FALSE)+1</f>
        <v>43876</v>
      </c>
      <c r="L30" s="57">
        <f t="shared" si="4"/>
        <v>43876</v>
      </c>
      <c r="M30" s="9">
        <f t="shared" si="5"/>
        <v>1</v>
      </c>
      <c r="N30" s="77"/>
    </row>
    <row r="31" spans="1:14" ht="12">
      <c r="A31" s="48">
        <v>29</v>
      </c>
      <c r="B31" s="52" t="str">
        <f>VLOOKUP(A31,Planificación!$A$8:$M$93,2,FALSE)</f>
        <v>Desarrollo de Sistemas</v>
      </c>
      <c r="C31" s="53" t="str">
        <f>VLOOKUP(A31,Planificación!$A$8:$M$93,4,FALSE)</f>
        <v>Informe de pruebas externas </v>
      </c>
      <c r="D31" s="52" t="str">
        <f>VLOOKUP(A31,Planificación!$A$8:$M$93,5,FALSE)</f>
        <v>AY</v>
      </c>
      <c r="E31" s="52" t="str">
        <f>VLOOKUP(A31,Planificación!$A$8:$M$93,6,FALSE)</f>
        <v>EG</v>
      </c>
      <c r="F31" s="55"/>
      <c r="G31" s="54"/>
      <c r="H31" s="54"/>
      <c r="I31" s="78"/>
      <c r="J31" s="56"/>
      <c r="K31" s="57">
        <f>VLOOKUP(A31,Planificación!$A$8:$M$93,10,FALSE)+1</f>
        <v>43881</v>
      </c>
      <c r="L31" s="57">
        <f t="shared" ref="L31:L36" si="7">K31</f>
        <v>43881</v>
      </c>
      <c r="M31" s="9">
        <f t="shared" ref="M31:M36" si="8">IF(L31&gt;0,1,0)</f>
        <v>1</v>
      </c>
      <c r="N31" s="77"/>
    </row>
    <row r="32" spans="1:14" ht="12">
      <c r="A32" s="48">
        <v>30</v>
      </c>
      <c r="B32" s="52" t="str">
        <f>VLOOKUP(A32,Planificación!$A$8:$M$93,2,FALSE)</f>
        <v>Desarrollo de Sistemas</v>
      </c>
      <c r="C32" s="53" t="str">
        <f>VLOOKUP(A32,Planificación!$A$8:$M$93,4,FALSE)</f>
        <v>Acta de reunión externa</v>
      </c>
      <c r="D32" s="52" t="str">
        <f>VLOOKUP(A32,Planificación!$A$8:$M$93,5,FALSE)</f>
        <v>AY</v>
      </c>
      <c r="E32" s="52" t="str">
        <f>VLOOKUP(A32,Planificación!$A$8:$M$93,6,FALSE)</f>
        <v>EG</v>
      </c>
      <c r="F32" s="55"/>
      <c r="G32" s="54" t="s">
        <v>148</v>
      </c>
      <c r="H32" s="54" t="s">
        <v>149</v>
      </c>
      <c r="I32" s="78" t="s">
        <v>105</v>
      </c>
      <c r="J32" s="56"/>
      <c r="K32" s="57">
        <f>VLOOKUP(A32,Planificación!$A$8:$M$93,10,FALSE)+1</f>
        <v>43881</v>
      </c>
      <c r="L32" s="57">
        <f t="shared" si="7"/>
        <v>43881</v>
      </c>
      <c r="M32" s="9">
        <f t="shared" si="8"/>
        <v>1</v>
      </c>
      <c r="N32" s="77"/>
    </row>
    <row r="33" spans="1:14" ht="12">
      <c r="A33" s="48">
        <v>31</v>
      </c>
      <c r="B33" s="52" t="str">
        <f>VLOOKUP(A33,Planificación!$A$8:$M$93,2,FALSE)</f>
        <v>Desarrollo de Sistemas</v>
      </c>
      <c r="C33" s="53" t="str">
        <f>VLOOKUP(A33,Planificación!$A$8:$M$93,4,FALSE)</f>
        <v>Guía de instalación</v>
      </c>
      <c r="D33" s="52" t="str">
        <f>VLOOKUP(A33,Planificación!$A$8:$M$93,5,FALSE)</f>
        <v>AY</v>
      </c>
      <c r="E33" s="52" t="str">
        <f>VLOOKUP(A33,Planificación!$A$8:$M$93,6,FALSE)</f>
        <v>EG</v>
      </c>
      <c r="F33" s="55"/>
      <c r="G33" s="54" t="s">
        <v>148</v>
      </c>
      <c r="H33" s="54" t="s">
        <v>149</v>
      </c>
      <c r="I33" s="78" t="s">
        <v>105</v>
      </c>
      <c r="J33" s="56"/>
      <c r="K33" s="57">
        <f>VLOOKUP(A33,Planificación!$A$8:$M$93,10,FALSE)+1</f>
        <v>43881</v>
      </c>
      <c r="L33" s="57">
        <f t="shared" si="7"/>
        <v>43881</v>
      </c>
      <c r="M33" s="9">
        <f t="shared" si="8"/>
        <v>1</v>
      </c>
      <c r="N33" s="77"/>
    </row>
    <row r="34" spans="1:14" ht="12">
      <c r="A34" s="48">
        <v>32</v>
      </c>
      <c r="B34" s="52" t="str">
        <f>VLOOKUP(A34,Planificación!$A$8:$M$93,2,FALSE)</f>
        <v>Desarrollo de Sistemas</v>
      </c>
      <c r="C34" s="53" t="str">
        <f>VLOOKUP(A34,Planificación!$A$8:$M$93,4,FALSE)</f>
        <v>Manual de usuario</v>
      </c>
      <c r="D34" s="52" t="str">
        <f>VLOOKUP(A34,Planificación!$A$8:$M$93,5,FALSE)</f>
        <v>AY</v>
      </c>
      <c r="E34" s="52" t="str">
        <f>VLOOKUP(A34,Planificación!$A$8:$M$93,6,FALSE)</f>
        <v>EG</v>
      </c>
      <c r="F34" s="55"/>
      <c r="G34" s="54"/>
      <c r="H34" s="54"/>
      <c r="I34" s="78"/>
      <c r="J34" s="56"/>
      <c r="K34" s="57">
        <f>VLOOKUP(A34,Planificación!$A$8:$M$93,10,FALSE)+1</f>
        <v>43881</v>
      </c>
      <c r="L34" s="57">
        <f t="shared" si="7"/>
        <v>43881</v>
      </c>
      <c r="M34" s="9">
        <f t="shared" si="8"/>
        <v>1</v>
      </c>
      <c r="N34" s="77"/>
    </row>
    <row r="35" spans="1:14" ht="12">
      <c r="A35" s="48">
        <v>33</v>
      </c>
      <c r="B35" s="52" t="str">
        <f>VLOOKUP(A35,Planificación!$A$8:$M$93,2,FALSE)</f>
        <v>Desarrollo de Sistemas</v>
      </c>
      <c r="C35" s="53" t="str">
        <f>VLOOKUP(A35,Planificación!$A$8:$M$93,4,FALSE)</f>
        <v>Cachimbo a Crack</v>
      </c>
      <c r="D35" s="52" t="str">
        <f>VLOOKUP(A35,Planificación!$A$8:$M$93,5,FALSE)</f>
        <v>AY</v>
      </c>
      <c r="E35" s="52" t="str">
        <f>VLOOKUP(A35,Planificación!$A$8:$M$93,6,FALSE)</f>
        <v>EG</v>
      </c>
      <c r="F35" s="55"/>
      <c r="G35" s="54"/>
      <c r="H35" s="54"/>
      <c r="I35" s="78"/>
      <c r="J35" s="56"/>
      <c r="K35" s="57">
        <f>VLOOKUP(A35,Planificación!$A$8:$M$93,10,FALSE)+1</f>
        <v>43881</v>
      </c>
      <c r="L35" s="57">
        <f t="shared" si="7"/>
        <v>43881</v>
      </c>
      <c r="M35" s="9">
        <f t="shared" si="8"/>
        <v>1</v>
      </c>
      <c r="N35" s="77"/>
    </row>
    <row r="36" spans="1:14" ht="12">
      <c r="A36" s="48">
        <v>34</v>
      </c>
      <c r="B36" s="52" t="str">
        <f>VLOOKUP(A36,Planificación!$A$8:$M$93,2,FALSE)</f>
        <v>Desarrollo de Sistemas</v>
      </c>
      <c r="C36" s="53" t="str">
        <f>VLOOKUP(A36,Planificación!$A$8:$M$93,4,FALSE)</f>
        <v>Relatorio de proyecto </v>
      </c>
      <c r="D36" s="52" t="str">
        <f>VLOOKUP(A36,Planificación!$A$8:$M$93,5,FALSE)</f>
        <v>AY</v>
      </c>
      <c r="E36" s="52" t="str">
        <f>VLOOKUP(A36,Planificación!$A$8:$M$93,6,FALSE)</f>
        <v>EG</v>
      </c>
      <c r="F36" s="55"/>
      <c r="G36" s="54"/>
      <c r="H36" s="54"/>
      <c r="I36" s="78"/>
      <c r="J36" s="56"/>
      <c r="K36" s="57">
        <f>VLOOKUP(A36,Planificación!$A$8:$M$93,10,FALSE)+1</f>
        <v>43881</v>
      </c>
      <c r="L36" s="57">
        <f t="shared" si="7"/>
        <v>43881</v>
      </c>
      <c r="M36" s="9">
        <f t="shared" si="8"/>
        <v>1</v>
      </c>
      <c r="N36" s="77"/>
    </row>
    <row r="37" spans="1:14" ht="12">
      <c r="A37" s="48"/>
      <c r="B37" s="52"/>
      <c r="C37" s="53"/>
      <c r="D37" s="52"/>
      <c r="E37" s="52"/>
      <c r="F37" s="55"/>
      <c r="G37" s="54"/>
      <c r="H37" s="54"/>
      <c r="I37" s="78"/>
      <c r="J37" s="56"/>
      <c r="K37" s="57"/>
      <c r="L37" s="57"/>
      <c r="M37" s="9"/>
      <c r="N37" s="77"/>
    </row>
    <row r="38" spans="1:14" ht="12">
      <c r="A38" s="48"/>
      <c r="B38" s="52"/>
      <c r="C38" s="53"/>
      <c r="D38" s="52"/>
      <c r="E38" s="52"/>
      <c r="F38" s="55"/>
      <c r="G38" s="54"/>
      <c r="H38" s="54"/>
      <c r="I38" s="78"/>
      <c r="J38" s="56"/>
      <c r="K38" s="57"/>
      <c r="L38" s="57"/>
      <c r="M38" s="9"/>
      <c r="N38" s="77"/>
    </row>
    <row r="39" spans="1:14" ht="12">
      <c r="A39" s="48"/>
      <c r="B39" s="52"/>
      <c r="C39" s="53"/>
      <c r="D39" s="52"/>
      <c r="E39" s="52"/>
      <c r="F39" s="55"/>
      <c r="G39" s="54"/>
      <c r="H39" s="54"/>
      <c r="I39" s="78"/>
      <c r="J39" s="56"/>
      <c r="K39" s="57"/>
      <c r="L39" s="57"/>
      <c r="M39" s="9"/>
      <c r="N39" s="77"/>
    </row>
    <row r="40" spans="1:14" ht="12">
      <c r="A40" s="48"/>
      <c r="B40" s="52"/>
      <c r="C40" s="53"/>
      <c r="D40" s="52"/>
      <c r="E40" s="52"/>
      <c r="F40" s="55"/>
      <c r="G40" s="54"/>
      <c r="H40" s="54"/>
      <c r="I40" s="78"/>
      <c r="J40" s="56"/>
      <c r="K40" s="57"/>
      <c r="L40" s="57"/>
      <c r="M40" s="9"/>
      <c r="N40" s="77"/>
    </row>
    <row r="41" spans="1:14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</row>
    <row r="42" spans="1:14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</row>
    <row r="44" spans="1:14">
      <c r="A44" s="81"/>
      <c r="B44" s="80"/>
      <c r="C44" s="80"/>
      <c r="D44" s="80"/>
      <c r="E44" s="82"/>
      <c r="F44" s="79"/>
      <c r="G44" s="80"/>
      <c r="H44" s="80"/>
      <c r="I44" s="80"/>
      <c r="J44" s="80"/>
      <c r="K44" s="83"/>
      <c r="L44" s="83"/>
      <c r="M44" s="83"/>
      <c r="N44" s="80"/>
    </row>
  </sheetData>
  <mergeCells count="1">
    <mergeCell ref="A1:N1"/>
  </mergeCells>
  <phoneticPr fontId="3" type="noConversion"/>
  <dataValidations count="2">
    <dataValidation type="list" allowBlank="1" showInputMessage="1" showErrorMessage="1" sqref="G3:G40" xr:uid="{00000000-0002-0000-0300-000000000000}">
      <formula1>TiposNC</formula1>
    </dataValidation>
    <dataValidation type="list" allowBlank="1" showInputMessage="1" showErrorMessage="1" sqref="H3:H40" xr:uid="{00000000-0002-0000-0300-000001000000}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Tablas!$K$2:$K$3</xm:f>
          </x14:formula1>
          <xm:sqref>I3:I40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J70"/>
  <sheetViews>
    <sheetView showGridLines="0" workbookViewId="0">
      <selection activeCell="E74" sqref="E74"/>
    </sheetView>
  </sheetViews>
  <sheetFormatPr defaultColWidth="9.140625" defaultRowHeight="12.75"/>
  <cols>
    <col min="1" max="1" width="31.140625" style="60" customWidth="1"/>
    <col min="2" max="2" width="14.7109375" style="60" customWidth="1"/>
    <col min="3" max="3" width="8.28515625" style="60" customWidth="1"/>
    <col min="4" max="6" width="9.140625" style="60" customWidth="1"/>
    <col min="7" max="7" width="15.85546875" style="60" customWidth="1"/>
    <col min="8" max="16384" width="9.140625" style="60"/>
  </cols>
  <sheetData>
    <row r="1" spans="1:10" s="58" customFormat="1" ht="15" customHeight="1">
      <c r="A1" s="141" t="s">
        <v>160</v>
      </c>
      <c r="B1" s="141"/>
      <c r="C1" s="141"/>
      <c r="D1" s="141"/>
      <c r="E1" s="141"/>
      <c r="F1" s="141"/>
      <c r="G1" s="141"/>
      <c r="H1" s="141"/>
      <c r="I1" s="141"/>
      <c r="J1" s="141"/>
    </row>
    <row r="2" spans="1:10" s="59" customFormat="1" ht="15" customHeight="1">
      <c r="A2" s="134" t="str">
        <f>Planificación!A2</f>
        <v>Jefe de Proyecto:</v>
      </c>
      <c r="B2" s="134"/>
      <c r="C2" s="138" t="str">
        <f>IF(Planificación!C2&lt;&gt;"",Planificación!C2,"")</f>
        <v>Acsafkineret Yonamine</v>
      </c>
      <c r="D2" s="138"/>
      <c r="E2" s="138"/>
      <c r="F2" s="138"/>
      <c r="G2" s="138"/>
      <c r="H2" s="138"/>
      <c r="I2" s="138"/>
      <c r="J2" s="138"/>
    </row>
    <row r="3" spans="1:10" s="59" customFormat="1" ht="15" customHeight="1">
      <c r="A3" s="134" t="str">
        <f>Planificación!A3</f>
        <v>Analista de Calidad:</v>
      </c>
      <c r="B3" s="134"/>
      <c r="C3" s="138" t="str">
        <f>IF(Planificación!C3&lt;&gt;"",Planificación!C3,"")</f>
        <v>Elliot Garamendi</v>
      </c>
      <c r="D3" s="138"/>
      <c r="E3" s="138"/>
      <c r="F3" s="138"/>
      <c r="G3" s="138"/>
      <c r="H3" s="138"/>
      <c r="I3" s="138"/>
      <c r="J3" s="138"/>
    </row>
    <row r="4" spans="1:10" s="59" customFormat="1" ht="15" customHeight="1">
      <c r="A4" s="134" t="str">
        <f>Planificación!A4</f>
        <v>Revisor (es) de QA:</v>
      </c>
      <c r="B4" s="134"/>
      <c r="C4" s="138" t="str">
        <f>IF(Planificación!C4&lt;&gt;"",Planificación!C4,"")</f>
        <v>Elliot Garamendi</v>
      </c>
      <c r="D4" s="138"/>
      <c r="E4" s="138"/>
      <c r="F4" s="138"/>
      <c r="G4" s="138"/>
      <c r="H4" s="138"/>
      <c r="I4" s="138"/>
      <c r="J4" s="138"/>
    </row>
    <row r="5" spans="1:10" s="59" customFormat="1" ht="15" customHeight="1">
      <c r="A5" s="134" t="str">
        <f>Planificación!A5</f>
        <v>Fecha de Inicio de la Revisión:</v>
      </c>
      <c r="B5" s="134"/>
      <c r="C5" s="139">
        <f>IF(Planificación!C5&lt;&gt;"",Planificación!C5,"")</f>
        <v>43838</v>
      </c>
      <c r="D5" s="139"/>
      <c r="E5" s="139"/>
      <c r="F5" s="137" t="s">
        <v>43</v>
      </c>
      <c r="G5" s="137"/>
      <c r="H5" s="139">
        <f>IF(Planificación!I5&lt;&gt;"",Planificación!I5,"")</f>
        <v>43880</v>
      </c>
      <c r="I5" s="139"/>
      <c r="J5" s="139"/>
    </row>
    <row r="6" spans="1:10" s="59" customFormat="1" ht="15" customHeight="1">
      <c r="A6" s="134" t="str">
        <f>Planificación!A6</f>
        <v>Periodo de Medición:</v>
      </c>
      <c r="B6" s="134"/>
      <c r="C6" s="138" t="str">
        <f>IF(Planificación!C6&lt;&gt;"",Planificación!C6,"")</f>
        <v>Enero-Febrero</v>
      </c>
      <c r="D6" s="138"/>
      <c r="E6" s="138"/>
      <c r="F6" s="138"/>
      <c r="G6" s="138"/>
      <c r="H6" s="138"/>
      <c r="I6" s="138"/>
      <c r="J6" s="138"/>
    </row>
    <row r="7" spans="1:10" ht="15" customHeight="1">
      <c r="A7" s="140" t="s">
        <v>161</v>
      </c>
      <c r="B7" s="140"/>
      <c r="C7" s="140"/>
      <c r="D7" s="140"/>
      <c r="E7" s="140"/>
      <c r="F7" s="140"/>
      <c r="G7" s="140"/>
      <c r="H7" s="140"/>
      <c r="I7" s="140"/>
      <c r="J7" s="140"/>
    </row>
    <row r="8" spans="1:10" ht="15" customHeight="1">
      <c r="A8" s="65" t="s">
        <v>162</v>
      </c>
      <c r="B8" s="61">
        <f>COUNTA(Planificación!B8:B46)</f>
        <v>34</v>
      </c>
      <c r="C8" s="133"/>
      <c r="D8" s="133"/>
      <c r="E8" s="133"/>
      <c r="F8" s="133"/>
      <c r="G8" s="133"/>
      <c r="H8" s="133"/>
      <c r="I8" s="133"/>
      <c r="J8" s="133"/>
    </row>
    <row r="9" spans="1:10" ht="15" customHeight="1">
      <c r="A9" s="65" t="s">
        <v>163</v>
      </c>
      <c r="B9" s="61">
        <f>B8-B10</f>
        <v>0</v>
      </c>
      <c r="C9" s="133"/>
      <c r="D9" s="133"/>
      <c r="E9" s="133"/>
      <c r="F9" s="133"/>
      <c r="G9" s="133"/>
      <c r="H9" s="133"/>
      <c r="I9" s="133"/>
      <c r="J9" s="133"/>
    </row>
    <row r="10" spans="1:10" ht="15" customHeight="1">
      <c r="A10" s="65" t="s">
        <v>164</v>
      </c>
      <c r="B10" s="61">
        <f>COUNT(Planificación!K8:K46)</f>
        <v>34</v>
      </c>
      <c r="C10" s="133"/>
      <c r="D10" s="133"/>
      <c r="E10" s="133"/>
      <c r="F10" s="133"/>
      <c r="G10" s="133"/>
      <c r="H10" s="133"/>
      <c r="I10" s="133"/>
      <c r="J10" s="133"/>
    </row>
    <row r="11" spans="1:10" ht="15" customHeight="1">
      <c r="A11" s="65" t="s">
        <v>165</v>
      </c>
      <c r="B11" s="62">
        <f>(B10/(IF(B8=0,1,B8)))</f>
        <v>1</v>
      </c>
      <c r="C11" s="133"/>
      <c r="D11" s="133"/>
      <c r="E11" s="133"/>
      <c r="F11" s="133"/>
      <c r="G11" s="133"/>
      <c r="H11" s="133"/>
      <c r="I11" s="133"/>
      <c r="J11" s="133"/>
    </row>
    <row r="12" spans="1:10" ht="15" customHeight="1">
      <c r="A12" s="65" t="s">
        <v>166</v>
      </c>
      <c r="B12" s="62">
        <f>1-B11</f>
        <v>0</v>
      </c>
      <c r="C12" s="133"/>
      <c r="D12" s="133"/>
      <c r="E12" s="133"/>
      <c r="F12" s="133"/>
      <c r="G12" s="133"/>
      <c r="H12" s="133"/>
      <c r="I12" s="133"/>
      <c r="J12" s="133"/>
    </row>
    <row r="13" spans="1:10" ht="15" customHeight="1">
      <c r="A13" s="133"/>
      <c r="B13" s="133"/>
      <c r="C13" s="133"/>
      <c r="D13" s="133"/>
      <c r="E13" s="133"/>
      <c r="F13" s="133"/>
      <c r="G13" s="133"/>
      <c r="H13" s="133"/>
      <c r="I13" s="133"/>
      <c r="J13" s="133"/>
    </row>
    <row r="14" spans="1:10" ht="15" customHeight="1">
      <c r="A14" s="133"/>
      <c r="B14" s="133"/>
      <c r="C14" s="133"/>
      <c r="D14" s="133"/>
      <c r="E14" s="133"/>
      <c r="F14" s="133"/>
      <c r="G14" s="133"/>
      <c r="H14" s="133"/>
      <c r="I14" s="133"/>
      <c r="J14" s="133"/>
    </row>
    <row r="15" spans="1:10" ht="15" customHeight="1">
      <c r="A15" s="133"/>
      <c r="B15" s="133"/>
      <c r="C15" s="133"/>
      <c r="D15" s="133"/>
      <c r="E15" s="133"/>
      <c r="F15" s="133"/>
      <c r="G15" s="133"/>
      <c r="H15" s="133"/>
      <c r="I15" s="133"/>
      <c r="J15" s="133"/>
    </row>
    <row r="16" spans="1:10" ht="15" customHeight="1">
      <c r="A16" s="133"/>
      <c r="B16" s="133"/>
      <c r="C16" s="133"/>
      <c r="D16" s="133"/>
      <c r="E16" s="133"/>
      <c r="F16" s="133"/>
      <c r="G16" s="133"/>
      <c r="H16" s="133"/>
      <c r="I16" s="133"/>
      <c r="J16" s="133"/>
    </row>
    <row r="17" spans="1:10" ht="15" customHeight="1">
      <c r="A17" s="133"/>
      <c r="B17" s="133"/>
      <c r="C17" s="133"/>
      <c r="D17" s="133"/>
      <c r="E17" s="133"/>
      <c r="F17" s="133"/>
      <c r="G17" s="133"/>
      <c r="H17" s="133"/>
      <c r="I17" s="133"/>
      <c r="J17" s="133"/>
    </row>
    <row r="18" spans="1:10" ht="15" customHeight="1">
      <c r="A18" s="133"/>
      <c r="B18" s="133"/>
      <c r="C18" s="133"/>
      <c r="D18" s="133"/>
      <c r="E18" s="133"/>
      <c r="F18" s="133"/>
      <c r="G18" s="133"/>
      <c r="H18" s="133"/>
      <c r="I18" s="133"/>
      <c r="J18" s="133"/>
    </row>
    <row r="19" spans="1:10" ht="15" customHeight="1">
      <c r="A19" s="133"/>
      <c r="B19" s="133"/>
      <c r="C19" s="133"/>
      <c r="D19" s="133"/>
      <c r="E19" s="133"/>
      <c r="F19" s="133"/>
      <c r="G19" s="133"/>
      <c r="H19" s="133"/>
      <c r="I19" s="133"/>
      <c r="J19" s="133"/>
    </row>
    <row r="20" spans="1:10" ht="15" customHeight="1">
      <c r="A20" s="133"/>
      <c r="B20" s="133"/>
      <c r="C20" s="133"/>
      <c r="D20" s="133"/>
      <c r="E20" s="133"/>
      <c r="F20" s="133"/>
      <c r="G20" s="133"/>
      <c r="H20" s="133"/>
      <c r="I20" s="133"/>
      <c r="J20" s="133"/>
    </row>
    <row r="21" spans="1:10" ht="15" customHeight="1">
      <c r="A21" s="133"/>
      <c r="B21" s="133"/>
      <c r="C21" s="133"/>
      <c r="D21" s="133"/>
      <c r="E21" s="133"/>
      <c r="F21" s="133"/>
      <c r="G21" s="133"/>
      <c r="H21" s="133"/>
      <c r="I21" s="133"/>
      <c r="J21" s="133"/>
    </row>
    <row r="22" spans="1:10" ht="15" customHeight="1">
      <c r="A22" s="133"/>
      <c r="B22" s="133"/>
      <c r="C22" s="133"/>
      <c r="D22" s="133"/>
      <c r="E22" s="133"/>
      <c r="F22" s="133"/>
      <c r="G22" s="133"/>
      <c r="H22" s="133"/>
      <c r="I22" s="133"/>
      <c r="J22" s="133"/>
    </row>
    <row r="23" spans="1:10" ht="15" customHeight="1">
      <c r="A23" s="132" t="s">
        <v>167</v>
      </c>
      <c r="B23" s="132"/>
      <c r="C23" s="132"/>
      <c r="D23" s="132"/>
      <c r="E23" s="132"/>
      <c r="F23" s="132"/>
      <c r="G23" s="132"/>
      <c r="H23" s="132"/>
      <c r="I23" s="132"/>
      <c r="J23" s="132"/>
    </row>
    <row r="24" spans="1:10" ht="15" customHeight="1">
      <c r="A24" s="69" t="s">
        <v>77</v>
      </c>
      <c r="B24" s="69" t="s">
        <v>142</v>
      </c>
      <c r="C24" s="133"/>
      <c r="D24" s="133"/>
      <c r="E24" s="133"/>
      <c r="F24" s="133"/>
      <c r="G24" s="133"/>
      <c r="H24" s="133"/>
      <c r="I24" s="133"/>
      <c r="J24" s="133"/>
    </row>
    <row r="25" spans="1:10" ht="15" customHeight="1">
      <c r="A25" s="70" t="s">
        <v>148</v>
      </c>
      <c r="B25" s="63">
        <f>COUNTIF('Seguimiento de NC'!$G$3:$G$148,A25)</f>
        <v>25</v>
      </c>
      <c r="C25" s="133"/>
      <c r="D25" s="133"/>
      <c r="E25" s="133"/>
      <c r="F25" s="133"/>
      <c r="G25" s="133"/>
      <c r="H25" s="133"/>
      <c r="I25" s="133"/>
      <c r="J25" s="133"/>
    </row>
    <row r="26" spans="1:10" ht="15" customHeight="1">
      <c r="A26" s="70" t="s">
        <v>168</v>
      </c>
      <c r="B26" s="63">
        <f>COUNTIF('Seguimiento de NC'!$G$3:$G$148,A26)</f>
        <v>0</v>
      </c>
      <c r="C26" s="133"/>
      <c r="D26" s="133"/>
      <c r="E26" s="133"/>
      <c r="F26" s="133"/>
      <c r="G26" s="133"/>
      <c r="H26" s="133"/>
      <c r="I26" s="133"/>
      <c r="J26" s="133"/>
    </row>
    <row r="27" spans="1:10" ht="15" customHeight="1">
      <c r="A27" s="70" t="s">
        <v>169</v>
      </c>
      <c r="B27" s="63">
        <f>COUNTIF('Seguimiento de NC'!$G$3:$G$148,A27)</f>
        <v>0</v>
      </c>
      <c r="C27" s="133"/>
      <c r="D27" s="133"/>
      <c r="E27" s="133"/>
      <c r="F27" s="133"/>
      <c r="G27" s="133"/>
      <c r="H27" s="133"/>
      <c r="I27" s="133"/>
      <c r="J27" s="133"/>
    </row>
    <row r="28" spans="1:10" ht="15" customHeight="1">
      <c r="A28" s="70" t="s">
        <v>170</v>
      </c>
      <c r="B28" s="63">
        <f>COUNTIF('Seguimiento de NC'!$G$3:$G$148,A28)</f>
        <v>0</v>
      </c>
      <c r="C28" s="133"/>
      <c r="D28" s="133"/>
      <c r="E28" s="133"/>
      <c r="F28" s="133"/>
      <c r="G28" s="133"/>
      <c r="H28" s="133"/>
      <c r="I28" s="133"/>
      <c r="J28" s="133"/>
    </row>
    <row r="29" spans="1:10" ht="15" customHeight="1">
      <c r="A29" s="70" t="s">
        <v>171</v>
      </c>
      <c r="B29" s="63">
        <f>COUNTIF('Seguimiento de NC'!$G$3:$G$148,A29)</f>
        <v>0</v>
      </c>
      <c r="C29" s="133"/>
      <c r="D29" s="133"/>
      <c r="E29" s="133"/>
      <c r="F29" s="133"/>
      <c r="G29" s="133"/>
      <c r="H29" s="133"/>
      <c r="I29" s="133"/>
      <c r="J29" s="133"/>
    </row>
    <row r="30" spans="1:10" ht="15" customHeight="1">
      <c r="A30" s="70" t="s">
        <v>172</v>
      </c>
      <c r="B30" s="63">
        <f>COUNTIF('Seguimiento de NC'!$G$3:$G$148,A30)</f>
        <v>0</v>
      </c>
      <c r="C30" s="133"/>
      <c r="D30" s="133"/>
      <c r="E30" s="133"/>
      <c r="F30" s="133"/>
      <c r="G30" s="133"/>
      <c r="H30" s="133"/>
      <c r="I30" s="133"/>
      <c r="J30" s="133"/>
    </row>
    <row r="31" spans="1:10" ht="15" customHeight="1">
      <c r="A31" s="71" t="s">
        <v>142</v>
      </c>
      <c r="B31" s="64">
        <f>SUM(B25:B30)</f>
        <v>25</v>
      </c>
      <c r="C31" s="133"/>
      <c r="D31" s="133"/>
      <c r="E31" s="133"/>
      <c r="F31" s="133"/>
      <c r="G31" s="133"/>
      <c r="H31" s="133"/>
      <c r="I31" s="133"/>
      <c r="J31" s="133"/>
    </row>
    <row r="32" spans="1:10" ht="15" customHeight="1">
      <c r="A32" s="133"/>
      <c r="B32" s="133"/>
      <c r="C32" s="133"/>
      <c r="D32" s="133"/>
      <c r="E32" s="133"/>
      <c r="F32" s="133"/>
      <c r="G32" s="133"/>
      <c r="H32" s="133"/>
      <c r="I32" s="133"/>
      <c r="J32" s="133"/>
    </row>
    <row r="33" spans="1:10" ht="15" customHeight="1">
      <c r="A33" s="133"/>
      <c r="B33" s="133"/>
      <c r="C33" s="133"/>
      <c r="D33" s="133"/>
      <c r="E33" s="133"/>
      <c r="F33" s="133"/>
      <c r="G33" s="133"/>
      <c r="H33" s="133"/>
      <c r="I33" s="133"/>
      <c r="J33" s="133"/>
    </row>
    <row r="34" spans="1:10" ht="15" customHeight="1">
      <c r="A34" s="133"/>
      <c r="B34" s="133"/>
      <c r="C34" s="133"/>
      <c r="D34" s="133"/>
      <c r="E34" s="133"/>
      <c r="F34" s="133"/>
      <c r="G34" s="133"/>
      <c r="H34" s="133"/>
      <c r="I34" s="133"/>
      <c r="J34" s="133"/>
    </row>
    <row r="35" spans="1:10" ht="15" customHeight="1">
      <c r="A35" s="133"/>
      <c r="B35" s="133"/>
      <c r="C35" s="133"/>
      <c r="D35" s="133"/>
      <c r="E35" s="133"/>
      <c r="F35" s="133"/>
      <c r="G35" s="133"/>
      <c r="H35" s="133"/>
      <c r="I35" s="133"/>
      <c r="J35" s="133"/>
    </row>
    <row r="36" spans="1:10" ht="15" customHeight="1">
      <c r="A36" s="133"/>
      <c r="B36" s="133"/>
      <c r="C36" s="133"/>
      <c r="D36" s="133"/>
      <c r="E36" s="133"/>
      <c r="F36" s="133"/>
      <c r="G36" s="133"/>
      <c r="H36" s="133"/>
      <c r="I36" s="133"/>
      <c r="J36" s="133"/>
    </row>
    <row r="37" spans="1:10" ht="15" customHeight="1">
      <c r="A37" s="133"/>
      <c r="B37" s="133"/>
      <c r="C37" s="133"/>
      <c r="D37" s="133"/>
      <c r="E37" s="133"/>
      <c r="F37" s="133"/>
      <c r="G37" s="133"/>
      <c r="H37" s="133"/>
      <c r="I37" s="133"/>
      <c r="J37" s="133"/>
    </row>
    <row r="38" spans="1:10" ht="15" customHeight="1">
      <c r="A38" s="133"/>
      <c r="B38" s="133"/>
      <c r="C38" s="133"/>
      <c r="D38" s="133"/>
      <c r="E38" s="133"/>
      <c r="F38" s="133"/>
      <c r="G38" s="133"/>
      <c r="H38" s="133"/>
      <c r="I38" s="133"/>
      <c r="J38" s="133"/>
    </row>
    <row r="39" spans="1:10" ht="15" customHeight="1">
      <c r="A39" s="132" t="s">
        <v>173</v>
      </c>
      <c r="B39" s="132"/>
      <c r="C39" s="132"/>
      <c r="D39" s="132"/>
      <c r="E39" s="132"/>
      <c r="F39" s="132"/>
      <c r="G39" s="132"/>
      <c r="H39" s="132"/>
      <c r="I39" s="132"/>
      <c r="J39" s="132"/>
    </row>
    <row r="40" spans="1:10" ht="15" customHeight="1">
      <c r="A40" s="135" t="s">
        <v>173</v>
      </c>
      <c r="B40" s="136"/>
      <c r="C40" s="133"/>
      <c r="D40" s="133"/>
      <c r="E40" s="133"/>
      <c r="F40" s="133"/>
      <c r="G40" s="133"/>
      <c r="H40" s="133"/>
      <c r="I40" s="133"/>
      <c r="J40" s="133"/>
    </row>
    <row r="41" spans="1:10" ht="15" customHeight="1">
      <c r="A41" s="66" t="s">
        <v>174</v>
      </c>
      <c r="B41" s="72">
        <f>Planificación!I47</f>
        <v>127</v>
      </c>
      <c r="C41" s="133"/>
      <c r="D41" s="133"/>
      <c r="E41" s="133"/>
      <c r="F41" s="133"/>
      <c r="G41" s="133"/>
      <c r="H41" s="133"/>
      <c r="I41" s="133"/>
      <c r="J41" s="133"/>
    </row>
    <row r="42" spans="1:10" ht="15" customHeight="1">
      <c r="A42" s="66" t="s">
        <v>175</v>
      </c>
      <c r="B42" s="72">
        <f>Planificación!L47</f>
        <v>145</v>
      </c>
      <c r="C42" s="133"/>
      <c r="D42" s="133"/>
      <c r="E42" s="133"/>
      <c r="F42" s="133"/>
      <c r="G42" s="133"/>
      <c r="H42" s="133"/>
      <c r="I42" s="133"/>
      <c r="J42" s="133"/>
    </row>
    <row r="43" spans="1:10" ht="15" customHeight="1">
      <c r="A43" s="68" t="s">
        <v>142</v>
      </c>
      <c r="B43" s="72">
        <f>B41-B42</f>
        <v>-18</v>
      </c>
      <c r="C43" s="133"/>
      <c r="D43" s="133"/>
      <c r="E43" s="133"/>
      <c r="F43" s="133"/>
      <c r="G43" s="133"/>
      <c r="H43" s="133"/>
      <c r="I43" s="133"/>
      <c r="J43" s="133"/>
    </row>
    <row r="44" spans="1:10" ht="15" customHeight="1">
      <c r="A44" s="133"/>
      <c r="B44" s="133"/>
      <c r="C44" s="133"/>
      <c r="D44" s="133"/>
      <c r="E44" s="133"/>
      <c r="F44" s="133"/>
      <c r="G44" s="133"/>
      <c r="H44" s="133"/>
      <c r="I44" s="133"/>
      <c r="J44" s="133"/>
    </row>
    <row r="45" spans="1:10" ht="15" customHeight="1">
      <c r="A45" s="133"/>
      <c r="B45" s="133"/>
      <c r="C45" s="133"/>
      <c r="D45" s="133"/>
      <c r="E45" s="133"/>
      <c r="F45" s="133"/>
      <c r="G45" s="133"/>
      <c r="H45" s="133"/>
      <c r="I45" s="133"/>
      <c r="J45" s="133"/>
    </row>
    <row r="46" spans="1:10" ht="15" customHeight="1">
      <c r="A46" s="133"/>
      <c r="B46" s="133"/>
      <c r="C46" s="133"/>
      <c r="D46" s="133"/>
      <c r="E46" s="133"/>
      <c r="F46" s="133"/>
      <c r="G46" s="133"/>
      <c r="H46" s="133"/>
      <c r="I46" s="133"/>
      <c r="J46" s="133"/>
    </row>
    <row r="47" spans="1:10" ht="15" customHeight="1">
      <c r="A47" s="133"/>
      <c r="B47" s="133"/>
      <c r="C47" s="133"/>
      <c r="D47" s="133"/>
      <c r="E47" s="133"/>
      <c r="F47" s="133"/>
      <c r="G47" s="133"/>
      <c r="H47" s="133"/>
      <c r="I47" s="133"/>
      <c r="J47" s="133"/>
    </row>
    <row r="48" spans="1:10" ht="15" customHeight="1">
      <c r="A48" s="133"/>
      <c r="B48" s="133"/>
      <c r="C48" s="133"/>
      <c r="D48" s="133"/>
      <c r="E48" s="133"/>
      <c r="F48" s="133"/>
      <c r="G48" s="133"/>
      <c r="H48" s="133"/>
      <c r="I48" s="133"/>
      <c r="J48" s="133"/>
    </row>
    <row r="49" spans="1:10" ht="15" customHeight="1">
      <c r="A49" s="133"/>
      <c r="B49" s="133"/>
      <c r="C49" s="133"/>
      <c r="D49" s="133"/>
      <c r="E49" s="133"/>
      <c r="F49" s="133"/>
      <c r="G49" s="133"/>
      <c r="H49" s="133"/>
      <c r="I49" s="133"/>
      <c r="J49" s="133"/>
    </row>
    <row r="50" spans="1:10" ht="15" customHeight="1">
      <c r="A50" s="133"/>
      <c r="B50" s="133"/>
      <c r="C50" s="133"/>
      <c r="D50" s="133"/>
      <c r="E50" s="133"/>
      <c r="F50" s="133"/>
      <c r="G50" s="133"/>
      <c r="H50" s="133"/>
      <c r="I50" s="133"/>
      <c r="J50" s="133"/>
    </row>
    <row r="51" spans="1:10" ht="15" customHeight="1">
      <c r="A51" s="133"/>
      <c r="B51" s="133"/>
      <c r="C51" s="133"/>
      <c r="D51" s="133"/>
      <c r="E51" s="133"/>
      <c r="F51" s="133"/>
      <c r="G51" s="133"/>
      <c r="H51" s="133"/>
      <c r="I51" s="133"/>
      <c r="J51" s="133"/>
    </row>
    <row r="52" spans="1:10" ht="15" customHeight="1">
      <c r="A52" s="133"/>
      <c r="B52" s="133"/>
      <c r="C52" s="133"/>
      <c r="D52" s="133"/>
      <c r="E52" s="133"/>
      <c r="F52" s="133"/>
      <c r="G52" s="133"/>
      <c r="H52" s="133"/>
      <c r="I52" s="133"/>
      <c r="J52" s="133"/>
    </row>
    <row r="53" spans="1:10" ht="15" customHeight="1">
      <c r="A53" s="133"/>
      <c r="B53" s="133"/>
      <c r="C53" s="133"/>
      <c r="D53" s="133"/>
      <c r="E53" s="133"/>
      <c r="F53" s="133"/>
      <c r="G53" s="133"/>
      <c r="H53" s="133"/>
      <c r="I53" s="133"/>
      <c r="J53" s="133"/>
    </row>
    <row r="54" spans="1:10" ht="15" customHeight="1">
      <c r="A54" s="133"/>
      <c r="B54" s="133"/>
      <c r="C54" s="133"/>
      <c r="D54" s="133"/>
      <c r="E54" s="133"/>
      <c r="F54" s="133"/>
      <c r="G54" s="133"/>
      <c r="H54" s="133"/>
      <c r="I54" s="133"/>
      <c r="J54" s="133"/>
    </row>
    <row r="55" spans="1:10" ht="15" customHeight="1">
      <c r="A55" s="132" t="s">
        <v>176</v>
      </c>
      <c r="B55" s="132"/>
      <c r="C55" s="132"/>
      <c r="D55" s="132"/>
      <c r="E55" s="132"/>
      <c r="F55" s="132"/>
      <c r="G55" s="132"/>
      <c r="H55" s="132"/>
      <c r="I55" s="132"/>
      <c r="J55" s="132"/>
    </row>
    <row r="56" spans="1:10" ht="15" customHeight="1">
      <c r="A56" s="69" t="s">
        <v>77</v>
      </c>
      <c r="B56" s="69" t="s">
        <v>142</v>
      </c>
      <c r="C56" s="123"/>
      <c r="D56" s="129"/>
      <c r="E56" s="129"/>
      <c r="F56" s="129"/>
      <c r="G56" s="129"/>
      <c r="H56" s="129"/>
      <c r="I56" s="129"/>
      <c r="J56" s="124"/>
    </row>
    <row r="57" spans="1:10" ht="15" customHeight="1">
      <c r="A57" s="67" t="s">
        <v>149</v>
      </c>
      <c r="B57" s="63">
        <f>COUNTIF('Seguimiento de NC'!$H$3:$H$148,A57)</f>
        <v>19</v>
      </c>
      <c r="C57" s="125"/>
      <c r="D57" s="130"/>
      <c r="E57" s="130"/>
      <c r="F57" s="130"/>
      <c r="G57" s="130"/>
      <c r="H57" s="130"/>
      <c r="I57" s="130"/>
      <c r="J57" s="126"/>
    </row>
    <row r="58" spans="1:10" ht="15" customHeight="1">
      <c r="A58" s="67" t="s">
        <v>155</v>
      </c>
      <c r="B58" s="63">
        <f>COUNTIF('Seguimiento de NC'!$H$3:$H$148,A58)</f>
        <v>6</v>
      </c>
      <c r="C58" s="125"/>
      <c r="D58" s="130"/>
      <c r="E58" s="130"/>
      <c r="F58" s="130"/>
      <c r="G58" s="130"/>
      <c r="H58" s="130"/>
      <c r="I58" s="130"/>
      <c r="J58" s="126"/>
    </row>
    <row r="59" spans="1:10" ht="15" customHeight="1">
      <c r="A59" s="67" t="s">
        <v>177</v>
      </c>
      <c r="B59" s="63">
        <f>COUNTIF('Seguimiento de NC'!$H$3:$H$148,A59)</f>
        <v>0</v>
      </c>
      <c r="C59" s="125"/>
      <c r="D59" s="130"/>
      <c r="E59" s="130"/>
      <c r="F59" s="130"/>
      <c r="G59" s="130"/>
      <c r="H59" s="130"/>
      <c r="I59" s="130"/>
      <c r="J59" s="126"/>
    </row>
    <row r="60" spans="1:10" ht="15" customHeight="1">
      <c r="A60" s="71" t="s">
        <v>142</v>
      </c>
      <c r="B60" s="64">
        <f>SUM(B57:B59)</f>
        <v>25</v>
      </c>
      <c r="C60" s="125"/>
      <c r="D60" s="130"/>
      <c r="E60" s="130"/>
      <c r="F60" s="130"/>
      <c r="G60" s="130"/>
      <c r="H60" s="130"/>
      <c r="I60" s="130"/>
      <c r="J60" s="126"/>
    </row>
    <row r="61" spans="1:10" ht="15" customHeight="1">
      <c r="A61" s="123"/>
      <c r="B61" s="124"/>
      <c r="C61" s="125"/>
      <c r="D61" s="130"/>
      <c r="E61" s="130"/>
      <c r="F61" s="130"/>
      <c r="G61" s="130"/>
      <c r="H61" s="130"/>
      <c r="I61" s="130"/>
      <c r="J61" s="126"/>
    </row>
    <row r="62" spans="1:10" ht="15" customHeight="1">
      <c r="A62" s="125"/>
      <c r="B62" s="126"/>
      <c r="C62" s="125"/>
      <c r="D62" s="130"/>
      <c r="E62" s="130"/>
      <c r="F62" s="130"/>
      <c r="G62" s="130"/>
      <c r="H62" s="130"/>
      <c r="I62" s="130"/>
      <c r="J62" s="126"/>
    </row>
    <row r="63" spans="1:10" ht="15" customHeight="1">
      <c r="A63" s="125"/>
      <c r="B63" s="126"/>
      <c r="C63" s="125"/>
      <c r="D63" s="130"/>
      <c r="E63" s="130"/>
      <c r="F63" s="130"/>
      <c r="G63" s="130"/>
      <c r="H63" s="130"/>
      <c r="I63" s="130"/>
      <c r="J63" s="126"/>
    </row>
    <row r="64" spans="1:10" ht="15" customHeight="1">
      <c r="A64" s="125"/>
      <c r="B64" s="126"/>
      <c r="C64" s="125"/>
      <c r="D64" s="130"/>
      <c r="E64" s="130"/>
      <c r="F64" s="130"/>
      <c r="G64" s="130"/>
      <c r="H64" s="130"/>
      <c r="I64" s="130"/>
      <c r="J64" s="126"/>
    </row>
    <row r="65" spans="1:10" ht="15" customHeight="1">
      <c r="A65" s="125"/>
      <c r="B65" s="126"/>
      <c r="C65" s="125"/>
      <c r="D65" s="130"/>
      <c r="E65" s="130"/>
      <c r="F65" s="130"/>
      <c r="G65" s="130"/>
      <c r="H65" s="130"/>
      <c r="I65" s="130"/>
      <c r="J65" s="126"/>
    </row>
    <row r="66" spans="1:10" ht="15" customHeight="1">
      <c r="A66" s="125"/>
      <c r="B66" s="126"/>
      <c r="C66" s="125"/>
      <c r="D66" s="130"/>
      <c r="E66" s="130"/>
      <c r="F66" s="130"/>
      <c r="G66" s="130"/>
      <c r="H66" s="130"/>
      <c r="I66" s="130"/>
      <c r="J66" s="126"/>
    </row>
    <row r="67" spans="1:10" ht="15" customHeight="1">
      <c r="A67" s="125"/>
      <c r="B67" s="126"/>
      <c r="C67" s="125"/>
      <c r="D67" s="130"/>
      <c r="E67" s="130"/>
      <c r="F67" s="130"/>
      <c r="G67" s="130"/>
      <c r="H67" s="130"/>
      <c r="I67" s="130"/>
      <c r="J67" s="126"/>
    </row>
    <row r="68" spans="1:10" ht="15" customHeight="1">
      <c r="A68" s="125"/>
      <c r="B68" s="126"/>
      <c r="C68" s="125"/>
      <c r="D68" s="130"/>
      <c r="E68" s="130"/>
      <c r="F68" s="130"/>
      <c r="G68" s="130"/>
      <c r="H68" s="130"/>
      <c r="I68" s="130"/>
      <c r="J68" s="126"/>
    </row>
    <row r="69" spans="1:10" ht="15" customHeight="1">
      <c r="A69" s="125"/>
      <c r="B69" s="126"/>
      <c r="C69" s="125"/>
      <c r="D69" s="130"/>
      <c r="E69" s="130"/>
      <c r="F69" s="130"/>
      <c r="G69" s="130"/>
      <c r="H69" s="130"/>
      <c r="I69" s="130"/>
      <c r="J69" s="126"/>
    </row>
    <row r="70" spans="1:10">
      <c r="A70" s="127"/>
      <c r="B70" s="128"/>
      <c r="C70" s="127"/>
      <c r="D70" s="131"/>
      <c r="E70" s="131"/>
      <c r="F70" s="131"/>
      <c r="G70" s="131"/>
      <c r="H70" s="131"/>
      <c r="I70" s="131"/>
      <c r="J70" s="128"/>
    </row>
  </sheetData>
  <mergeCells count="26">
    <mergeCell ref="A2:B2"/>
    <mergeCell ref="A3:B3"/>
    <mergeCell ref="A1:J1"/>
    <mergeCell ref="C2:J2"/>
    <mergeCell ref="C3:J3"/>
    <mergeCell ref="A4:B4"/>
    <mergeCell ref="A40:B40"/>
    <mergeCell ref="A5:B5"/>
    <mergeCell ref="F5:G5"/>
    <mergeCell ref="A6:B6"/>
    <mergeCell ref="C4:J4"/>
    <mergeCell ref="H5:J5"/>
    <mergeCell ref="C5:E5"/>
    <mergeCell ref="C6:J6"/>
    <mergeCell ref="A7:J7"/>
    <mergeCell ref="C8:J22"/>
    <mergeCell ref="A13:B22"/>
    <mergeCell ref="A23:J23"/>
    <mergeCell ref="C24:J38"/>
    <mergeCell ref="A32:B38"/>
    <mergeCell ref="A61:B70"/>
    <mergeCell ref="C56:J70"/>
    <mergeCell ref="A39:J39"/>
    <mergeCell ref="C40:J54"/>
    <mergeCell ref="A44:B54"/>
    <mergeCell ref="A55:J55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K40"/>
  <sheetViews>
    <sheetView zoomScale="85" zoomScaleNormal="85" workbookViewId="0">
      <selection activeCell="A2" sqref="A2"/>
    </sheetView>
  </sheetViews>
  <sheetFormatPr defaultColWidth="9.140625" defaultRowHeight="12.75"/>
  <cols>
    <col min="1" max="1" width="19.140625" style="41" bestFit="1" customWidth="1"/>
    <col min="2" max="2" width="4.42578125" style="41" customWidth="1"/>
    <col min="3" max="3" width="23.7109375" style="41" bestFit="1" customWidth="1"/>
    <col min="4" max="4" width="4.42578125" style="41" customWidth="1"/>
    <col min="5" max="5" width="21.42578125" style="41" bestFit="1" customWidth="1"/>
    <col min="6" max="6" width="4.42578125" style="41" customWidth="1"/>
    <col min="7" max="7" width="27" style="41" bestFit="1" customWidth="1"/>
    <col min="8" max="8" width="4.42578125" style="41" customWidth="1"/>
    <col min="9" max="9" width="58.42578125" style="41" bestFit="1" customWidth="1"/>
    <col min="10" max="10" width="4.42578125" style="41" customWidth="1"/>
    <col min="11" max="16384" width="9.140625" style="41"/>
  </cols>
  <sheetData>
    <row r="1" spans="1:11">
      <c r="A1" s="40" t="s">
        <v>178</v>
      </c>
      <c r="C1" s="39" t="s">
        <v>81</v>
      </c>
      <c r="E1" s="40" t="s">
        <v>179</v>
      </c>
      <c r="G1" s="40" t="s">
        <v>180</v>
      </c>
      <c r="I1" s="40" t="s">
        <v>181</v>
      </c>
      <c r="K1" s="45" t="s">
        <v>182</v>
      </c>
    </row>
    <row r="2" spans="1:11">
      <c r="A2" s="42" t="s">
        <v>102</v>
      </c>
      <c r="C2" s="43" t="s">
        <v>149</v>
      </c>
      <c r="E2" s="43" t="s">
        <v>169</v>
      </c>
      <c r="G2" s="43" t="s">
        <v>183</v>
      </c>
      <c r="I2" s="42" t="s">
        <v>184</v>
      </c>
      <c r="K2" s="46" t="s">
        <v>104</v>
      </c>
    </row>
    <row r="3" spans="1:11">
      <c r="A3" s="42" t="s">
        <v>112</v>
      </c>
      <c r="C3" s="43" t="s">
        <v>155</v>
      </c>
      <c r="E3" s="43" t="s">
        <v>148</v>
      </c>
      <c r="G3" s="43" t="s">
        <v>185</v>
      </c>
      <c r="I3" s="42" t="s">
        <v>186</v>
      </c>
      <c r="K3" s="46" t="s">
        <v>105</v>
      </c>
    </row>
    <row r="4" spans="1:11">
      <c r="A4" s="42" t="s">
        <v>118</v>
      </c>
      <c r="C4" s="43" t="s">
        <v>177</v>
      </c>
      <c r="E4" s="43" t="s">
        <v>168</v>
      </c>
      <c r="G4" s="43" t="s">
        <v>101</v>
      </c>
      <c r="I4" s="42" t="s">
        <v>187</v>
      </c>
    </row>
    <row r="5" spans="1:11">
      <c r="A5" s="42" t="s">
        <v>124</v>
      </c>
      <c r="E5" s="43" t="s">
        <v>170</v>
      </c>
      <c r="G5" s="43"/>
      <c r="I5" s="42" t="s">
        <v>188</v>
      </c>
    </row>
    <row r="6" spans="1:11">
      <c r="A6" s="42" t="s">
        <v>129</v>
      </c>
      <c r="E6" s="43" t="s">
        <v>171</v>
      </c>
      <c r="G6" s="43"/>
      <c r="I6" s="42" t="s">
        <v>189</v>
      </c>
    </row>
    <row r="7" spans="1:11">
      <c r="A7" s="42"/>
      <c r="E7" s="43" t="s">
        <v>172</v>
      </c>
      <c r="G7" s="43"/>
      <c r="I7" s="42" t="s">
        <v>190</v>
      </c>
    </row>
    <row r="8" spans="1:11">
      <c r="A8" s="42"/>
      <c r="I8" s="42" t="s">
        <v>191</v>
      </c>
    </row>
    <row r="9" spans="1:11">
      <c r="A9" s="42"/>
      <c r="I9" s="42" t="s">
        <v>192</v>
      </c>
    </row>
    <row r="10" spans="1:11">
      <c r="A10" s="42"/>
      <c r="E10" s="44"/>
      <c r="I10" s="42" t="s">
        <v>193</v>
      </c>
    </row>
    <row r="11" spans="1:11">
      <c r="A11" s="42"/>
      <c r="E11" s="44"/>
      <c r="I11" s="42" t="s">
        <v>120</v>
      </c>
    </row>
    <row r="12" spans="1:11" ht="12.75" customHeight="1">
      <c r="E12" s="44"/>
      <c r="I12" s="42" t="s">
        <v>121</v>
      </c>
    </row>
    <row r="13" spans="1:11">
      <c r="I13" s="42" t="s">
        <v>122</v>
      </c>
    </row>
    <row r="14" spans="1:11">
      <c r="I14" s="42" t="s">
        <v>123</v>
      </c>
    </row>
    <row r="15" spans="1:11">
      <c r="I15" s="42" t="s">
        <v>194</v>
      </c>
    </row>
    <row r="16" spans="1:11">
      <c r="I16" s="42" t="s">
        <v>195</v>
      </c>
    </row>
    <row r="17" spans="9:9">
      <c r="I17" s="42" t="s">
        <v>196</v>
      </c>
    </row>
    <row r="18" spans="9:9">
      <c r="I18" s="42" t="s">
        <v>136</v>
      </c>
    </row>
    <row r="19" spans="9:9">
      <c r="I19" s="42" t="s">
        <v>197</v>
      </c>
    </row>
    <row r="20" spans="9:9">
      <c r="I20" s="42" t="s">
        <v>198</v>
      </c>
    </row>
    <row r="21" spans="9:9">
      <c r="I21" s="42" t="s">
        <v>199</v>
      </c>
    </row>
    <row r="22" spans="9:9">
      <c r="I22" s="42" t="s">
        <v>200</v>
      </c>
    </row>
    <row r="23" spans="9:9">
      <c r="I23" s="42" t="s">
        <v>201</v>
      </c>
    </row>
    <row r="24" spans="9:9">
      <c r="I24" s="42" t="s">
        <v>202</v>
      </c>
    </row>
    <row r="25" spans="9:9">
      <c r="I25" s="42" t="s">
        <v>203</v>
      </c>
    </row>
    <row r="26" spans="9:9">
      <c r="I26" s="42" t="s">
        <v>204</v>
      </c>
    </row>
    <row r="27" spans="9:9">
      <c r="I27" s="42" t="s">
        <v>205</v>
      </c>
    </row>
    <row r="28" spans="9:9">
      <c r="I28" s="42" t="s">
        <v>206</v>
      </c>
    </row>
    <row r="29" spans="9:9">
      <c r="I29" s="42" t="s">
        <v>207</v>
      </c>
    </row>
    <row r="30" spans="9:9">
      <c r="I30" s="42" t="s">
        <v>208</v>
      </c>
    </row>
    <row r="31" spans="9:9">
      <c r="I31" s="42" t="s">
        <v>209</v>
      </c>
    </row>
    <row r="32" spans="9:9">
      <c r="I32" s="42" t="s">
        <v>141</v>
      </c>
    </row>
    <row r="33" spans="9:9">
      <c r="I33" s="42" t="s">
        <v>210</v>
      </c>
    </row>
    <row r="34" spans="9:9">
      <c r="I34" s="42" t="s">
        <v>211</v>
      </c>
    </row>
    <row r="35" spans="9:9">
      <c r="I35" s="42" t="s">
        <v>212</v>
      </c>
    </row>
    <row r="36" spans="9:9">
      <c r="I36" s="42"/>
    </row>
    <row r="37" spans="9:9">
      <c r="I37" s="42"/>
    </row>
    <row r="38" spans="9:9">
      <c r="I38" s="42"/>
    </row>
    <row r="39" spans="9:9">
      <c r="I39" s="42"/>
    </row>
    <row r="40" spans="9:9">
      <c r="I40" s="42"/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GMDSA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NP5375114</dc:creator>
  <cp:keywords/>
  <dc:description/>
  <cp:lastModifiedBy>ALUMNO - ELLIOT LEO GARAMENDI SARMIENTO</cp:lastModifiedBy>
  <cp:revision/>
  <dcterms:created xsi:type="dcterms:W3CDTF">2007-02-12T17:08:23Z</dcterms:created>
  <dcterms:modified xsi:type="dcterms:W3CDTF">2020-02-16T01:47:14Z</dcterms:modified>
  <cp:category/>
  <cp:contentStatus/>
</cp:coreProperties>
</file>