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3D633BE-ED22-4176-8F15-3351A25DB5D9}" xr6:coauthVersionLast="47" xr6:coauthVersionMax="47" xr10:uidLastSave="{00000000-0000-0000-0000-000000000000}"/>
  <bookViews>
    <workbookView xWindow="-98" yWindow="-98" windowWidth="22695" windowHeight="14595" activeTab="1" xr2:uid="{9CA52F10-A8DE-413C-A178-2430F032102C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5" l="1"/>
  <c r="O46" i="5"/>
  <c r="O45" i="5"/>
  <c r="O44" i="5"/>
  <c r="N47" i="4"/>
  <c r="N46" i="4"/>
  <c r="N45" i="4"/>
  <c r="N47" i="5"/>
  <c r="N46" i="5"/>
  <c r="N45" i="5"/>
  <c r="N44" i="5"/>
  <c r="M47" i="4"/>
  <c r="M46" i="4"/>
  <c r="M45" i="4"/>
  <c r="M44" i="4"/>
  <c r="P36" i="6"/>
  <c r="Q35" i="6"/>
  <c r="P35" i="6"/>
  <c r="P34" i="6"/>
  <c r="P33" i="6"/>
  <c r="O36" i="6"/>
  <c r="O35" i="6"/>
  <c r="O34" i="6"/>
  <c r="O33" i="6"/>
  <c r="Q34" i="6"/>
  <c r="Q33" i="6"/>
  <c r="Q32" i="6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M41" i="5" s="1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M41" i="4" s="1"/>
  <c r="O5" i="4"/>
  <c r="P5" i="4"/>
  <c r="L6" i="4"/>
  <c r="M6" i="4"/>
  <c r="O6" i="4"/>
  <c r="P6" i="4"/>
  <c r="P41" i="4" s="1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L41" i="4" s="1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L41" i="5"/>
  <c r="O41" i="4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J4" i="6" s="1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N45" i="7"/>
  <c r="M45" i="7"/>
  <c r="J45" i="7"/>
  <c r="K45" i="7"/>
  <c r="H45" i="7"/>
  <c r="G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I4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J3" i="4"/>
  <c r="T41" i="3" s="1"/>
  <c r="A4" i="4"/>
  <c r="B45" i="7"/>
  <c r="O45" i="7"/>
  <c r="D45" i="7"/>
  <c r="E45" i="7"/>
  <c r="C45" i="7"/>
  <c r="B24" i="2"/>
  <c r="S3" i="7"/>
  <c r="S23" i="7" s="1"/>
  <c r="T3" i="7"/>
  <c r="T23" i="7" s="1"/>
  <c r="U3" i="7"/>
  <c r="AD29" i="3" s="1"/>
  <c r="AH29" i="3" s="1"/>
  <c r="S4" i="7"/>
  <c r="AB30" i="3" s="1"/>
  <c r="AF30" i="3" s="1"/>
  <c r="T4" i="7"/>
  <c r="AC30" i="3" s="1"/>
  <c r="AG30" i="3" s="1"/>
  <c r="U4" i="7"/>
  <c r="R4" i="7" s="1"/>
  <c r="AA30" i="3" s="1"/>
  <c r="AE30" i="3" s="1"/>
  <c r="S5" i="7"/>
  <c r="T5" i="7"/>
  <c r="AC31" i="3" s="1"/>
  <c r="AE10" i="3" s="1"/>
  <c r="U5" i="7"/>
  <c r="R5" i="7" s="1"/>
  <c r="AA31" i="3" s="1"/>
  <c r="AE31" i="3" s="1"/>
  <c r="S6" i="7"/>
  <c r="AB32" i="3" s="1"/>
  <c r="AF32" i="3" s="1"/>
  <c r="T6" i="7"/>
  <c r="T26" i="7" s="1"/>
  <c r="U6" i="7"/>
  <c r="R6" i="7" s="1"/>
  <c r="S7" i="7"/>
  <c r="S27" i="7" s="1"/>
  <c r="T7" i="7"/>
  <c r="AC33" i="3" s="1"/>
  <c r="U7" i="7"/>
  <c r="R7" i="7" s="1"/>
  <c r="AA33" i="3" s="1"/>
  <c r="AA12" i="3" s="1"/>
  <c r="S8" i="7"/>
  <c r="AB34" i="3" s="1"/>
  <c r="AF34" i="3" s="1"/>
  <c r="T8" i="7"/>
  <c r="AC34" i="3" s="1"/>
  <c r="AG34" i="3" s="1"/>
  <c r="U8" i="7"/>
  <c r="R8" i="7" s="1"/>
  <c r="AA34" i="3" s="1"/>
  <c r="AA13" i="3" s="1"/>
  <c r="S9" i="7"/>
  <c r="AB35" i="3" s="1"/>
  <c r="AF35" i="3" s="1"/>
  <c r="T9" i="7"/>
  <c r="AC35" i="3" s="1"/>
  <c r="AG35" i="3" s="1"/>
  <c r="U9" i="7"/>
  <c r="R9" i="7" s="1"/>
  <c r="S10" i="7"/>
  <c r="S30" i="7" s="1"/>
  <c r="T10" i="7"/>
  <c r="AC36" i="3" s="1"/>
  <c r="AG36" i="3" s="1"/>
  <c r="U10" i="7"/>
  <c r="R10" i="7" s="1"/>
  <c r="S11" i="7"/>
  <c r="AB37" i="3" s="1"/>
  <c r="AF37" i="3" s="1"/>
  <c r="T11" i="7"/>
  <c r="AC37" i="3" s="1"/>
  <c r="AG37" i="3" s="1"/>
  <c r="U11" i="7"/>
  <c r="R11" i="7" s="1"/>
  <c r="AA37" i="3" s="1"/>
  <c r="AA16" i="3" s="1"/>
  <c r="S12" i="7"/>
  <c r="AB38" i="3" s="1"/>
  <c r="AF38" i="3" s="1"/>
  <c r="T12" i="7"/>
  <c r="AC38" i="3" s="1"/>
  <c r="U12" i="7"/>
  <c r="R12" i="7" s="1"/>
  <c r="S13" i="7"/>
  <c r="T13" i="7"/>
  <c r="T33" i="7" s="1"/>
  <c r="U13" i="7"/>
  <c r="R13" i="7" s="1"/>
  <c r="S14" i="7"/>
  <c r="AB40" i="3" s="1"/>
  <c r="AF40" i="3" s="1"/>
  <c r="T14" i="7"/>
  <c r="AC40" i="3" s="1"/>
  <c r="AG40" i="3" s="1"/>
  <c r="U14" i="7"/>
  <c r="R14" i="7" s="1"/>
  <c r="AA40" i="3" s="1"/>
  <c r="AA19" i="3" s="1"/>
  <c r="S15" i="7"/>
  <c r="AB41" i="3" s="1"/>
  <c r="AC20" i="3" s="1"/>
  <c r="T15" i="7"/>
  <c r="AC41" i="3" s="1"/>
  <c r="AE20" i="3" s="1"/>
  <c r="U15" i="7"/>
  <c r="R15" i="7" s="1"/>
  <c r="S16" i="7"/>
  <c r="AB42" i="3" s="1"/>
  <c r="AF42" i="3" s="1"/>
  <c r="T16" i="7"/>
  <c r="AC42" i="3" s="1"/>
  <c r="U16" i="7"/>
  <c r="R16" i="7" s="1"/>
  <c r="AA42" i="3" s="1"/>
  <c r="AA21" i="3" s="1"/>
  <c r="S17" i="7"/>
  <c r="AB43" i="3" s="1"/>
  <c r="AF43" i="3" s="1"/>
  <c r="T17" i="7"/>
  <c r="T37" i="7" s="1"/>
  <c r="U17" i="7"/>
  <c r="R17" i="7" s="1"/>
  <c r="AA43" i="3" s="1"/>
  <c r="AE43" i="3" s="1"/>
  <c r="S18" i="7"/>
  <c r="S38" i="7" s="1"/>
  <c r="T18" i="7"/>
  <c r="AC44" i="3" s="1"/>
  <c r="AE23" i="3" s="1"/>
  <c r="U18" i="7"/>
  <c r="R18" i="7" s="1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8" i="3"/>
  <c r="AA6" i="3"/>
  <c r="AI30" i="3"/>
  <c r="AJ9" i="3" s="1"/>
  <c r="AI31" i="3"/>
  <c r="AJ10" i="3" s="1"/>
  <c r="AI32" i="3"/>
  <c r="AJ11" i="3" s="1"/>
  <c r="AI33" i="3"/>
  <c r="AJ12" i="3" s="1"/>
  <c r="AI34" i="3"/>
  <c r="AJ13" i="3" s="1"/>
  <c r="AI35" i="3"/>
  <c r="AJ14" i="3" s="1"/>
  <c r="AI36" i="3"/>
  <c r="AJ15" i="3" s="1"/>
  <c r="AI37" i="3"/>
  <c r="AJ16" i="3" s="1"/>
  <c r="AI38" i="3"/>
  <c r="AJ17" i="3" s="1"/>
  <c r="AI39" i="3"/>
  <c r="AJ18" i="3" s="1"/>
  <c r="AI40" i="3"/>
  <c r="AJ19" i="3" s="1"/>
  <c r="AI41" i="3"/>
  <c r="AJ20" i="3" s="1"/>
  <c r="AI42" i="3"/>
  <c r="AJ21" i="3" s="1"/>
  <c r="AI43" i="3"/>
  <c r="AJ22" i="3" s="1"/>
  <c r="AI44" i="3"/>
  <c r="AJ23" i="3" s="1"/>
  <c r="AI29" i="3"/>
  <c r="AJ8" i="3" s="1"/>
  <c r="AB31" i="3"/>
  <c r="AF31" i="3" s="1"/>
  <c r="AD31" i="3"/>
  <c r="AH31" i="3" s="1"/>
  <c r="AD32" i="3"/>
  <c r="AH32" i="3" s="1"/>
  <c r="AD33" i="3"/>
  <c r="AG12" i="3" s="1"/>
  <c r="AB39" i="3"/>
  <c r="AF39" i="3" s="1"/>
  <c r="AD41" i="3"/>
  <c r="AH41" i="3" s="1"/>
  <c r="AB29" i="3"/>
  <c r="AC8" i="3" s="1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S36" i="7"/>
  <c r="Z14" i="7"/>
  <c r="Y14" i="7"/>
  <c r="X14" i="7"/>
  <c r="Z13" i="7"/>
  <c r="Y13" i="7"/>
  <c r="X13" i="7"/>
  <c r="S34" i="7"/>
  <c r="Z12" i="7"/>
  <c r="Y12" i="7"/>
  <c r="X12" i="7"/>
  <c r="S33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U27" i="7"/>
  <c r="Z6" i="7"/>
  <c r="Y6" i="7"/>
  <c r="X6" i="7"/>
  <c r="Z5" i="7"/>
  <c r="Y5" i="7"/>
  <c r="X5" i="7"/>
  <c r="U25" i="7"/>
  <c r="T25" i="7"/>
  <c r="S25" i="7"/>
  <c r="M5" i="7"/>
  <c r="Z4" i="7"/>
  <c r="L45" i="7" s="1"/>
  <c r="Y4" i="7"/>
  <c r="I45" i="7" s="1"/>
  <c r="X4" i="7"/>
  <c r="M4" i="7"/>
  <c r="M3" i="7"/>
  <c r="S90" i="3"/>
  <c r="S88" i="3"/>
  <c r="S86" i="3"/>
  <c r="S84" i="3"/>
  <c r="N44" i="4" l="1"/>
  <c r="B42" i="2"/>
  <c r="B37" i="2"/>
  <c r="B38" i="2"/>
  <c r="B36" i="2"/>
  <c r="B40" i="2"/>
  <c r="I3" i="4"/>
  <c r="H4" i="5"/>
  <c r="I4" i="6"/>
  <c r="H3" i="4"/>
  <c r="J4" i="5"/>
  <c r="T42" i="3" s="1"/>
  <c r="H4" i="6"/>
  <c r="F45" i="7"/>
  <c r="AB33" i="3"/>
  <c r="AF33" i="3" s="1"/>
  <c r="S32" i="7"/>
  <c r="S28" i="7"/>
  <c r="AD36" i="3"/>
  <c r="AH36" i="3" s="1"/>
  <c r="S35" i="7"/>
  <c r="U37" i="7"/>
  <c r="AD37" i="3"/>
  <c r="AG16" i="3" s="1"/>
  <c r="AB44" i="3"/>
  <c r="AF44" i="3" s="1"/>
  <c r="AB36" i="3"/>
  <c r="AF36" i="3" s="1"/>
  <c r="U34" i="7"/>
  <c r="T29" i="7"/>
  <c r="AD35" i="3"/>
  <c r="AH35" i="3" s="1"/>
  <c r="U29" i="7"/>
  <c r="S29" i="7"/>
  <c r="AD40" i="3"/>
  <c r="AH40" i="3" s="1"/>
  <c r="AD30" i="3"/>
  <c r="AH30" i="3" s="1"/>
  <c r="S24" i="7"/>
  <c r="T27" i="7"/>
  <c r="U31" i="7"/>
  <c r="T32" i="7"/>
  <c r="U24" i="7"/>
  <c r="AD38" i="3"/>
  <c r="AH38" i="3" s="1"/>
  <c r="S37" i="7"/>
  <c r="AD43" i="3"/>
  <c r="AG22" i="3" s="1"/>
  <c r="T38" i="7"/>
  <c r="R3" i="7"/>
  <c r="AA29" i="3" s="1"/>
  <c r="AA8" i="3" s="1"/>
  <c r="T31" i="7"/>
  <c r="AD42" i="3"/>
  <c r="AH42" i="3" s="1"/>
  <c r="AD34" i="3"/>
  <c r="AG13" i="3" s="1"/>
  <c r="S26" i="7"/>
  <c r="U33" i="7"/>
  <c r="AD44" i="3"/>
  <c r="AH44" i="3" s="1"/>
  <c r="U36" i="7"/>
  <c r="U28" i="7"/>
  <c r="U38" i="7"/>
  <c r="AD39" i="3"/>
  <c r="AG18" i="3" s="1"/>
  <c r="AC29" i="3"/>
  <c r="AG29" i="3" s="1"/>
  <c r="AF29" i="3"/>
  <c r="U23" i="7"/>
  <c r="AG42" i="3"/>
  <c r="AE21" i="3"/>
  <c r="AA39" i="3"/>
  <c r="AE39" i="3" s="1"/>
  <c r="R33" i="7"/>
  <c r="R38" i="7"/>
  <c r="AA44" i="3"/>
  <c r="R30" i="7"/>
  <c r="AA36" i="3"/>
  <c r="AA15" i="3" s="1"/>
  <c r="R32" i="7"/>
  <c r="AA38" i="3"/>
  <c r="AE38" i="3" s="1"/>
  <c r="AG33" i="3"/>
  <c r="AE12" i="3"/>
  <c r="AA41" i="3"/>
  <c r="AA20" i="3" s="1"/>
  <c r="R35" i="7"/>
  <c r="AG38" i="3"/>
  <c r="AE17" i="3"/>
  <c r="AA35" i="3"/>
  <c r="AE35" i="3" s="1"/>
  <c r="R29" i="7"/>
  <c r="R26" i="7"/>
  <c r="AA32" i="3"/>
  <c r="AA11" i="3" s="1"/>
  <c r="T24" i="7"/>
  <c r="T35" i="7"/>
  <c r="AG11" i="3"/>
  <c r="T34" i="7"/>
  <c r="AC43" i="3"/>
  <c r="AC39" i="3"/>
  <c r="AE18" i="3" s="1"/>
  <c r="T28" i="7"/>
  <c r="T36" i="7"/>
  <c r="AC32" i="3"/>
  <c r="AG32" i="3" s="1"/>
  <c r="AE19" i="3"/>
  <c r="AG10" i="3"/>
  <c r="AE15" i="3"/>
  <c r="AC22" i="3"/>
  <c r="AE14" i="3"/>
  <c r="AC16" i="3"/>
  <c r="AG20" i="3"/>
  <c r="AA22" i="3"/>
  <c r="AC14" i="3"/>
  <c r="AG8" i="3"/>
  <c r="AE40" i="3"/>
  <c r="AA9" i="3"/>
  <c r="AH33" i="3"/>
  <c r="AC13" i="3"/>
  <c r="AG41" i="3"/>
  <c r="AG31" i="3"/>
  <c r="AF41" i="3"/>
  <c r="AC21" i="3"/>
  <c r="AC11" i="3"/>
  <c r="AE13" i="3"/>
  <c r="AE37" i="3"/>
  <c r="AE33" i="3"/>
  <c r="AC9" i="3"/>
  <c r="AC19" i="3"/>
  <c r="AE9" i="3"/>
  <c r="AE42" i="3"/>
  <c r="AE34" i="3"/>
  <c r="AG44" i="3"/>
  <c r="AC17" i="3"/>
  <c r="AA10" i="3"/>
  <c r="AC18" i="3"/>
  <c r="AC10" i="3"/>
  <c r="AE16" i="3"/>
  <c r="B43" i="2"/>
  <c r="B25" i="2"/>
  <c r="B41" i="2"/>
  <c r="B39" i="2"/>
  <c r="B35" i="2"/>
  <c r="B34" i="2"/>
  <c r="R25" i="7"/>
  <c r="R37" i="7"/>
  <c r="R28" i="7"/>
  <c r="R34" i="7"/>
  <c r="U26" i="7"/>
  <c r="U35" i="7"/>
  <c r="R24" i="7"/>
  <c r="R31" i="7"/>
  <c r="U32" i="7"/>
  <c r="R27" i="7"/>
  <c r="R36" i="7"/>
  <c r="AC15" i="3" l="1"/>
  <c r="AC12" i="3"/>
  <c r="AH34" i="3"/>
  <c r="AG15" i="3"/>
  <c r="AG9" i="3"/>
  <c r="AC23" i="3"/>
  <c r="AH43" i="3"/>
  <c r="AG14" i="3"/>
  <c r="AE29" i="3"/>
  <c r="AH37" i="3"/>
  <c r="T46" i="7"/>
  <c r="AG17" i="3"/>
  <c r="AE11" i="3"/>
  <c r="R23" i="7"/>
  <c r="AH39" i="3"/>
  <c r="AG19" i="3"/>
  <c r="T47" i="7"/>
  <c r="AE41" i="3"/>
  <c r="AG21" i="3"/>
  <c r="AA14" i="3"/>
  <c r="AE8" i="3"/>
  <c r="T48" i="7"/>
  <c r="T45" i="7"/>
  <c r="AE32" i="3"/>
  <c r="AG23" i="3"/>
  <c r="AG39" i="3"/>
  <c r="AE36" i="3"/>
  <c r="AG43" i="3"/>
  <c r="AE22" i="3"/>
  <c r="AA23" i="3"/>
  <c r="AE44" i="3"/>
  <c r="AA18" i="3"/>
  <c r="AA17" i="3"/>
  <c r="S82" i="3" l="1"/>
  <c r="S81" i="3"/>
  <c r="S80" i="3"/>
  <c r="S79" i="3"/>
  <c r="G3" i="2" l="1"/>
  <c r="I3" i="2"/>
  <c r="K3" i="2"/>
  <c r="S78" i="3" l="1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Q37" i="6" l="1"/>
  <c r="P48" i="5"/>
  <c r="O48" i="4"/>
  <c r="V77" i="3"/>
  <c r="O42" i="4"/>
  <c r="V53" i="3" s="1"/>
  <c r="T55" i="3" s="1"/>
  <c r="P44" i="5"/>
  <c r="E7" i="2"/>
  <c r="K16" i="2"/>
  <c r="G10" i="2"/>
  <c r="Q36" i="6"/>
  <c r="K32" i="6"/>
  <c r="P47" i="5"/>
  <c r="J43" i="5"/>
  <c r="AF12" i="3"/>
  <c r="H7" i="2" s="1"/>
  <c r="AF15" i="3"/>
  <c r="H10" i="2" s="1"/>
  <c r="E8" i="2"/>
  <c r="E15" i="2"/>
  <c r="E3" i="2"/>
  <c r="E4" i="2"/>
  <c r="AD19" i="3"/>
  <c r="AF11" i="3"/>
  <c r="H6" i="2" s="1"/>
  <c r="AD11" i="3"/>
  <c r="AF16" i="3"/>
  <c r="H11" i="2" s="1"/>
  <c r="AF20" i="3"/>
  <c r="H15" i="2" s="1"/>
  <c r="AD8" i="3"/>
  <c r="AD21" i="3"/>
  <c r="AF21" i="3"/>
  <c r="H16" i="2" s="1"/>
  <c r="AH22" i="3"/>
  <c r="J17" i="2" s="1"/>
  <c r="AH10" i="3"/>
  <c r="J5" i="2" s="1"/>
  <c r="AF22" i="3"/>
  <c r="H17" i="2" s="1"/>
  <c r="AH14" i="3"/>
  <c r="J9" i="2" s="1"/>
  <c r="AD10" i="3"/>
  <c r="AH11" i="3"/>
  <c r="AF17" i="3"/>
  <c r="H12" i="2" s="1"/>
  <c r="AH18" i="3"/>
  <c r="J13" i="2" s="1"/>
  <c r="AF14" i="3"/>
  <c r="H9" i="2" s="1"/>
  <c r="AF18" i="3"/>
  <c r="H13" i="2" s="1"/>
  <c r="AD12" i="3"/>
  <c r="AD13" i="3"/>
  <c r="AH13" i="3"/>
  <c r="AD14" i="3"/>
  <c r="AF9" i="3"/>
  <c r="H4" i="2" s="1"/>
  <c r="AF8" i="3"/>
  <c r="H3" i="2" s="1"/>
  <c r="AH15" i="3"/>
  <c r="J10" i="2" s="1"/>
  <c r="AF10" i="3"/>
  <c r="H5" i="2" s="1"/>
  <c r="AF23" i="3"/>
  <c r="H18" i="2" s="1"/>
  <c r="H64" i="2" s="1"/>
  <c r="AH21" i="3"/>
  <c r="J16" i="2" s="1"/>
  <c r="E14" i="2"/>
  <c r="AD9" i="3"/>
  <c r="U77" i="3"/>
  <c r="AH8" i="3"/>
  <c r="J3" i="2" s="1"/>
  <c r="T76" i="3"/>
  <c r="AH19" i="3"/>
  <c r="J14" i="2" s="1"/>
  <c r="AD23" i="3"/>
  <c r="AH16" i="3"/>
  <c r="J11" i="2" s="1"/>
  <c r="V6" i="3"/>
  <c r="V7" i="3" s="1"/>
  <c r="T43" i="3"/>
  <c r="T6" i="3"/>
  <c r="T7" i="3" s="1"/>
  <c r="L42" i="5"/>
  <c r="V54" i="3" s="1"/>
  <c r="U55" i="3" s="1"/>
  <c r="J6" i="2" l="1"/>
  <c r="J52" i="2" s="1"/>
  <c r="F3" i="2"/>
  <c r="F49" i="2" s="1"/>
  <c r="AD20" i="3"/>
  <c r="G15" i="2"/>
  <c r="G61" i="2" s="1"/>
  <c r="F9" i="2"/>
  <c r="F55" i="2" s="1"/>
  <c r="F5" i="2"/>
  <c r="F51" i="2" s="1"/>
  <c r="F6" i="2"/>
  <c r="F52" i="2" s="1"/>
  <c r="AH12" i="3"/>
  <c r="J7" i="2" s="1"/>
  <c r="J53" i="2" s="1"/>
  <c r="K7" i="2"/>
  <c r="K53" i="2" s="1"/>
  <c r="G12" i="2"/>
  <c r="G58" i="2" s="1"/>
  <c r="AD18" i="3"/>
  <c r="G13" i="2"/>
  <c r="G59" i="2" s="1"/>
  <c r="J8" i="2"/>
  <c r="J54" i="2" s="1"/>
  <c r="AD22" i="3"/>
  <c r="G17" i="2"/>
  <c r="G63" i="2" s="1"/>
  <c r="F8" i="2"/>
  <c r="F54" i="2" s="1"/>
  <c r="F14" i="2"/>
  <c r="F60" i="2" s="1"/>
  <c r="I8" i="2"/>
  <c r="I54" i="2" s="1"/>
  <c r="O46" i="4"/>
  <c r="K15" i="2"/>
  <c r="K61" i="2" s="1"/>
  <c r="F4" i="2"/>
  <c r="F50" i="2" s="1"/>
  <c r="AF19" i="3"/>
  <c r="H14" i="2" s="1"/>
  <c r="H60" i="2" s="1"/>
  <c r="I14" i="2"/>
  <c r="I60" i="2" s="1"/>
  <c r="AD16" i="3"/>
  <c r="G11" i="2"/>
  <c r="G57" i="2" s="1"/>
  <c r="F18" i="2"/>
  <c r="F64" i="2" s="1"/>
  <c r="F7" i="2"/>
  <c r="F53" i="2" s="1"/>
  <c r="F16" i="2"/>
  <c r="F62" i="2" s="1"/>
  <c r="AH9" i="3"/>
  <c r="J4" i="2" s="1"/>
  <c r="J50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AD17" i="3"/>
  <c r="AH20" i="3"/>
  <c r="O45" i="4"/>
  <c r="AD15" i="3"/>
  <c r="O44" i="4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P46" i="5"/>
  <c r="E16" i="2"/>
  <c r="P45" i="5"/>
  <c r="AF13" i="3"/>
  <c r="H8" i="2" s="1"/>
  <c r="O47" i="4"/>
  <c r="I43" i="4"/>
  <c r="K35" i="6"/>
  <c r="L42" i="4"/>
  <c r="T54" i="3" s="1"/>
  <c r="W54" i="3" s="1"/>
  <c r="W55" i="3"/>
  <c r="AB17" i="3"/>
  <c r="D12" i="2" s="1"/>
  <c r="E49" i="2"/>
  <c r="AB19" i="3"/>
  <c r="D14" i="2" s="1"/>
  <c r="AB12" i="3"/>
  <c r="D7" i="2" s="1"/>
  <c r="AB9" i="3"/>
  <c r="D4" i="2" s="1"/>
  <c r="AB22" i="3"/>
  <c r="D17" i="2" s="1"/>
  <c r="AB18" i="3"/>
  <c r="D13" i="2" s="1"/>
  <c r="AB14" i="3"/>
  <c r="D9" i="2" s="1"/>
  <c r="AB10" i="3"/>
  <c r="D5" i="2" s="1"/>
  <c r="AB23" i="3"/>
  <c r="D18" i="2" s="1"/>
  <c r="AB13" i="3"/>
  <c r="D8" i="2" s="1"/>
  <c r="AB20" i="3"/>
  <c r="D15" i="2" s="1"/>
  <c r="K60" i="2"/>
  <c r="AH23" i="3"/>
  <c r="AH17" i="3"/>
  <c r="U46" i="3"/>
  <c r="U47" i="3"/>
  <c r="V47" i="3" s="1"/>
  <c r="U48" i="3"/>
  <c r="U6" i="3"/>
  <c r="U7" i="3" s="1"/>
  <c r="J49" i="2"/>
  <c r="K49" i="2"/>
  <c r="K52" i="2"/>
  <c r="J56" i="2"/>
  <c r="K58" i="2"/>
  <c r="J62" i="2"/>
  <c r="K54" i="2"/>
  <c r="H57" i="2"/>
  <c r="I64" i="2"/>
  <c r="G64" i="2"/>
  <c r="K56" i="2"/>
  <c r="K62" i="2"/>
  <c r="J60" i="2"/>
  <c r="I57" i="2"/>
  <c r="H56" i="2"/>
  <c r="I56" i="2"/>
  <c r="I50" i="2"/>
  <c r="H50" i="2"/>
  <c r="G50" i="2"/>
  <c r="I63" i="2"/>
  <c r="H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H62" i="2"/>
  <c r="J51" i="2"/>
  <c r="K51" i="2"/>
  <c r="G56" i="2"/>
  <c r="G55" i="2"/>
  <c r="H52" i="2"/>
  <c r="I52" i="2"/>
  <c r="G51" i="2"/>
  <c r="J63" i="2"/>
  <c r="K63" i="2"/>
  <c r="J55" i="2"/>
  <c r="K55" i="2"/>
  <c r="J59" i="2"/>
  <c r="K59" i="2"/>
  <c r="I49" i="2"/>
  <c r="H49" i="2"/>
  <c r="H51" i="2"/>
  <c r="I51" i="2"/>
  <c r="G54" i="2"/>
  <c r="H59" i="2"/>
  <c r="I59" i="2"/>
  <c r="G60" i="2"/>
  <c r="AB21" i="3" l="1"/>
  <c r="J12" i="2"/>
  <c r="J58" i="2" s="1"/>
  <c r="J18" i="2"/>
  <c r="J64" i="2" s="1"/>
  <c r="P43" i="5"/>
  <c r="J45" i="5" s="1"/>
  <c r="E6" i="2"/>
  <c r="E52" i="2" s="1"/>
  <c r="AB15" i="3"/>
  <c r="D10" i="2" s="1"/>
  <c r="E10" i="2"/>
  <c r="E56" i="2" s="1"/>
  <c r="J15" i="2"/>
  <c r="J61" i="2" s="1"/>
  <c r="F11" i="2"/>
  <c r="F57" i="2" s="1"/>
  <c r="F10" i="2"/>
  <c r="F56" i="2" s="1"/>
  <c r="F17" i="2"/>
  <c r="F63" i="2" s="1"/>
  <c r="K34" i="6"/>
  <c r="AB16" i="3"/>
  <c r="E11" i="2"/>
  <c r="E57" i="2" s="1"/>
  <c r="D64" i="2"/>
  <c r="F15" i="2"/>
  <c r="F61" i="2" s="1"/>
  <c r="F12" i="2"/>
  <c r="F58" i="2" s="1"/>
  <c r="F13" i="2"/>
  <c r="F59" i="2" s="1"/>
  <c r="K33" i="6"/>
  <c r="AB11" i="3"/>
  <c r="D6" i="2" s="1"/>
  <c r="H54" i="2"/>
  <c r="O43" i="4"/>
  <c r="I45" i="4" s="1"/>
  <c r="J44" i="5"/>
  <c r="I46" i="4"/>
  <c r="U53" i="3"/>
  <c r="W53" i="3" s="1"/>
  <c r="J46" i="5"/>
  <c r="E53" i="2"/>
  <c r="E59" i="2"/>
  <c r="D59" i="2"/>
  <c r="E60" i="2"/>
  <c r="V48" i="3"/>
  <c r="W48" i="3"/>
  <c r="E62" i="2"/>
  <c r="AB8" i="3"/>
  <c r="D3" i="2" s="1"/>
  <c r="V46" i="3"/>
  <c r="W46" i="3"/>
  <c r="W47" i="3"/>
  <c r="E54" i="2"/>
  <c r="B29" i="2"/>
  <c r="B31" i="2"/>
  <c r="B33" i="2"/>
  <c r="H55" i="2"/>
  <c r="E63" i="2"/>
  <c r="E51" i="2"/>
  <c r="E61" i="2"/>
  <c r="E55" i="2"/>
  <c r="D55" i="2"/>
  <c r="E58" i="2"/>
  <c r="E50" i="2"/>
  <c r="D11" i="2" l="1"/>
  <c r="D57" i="2" s="1"/>
  <c r="D16" i="2"/>
  <c r="D62" i="2" s="1"/>
  <c r="B28" i="2"/>
  <c r="B32" i="2"/>
  <c r="D52" i="2"/>
  <c r="D49" i="2"/>
  <c r="I44" i="4"/>
  <c r="B30" i="2"/>
  <c r="B27" i="2"/>
  <c r="D63" i="2"/>
  <c r="D53" i="2"/>
  <c r="D50" i="2"/>
  <c r="D60" i="2"/>
  <c r="D51" i="2"/>
  <c r="D58" i="2"/>
  <c r="D61" i="2"/>
  <c r="D56" i="2"/>
  <c r="D54" i="2"/>
  <c r="B26" i="2" l="1"/>
  <c r="L5" i="7"/>
  <c r="N5" i="7" s="1"/>
  <c r="L4" i="7"/>
  <c r="N4" i="7" s="1"/>
  <c r="L3" i="7"/>
  <c r="N3" i="7" s="1"/>
  <c r="O4" i="7" l="1"/>
  <c r="Q45" i="7" s="1"/>
  <c r="O5" i="7"/>
  <c r="P45" i="7" s="1"/>
</calcChain>
</file>

<file path=xl/sharedStrings.xml><?xml version="1.0" encoding="utf-8"?>
<sst xmlns="http://schemas.openxmlformats.org/spreadsheetml/2006/main" count="633" uniqueCount="200">
  <si>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</si>
  <si>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</si>
  <si>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</si>
  <si>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</si>
  <si>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</si>
  <si>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</si>
  <si>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</si>
  <si>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</si>
  <si>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</si>
  <si>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</si>
  <si>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</si>
  <si>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</si>
  <si>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</si>
  <si>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</si>
  <si>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</si>
  <si>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</si>
  <si>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</si>
  <si>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</si>
  <si>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</si>
  <si>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</si>
  <si>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</si>
  <si>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</si>
  <si>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</si>
  <si>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</si>
  <si>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</si>
  <si>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</si>
  <si>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</si>
  <si>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</si>
  <si>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</si>
  <si>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</si>
  <si>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</si>
  <si>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</si>
  <si>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</si>
  <si>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</si>
  <si>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</si>
  <si>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</si>
  <si>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</si>
  <si>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</si>
  <si>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</si>
  <si>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</si>
  <si>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</si>
  <si>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</si>
  <si>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</si>
  <si>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</si>
  <si>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</si>
  <si>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</si>
  <si>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</si>
  <si>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</si>
  <si>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</si>
  <si>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</si>
  <si>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</si>
  <si>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</si>
  <si>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</si>
  <si>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</si>
  <si>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</si>
  <si>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</si>
  <si>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</si>
  <si>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</si>
  <si>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</si>
  <si>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</si>
  <si>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</si>
  <si>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</si>
  <si>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</si>
  <si>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</si>
  <si>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</si>
  <si>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</si>
  <si>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</si>
  <si>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</si>
  <si>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</si>
  <si>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</si>
  <si>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</si>
  <si>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</si>
  <si>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</si>
  <si>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</si>
  <si>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</si>
  <si>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</si>
  <si>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</si>
  <si>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</si>
  <si>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</si>
  <si>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</si>
  <si>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</si>
  <si>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</si>
  <si>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</si>
  <si>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</si>
  <si>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</si>
  <si>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</si>
  <si>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</si>
  <si>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</si>
  <si>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</si>
  <si>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</si>
  <si>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</si>
  <si>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</si>
  <si>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</si>
  <si>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</si>
  <si>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</si>
  <si>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</si>
  <si>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</si>
  <si>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</si>
  <si>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</si>
  <si>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</si>
  <si>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</si>
  <si>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</si>
  <si>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</si>
  <si>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</si>
  <si>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</si>
  <si>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</si>
  <si>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</si>
  <si>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</si>
  <si>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</si>
  <si>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</si>
  <si>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</si>
  <si>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</si>
  <si>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</si>
  <si>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</si>
  <si>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</si>
  <si>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</si>
  <si>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Finish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</si>
  <si>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</si>
  <si>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</si>
  <si>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</si>
  <si>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</si>
  <si>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</si>
  <si>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</si>
  <si>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</si>
  <si>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</si>
  <si>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</si>
  <si>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Three Pointer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</si>
  <si>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</si>
  <si>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</si>
  <si>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</si>
  <si>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</si>
  <si>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</si>
  <si>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</si>
  <si>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</si>
  <si>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</si>
  <si>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</si>
  <si>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</si>
  <si>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</si>
  <si>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</si>
  <si>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</si>
  <si>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</si>
  <si>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</si>
  <si>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</si>
  <si>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</si>
  <si>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</si>
  <si>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</si>
  <si>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</si>
  <si>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</si>
  <si>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</si>
  <si>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Finals Week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</si>
  <si>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</si>
  <si>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</si>
  <si>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</si>
  <si>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</si>
  <si>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</si>
  <si>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</si>
  <si>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</si>
  <si>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</si>
  <si>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</si>
  <si>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</si>
  <si>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</si>
  <si>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</si>
  <si>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</si>
  <si>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</si>
  <si>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</si>
  <si>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</si>
  <si>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</si>
  <si>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</si>
  <si>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</si>
  <si>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</si>
  <si>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</si>
  <si>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</si>
  <si>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 xml:space="preserve"> 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</si>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</sst>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0" fillId="0" borderId="1"/>
    <xf numFmtId="9" fontId="11" fillId="0" borderId="0" applyFont="0" applyFill="0" applyBorder="0" applyAlignment="0" applyProtection="0"/>
  </cellStyleXfs>
  <cellXfs count="121">
    <xf numFmtId="0" fontId="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3" fillId="0" borderId="0" xfId="0" applyFont="1"/>
    <xf numFmtId="0" fontId="12" fillId="0" borderId="1" xfId="0" applyFont="1" applyBorder="1"/>
    <xf numFmtId="2" fontId="12" fillId="0" borderId="0" xfId="0" applyNumberFormat="1" applyFont="1"/>
    <xf numFmtId="164" fontId="14" fillId="0" borderId="0" xfId="0" applyNumberFormat="1" applyFont="1"/>
    <xf numFmtId="0" fontId="13" fillId="0" borderId="0" xfId="0" applyFont="1" applyAlignment="1"/>
    <xf numFmtId="2" fontId="11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0" fontId="12" fillId="0" borderId="0" xfId="0" applyNumberFormat="1" applyFont="1"/>
    <xf numFmtId="0" fontId="11" fillId="0" borderId="0" xfId="0" applyFont="1"/>
    <xf numFmtId="16" fontId="1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6" fillId="0" borderId="3" xfId="0" applyFont="1" applyFill="1" applyBorder="1"/>
    <xf numFmtId="0" fontId="16" fillId="0" borderId="4" xfId="0" applyFont="1" applyFill="1" applyBorder="1"/>
    <xf numFmtId="0" fontId="16" fillId="0" borderId="4" xfId="0" applyFont="1" applyFill="1" applyBorder="1" applyAlignment="1"/>
    <xf numFmtId="0" fontId="17" fillId="0" borderId="4" xfId="0" applyFont="1" applyFill="1" applyBorder="1" applyAlignment="1"/>
    <xf numFmtId="0" fontId="13" fillId="0" borderId="5" xfId="0" applyFont="1" applyFill="1" applyBorder="1"/>
    <xf numFmtId="0" fontId="0" fillId="0" borderId="0" xfId="0"/>
    <xf numFmtId="0" fontId="22" fillId="0" borderId="0" xfId="0" applyFont="1"/>
    <xf numFmtId="9" fontId="0" fillId="0" borderId="0" xfId="2" applyFont="1" applyAlignment="1"/>
    <xf numFmtId="0" fontId="16" fillId="0" borderId="0" xfId="0" applyFont="1" applyFill="1"/>
    <xf numFmtId="0" fontId="16" fillId="0" borderId="0" xfId="0" applyFont="1" applyFill="1" applyAlignment="1"/>
    <xf numFmtId="0" fontId="17" fillId="0" borderId="0" xfId="0" applyFont="1" applyFill="1" applyAlignment="1"/>
    <xf numFmtId="1" fontId="0" fillId="0" borderId="0" xfId="0" quotePrefix="1" applyNumberFormat="1" applyFont="1" applyFill="1" applyAlignment="1"/>
    <xf numFmtId="2" fontId="12" fillId="0" borderId="0" xfId="0" applyNumberFormat="1" applyFont="1" applyFill="1"/>
    <xf numFmtId="1" fontId="11" fillId="0" borderId="0" xfId="0" applyNumberFormat="1" applyFont="1" applyFill="1" applyAlignment="1"/>
    <xf numFmtId="0" fontId="1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7" fillId="0" borderId="5" xfId="0" applyFont="1" applyFill="1" applyBorder="1" applyAlignment="1"/>
    <xf numFmtId="9" fontId="0" fillId="0" borderId="0" xfId="0" applyNumberFormat="1" applyFont="1" applyAlignment="1"/>
    <xf numFmtId="0" fontId="12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0" fillId="0" borderId="0" xfId="0" applyFont="1" applyAlignment="1"/>
    <xf numFmtId="165" fontId="22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8" fillId="0" borderId="0" xfId="0" applyFont="1" applyAlignment="1"/>
    <xf numFmtId="16" fontId="9" fillId="0" borderId="0" xfId="0" applyNumberFormat="1" applyFont="1" applyAlignment="1"/>
    <xf numFmtId="0" fontId="11" fillId="0" borderId="0" xfId="0" applyFont="1" applyFill="1" applyAlignment="1"/>
    <xf numFmtId="0" fontId="20" fillId="0" borderId="1" xfId="1" applyNumberFormat="1"/>
    <xf numFmtId="0" fontId="21" fillId="0" borderId="1" xfId="0" applyFont="1" applyBorder="1" applyAlignment="1">
      <alignment horizontal="center"/>
    </xf>
    <xf numFmtId="49" fontId="12" fillId="0" borderId="0" xfId="0" applyNumberFormat="1" applyFont="1"/>
    <xf numFmtId="0" fontId="13" fillId="3" borderId="0" xfId="0" applyFont="1" applyFill="1"/>
    <xf numFmtId="0" fontId="11" fillId="3" borderId="0" xfId="0" applyFont="1" applyFill="1"/>
    <xf numFmtId="0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3" fillId="0" borderId="1" xfId="0" applyFont="1" applyFill="1" applyBorder="1"/>
    <xf numFmtId="0" fontId="7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3" fillId="0" borderId="1" xfId="0" applyFont="1" applyFill="1" applyBorder="1" applyAlignment="1">
      <alignment vertical="center"/>
    </xf>
    <xf numFmtId="0" fontId="17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1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2" fillId="0" borderId="2" xfId="0" applyNumberFormat="1" applyFont="1" applyFill="1" applyBorder="1"/>
    <xf numFmtId="1" fontId="11" fillId="0" borderId="2" xfId="0" applyNumberFormat="1" applyFont="1" applyFill="1" applyBorder="1" applyAlignment="1"/>
    <xf numFmtId="0" fontId="11" fillId="0" borderId="2" xfId="0" applyFont="1" applyFill="1" applyBorder="1"/>
    <xf numFmtId="1" fontId="12" fillId="0" borderId="6" xfId="0" applyNumberFormat="1" applyFont="1" applyFill="1" applyBorder="1"/>
    <xf numFmtId="0" fontId="2" fillId="0" borderId="0" xfId="0" applyFont="1" applyAlignment="1"/>
    <xf numFmtId="0" fontId="13" fillId="0" borderId="0" xfId="0" applyFont="1" applyFill="1"/>
    <xf numFmtId="0" fontId="12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2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2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2" fillId="3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" fontId="12" fillId="0" borderId="1" xfId="0" applyNumberFormat="1" applyFont="1" applyFill="1" applyBorder="1" applyAlignment="1">
      <alignment vertical="center"/>
    </xf>
    <xf numFmtId="0" fontId="2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2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Fill="1" applyBorder="1"/>
    <xf numFmtId="0" fontId="24" fillId="0" borderId="1" xfId="0" applyFont="1" applyFill="1" applyBorder="1" applyAlignment="1"/>
    <xf numFmtId="0" fontId="25" fillId="0" borderId="1" xfId="0" applyFont="1" applyFill="1" applyBorder="1" applyAlignment="1"/>
    <xf numFmtId="0" fontId="22" fillId="0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16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1" fillId="3" borderId="2" xfId="0" applyFont="1" applyFill="1" applyBorder="1" applyAlignment="1"/>
    <xf numFmtId="0" fontId="0" fillId="3" borderId="2" xfId="0" applyFont="1" applyFill="1" applyBorder="1" applyAlignment="1"/>
    <xf numFmtId="16" fontId="12" fillId="3" borderId="2" xfId="0" applyNumberFormat="1" applyFont="1" applyFill="1" applyBorder="1"/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</a:t>
            </a:r>
            <a:r>
              <a:rPr lang="en-AU" baseline="0"/>
              <a:t> % against Musketeers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'Statistics WW'!$N$4:$N$16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90C-9DF5-1B6C656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17439"/>
        <c:axId val="1158175359"/>
      </c:lineChart>
      <c:catAx>
        <c:axId val="10800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5359"/>
        <c:crosses val="autoZero"/>
        <c:auto val="1"/>
        <c:lblAlgn val="ctr"/>
        <c:lblOffset val="100"/>
        <c:noMultiLvlLbl val="0"/>
      </c:catAx>
      <c:valAx>
        <c:axId val="1158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</xdr:colOff>
      <xdr:row>50</xdr:row>
      <xdr:rowOff>6722</xdr:rowOff>
    </xdr:from>
    <xdr:to>
      <xdr:col>17</xdr:col>
      <xdr:colOff>243727</xdr:colOff>
      <xdr:row>65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93EB-5E1A-36FE-A6E9-45A08A35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AA29+AA48+AA67+AL29+AL48+AL67+AA86+AL86</calculatedColumnFormula>
    </tableColumn>
    <tableColumn id="3" xr3:uid="{8FDDFCB0-2692-4EB0-948C-7B877263B55B}" name="Average" dataDxfId="140">
      <calculatedColumnFormula>Table1[[#This Row],[Points]]/($AA$6-Table1[[#This Row],[Missed Games]])</calculatedColumnFormula>
    </tableColumn>
    <tableColumn id="4" xr3:uid="{CC3F9B31-1857-48FB-A18B-CBC82C117BF4}" name="Finishes" dataDxfId="139">
      <calculatedColumnFormula>AB29+AB48+AB67+AM29+AM48+AM67+AB86+AM86</calculatedColumnFormula>
    </tableColumn>
    <tableColumn id="5" xr3:uid="{5F324C66-956D-4EDC-870F-8EDE96C328C8}" name="Averages" dataDxfId="138">
      <calculatedColumnFormula>Table1[[#This Row],[Finishes]]/($AA$6-Table1[[#This Row],[Missed Games]])</calculatedColumnFormula>
    </tableColumn>
    <tableColumn id="6" xr3:uid="{80C6E15E-675D-4F58-AA26-27226F1CE373}" name="Midranges" dataDxfId="137">
      <calculatedColumnFormula>AC29+AC48+AC67+AN29+AN48+AN67+AC86+AM86</calculatedColumnFormula>
    </tableColumn>
    <tableColumn id="7" xr3:uid="{8E7E6B37-23A0-4556-8839-B9D7834E3E68}" name="Averages2" dataDxfId="136">
      <calculatedColumnFormula>Table1[[#This Row],[Midranges]]/($AA$6-Table1[[#This Row],[Missed Games]])</calculatedColumnFormula>
    </tableColumn>
    <tableColumn id="8" xr3:uid="{8B28715D-E310-4E1F-B9F0-F58F7C70E830}" name="Threes" dataDxfId="135">
      <calculatedColumnFormula>AD29+AD48+AD67+AO29+AO48+AO67+AD86+AO86</calculatedColumnFormula>
    </tableColumn>
    <tableColumn id="9" xr3:uid="{E0C0BF1C-40E8-4137-8E0F-BB238D651DAE}" name="Averages3" dataDxfId="134">
      <calculatedColumnFormula>Table1[[#This Row],[Threes]]/($AA$6-Table1[[#This Row],[Missed Games]])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AI29+AI48+AI67+AT29+AT48+AT67+AI86+AT86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Template!R3</calculatedColumnFormula>
    </tableColumn>
    <tableColumn id="3" xr3:uid="{C2C49EF0-4D8C-4F8C-8D19-CDD1481D9568}" name="Finishes" dataDxfId="127">
      <calculatedColumnFormula>Template!S3</calculatedColumnFormula>
    </tableColumn>
    <tableColumn id="4" xr3:uid="{7E789F8C-B8F3-4D6E-AB6C-C9454835B062}" name="Midranges" dataDxfId="126">
      <calculatedColumnFormula>Template!T3</calculatedColumnFormula>
    </tableColumn>
    <tableColumn id="5" xr3:uid="{18C990F2-A6D0-4F57-B96A-D00066DCC8D8}" name="Threes" dataDxfId="125">
      <calculatedColumnFormula>Template!U3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C8E34B-C7A3-40AD-B4BF-3D78A84F8A39}" name="Table3" displayName="Table3" ref="AK28:AT44" totalsRowShown="0" headerRowDxfId="119" dataDxfId="118">
  <autoFilter ref="AK28:AT44" xr:uid="{E0C8E34B-C7A3-40AD-B4BF-3D78A84F8A39}"/>
  <tableColumns count="10">
    <tableColumn id="1" xr3:uid="{F037442B-8E97-4EB6-B129-D735F4C89B5C}" name="Scoring" dataDxfId="117"/>
    <tableColumn id="2" xr3:uid="{C97385C5-E18B-4565-9A62-2410A46E1B96}" name="Points" dataDxfId="116"/>
    <tableColumn id="3" xr3:uid="{5658B816-1540-48E5-AADE-8B71BBD9D061}" name="Finishes" dataDxfId="115"/>
    <tableColumn id="4" xr3:uid="{E8882195-3739-4AED-84C3-2396F9BD0BD4}" name="Midranges" dataDxfId="114"/>
    <tableColumn id="5" xr3:uid="{5EA49863-D374-4CC4-BF7B-9D4069478984}" name="Threes" dataDxfId="113"/>
    <tableColumn id="6" xr3:uid="{5B7BFB59-400D-4CA2-8B1E-1A3618F9ACEC}" name="Avg P" dataDxfId="112"/>
    <tableColumn id="7" xr3:uid="{AA913787-F4AC-435D-A164-EB04CC3ECAD9}" name="Avg F" dataDxfId="111"/>
    <tableColumn id="8" xr3:uid="{E3A9E850-5547-42EE-B6AE-F81969C918DB}" name="Avg M" dataDxfId="110"/>
    <tableColumn id="9" xr3:uid="{A375BC6B-5FBD-4A23-A089-FBFF5D755573}" name="Avg T" dataDxfId="109"/>
    <tableColumn id="10" xr3:uid="{F313F490-7C03-4785-B8A6-DCE4214187AB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A0E730-59A5-4318-8A9D-7ABD79043375}" name="Table4" displayName="Table4" ref="Z47:AI63" totalsRowShown="0" headerRowDxfId="107" dataDxfId="106">
  <autoFilter ref="Z47:AI63" xr:uid="{9CA0E730-59A5-4318-8A9D-7ABD79043375}"/>
  <tableColumns count="10">
    <tableColumn id="1" xr3:uid="{51EE15E2-5109-47EF-B9DF-9CD4B3B8C734}" name="Scoring" dataDxfId="105"/>
    <tableColumn id="2" xr3:uid="{F4F9FFBD-E6DE-4F3B-B8E2-2939F20C56E7}" name="Points" dataDxfId="104"/>
    <tableColumn id="3" xr3:uid="{45AD80EF-D5CC-4104-9BC1-6FEAB7499ED5}" name="Finishes" dataDxfId="103"/>
    <tableColumn id="4" xr3:uid="{25A8F7E5-67C1-40D2-80D1-5EFA01DFFC26}" name="Midranges" dataDxfId="102"/>
    <tableColumn id="5" xr3:uid="{C3427734-326E-4FC8-A736-AC9B1F39D878}" name="Threes" dataDxfId="101"/>
    <tableColumn id="6" xr3:uid="{438D1E1C-6697-4D26-866D-61CF1629315E}" name="Avg P" dataDxfId="100"/>
    <tableColumn id="7" xr3:uid="{B9B3E401-F2CB-4119-AAEE-B8216408A90D}" name="Avg F" dataDxfId="99"/>
    <tableColumn id="8" xr3:uid="{A0CC9622-FCE6-41A2-865B-B2B97A753531}" name="Avg M" dataDxfId="98"/>
    <tableColumn id="9" xr3:uid="{EEF54CB9-F7D2-43CA-8431-827E8C3B8E01}" name="Avg T" dataDxfId="97"/>
    <tableColumn id="10" xr3:uid="{7C2A0300-9D21-4809-9E6D-E56383C97301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44D9C-3382-4879-93A7-5E8DF0FED3CA}" name="Table5" displayName="Table5" ref="AK47:AT63" totalsRowShown="0" headerRowDxfId="95" dataDxfId="94">
  <autoFilter ref="AK47:AT63" xr:uid="{35344D9C-3382-4879-93A7-5E8DF0FED3CA}"/>
  <tableColumns count="10">
    <tableColumn id="1" xr3:uid="{F2A9BD36-F850-46FA-8A63-7EB1803E9224}" name="Scoring" dataDxfId="93"/>
    <tableColumn id="2" xr3:uid="{9AC73251-D9B8-4965-BA91-C178816869F6}" name="Points" dataDxfId="92"/>
    <tableColumn id="3" xr3:uid="{053E736D-E7CF-45ED-B78C-644130E53954}" name="Finishes" dataDxfId="91"/>
    <tableColumn id="4" xr3:uid="{C59AEB2C-7765-4F80-A6F2-2234872EF354}" name="Midranges" dataDxfId="90"/>
    <tableColumn id="5" xr3:uid="{7AF0586A-C692-4C22-92C7-A32B3D03EC2D}" name="Threes" dataDxfId="89"/>
    <tableColumn id="6" xr3:uid="{82D77DDE-AAED-4D70-A269-F801473B624B}" name="Avg P" dataDxfId="88"/>
    <tableColumn id="7" xr3:uid="{41721A7F-D72C-45F8-A8F6-1DEB87BCB9E4}" name="Avg F" dataDxfId="87"/>
    <tableColumn id="8" xr3:uid="{3BF10054-4E64-454A-B3AF-B2150D608356}" name="Avg M" dataDxfId="86"/>
    <tableColumn id="9" xr3:uid="{A47081C2-072A-419C-9C26-29FC2EEFF69B}" name="Avg T" dataDxfId="85"/>
    <tableColumn id="10" xr3:uid="{F90718F5-574F-4373-B460-45F9E39E0F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94ED02-D8AF-4DA8-9D21-DA78931F7CD0}" name="Table6" displayName="Table6" ref="Z66:AI82" totalsRowShown="0" headerRowDxfId="83" dataDxfId="82">
  <autoFilter ref="Z66:AI82" xr:uid="{5194ED02-D8AF-4DA8-9D21-DA78931F7CD0}"/>
  <tableColumns count="10">
    <tableColumn id="1" xr3:uid="{BB878B16-2399-48E5-BFD2-43D58C4C23CF}" name="Scoring" dataDxfId="81"/>
    <tableColumn id="2" xr3:uid="{1EFFD4A3-4906-4AE5-83FF-C95801C2C7E3}" name="Points" dataDxfId="80"/>
    <tableColumn id="3" xr3:uid="{206290B8-1C3C-476F-B3A8-EC0903A5F841}" name="Finishes" dataDxfId="79"/>
    <tableColumn id="4" xr3:uid="{939287B9-5C05-4C06-B3B9-DFFDABB5E810}" name="Midranges" dataDxfId="78"/>
    <tableColumn id="5" xr3:uid="{06F23CE4-2A48-4C92-B3E8-5BE2F1130B0A}" name="Threes" dataDxfId="77"/>
    <tableColumn id="6" xr3:uid="{8B9A9CD4-8EB1-426D-A126-FC789D45045D}" name="Avg P" dataDxfId="76"/>
    <tableColumn id="7" xr3:uid="{A849143C-4941-4604-9168-F05E30517A83}" name="Avg F" dataDxfId="75"/>
    <tableColumn id="8" xr3:uid="{2116F55F-BB4E-4DBA-BB95-DAE9692BBAF6}" name="Avg M" dataDxfId="74"/>
    <tableColumn id="9" xr3:uid="{8E549263-8280-438E-B43F-29510A863086}" name="Avg T" dataDxfId="73"/>
    <tableColumn id="10" xr3:uid="{489DDA04-9F1E-4E5E-8AE9-AD09ABAF13D2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255EC2-6000-476D-BD3F-350199EEA4A8}" name="Table7" displayName="Table7" ref="AK66:AT82" totalsRowShown="0" headerRowDxfId="71" dataDxfId="70">
  <autoFilter ref="AK66:AT82" xr:uid="{C1255EC2-6000-476D-BD3F-350199EEA4A8}"/>
  <tableColumns count="10">
    <tableColumn id="1" xr3:uid="{8E12454F-AA7B-46AF-88E9-2BCBF556EAC6}" name="Scoring" dataDxfId="69"/>
    <tableColumn id="2" xr3:uid="{3B99FCAC-9148-4B38-A015-17AE40335EE5}" name="Points" dataDxfId="68"/>
    <tableColumn id="3" xr3:uid="{13984584-9296-4852-9F7A-68EF8E0DF579}" name="Finishes" dataDxfId="67"/>
    <tableColumn id="4" xr3:uid="{E2B9CFDC-6C26-4878-A54D-1E4FB6C87453}" name="Midranges" dataDxfId="66"/>
    <tableColumn id="5" xr3:uid="{13106446-5490-4FBF-B0FD-8AF15E984AF2}" name="Threes" dataDxfId="65"/>
    <tableColumn id="6" xr3:uid="{10ABF792-57E6-4FB2-9C70-E87426490AF1}" name="Avg P" dataDxfId="64"/>
    <tableColumn id="7" xr3:uid="{85F95546-05ED-4B11-85E2-40D0E403C958}" name="Avg F" dataDxfId="63"/>
    <tableColumn id="8" xr3:uid="{748D8EE0-B2B9-4BED-89E4-7AF6CB67C5DA}" name="Avg M" dataDxfId="62"/>
    <tableColumn id="9" xr3:uid="{A478B3A0-6C1D-4176-B9B2-4F1F87CE9F76}" name="Avg T" dataDxfId="61"/>
    <tableColumn id="10" xr3:uid="{6C838D53-054E-40DC-8A90-D4A08487E8B6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EBA6A5-48FD-441D-9E75-6C969F70540D}" name="Table8" displayName="Table8" ref="Z85:AI101" totalsRowShown="0" headerRowDxfId="59" dataDxfId="58">
  <autoFilter ref="Z85:AI101" xr:uid="{FAEBA6A5-48FD-441D-9E75-6C969F70540D}"/>
  <tableColumns count="10">
    <tableColumn id="1" xr3:uid="{7F2BAB1D-C1F2-421F-B5C5-397D9A9A3751}" name="Scoring" dataDxfId="57"/>
    <tableColumn id="2" xr3:uid="{05CAB8C1-C464-42A0-9692-812AC40972B5}" name="Points" dataDxfId="56"/>
    <tableColumn id="3" xr3:uid="{60ACD2EE-2410-4B13-8BCF-78584173D56A}" name="Finishes" dataDxfId="55"/>
    <tableColumn id="4" xr3:uid="{47955C54-57E8-411E-9E10-5053D275BD92}" name="Midranges" dataDxfId="54"/>
    <tableColumn id="5" xr3:uid="{547BCE0C-F31B-4723-8621-FAB948CE309C}" name="Threes" dataDxfId="53"/>
    <tableColumn id="6" xr3:uid="{58D0A7AD-EE5A-41AF-91F8-C8F0EFC0FFDA}" name="Avg P" dataDxfId="52"/>
    <tableColumn id="7" xr3:uid="{65CDE9A2-5F72-44D2-9D2B-70688A7037B1}" name="Avg F" dataDxfId="51"/>
    <tableColumn id="8" xr3:uid="{D7BC0747-7E42-48BA-A0DA-0BD049C3C58C}" name="Avg M" dataDxfId="50"/>
    <tableColumn id="9" xr3:uid="{956CFD28-D152-4B70-B951-4CCC9BB646C8}" name="Avg T" dataDxfId="49"/>
    <tableColumn id="10" xr3:uid="{C00A7543-AD75-4745-ACB2-B6C8E59FF7ED}" name="Missed Games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65881C-FF96-4CC1-B5E1-611ECD69688D}" name="Table9" displayName="Table9" ref="AK85:AT101" totalsRowShown="0" headerRowDxfId="47" dataDxfId="46">
  <autoFilter ref="AK85:AT101" xr:uid="{F965881C-FF96-4CC1-B5E1-611ECD69688D}"/>
  <tableColumns count="10">
    <tableColumn id="1" xr3:uid="{EE27A37E-B288-4725-B3A1-5A59504832F6}" name="Scoring" dataDxfId="45"/>
    <tableColumn id="2" xr3:uid="{B5CC3893-FA1F-45E8-AAA4-E148D0399DD9}" name="Points" dataDxfId="44"/>
    <tableColumn id="3" xr3:uid="{09ECF0DA-91D1-4272-B0B0-F4A6AB287E5A}" name="Finishes" dataDxfId="43"/>
    <tableColumn id="4" xr3:uid="{8C84A9A7-B939-4ECB-B758-2D81276A07B0}" name="Midranges" dataDxfId="42"/>
    <tableColumn id="5" xr3:uid="{A77A688D-D0B2-4DA7-AECC-3873FC19A1EB}" name="Threes" dataDxfId="41"/>
    <tableColumn id="6" xr3:uid="{6D6A5304-E3F1-455B-A8D0-06D6DDC70FF9}" name="Avg P" dataDxfId="40"/>
    <tableColumn id="7" xr3:uid="{9A163001-5F4A-48BB-947D-7B8112ABFC4E}" name="Avg F" dataDxfId="39"/>
    <tableColumn id="8" xr3:uid="{32BD4C55-1D63-4FAE-BA7B-3152D1B8C5AE}" name="Avg M" dataDxfId="38"/>
    <tableColumn id="9" xr3:uid="{DBDF276F-E75E-4E58-9B8D-2B2ACA06EEB2}" name="Avg T" dataDxfId="37"/>
    <tableColumn id="10" xr3:uid="{1E8476B9-FDA3-4CE8-821F-FC07717FFDDB}" name="Missed Games" dataDxfId="3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0" zoomScaleNormal="70" workbookViewId="0">
      <selection activeCell="B42" sqref="B42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74" t="s">
        <v>172</v>
      </c>
      <c r="D3" s="8" t="e">
        <f>'Stats Global'!AB8</f>
        <v>#DIV/0!</v>
      </c>
      <c r="E3" s="1">
        <f>'Stats Global'!AA8</f>
        <v>0</v>
      </c>
      <c r="F3" s="8" t="e">
        <f>'Stats Global'!AD8</f>
        <v>#DIV/0!</v>
      </c>
      <c r="G3" s="12">
        <f>'Stats Global'!AC8</f>
        <v>0</v>
      </c>
      <c r="H3" s="8" t="e">
        <f>'Stats Global'!AF8</f>
        <v>#DIV/0!</v>
      </c>
      <c r="I3" s="12">
        <f>'Stats Global'!AE8</f>
        <v>0</v>
      </c>
      <c r="J3" s="8" t="e">
        <f>'Stats Global'!AH8</f>
        <v>#DIV/0!</v>
      </c>
      <c r="K3" s="12">
        <f>'Stats Global'!AG8</f>
        <v>0</v>
      </c>
      <c r="T3" s="1"/>
      <c r="U3" s="1" t="str">
        <f>IF(C3="5 Musketeers", $X$3, IF(C3="Loose Gooses", $X$4, IF(C3="Wet Willies", $X$5, $X$6)))</f>
        <v>../Images/Logo.png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74" t="s">
        <v>172</v>
      </c>
      <c r="D4" s="8" t="e">
        <f>'Stats Global'!AB9</f>
        <v>#DIV/0!</v>
      </c>
      <c r="E4" s="12">
        <f>'Stats Global'!AA9</f>
        <v>0</v>
      </c>
      <c r="F4" s="8" t="e">
        <f>'Stats Global'!AD9</f>
        <v>#DIV/0!</v>
      </c>
      <c r="G4" s="12">
        <f>'Stats Global'!AC9</f>
        <v>0</v>
      </c>
      <c r="H4" s="8" t="e">
        <f>'Stats Global'!AF9</f>
        <v>#DIV/0!</v>
      </c>
      <c r="I4" s="12">
        <f>'Stats Global'!AE9</f>
        <v>0</v>
      </c>
      <c r="J4" s="8" t="e">
        <f>'Stats Global'!AH9</f>
        <v>#DIV/0!</v>
      </c>
      <c r="K4" s="12">
        <f>'Stats Global'!AG9</f>
        <v>0</v>
      </c>
      <c r="T4" s="12"/>
      <c r="U4" s="12" t="str">
        <f t="shared" ref="U4:U18" si="1">IF(C4="5 Musketeers", $X$3, IF(C4="Loose Gooses", $X$4, IF(C4="Wet Willies", $X$5, $X$6)))</f>
        <v>../Images/Logo.png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74" t="s">
        <v>172</v>
      </c>
      <c r="D5" s="8" t="e">
        <f>'Stats Global'!AB10</f>
        <v>#DIV/0!</v>
      </c>
      <c r="E5" s="12">
        <f>'Stats Global'!AA10</f>
        <v>2</v>
      </c>
      <c r="F5" s="8" t="e">
        <f>'Stats Global'!AD10</f>
        <v>#DIV/0!</v>
      </c>
      <c r="G5" s="12">
        <f>'Stats Global'!AC10</f>
        <v>2</v>
      </c>
      <c r="H5" s="8" t="e">
        <f>'Stats Global'!AF10</f>
        <v>#DIV/0!</v>
      </c>
      <c r="I5" s="12">
        <f>'Stats Global'!AE10</f>
        <v>0</v>
      </c>
      <c r="J5" s="8" t="e">
        <f>'Stats Global'!AH10</f>
        <v>#DIV/0!</v>
      </c>
      <c r="K5" s="12">
        <f>'Stats Global'!AG10</f>
        <v>0</v>
      </c>
      <c r="L5" s="2" t="s">
        <v>32</v>
      </c>
      <c r="M5" s="2" t="s">
        <v>33</v>
      </c>
      <c r="N5" s="17" t="s">
        <v>156</v>
      </c>
      <c r="O5" s="17" t="s">
        <v>157</v>
      </c>
      <c r="T5" s="1"/>
      <c r="U5" s="12" t="str">
        <f t="shared" si="1"/>
        <v>../Images/Logo.png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 t="e">
        <f>'Stats Global'!AB11</f>
        <v>#DIV/0!</v>
      </c>
      <c r="E6" s="12">
        <f>'Stats Global'!AA11</f>
        <v>0</v>
      </c>
      <c r="F6" s="8" t="e">
        <f>'Stats Global'!AD11</f>
        <v>#DIV/0!</v>
      </c>
      <c r="G6" s="12">
        <f>'Stats Global'!AC11</f>
        <v>0</v>
      </c>
      <c r="H6" s="8" t="e">
        <f>'Stats Global'!AF11</f>
        <v>#DIV/0!</v>
      </c>
      <c r="I6" s="12">
        <f>'Stats Global'!AE11</f>
        <v>0</v>
      </c>
      <c r="J6" s="8" t="e">
        <f>'Stats Global'!AH11</f>
        <v>#DIV/0!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156</v>
      </c>
      <c r="P6" s="17" t="s">
        <v>157</v>
      </c>
      <c r="Q6" s="17" t="s">
        <v>160</v>
      </c>
      <c r="R6" s="17" t="s">
        <v>40</v>
      </c>
      <c r="T6" s="106" t="s">
        <v>196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167</v>
      </c>
    </row>
    <row r="7" spans="2:24" ht="14.25" customHeight="1" x14ac:dyDescent="0.45">
      <c r="B7" s="2" t="s">
        <v>37</v>
      </c>
      <c r="C7" s="74" t="s">
        <v>172</v>
      </c>
      <c r="D7" s="8" t="e">
        <f>'Stats Global'!AB12</f>
        <v>#DIV/0!</v>
      </c>
      <c r="E7" s="12">
        <f>'Stats Global'!AA12</f>
        <v>0</v>
      </c>
      <c r="F7" s="8" t="e">
        <f>'Stats Global'!AD12</f>
        <v>#DIV/0!</v>
      </c>
      <c r="G7" s="12">
        <f>'Stats Global'!AC12</f>
        <v>0</v>
      </c>
      <c r="H7" s="8" t="e">
        <f>'Stats Global'!AF12</f>
        <v>#DIV/0!</v>
      </c>
      <c r="I7" s="12">
        <f>'Stats Global'!AE12</f>
        <v>0</v>
      </c>
      <c r="J7" s="8" t="e">
        <f>'Stats Global'!AH12</f>
        <v>#DIV/0!</v>
      </c>
      <c r="K7" s="12">
        <f>'Stats Global'!AG12</f>
        <v>0</v>
      </c>
      <c r="L7" s="2" t="s">
        <v>38</v>
      </c>
      <c r="M7" s="2" t="s">
        <v>39</v>
      </c>
      <c r="N7" s="17" t="s">
        <v>156</v>
      </c>
      <c r="O7" s="17" t="s">
        <v>158</v>
      </c>
      <c r="T7" s="12"/>
      <c r="U7" s="12" t="str">
        <f t="shared" si="1"/>
        <v>../Images/Logo.png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74" t="s">
        <v>172</v>
      </c>
      <c r="D8" s="8" t="e">
        <f>'Stats Global'!AB13</f>
        <v>#DIV/0!</v>
      </c>
      <c r="E8" s="12">
        <f>'Stats Global'!AA13</f>
        <v>0</v>
      </c>
      <c r="F8" s="8" t="e">
        <f>'Stats Global'!AD13</f>
        <v>#DIV/0!</v>
      </c>
      <c r="G8" s="12">
        <f>'Stats Global'!AC13</f>
        <v>0</v>
      </c>
      <c r="H8" s="8" t="e">
        <f>'Stats Global'!AF13</f>
        <v>#DIV/0!</v>
      </c>
      <c r="I8" s="12">
        <f>'Stats Global'!AE13</f>
        <v>0</v>
      </c>
      <c r="J8" s="8" t="e">
        <f>'Stats Global'!AH13</f>
        <v>#DIV/0!</v>
      </c>
      <c r="K8" s="12">
        <f>'Stats Global'!AG13</f>
        <v>0</v>
      </c>
      <c r="L8" s="2" t="s">
        <v>43</v>
      </c>
      <c r="M8" s="2" t="s">
        <v>36</v>
      </c>
      <c r="N8" s="17" t="s">
        <v>159</v>
      </c>
      <c r="T8" s="12"/>
      <c r="U8" s="12" t="str">
        <f t="shared" si="1"/>
        <v>../Images/Logo.png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74" t="s">
        <v>172</v>
      </c>
      <c r="D9" s="8" t="e">
        <f>'Stats Global'!AB14</f>
        <v>#DIV/0!</v>
      </c>
      <c r="E9" s="12">
        <f>'Stats Global'!AA14</f>
        <v>0</v>
      </c>
      <c r="F9" s="8" t="e">
        <f>'Stats Global'!AD14</f>
        <v>#DIV/0!</v>
      </c>
      <c r="G9" s="12">
        <f>'Stats Global'!AC14</f>
        <v>0</v>
      </c>
      <c r="H9" s="8" t="e">
        <f>'Stats Global'!AF14</f>
        <v>#DIV/0!</v>
      </c>
      <c r="I9" s="12">
        <f>'Stats Global'!AE14</f>
        <v>0</v>
      </c>
      <c r="J9" s="8" t="e">
        <f>'Stats Global'!AH14</f>
        <v>#DIV/0!</v>
      </c>
      <c r="K9" s="12">
        <f>'Stats Global'!AG14</f>
        <v>0</v>
      </c>
      <c r="L9" s="17" t="s">
        <v>161</v>
      </c>
      <c r="T9" s="12"/>
      <c r="U9" s="12" t="str">
        <f t="shared" si="1"/>
        <v>../Images/Logo.png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74" t="s">
        <v>172</v>
      </c>
      <c r="D10" s="8">
        <f>'Stats Global'!AB15</f>
        <v>-2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-1</v>
      </c>
      <c r="K10" s="12">
        <f>'Stats Global'!AG15</f>
        <v>1</v>
      </c>
      <c r="L10" s="17" t="s">
        <v>165</v>
      </c>
      <c r="M10" s="2" t="s">
        <v>33</v>
      </c>
      <c r="N10" s="2" t="s">
        <v>163</v>
      </c>
      <c r="O10" s="17" t="s">
        <v>155</v>
      </c>
      <c r="P10" s="17" t="s">
        <v>159</v>
      </c>
      <c r="Q10" s="17" t="s">
        <v>158</v>
      </c>
      <c r="R10" s="17" t="s">
        <v>161</v>
      </c>
      <c r="T10" s="1"/>
      <c r="U10" s="12" t="str">
        <f t="shared" si="1"/>
        <v>../Images/Logo.png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74" t="s">
        <v>172</v>
      </c>
      <c r="D11" s="8" t="e">
        <f>'Stats Global'!AB16</f>
        <v>#DIV/0!</v>
      </c>
      <c r="E11" s="12">
        <f>'Stats Global'!AA16</f>
        <v>0</v>
      </c>
      <c r="F11" s="8" t="e">
        <f>'Stats Global'!AD16</f>
        <v>#DIV/0!</v>
      </c>
      <c r="G11" s="12">
        <f>'Stats Global'!AC16</f>
        <v>0</v>
      </c>
      <c r="H11" s="8" t="e">
        <f>'Stats Global'!AF16</f>
        <v>#DIV/0!</v>
      </c>
      <c r="I11" s="12">
        <f>'Stats Global'!AE16</f>
        <v>0</v>
      </c>
      <c r="J11" s="8" t="e">
        <f>'Stats Global'!AH16</f>
        <v>#DIV/0!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159</v>
      </c>
      <c r="P11" s="17" t="s">
        <v>157</v>
      </c>
      <c r="Q11" s="17" t="s">
        <v>161</v>
      </c>
      <c r="R11" s="17" t="s">
        <v>162</v>
      </c>
      <c r="T11" s="12"/>
      <c r="U11" s="12" t="str">
        <f t="shared" si="1"/>
        <v>../Images/Logo.png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 t="e">
        <f>'Stats Global'!AB17</f>
        <v>#DIV/0!</v>
      </c>
      <c r="E12" s="12">
        <f>'Stats Global'!AA17</f>
        <v>1</v>
      </c>
      <c r="F12" s="8" t="e">
        <f>'Stats Global'!AD17</f>
        <v>#DIV/0!</v>
      </c>
      <c r="G12" s="12">
        <f>'Stats Global'!AC17</f>
        <v>0</v>
      </c>
      <c r="H12" s="8" t="e">
        <f>'Stats Global'!AF17</f>
        <v>#DIV/0!</v>
      </c>
      <c r="I12" s="12">
        <f>'Stats Global'!AE17</f>
        <v>1</v>
      </c>
      <c r="J12" s="8" t="e">
        <f>'Stats Global'!AH17</f>
        <v>#DIV/0!</v>
      </c>
      <c r="K12" s="12">
        <f>'Stats Global'!AG17</f>
        <v>0</v>
      </c>
      <c r="L12" s="2" t="s">
        <v>40</v>
      </c>
      <c r="M12" s="2" t="s">
        <v>36</v>
      </c>
      <c r="N12" s="2" t="s">
        <v>32</v>
      </c>
      <c r="O12" s="17" t="s">
        <v>156</v>
      </c>
      <c r="P12" s="17" t="s">
        <v>157</v>
      </c>
      <c r="T12" s="107" t="s">
        <v>197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74" t="s">
        <v>172</v>
      </c>
      <c r="D13" s="8" t="e">
        <f>'Stats Global'!AB18</f>
        <v>#DIV/0!</v>
      </c>
      <c r="E13" s="12">
        <f>'Stats Global'!AA18</f>
        <v>1</v>
      </c>
      <c r="F13" s="8" t="e">
        <f>'Stats Global'!AD18</f>
        <v>#DIV/0!</v>
      </c>
      <c r="G13" s="12">
        <f>'Stats Global'!AC18</f>
        <v>0</v>
      </c>
      <c r="H13" s="8" t="e">
        <f>'Stats Global'!AF18</f>
        <v>#DIV/0!</v>
      </c>
      <c r="I13" s="12">
        <f>'Stats Global'!AE18</f>
        <v>1</v>
      </c>
      <c r="J13" s="8" t="e">
        <f>'Stats Global'!AH18</f>
        <v>#DIV/0!</v>
      </c>
      <c r="K13" s="12">
        <f>'Stats Global'!AG18</f>
        <v>0</v>
      </c>
      <c r="L13" s="2" t="s">
        <v>53</v>
      </c>
      <c r="M13" s="2" t="s">
        <v>33</v>
      </c>
      <c r="N13" s="17"/>
      <c r="T13" s="12"/>
      <c r="U13" s="12" t="str">
        <f t="shared" si="1"/>
        <v>../Images/Logo.png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74" t="s">
        <v>172</v>
      </c>
      <c r="D14" s="8" t="e">
        <f>'Stats Global'!AB19</f>
        <v>#DIV/0!</v>
      </c>
      <c r="E14" s="12">
        <f>'Stats Global'!AA19</f>
        <v>0</v>
      </c>
      <c r="F14" s="8" t="e">
        <f>'Stats Global'!AD19</f>
        <v>#DIV/0!</v>
      </c>
      <c r="G14" s="12">
        <f>'Stats Global'!AC19</f>
        <v>0</v>
      </c>
      <c r="H14" s="8" t="e">
        <f>'Stats Global'!AF19</f>
        <v>#DIV/0!</v>
      </c>
      <c r="I14" s="12">
        <f>'Stats Global'!AE19</f>
        <v>0</v>
      </c>
      <c r="J14" s="8" t="e">
        <f>'Stats Global'!AH19</f>
        <v>#DIV/0!</v>
      </c>
      <c r="K14" s="12">
        <f>'Stats Global'!AG19</f>
        <v>0</v>
      </c>
      <c r="L14" s="2" t="s">
        <v>56</v>
      </c>
      <c r="M14" s="2" t="s">
        <v>33</v>
      </c>
      <c r="N14" s="17" t="s">
        <v>153</v>
      </c>
      <c r="O14" s="17" t="s">
        <v>154</v>
      </c>
      <c r="P14" s="17" t="s">
        <v>159</v>
      </c>
      <c r="Q14" s="17" t="s">
        <v>158</v>
      </c>
      <c r="T14" s="12"/>
      <c r="U14" s="12" t="str">
        <f t="shared" si="1"/>
        <v>../Images/Logo.png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74" t="s">
        <v>172</v>
      </c>
      <c r="D15" s="8" t="e">
        <f>'Stats Global'!AB20</f>
        <v>#DIV/0!</v>
      </c>
      <c r="E15" s="12">
        <f>'Stats Global'!AA20</f>
        <v>1</v>
      </c>
      <c r="F15" s="8" t="e">
        <f>'Stats Global'!AD20</f>
        <v>#DIV/0!</v>
      </c>
      <c r="G15" s="12">
        <f>'Stats Global'!AC20</f>
        <v>0</v>
      </c>
      <c r="H15" s="8" t="e">
        <f>'Stats Global'!AF20</f>
        <v>#DIV/0!</v>
      </c>
      <c r="I15" s="12">
        <f>'Stats Global'!AE20</f>
        <v>1</v>
      </c>
      <c r="J15" s="8" t="e">
        <f>'Stats Global'!AH20</f>
        <v>#DIV/0!</v>
      </c>
      <c r="K15" s="12">
        <f>'Stats Global'!AG20</f>
        <v>0</v>
      </c>
      <c r="L15" s="2" t="s">
        <v>59</v>
      </c>
      <c r="M15" s="17" t="s">
        <v>150</v>
      </c>
      <c r="N15" s="17" t="s">
        <v>151</v>
      </c>
      <c r="O15" s="17" t="s">
        <v>159</v>
      </c>
      <c r="P15" s="17" t="s">
        <v>158</v>
      </c>
      <c r="Q15" s="17" t="s">
        <v>161</v>
      </c>
      <c r="T15" s="12"/>
      <c r="U15" s="12" t="str">
        <f t="shared" si="1"/>
        <v>../Images/Logo.png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8" t="e">
        <f>'Stats Global'!AB21</f>
        <v>#DIV/0!</v>
      </c>
      <c r="E16" s="12">
        <f>'Stats Global'!AA21</f>
        <v>2</v>
      </c>
      <c r="F16" s="8" t="e">
        <f>'Stats Global'!AD21</f>
        <v>#DIV/0!</v>
      </c>
      <c r="G16" s="12">
        <f>'Stats Global'!AC21</f>
        <v>1</v>
      </c>
      <c r="H16" s="8" t="e">
        <f>'Stats Global'!AF21</f>
        <v>#DIV/0!</v>
      </c>
      <c r="I16" s="12">
        <f>'Stats Global'!AE21</f>
        <v>1</v>
      </c>
      <c r="J16" s="8" t="e">
        <f>'Stats Global'!AH21</f>
        <v>#DIV/0!</v>
      </c>
      <c r="K16" s="12">
        <f>'Stats Global'!AG21</f>
        <v>0</v>
      </c>
      <c r="L16" s="2" t="s">
        <v>166</v>
      </c>
      <c r="M16" s="2" t="s">
        <v>40</v>
      </c>
      <c r="N16" s="2" t="s">
        <v>36</v>
      </c>
      <c r="O16" s="2" t="s">
        <v>32</v>
      </c>
      <c r="P16" s="2" t="s">
        <v>62</v>
      </c>
      <c r="Q16" s="17" t="s">
        <v>156</v>
      </c>
      <c r="R16" s="17" t="s">
        <v>157</v>
      </c>
      <c r="S16" s="17" t="s">
        <v>161</v>
      </c>
      <c r="T16" s="106" t="s">
        <v>198</v>
      </c>
      <c r="U16" s="12" t="str">
        <f t="shared" si="1"/>
        <v>../Images/LG_Final.png</v>
      </c>
      <c r="V16" s="1" t="str">
        <f t="shared" si="0"/>
        <v>../Images/Players/Angus.png</v>
      </c>
      <c r="X16" s="17" t="s">
        <v>168</v>
      </c>
    </row>
    <row r="17" spans="2:24" ht="14.25" customHeight="1" x14ac:dyDescent="0.45">
      <c r="B17" s="2" t="s">
        <v>64</v>
      </c>
      <c r="C17" s="74" t="s">
        <v>172</v>
      </c>
      <c r="D17" s="8" t="e">
        <f>'Stats Global'!AB22</f>
        <v>#DIV/0!</v>
      </c>
      <c r="E17" s="12">
        <f>'Stats Global'!AA22</f>
        <v>0</v>
      </c>
      <c r="F17" s="8" t="e">
        <f>'Stats Global'!AD22</f>
        <v>#DIV/0!</v>
      </c>
      <c r="G17" s="12">
        <f>'Stats Global'!AC22</f>
        <v>0</v>
      </c>
      <c r="H17" s="8" t="e">
        <f>'Stats Global'!AF22</f>
        <v>#DIV/0!</v>
      </c>
      <c r="I17" s="12">
        <f>'Stats Global'!AE22</f>
        <v>0</v>
      </c>
      <c r="J17" s="8" t="e">
        <f>'Stats Global'!AH22</f>
        <v>#DIV/0!</v>
      </c>
      <c r="K17" s="12">
        <f>'Stats Global'!AG22</f>
        <v>0</v>
      </c>
      <c r="L17" s="2" t="s">
        <v>65</v>
      </c>
      <c r="M17" s="2" t="s">
        <v>33</v>
      </c>
      <c r="N17" s="17" t="s">
        <v>152</v>
      </c>
      <c r="T17" s="12"/>
      <c r="U17" s="12" t="str">
        <f t="shared" si="1"/>
        <v>../Images/Logo.png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74" t="s">
        <v>172</v>
      </c>
      <c r="D18" s="8" t="e">
        <f>'Stats Global'!AB23</f>
        <v>#DIV/0!</v>
      </c>
      <c r="E18" s="12">
        <f>'Stats Global'!AA23</f>
        <v>0</v>
      </c>
      <c r="F18" s="8" t="e">
        <f>'Stats Global'!AD23</f>
        <v>#DIV/0!</v>
      </c>
      <c r="G18" s="12">
        <f>'Stats Global'!AC23</f>
        <v>0</v>
      </c>
      <c r="H18" s="8" t="e">
        <f>'Stats Global'!AF23</f>
        <v>#DIV/0!</v>
      </c>
      <c r="I18" s="12">
        <f>'Stats Global'!AE23</f>
        <v>0</v>
      </c>
      <c r="J18" s="8" t="e">
        <f>'Stats Global'!AH23</f>
        <v>#DIV/0!</v>
      </c>
      <c r="K18" s="12">
        <f>'Stats Global'!AG23</f>
        <v>0</v>
      </c>
      <c r="L18" s="17" t="s">
        <v>158</v>
      </c>
      <c r="M18" s="17" t="s">
        <v>161</v>
      </c>
      <c r="T18" s="12"/>
      <c r="U18" s="12" t="str">
        <f t="shared" si="1"/>
        <v>../Images/Logo.png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7"/>
      <c r="V19" s="12"/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B21" s="115" t="s">
        <v>120</v>
      </c>
      <c r="C21" s="115"/>
      <c r="D21" s="115"/>
      <c r="X21" s="2" t="s">
        <v>70</v>
      </c>
    </row>
    <row r="22" spans="2:24" ht="14.25" customHeight="1" x14ac:dyDescent="0.45">
      <c r="B22" s="115"/>
      <c r="C22" s="115"/>
      <c r="D22" s="115"/>
      <c r="X22" s="2" t="s">
        <v>71</v>
      </c>
    </row>
    <row r="23" spans="2:24" ht="14.25" customHeight="1" x14ac:dyDescent="0.9">
      <c r="B23" s="17"/>
      <c r="C23" s="51"/>
      <c r="D23" s="51"/>
      <c r="X23" s="2" t="s">
        <v>73</v>
      </c>
    </row>
    <row r="24" spans="2:24" ht="14.25" customHeight="1" x14ac:dyDescent="0.9">
      <c r="B24" s="18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7"/>
      <c r="D24" s="17"/>
      <c r="F24" s="51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" t="s">
        <v>74</v>
      </c>
    </row>
    <row r="25" spans="2:24" ht="14.25" customHeight="1" x14ac:dyDescent="0.9">
      <c r="B25" s="18" t="str">
        <f>C48&amp;":["&amp;C49&amp;C50&amp;C51&amp;C52&amp;C53&amp;C54&amp;C55&amp;C56&amp;C57&amp;C58&amp;C59&amp;C60&amp;C61&amp;C62&amp;C63&amp;C64&amp;"],"</f>
        <v>"Team":[" "," "," ","Wet Willies"," "," "," "," "," ","5 Musketeers"," "," "," ","Loose Gooses"," "," "],</v>
      </c>
      <c r="C25" s="17"/>
      <c r="D25" s="17"/>
      <c r="F25" s="5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75</v>
      </c>
    </row>
    <row r="26" spans="2:24" ht="14.25" customHeight="1" x14ac:dyDescent="0.45">
      <c r="B26" s="18" t="e">
        <f>D48&amp;":["&amp;D49&amp;D50&amp;D51&amp;D52&amp;D53&amp;D54&amp;D55&amp;D56&amp;D57&amp;D58&amp;D59&amp;D60&amp;D61&amp;D62&amp;D63&amp;D64&amp;"],"</f>
        <v>#DIV/0!</v>
      </c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4" ht="14.25" customHeight="1" x14ac:dyDescent="0.45">
      <c r="B27" s="17" t="str">
        <f>E48&amp;":["&amp;E49&amp;E50&amp;E51&amp;E52&amp;E53&amp;E54&amp;E55&amp;E56&amp;E57&amp;E58&amp;E59&amp;E60&amp;E61&amp;E62&amp;E63&amp;E64&amp;"],"</f>
        <v>"TP":[0,0,2,0,0,0,0,2,0,1,1,0,1,2,0,0],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e">
        <f>F48&amp;":["&amp;F49&amp;F50&amp;F51&amp;F52&amp;F53&amp;F54&amp;F55&amp;F56&amp;F57&amp;F58&amp;F59&amp;F60&amp;F61&amp;F62&amp;F63&amp;F64&amp;"],"</f>
        <v>#DIV/0!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G48&amp;":["&amp;G49&amp;G50&amp;G51&amp;G52&amp;G53&amp;G54&amp;G55&amp;G56&amp;G57&amp;G58&amp;G59&amp;G60&amp;G61&amp;G62&amp;G63&amp;G64&amp;"],"</f>
        <v>"TF":[0,0,2,0,0,0,0,0,0,0,0,0,0,1,0,0],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e">
        <f>H48&amp;":["&amp;H49&amp;H50&amp;H51&amp;H52&amp;H53&amp;H54&amp;H55&amp;H56&amp;H57&amp;H58&amp;H59&amp;H60&amp;H61&amp;H62&amp;H63&amp;H64&amp;"],"</f>
        <v>#DIV/0!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I48&amp;":["&amp;I49&amp;I50&amp;I51&amp;I52&amp;I53&amp;I54&amp;I55&amp;I56&amp;I57&amp;I58&amp;I59&amp;I60&amp;I61&amp;I62&amp;I63&amp;I64&amp;"],"</f>
        <v>"TM":[0,0,0,0,0,0,0,0,0,1,1,0,1,1,0,0],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e">
        <f>J48&amp;":["&amp;J49&amp;J50&amp;J51&amp;J52&amp;J53&amp;J54&amp;J55&amp;J56&amp;J57&amp;J58&amp;J59&amp;J60&amp;J61&amp;J62&amp;J63&amp;J64&amp;"],"</f>
        <v>#DIV/0!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K48&amp;":["&amp;K49&amp;K50&amp;K51&amp;K52&amp;K53&amp;K54&amp;K55&amp;K56&amp;K57&amp;K58&amp;K59&amp;K60&amp;K61&amp;K62&amp;K63&amp;K64&amp;"],"</f>
        <v>"TT":[0,0,0,0,0,0,0,1,0,0,0,0,0,0,0,0],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T48&amp;":["&amp;T49&amp;T50&amp;T51&amp;T52&amp;T53&amp;T54&amp;T55&amp;T56&amp;T57&amp;T58&amp;T59&amp;T60&amp;T61&amp;T62&amp;T63&amp;T64&amp;"],"</f>
        <v>"History":["","","","GM of Wet Willies","","","","","","GM of 5 Musketeers","","","","GM of Loose Gooses","",""],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U48&amp;":["&amp;U49&amp;U50&amp;U51&amp;U52&amp;U53&amp;U54&amp;U55&amp;U56&amp;U57&amp;U58&amp;U59&amp;U60&amp;U61&amp;U62&amp;U63&amp;U64&amp;"],"</f>
        <v>"TeamImage":["../Images/Logo.png","../Images/Logo.png","../Images/Logo.png","../Images/WW_Final.png","../Images/Logo.png","../Images/Logo.png","../Images/Logo.png","../Images/Logo.png","../Images/Logo.png","../Images/5M_Final.png","../Images/Logo.png","../Images/Logo.png","../Images/Logo.png","../Images/LG_Final.png","../Images/Logo.png","../Images/Logo.png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8" t="str">
        <f>CHAR(34)&amp;B2&amp;CHAR(34)</f>
        <v>"Name"</v>
      </c>
      <c r="C48" s="18" t="str">
        <f>CHAR(34)&amp;C2&amp;CHAR(34)</f>
        <v>"Team"</v>
      </c>
      <c r="D48" s="18" t="str">
        <f>CHAR(34)&amp;"PPG"&amp;CHAR(34)</f>
        <v>"PPG"</v>
      </c>
      <c r="E48" s="18" t="str">
        <f>CHAR(34)&amp;"TP"&amp;CHAR(34)</f>
        <v>"TP"</v>
      </c>
      <c r="F48" s="18" t="str">
        <f>CHAR(34)&amp;"FPG"&amp;CHAR(34)</f>
        <v>"FPG"</v>
      </c>
      <c r="G48" s="18" t="str">
        <f>CHAR(34)&amp;"TF"&amp;CHAR(34)</f>
        <v>"TF"</v>
      </c>
      <c r="H48" s="18" t="str">
        <f>CHAR(34)&amp;"MPG"&amp;CHAR(34)</f>
        <v>"MPG"</v>
      </c>
      <c r="I48" s="18" t="str">
        <f>CHAR(34)&amp;"TM"&amp;CHAR(34)</f>
        <v>"TM"</v>
      </c>
      <c r="J48" s="18" t="str">
        <f>CHAR(34)&amp;"TPG"&amp;CHAR(34)</f>
        <v>"TPG"</v>
      </c>
      <c r="K48" s="18" t="str">
        <f>CHAR(34)&amp;"TT"&amp;CHAR(34)</f>
        <v>"TT"</v>
      </c>
      <c r="L48" s="18" t="str">
        <f t="shared" ref="L48:V48" si="2">CHAR(34)&amp;L2&amp;CHAR(34)</f>
        <v>"AccoladesOne"</v>
      </c>
      <c r="M48" s="18" t="str">
        <f t="shared" si="2"/>
        <v>"AccoladesTwo"</v>
      </c>
      <c r="N48" s="18" t="str">
        <f t="shared" si="2"/>
        <v>"AccoladesThree"</v>
      </c>
      <c r="O48" s="18" t="str">
        <f t="shared" si="2"/>
        <v>"AccoladesFour"</v>
      </c>
      <c r="P48" s="18" t="str">
        <f t="shared" si="2"/>
        <v>"AccoladesFive"</v>
      </c>
      <c r="Q48" s="18" t="str">
        <f t="shared" si="2"/>
        <v>"AccoladesSix"</v>
      </c>
      <c r="R48" s="18" t="str">
        <f t="shared" si="2"/>
        <v>"AccoladesSeven"</v>
      </c>
      <c r="S48" s="18" t="str">
        <f t="shared" si="2"/>
        <v>"AccoladesEight"</v>
      </c>
      <c r="T48" s="18" t="str">
        <f t="shared" si="2"/>
        <v>"History"</v>
      </c>
      <c r="U48" s="18" t="str">
        <f t="shared" si="2"/>
        <v>"TeamImage"</v>
      </c>
      <c r="V48" s="18" t="str">
        <f t="shared" si="2"/>
        <v>"PlayerImage"</v>
      </c>
      <c r="W48" s="17"/>
    </row>
    <row r="49" spans="2:23" ht="14.25" customHeight="1" x14ac:dyDescent="0.45">
      <c r="B49" s="18" t="str">
        <f t="shared" ref="B49:C63" si="3">CHAR(34)&amp;B3&amp;CHAR(34)&amp;","</f>
        <v>"Jasper Collier",</v>
      </c>
      <c r="C49" s="18" t="str">
        <f t="shared" si="3"/>
        <v>" ",</v>
      </c>
      <c r="D49" s="18" t="e">
        <f t="shared" ref="D49:D63" si="4">ROUND(D3,2)&amp;","</f>
        <v>#DIV/0!</v>
      </c>
      <c r="E49" s="18" t="str">
        <f t="shared" ref="E49:E63" si="5">E3&amp;","</f>
        <v>0,</v>
      </c>
      <c r="F49" s="18" t="e">
        <f t="shared" ref="F49:F63" si="6">ROUND(F3,2)&amp;","</f>
        <v>#DIV/0!</v>
      </c>
      <c r="G49" s="18" t="str">
        <f t="shared" ref="G49:G63" si="7">G3&amp;","</f>
        <v>0,</v>
      </c>
      <c r="H49" s="18" t="e">
        <f t="shared" ref="H49:H63" si="8">ROUND(H3,2)&amp;","</f>
        <v>#DIV/0!</v>
      </c>
      <c r="I49" s="18" t="str">
        <f t="shared" ref="I49:I63" si="9">I3&amp;","</f>
        <v>0,</v>
      </c>
      <c r="J49" s="18" t="e">
        <f t="shared" ref="J49:J63" si="10">ROUND(J3,2)&amp;","</f>
        <v>#DIV/0!</v>
      </c>
      <c r="K49" s="18" t="str">
        <f t="shared" ref="K49:K63" si="11">K3&amp;","</f>
        <v>0,</v>
      </c>
      <c r="L49" s="18" t="str">
        <f>CHAR(34)&amp;L3&amp;CHAR(34)&amp;","</f>
        <v>"",</v>
      </c>
      <c r="M49" s="18" t="str">
        <f t="shared" ref="M49:S49" si="12">CHAR(34)&amp;M3&amp;CHAR(34)&amp;","</f>
        <v>"",</v>
      </c>
      <c r="N49" s="18" t="str">
        <f t="shared" si="12"/>
        <v>"",</v>
      </c>
      <c r="O49" s="18" t="str">
        <f t="shared" si="12"/>
        <v>"",</v>
      </c>
      <c r="P49" s="18" t="str">
        <f t="shared" si="12"/>
        <v>"",</v>
      </c>
      <c r="Q49" s="18" t="str">
        <f t="shared" si="12"/>
        <v>"",</v>
      </c>
      <c r="R49" s="18" t="str">
        <f t="shared" si="12"/>
        <v>"",</v>
      </c>
      <c r="S49" s="18" t="str">
        <f t="shared" si="12"/>
        <v>"",</v>
      </c>
      <c r="T49" s="18" t="str">
        <f t="shared" ref="T49:V49" si="13">CHAR(34)&amp;T3&amp;CHAR(34)&amp;","</f>
        <v>"",</v>
      </c>
      <c r="U49" s="18" t="str">
        <f t="shared" si="13"/>
        <v>"../Images/Logo.png",</v>
      </c>
      <c r="V49" s="18" t="str">
        <f t="shared" si="13"/>
        <v>"../Images/Players/Jasper.png",</v>
      </c>
      <c r="W49" s="17"/>
    </row>
    <row r="50" spans="2:23" ht="14.25" customHeight="1" x14ac:dyDescent="0.45">
      <c r="B50" s="18" t="str">
        <f t="shared" si="3"/>
        <v>"Conor Farrington",</v>
      </c>
      <c r="C50" s="18" t="str">
        <f t="shared" si="3"/>
        <v>" ",</v>
      </c>
      <c r="D50" s="18" t="e">
        <f t="shared" si="4"/>
        <v>#DIV/0!</v>
      </c>
      <c r="E50" s="18" t="str">
        <f t="shared" si="5"/>
        <v>0,</v>
      </c>
      <c r="F50" s="18" t="e">
        <f t="shared" si="6"/>
        <v>#DIV/0!</v>
      </c>
      <c r="G50" s="18" t="str">
        <f t="shared" si="7"/>
        <v>0,</v>
      </c>
      <c r="H50" s="18" t="e">
        <f t="shared" si="8"/>
        <v>#DIV/0!</v>
      </c>
      <c r="I50" s="18" t="str">
        <f t="shared" si="9"/>
        <v>0,</v>
      </c>
      <c r="J50" s="18" t="e">
        <f t="shared" si="10"/>
        <v>#DIV/0!</v>
      </c>
      <c r="K50" s="18" t="str">
        <f t="shared" si="11"/>
        <v>0,</v>
      </c>
      <c r="L50" s="18" t="str">
        <f t="shared" ref="L50:S63" si="14">CHAR(34)&amp;L4&amp;CHAR(34)&amp;","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ref="T50:V50" si="15">CHAR(34)&amp;T4&amp;CHAR(34)&amp;","</f>
        <v>"",</v>
      </c>
      <c r="U50" s="18" t="str">
        <f t="shared" si="15"/>
        <v>"../Images/Logo.png",</v>
      </c>
      <c r="V50" s="18" t="str">
        <f t="shared" si="15"/>
        <v>"../Images/Players/Conor.png",</v>
      </c>
    </row>
    <row r="51" spans="2:23" ht="14.25" customHeight="1" x14ac:dyDescent="0.45">
      <c r="B51" s="18" t="str">
        <f t="shared" si="3"/>
        <v>"Alexander Galt",</v>
      </c>
      <c r="C51" s="18" t="str">
        <f t="shared" si="3"/>
        <v>" ",</v>
      </c>
      <c r="D51" s="18" t="e">
        <f t="shared" si="4"/>
        <v>#DIV/0!</v>
      </c>
      <c r="E51" s="18" t="str">
        <f t="shared" si="5"/>
        <v>2,</v>
      </c>
      <c r="F51" s="18" t="e">
        <f t="shared" si="6"/>
        <v>#DIV/0!</v>
      </c>
      <c r="G51" s="18" t="str">
        <f t="shared" si="7"/>
        <v>2,</v>
      </c>
      <c r="H51" s="18" t="e">
        <f t="shared" si="8"/>
        <v>#DIV/0!</v>
      </c>
      <c r="I51" s="18" t="str">
        <f t="shared" si="9"/>
        <v>0,</v>
      </c>
      <c r="J51" s="18" t="e">
        <f t="shared" si="10"/>
        <v>#DIV/0!</v>
      </c>
      <c r="K51" s="18" t="str">
        <f t="shared" si="11"/>
        <v>0,</v>
      </c>
      <c r="L51" s="18" t="str">
        <f t="shared" si="14"/>
        <v>"All-Defence Team T1",</v>
      </c>
      <c r="M51" s="18" t="str">
        <f t="shared" si="14"/>
        <v>"Champion T1",</v>
      </c>
      <c r="N51" s="18" t="str">
        <f t="shared" si="14"/>
        <v>"All-Offence Team T2",</v>
      </c>
      <c r="O51" s="18" t="str">
        <f t="shared" si="14"/>
        <v>"All-Defence Team T2",</v>
      </c>
      <c r="P51" s="18" t="str">
        <f t="shared" si="14"/>
        <v>"",</v>
      </c>
      <c r="Q51" s="18" t="str">
        <f t="shared" si="14"/>
        <v>"",</v>
      </c>
      <c r="R51" s="18" t="str">
        <f t="shared" si="14"/>
        <v>"",</v>
      </c>
      <c r="S51" s="18" t="str">
        <f t="shared" si="14"/>
        <v>"",</v>
      </c>
      <c r="T51" s="18" t="str">
        <f t="shared" ref="T51:V51" si="16">CHAR(34)&amp;T5&amp;CHAR(34)&amp;","</f>
        <v>"",</v>
      </c>
      <c r="U51" s="18" t="str">
        <f t="shared" si="16"/>
        <v>"../Images/Logo.png",</v>
      </c>
      <c r="V51" s="18" t="str">
        <f t="shared" si="16"/>
        <v>"../Images/Players/Alex.png",</v>
      </c>
    </row>
    <row r="52" spans="2:23" ht="14.25" customHeight="1" x14ac:dyDescent="0.45">
      <c r="B52" s="18" t="str">
        <f t="shared" si="3"/>
        <v>"Rudy Hoschke",</v>
      </c>
      <c r="C52" s="18" t="str">
        <f t="shared" si="3"/>
        <v>"Wet Willies",</v>
      </c>
      <c r="D52" s="18" t="e">
        <f t="shared" si="4"/>
        <v>#DIV/0!</v>
      </c>
      <c r="E52" s="18" t="str">
        <f t="shared" si="5"/>
        <v>0,</v>
      </c>
      <c r="F52" s="18" t="e">
        <f t="shared" si="6"/>
        <v>#DIV/0!</v>
      </c>
      <c r="G52" s="18" t="str">
        <f t="shared" si="7"/>
        <v>0,</v>
      </c>
      <c r="H52" s="18" t="e">
        <f t="shared" si="8"/>
        <v>#DIV/0!</v>
      </c>
      <c r="I52" s="18" t="str">
        <f t="shared" si="9"/>
        <v>0,</v>
      </c>
      <c r="J52" s="18" t="e">
        <f t="shared" si="10"/>
        <v>#DIV/0!</v>
      </c>
      <c r="K52" s="18" t="str">
        <f t="shared" si="11"/>
        <v>0,</v>
      </c>
      <c r="L52" s="18" t="str">
        <f t="shared" si="14"/>
        <v>"All-Offence Team T1",</v>
      </c>
      <c r="M52" s="18" t="str">
        <f t="shared" si="14"/>
        <v>"All-Defence Team T1",</v>
      </c>
      <c r="N52" s="18" t="str">
        <f t="shared" si="14"/>
        <v>"Champion T1",</v>
      </c>
      <c r="O52" s="18" t="str">
        <f t="shared" si="14"/>
        <v>"All-Offence Team T2",</v>
      </c>
      <c r="P52" s="18" t="str">
        <f t="shared" si="14"/>
        <v>"All-Defence Team T2",</v>
      </c>
      <c r="Q52" s="18" t="str">
        <f t="shared" si="14"/>
        <v>"Scoring Champ T2",</v>
      </c>
      <c r="R52" s="18" t="str">
        <f t="shared" si="14"/>
        <v>"GM",</v>
      </c>
      <c r="S52" s="18" t="str">
        <f t="shared" si="14"/>
        <v>"",</v>
      </c>
      <c r="T52" s="18" t="str">
        <f t="shared" ref="T52:V52" si="17">CHAR(34)&amp;T6&amp;CHAR(34)&amp;","</f>
        <v>"GM of Wet Willies",</v>
      </c>
      <c r="U52" s="18" t="str">
        <f t="shared" si="17"/>
        <v>"../Images/WW_Final.png",</v>
      </c>
      <c r="V52" s="18" t="str">
        <f t="shared" si="17"/>
        <v>"../Images/Players/Rudy.png",</v>
      </c>
    </row>
    <row r="53" spans="2:23" ht="14.25" customHeight="1" x14ac:dyDescent="0.45">
      <c r="B53" s="18" t="str">
        <f t="shared" si="3"/>
        <v>"Michael Iffland",</v>
      </c>
      <c r="C53" s="18" t="str">
        <f t="shared" si="3"/>
        <v>" ",</v>
      </c>
      <c r="D53" s="18" t="e">
        <f t="shared" si="4"/>
        <v>#DIV/0!</v>
      </c>
      <c r="E53" s="18" t="str">
        <f t="shared" si="5"/>
        <v>0,</v>
      </c>
      <c r="F53" s="18" t="e">
        <f t="shared" si="6"/>
        <v>#DIV/0!</v>
      </c>
      <c r="G53" s="18" t="str">
        <f t="shared" si="7"/>
        <v>0,</v>
      </c>
      <c r="H53" s="18" t="e">
        <f t="shared" si="8"/>
        <v>#DIV/0!</v>
      </c>
      <c r="I53" s="18" t="str">
        <f t="shared" si="9"/>
        <v>0,</v>
      </c>
      <c r="J53" s="18" t="e">
        <f t="shared" si="10"/>
        <v>#DIV/0!</v>
      </c>
      <c r="K53" s="18" t="str">
        <f t="shared" si="11"/>
        <v>0,</v>
      </c>
      <c r="L53" s="18" t="str">
        <f t="shared" si="14"/>
        <v>"Playmaker T1",</v>
      </c>
      <c r="M53" s="18" t="str">
        <f t="shared" si="14"/>
        <v>"Thirdman T1",</v>
      </c>
      <c r="N53" s="18" t="str">
        <f t="shared" si="14"/>
        <v>"All-Offence Team T2",</v>
      </c>
      <c r="O53" s="18" t="str">
        <f t="shared" si="14"/>
        <v>"All-2nd-Defence Team T2",</v>
      </c>
      <c r="P53" s="18" t="str">
        <f t="shared" si="14"/>
        <v>"",</v>
      </c>
      <c r="Q53" s="18" t="str">
        <f t="shared" si="14"/>
        <v>"",</v>
      </c>
      <c r="R53" s="18" t="str">
        <f t="shared" si="14"/>
        <v>"",</v>
      </c>
      <c r="S53" s="18" t="str">
        <f t="shared" si="14"/>
        <v>"",</v>
      </c>
      <c r="T53" s="18" t="str">
        <f t="shared" ref="T53:V53" si="18">CHAR(34)&amp;T7&amp;CHAR(34)&amp;","</f>
        <v>"",</v>
      </c>
      <c r="U53" s="18" t="str">
        <f t="shared" si="18"/>
        <v>"../Images/Logo.png",</v>
      </c>
      <c r="V53" s="18" t="str">
        <f t="shared" si="18"/>
        <v>"../Images/Players/Michael.png",</v>
      </c>
    </row>
    <row r="54" spans="2:23" ht="14.25" customHeight="1" x14ac:dyDescent="0.45">
      <c r="B54" s="18" t="str">
        <f t="shared" si="3"/>
        <v>"Lukas Johnston",</v>
      </c>
      <c r="C54" s="18" t="str">
        <f t="shared" si="3"/>
        <v>" ",</v>
      </c>
      <c r="D54" s="18" t="e">
        <f t="shared" si="4"/>
        <v>#DIV/0!</v>
      </c>
      <c r="E54" s="18" t="str">
        <f t="shared" si="5"/>
        <v>0,</v>
      </c>
      <c r="F54" s="18" t="e">
        <f t="shared" si="6"/>
        <v>#DIV/0!</v>
      </c>
      <c r="G54" s="18" t="str">
        <f t="shared" si="7"/>
        <v>0,</v>
      </c>
      <c r="H54" s="18" t="e">
        <f t="shared" si="8"/>
        <v>#DIV/0!</v>
      </c>
      <c r="I54" s="18" t="str">
        <f t="shared" si="9"/>
        <v>0,</v>
      </c>
      <c r="J54" s="18" t="e">
        <f t="shared" si="10"/>
        <v>#DIV/0!</v>
      </c>
      <c r="K54" s="18" t="str">
        <f t="shared" si="11"/>
        <v>0,</v>
      </c>
      <c r="L54" s="18" t="str">
        <f t="shared" si="14"/>
        <v>"MVP Runner Up T1",</v>
      </c>
      <c r="M54" s="18" t="str">
        <f t="shared" si="14"/>
        <v>"All-Offence Team T1",</v>
      </c>
      <c r="N54" s="18" t="str">
        <f t="shared" si="14"/>
        <v>"All-2nd-Offence Team T2",</v>
      </c>
      <c r="O54" s="18" t="str">
        <f t="shared" si="14"/>
        <v>"",</v>
      </c>
      <c r="P54" s="18" t="str">
        <f t="shared" si="14"/>
        <v>"",</v>
      </c>
      <c r="Q54" s="18" t="str">
        <f t="shared" si="14"/>
        <v>"",</v>
      </c>
      <c r="R54" s="18" t="str">
        <f t="shared" si="14"/>
        <v>"",</v>
      </c>
      <c r="S54" s="18" t="str">
        <f t="shared" si="14"/>
        <v>"",</v>
      </c>
      <c r="T54" s="18" t="str">
        <f t="shared" ref="T54:V54" si="19">CHAR(34)&amp;T8&amp;CHAR(34)&amp;","</f>
        <v>"",</v>
      </c>
      <c r="U54" s="18" t="str">
        <f t="shared" si="19"/>
        <v>"../Images/Logo.png",</v>
      </c>
      <c r="V54" s="18" t="str">
        <f t="shared" si="19"/>
        <v>"../Images/Players/Lukas.png",</v>
      </c>
    </row>
    <row r="55" spans="2:23" ht="14.25" customHeight="1" x14ac:dyDescent="0.45">
      <c r="B55" s="18" t="str">
        <f t="shared" si="3"/>
        <v>"Sam James",</v>
      </c>
      <c r="C55" s="18" t="str">
        <f t="shared" si="3"/>
        <v>" ",</v>
      </c>
      <c r="D55" s="18" t="e">
        <f t="shared" si="4"/>
        <v>#DIV/0!</v>
      </c>
      <c r="E55" s="18" t="str">
        <f t="shared" si="5"/>
        <v>0,</v>
      </c>
      <c r="F55" s="18" t="e">
        <f t="shared" si="6"/>
        <v>#DIV/0!</v>
      </c>
      <c r="G55" s="18" t="str">
        <f t="shared" si="7"/>
        <v>0,</v>
      </c>
      <c r="H55" s="18" t="e">
        <f t="shared" si="8"/>
        <v>#DIV/0!</v>
      </c>
      <c r="I55" s="18" t="str">
        <f t="shared" si="9"/>
        <v>0,</v>
      </c>
      <c r="J55" s="18" t="e">
        <f t="shared" si="10"/>
        <v>#DIV/0!</v>
      </c>
      <c r="K55" s="18" t="str">
        <f t="shared" si="11"/>
        <v>0,</v>
      </c>
      <c r="L55" s="18" t="str">
        <f t="shared" si="14"/>
        <v>"Champion T2",</v>
      </c>
      <c r="M55" s="18" t="str">
        <f t="shared" si="14"/>
        <v>"",</v>
      </c>
      <c r="N55" s="18" t="str">
        <f t="shared" si="14"/>
        <v>"",</v>
      </c>
      <c r="O55" s="18" t="str">
        <f t="shared" si="14"/>
        <v>"",</v>
      </c>
      <c r="P55" s="18" t="str">
        <f t="shared" si="14"/>
        <v>"",</v>
      </c>
      <c r="Q55" s="18" t="str">
        <f t="shared" si="14"/>
        <v>"",</v>
      </c>
      <c r="R55" s="18" t="str">
        <f t="shared" si="14"/>
        <v>"",</v>
      </c>
      <c r="S55" s="18" t="str">
        <f t="shared" si="14"/>
        <v>"",</v>
      </c>
      <c r="T55" s="18" t="str">
        <f t="shared" ref="T55:V55" si="20">CHAR(34)&amp;T9&amp;CHAR(34)&amp;","</f>
        <v>"",</v>
      </c>
      <c r="U55" s="18" t="str">
        <f t="shared" si="20"/>
        <v>"../Images/Logo.png",</v>
      </c>
      <c r="V55" s="18" t="str">
        <f t="shared" si="20"/>
        <v>"../Images/Players/Sam J.png",</v>
      </c>
    </row>
    <row r="56" spans="2:23" ht="14.25" customHeight="1" x14ac:dyDescent="0.45">
      <c r="B56" s="18" t="str">
        <f t="shared" si="3"/>
        <v>"Clarrie Jones",</v>
      </c>
      <c r="C56" s="18" t="str">
        <f t="shared" si="3"/>
        <v>" ",</v>
      </c>
      <c r="D56" s="18" t="str">
        <f t="shared" si="4"/>
        <v>-2,</v>
      </c>
      <c r="E56" s="18" t="str">
        <f t="shared" si="5"/>
        <v>2,</v>
      </c>
      <c r="F56" s="18" t="str">
        <f t="shared" si="6"/>
        <v>0,</v>
      </c>
      <c r="G56" s="18" t="str">
        <f t="shared" si="7"/>
        <v>0,</v>
      </c>
      <c r="H56" s="18" t="str">
        <f t="shared" si="8"/>
        <v>0,</v>
      </c>
      <c r="I56" s="18" t="str">
        <f t="shared" si="9"/>
        <v>0,</v>
      </c>
      <c r="J56" s="18" t="str">
        <f t="shared" si="10"/>
        <v>-1,</v>
      </c>
      <c r="K56" s="18" t="str">
        <f t="shared" si="11"/>
        <v>1,</v>
      </c>
      <c r="L56" s="18" t="str">
        <f t="shared" si="14"/>
        <v>"LTBO Manager",</v>
      </c>
      <c r="M56" s="18" t="str">
        <f t="shared" si="14"/>
        <v>"Champion T1",</v>
      </c>
      <c r="N56" s="18" t="str">
        <f t="shared" si="14"/>
        <v>"Finals MVP T1",</v>
      </c>
      <c r="O56" s="18" t="str">
        <f t="shared" si="14"/>
        <v>"Fifthman T2",</v>
      </c>
      <c r="P56" s="18" t="str">
        <f t="shared" si="14"/>
        <v>"All-2nd-Offence Team T2",</v>
      </c>
      <c r="Q56" s="18" t="str">
        <f t="shared" si="14"/>
        <v>"All-2nd-Defence Team T2",</v>
      </c>
      <c r="R56" s="18" t="str">
        <f t="shared" si="14"/>
        <v>"Champion T2",</v>
      </c>
      <c r="S56" s="18" t="str">
        <f t="shared" si="14"/>
        <v>"",</v>
      </c>
      <c r="T56" s="18" t="str">
        <f t="shared" ref="T56:V56" si="21">CHAR(34)&amp;T10&amp;CHAR(34)&amp;","</f>
        <v>"",</v>
      </c>
      <c r="U56" s="18" t="str">
        <f t="shared" si="21"/>
        <v>"../Images/Logo.png",</v>
      </c>
      <c r="V56" s="18" t="str">
        <f t="shared" si="21"/>
        <v>"../Images/Players/Clarrie.png",</v>
      </c>
    </row>
    <row r="57" spans="2:23" ht="14.25" customHeight="1" x14ac:dyDescent="0.45">
      <c r="B57" s="18" t="str">
        <f t="shared" si="3"/>
        <v>"William Kim",</v>
      </c>
      <c r="C57" s="18" t="str">
        <f t="shared" si="3"/>
        <v>" ",</v>
      </c>
      <c r="D57" s="18" t="e">
        <f t="shared" si="4"/>
        <v>#DIV/0!</v>
      </c>
      <c r="E57" s="18" t="str">
        <f t="shared" si="5"/>
        <v>0,</v>
      </c>
      <c r="F57" s="18" t="e">
        <f t="shared" si="6"/>
        <v>#DIV/0!</v>
      </c>
      <c r="G57" s="18" t="str">
        <f t="shared" si="7"/>
        <v>0,</v>
      </c>
      <c r="H57" s="18" t="e">
        <f t="shared" si="8"/>
        <v>#DIV/0!</v>
      </c>
      <c r="I57" s="18" t="str">
        <f t="shared" si="9"/>
        <v>0,</v>
      </c>
      <c r="J57" s="18" t="e">
        <f t="shared" si="10"/>
        <v>#DIV/0!</v>
      </c>
      <c r="K57" s="18" t="str">
        <f t="shared" si="11"/>
        <v>0,</v>
      </c>
      <c r="L57" s="18" t="str">
        <f t="shared" si="14"/>
        <v>"MVP T1",</v>
      </c>
      <c r="M57" s="18" t="str">
        <f t="shared" si="14"/>
        <v>"All-Offence Team T1",</v>
      </c>
      <c r="N57" s="18" t="str">
        <f t="shared" si="14"/>
        <v>"All-Defence Team T1",</v>
      </c>
      <c r="O57" s="18" t="str">
        <f t="shared" si="14"/>
        <v>"All-2nd-Offence Team T2",</v>
      </c>
      <c r="P57" s="18" t="str">
        <f t="shared" si="14"/>
        <v>"All-Defence Team T2",</v>
      </c>
      <c r="Q57" s="18" t="str">
        <f t="shared" si="14"/>
        <v>"Champion T2",</v>
      </c>
      <c r="R57" s="18" t="str">
        <f t="shared" si="14"/>
        <v>"Finals MVP T2",</v>
      </c>
      <c r="S57" s="18" t="str">
        <f t="shared" si="14"/>
        <v>"",</v>
      </c>
      <c r="T57" s="18" t="str">
        <f t="shared" ref="T57:V57" si="22">CHAR(34)&amp;T11&amp;CHAR(34)&amp;","</f>
        <v>"",</v>
      </c>
      <c r="U57" s="18" t="str">
        <f t="shared" si="22"/>
        <v>"../Images/Logo.png",</v>
      </c>
      <c r="V57" s="18" t="str">
        <f t="shared" si="22"/>
        <v>"../Images/Players/Kimmy.png",</v>
      </c>
    </row>
    <row r="58" spans="2:23" ht="14.25" customHeight="1" x14ac:dyDescent="0.45">
      <c r="B58" s="18" t="str">
        <f t="shared" si="3"/>
        <v>"Samuel McConaghy",</v>
      </c>
      <c r="C58" s="18" t="str">
        <f t="shared" si="3"/>
        <v>"5 Musketeers",</v>
      </c>
      <c r="D58" s="18" t="e">
        <f t="shared" si="4"/>
        <v>#DIV/0!</v>
      </c>
      <c r="E58" s="18" t="str">
        <f t="shared" si="5"/>
        <v>1,</v>
      </c>
      <c r="F58" s="18" t="e">
        <f t="shared" si="6"/>
        <v>#DIV/0!</v>
      </c>
      <c r="G58" s="18" t="str">
        <f t="shared" si="7"/>
        <v>0,</v>
      </c>
      <c r="H58" s="18" t="e">
        <f t="shared" si="8"/>
        <v>#DIV/0!</v>
      </c>
      <c r="I58" s="18" t="str">
        <f t="shared" si="9"/>
        <v>1,</v>
      </c>
      <c r="J58" s="18" t="e">
        <f t="shared" si="10"/>
        <v>#DIV/0!</v>
      </c>
      <c r="K58" s="18" t="str">
        <f t="shared" si="11"/>
        <v>0,</v>
      </c>
      <c r="L58" s="18" t="str">
        <f t="shared" si="14"/>
        <v>"GM",</v>
      </c>
      <c r="M58" s="18" t="str">
        <f t="shared" si="14"/>
        <v>"All-Offence Team T1",</v>
      </c>
      <c r="N58" s="18" t="str">
        <f t="shared" si="14"/>
        <v>"All-Defence Team T1",</v>
      </c>
      <c r="O58" s="18" t="str">
        <f t="shared" si="14"/>
        <v>"All-Offence Team T2",</v>
      </c>
      <c r="P58" s="18" t="str">
        <f t="shared" si="14"/>
        <v>"All-Defence Team T2",</v>
      </c>
      <c r="Q58" s="18" t="str">
        <f t="shared" si="14"/>
        <v>"",</v>
      </c>
      <c r="R58" s="18" t="str">
        <f t="shared" si="14"/>
        <v>"",</v>
      </c>
      <c r="S58" s="18" t="str">
        <f t="shared" si="14"/>
        <v>"",</v>
      </c>
      <c r="T58" s="18" t="str">
        <f t="shared" ref="T58:V58" si="23">CHAR(34)&amp;T12&amp;CHAR(34)&amp;","</f>
        <v>"GM of 5 Musketeers",</v>
      </c>
      <c r="U58" s="18" t="str">
        <f t="shared" si="23"/>
        <v>"../Images/5M_Final.png",</v>
      </c>
      <c r="V58" s="18" t="str">
        <f t="shared" si="23"/>
        <v>"../Images/Players/SamM.png",</v>
      </c>
    </row>
    <row r="59" spans="2:23" ht="14.25" customHeight="1" x14ac:dyDescent="0.45">
      <c r="B59" s="18" t="str">
        <f t="shared" si="3"/>
        <v>"Ryan Pattemore",</v>
      </c>
      <c r="C59" s="18" t="str">
        <f t="shared" si="3"/>
        <v>" ",</v>
      </c>
      <c r="D59" s="18" t="e">
        <f t="shared" si="4"/>
        <v>#DIV/0!</v>
      </c>
      <c r="E59" s="18" t="str">
        <f t="shared" si="5"/>
        <v>1,</v>
      </c>
      <c r="F59" s="18" t="e">
        <f t="shared" si="6"/>
        <v>#DIV/0!</v>
      </c>
      <c r="G59" s="18" t="str">
        <f t="shared" si="7"/>
        <v>0,</v>
      </c>
      <c r="H59" s="18" t="e">
        <f t="shared" si="8"/>
        <v>#DIV/0!</v>
      </c>
      <c r="I59" s="18" t="str">
        <f t="shared" si="9"/>
        <v>1,</v>
      </c>
      <c r="J59" s="18" t="e">
        <f t="shared" si="10"/>
        <v>#DIV/0!</v>
      </c>
      <c r="K59" s="18" t="str">
        <f t="shared" si="11"/>
        <v>0,</v>
      </c>
      <c r="L59" s="18" t="str">
        <f t="shared" si="14"/>
        <v>"Perimeter T1",</v>
      </c>
      <c r="M59" s="18" t="str">
        <f t="shared" si="14"/>
        <v>"Champion T1",</v>
      </c>
      <c r="N59" s="18" t="str">
        <f t="shared" si="14"/>
        <v>"",</v>
      </c>
      <c r="O59" s="18" t="str">
        <f t="shared" si="14"/>
        <v>"",</v>
      </c>
      <c r="P59" s="18" t="str">
        <f t="shared" si="14"/>
        <v>"",</v>
      </c>
      <c r="Q59" s="18" t="str">
        <f t="shared" si="14"/>
        <v>"",</v>
      </c>
      <c r="R59" s="18" t="str">
        <f t="shared" si="14"/>
        <v>"",</v>
      </c>
      <c r="S59" s="18" t="str">
        <f t="shared" si="14"/>
        <v>"",</v>
      </c>
      <c r="T59" s="18" t="str">
        <f t="shared" ref="T59:V59" si="24">CHAR(34)&amp;T13&amp;CHAR(34)&amp;","</f>
        <v>"",</v>
      </c>
      <c r="U59" s="18" t="str">
        <f t="shared" si="24"/>
        <v>"../Images/Logo.png",</v>
      </c>
      <c r="V59" s="18" t="str">
        <f t="shared" si="24"/>
        <v>"../Images/Players/Ryan.png",</v>
      </c>
    </row>
    <row r="60" spans="2:23" ht="14.25" customHeight="1" x14ac:dyDescent="0.45">
      <c r="B60" s="18" t="str">
        <f t="shared" si="3"/>
        <v>"Nicholas Szogi",</v>
      </c>
      <c r="C60" s="18" t="str">
        <f t="shared" si="3"/>
        <v>" ",</v>
      </c>
      <c r="D60" s="18" t="e">
        <f t="shared" si="4"/>
        <v>#DIV/0!</v>
      </c>
      <c r="E60" s="18" t="str">
        <f t="shared" si="5"/>
        <v>0,</v>
      </c>
      <c r="F60" s="18" t="e">
        <f t="shared" si="6"/>
        <v>#DIV/0!</v>
      </c>
      <c r="G60" s="18" t="str">
        <f t="shared" si="7"/>
        <v>0,</v>
      </c>
      <c r="H60" s="18" t="e">
        <f t="shared" si="8"/>
        <v>#DIV/0!</v>
      </c>
      <c r="I60" s="18" t="str">
        <f t="shared" si="9"/>
        <v>0,</v>
      </c>
      <c r="J60" s="18" t="e">
        <f t="shared" si="10"/>
        <v>#DIV/0!</v>
      </c>
      <c r="K60" s="18" t="str">
        <f t="shared" si="11"/>
        <v>0,</v>
      </c>
      <c r="L60" s="18" t="str">
        <f t="shared" si="14"/>
        <v>"The Biggest Bird",</v>
      </c>
      <c r="M60" s="18" t="str">
        <f t="shared" si="14"/>
        <v>"Champion T1",</v>
      </c>
      <c r="N60" s="18" t="str">
        <f t="shared" si="14"/>
        <v>"MVP Runner Up T2",</v>
      </c>
      <c r="O60" s="18" t="str">
        <f t="shared" si="14"/>
        <v>"X-Factor T2",</v>
      </c>
      <c r="P60" s="18" t="str">
        <f t="shared" si="14"/>
        <v>"All-2nd-Offence Team T2",</v>
      </c>
      <c r="Q60" s="18" t="str">
        <f t="shared" si="14"/>
        <v>"All-2nd-Defence Team T2",</v>
      </c>
      <c r="R60" s="18" t="str">
        <f t="shared" si="14"/>
        <v>"",</v>
      </c>
      <c r="S60" s="18" t="str">
        <f t="shared" si="14"/>
        <v>"",</v>
      </c>
      <c r="T60" s="18" t="str">
        <f t="shared" ref="T60:V60" si="25">CHAR(34)&amp;T14&amp;CHAR(34)&amp;","</f>
        <v>"",</v>
      </c>
      <c r="U60" s="18" t="str">
        <f t="shared" si="25"/>
        <v>"../Images/Logo.png",</v>
      </c>
      <c r="V60" s="18" t="str">
        <f t="shared" si="25"/>
        <v>"../Images/Players/Nick.png",</v>
      </c>
    </row>
    <row r="61" spans="2:23" ht="14.25" customHeight="1" x14ac:dyDescent="0.45">
      <c r="B61" s="18" t="str">
        <f t="shared" si="3"/>
        <v>"Christopher Tomkinson",</v>
      </c>
      <c r="C61" s="18" t="str">
        <f t="shared" si="3"/>
        <v>" ",</v>
      </c>
      <c r="D61" s="18" t="e">
        <f t="shared" si="4"/>
        <v>#DIV/0!</v>
      </c>
      <c r="E61" s="18" t="str">
        <f t="shared" si="5"/>
        <v>1,</v>
      </c>
      <c r="F61" s="18" t="e">
        <f t="shared" si="6"/>
        <v>#DIV/0!</v>
      </c>
      <c r="G61" s="18" t="str">
        <f t="shared" si="7"/>
        <v>0,</v>
      </c>
      <c r="H61" s="18" t="e">
        <f t="shared" si="8"/>
        <v>#DIV/0!</v>
      </c>
      <c r="I61" s="18" t="str">
        <f t="shared" si="9"/>
        <v>1,</v>
      </c>
      <c r="J61" s="18" t="e">
        <f t="shared" si="10"/>
        <v>#DIV/0!</v>
      </c>
      <c r="K61" s="18" t="str">
        <f t="shared" si="11"/>
        <v>0,</v>
      </c>
      <c r="L61" s="18" t="str">
        <f t="shared" si="14"/>
        <v>"MIP T1",</v>
      </c>
      <c r="M61" s="18" t="str">
        <f t="shared" si="14"/>
        <v>"MIP T2",</v>
      </c>
      <c r="N61" s="18" t="str">
        <f t="shared" si="14"/>
        <v>"MVP T2",</v>
      </c>
      <c r="O61" s="18" t="str">
        <f t="shared" si="14"/>
        <v>"All-2nd-Offence Team T2",</v>
      </c>
      <c r="P61" s="18" t="str">
        <f t="shared" si="14"/>
        <v>"All-2nd-Defence Team T2",</v>
      </c>
      <c r="Q61" s="18" t="str">
        <f t="shared" si="14"/>
        <v>"Champion T2",</v>
      </c>
      <c r="R61" s="18" t="str">
        <f t="shared" si="14"/>
        <v>"",</v>
      </c>
      <c r="S61" s="18" t="str">
        <f t="shared" si="14"/>
        <v>"",</v>
      </c>
      <c r="T61" s="18" t="str">
        <f t="shared" ref="T61:V61" si="26">CHAR(34)&amp;T15&amp;CHAR(34)&amp;","</f>
        <v>"",</v>
      </c>
      <c r="U61" s="18" t="str">
        <f t="shared" si="26"/>
        <v>"../Images/Logo.png",</v>
      </c>
      <c r="V61" s="18" t="str">
        <f t="shared" si="26"/>
        <v>"../Images/Players/Chris.png",</v>
      </c>
    </row>
    <row r="62" spans="2:23" ht="14.25" customHeight="1" x14ac:dyDescent="0.45">
      <c r="B62" s="18" t="str">
        <f t="shared" si="3"/>
        <v>"Angus Walker",</v>
      </c>
      <c r="C62" s="18" t="str">
        <f t="shared" si="3"/>
        <v>"Loose Gooses",</v>
      </c>
      <c r="D62" s="18" t="e">
        <f t="shared" si="4"/>
        <v>#DIV/0!</v>
      </c>
      <c r="E62" s="18" t="str">
        <f t="shared" si="5"/>
        <v>2,</v>
      </c>
      <c r="F62" s="18" t="e">
        <f t="shared" si="6"/>
        <v>#DIV/0!</v>
      </c>
      <c r="G62" s="18" t="str">
        <f t="shared" si="7"/>
        <v>1,</v>
      </c>
      <c r="H62" s="18" t="e">
        <f t="shared" si="8"/>
        <v>#DIV/0!</v>
      </c>
      <c r="I62" s="18" t="str">
        <f t="shared" si="9"/>
        <v>1,</v>
      </c>
      <c r="J62" s="18" t="e">
        <f t="shared" si="10"/>
        <v>#DIV/0!</v>
      </c>
      <c r="K62" s="18" t="str">
        <f t="shared" si="11"/>
        <v>0,</v>
      </c>
      <c r="L62" s="18" t="str">
        <f t="shared" si="14"/>
        <v>"LTBO CEO",</v>
      </c>
      <c r="M62" s="18" t="str">
        <f t="shared" si="14"/>
        <v>"GM",</v>
      </c>
      <c r="N62" s="18" t="str">
        <f t="shared" si="14"/>
        <v>"All-Offence Team T1",</v>
      </c>
      <c r="O62" s="18" t="str">
        <f t="shared" si="14"/>
        <v>"All-Defence Team T1",</v>
      </c>
      <c r="P62" s="18" t="str">
        <f t="shared" si="14"/>
        <v>"Scoring Champ T1",</v>
      </c>
      <c r="Q62" s="18" t="str">
        <f t="shared" si="14"/>
        <v>"All-Offence Team T2",</v>
      </c>
      <c r="R62" s="18" t="str">
        <f t="shared" si="14"/>
        <v>"All-Defence Team T2",</v>
      </c>
      <c r="S62" s="18" t="str">
        <f t="shared" si="14"/>
        <v>"Champion T2",</v>
      </c>
      <c r="T62" s="18" t="str">
        <f t="shared" ref="T62:V62" si="27">CHAR(34)&amp;T16&amp;CHAR(34)&amp;","</f>
        <v>"GM of Loose Gooses",</v>
      </c>
      <c r="U62" s="18" t="str">
        <f t="shared" si="27"/>
        <v>"../Images/LG_Final.png",</v>
      </c>
      <c r="V62" s="18" t="str">
        <f t="shared" si="27"/>
        <v>"../Images/Players/Angus.png",</v>
      </c>
    </row>
    <row r="63" spans="2:23" ht="14.25" customHeight="1" x14ac:dyDescent="0.45">
      <c r="B63" s="18" t="str">
        <f t="shared" si="3"/>
        <v>"Willie Weekes",</v>
      </c>
      <c r="C63" s="18" t="str">
        <f t="shared" si="3"/>
        <v>" ",</v>
      </c>
      <c r="D63" s="18" t="e">
        <f t="shared" si="4"/>
        <v>#DIV/0!</v>
      </c>
      <c r="E63" s="18" t="str">
        <f t="shared" si="5"/>
        <v>0,</v>
      </c>
      <c r="F63" s="18" t="e">
        <f t="shared" si="6"/>
        <v>#DIV/0!</v>
      </c>
      <c r="G63" s="18" t="str">
        <f t="shared" si="7"/>
        <v>0,</v>
      </c>
      <c r="H63" s="18" t="e">
        <f t="shared" si="8"/>
        <v>#DIV/0!</v>
      </c>
      <c r="I63" s="18" t="str">
        <f t="shared" si="9"/>
        <v>0,</v>
      </c>
      <c r="J63" s="18" t="e">
        <f t="shared" si="10"/>
        <v>#DIV/0!</v>
      </c>
      <c r="K63" s="18" t="str">
        <f t="shared" si="11"/>
        <v>0,</v>
      </c>
      <c r="L63" s="18" t="str">
        <f t="shared" si="14"/>
        <v>"Teammate T1",</v>
      </c>
      <c r="M63" s="18" t="str">
        <f t="shared" si="14"/>
        <v>"Champion T1",</v>
      </c>
      <c r="N63" s="18" t="str">
        <f t="shared" si="14"/>
        <v>"Teammate T2",</v>
      </c>
      <c r="O63" s="18" t="str">
        <f t="shared" si="14"/>
        <v>"",</v>
      </c>
      <c r="P63" s="18" t="str">
        <f t="shared" si="14"/>
        <v>"",</v>
      </c>
      <c r="Q63" s="18" t="str">
        <f t="shared" si="14"/>
        <v>"",</v>
      </c>
      <c r="R63" s="18" t="str">
        <f t="shared" si="14"/>
        <v>"",</v>
      </c>
      <c r="S63" s="18" t="str">
        <f t="shared" si="14"/>
        <v>"",</v>
      </c>
      <c r="T63" s="18" t="str">
        <f t="shared" ref="T63:V63" si="28">CHAR(34)&amp;T17&amp;CHAR(34)&amp;","</f>
        <v>"",</v>
      </c>
      <c r="U63" s="18" t="str">
        <f t="shared" si="28"/>
        <v>"../Images/Logo.png",</v>
      </c>
      <c r="V63" s="18" t="str">
        <f t="shared" si="28"/>
        <v>"../Images/Players/Willie.png",</v>
      </c>
    </row>
    <row r="64" spans="2:23" ht="14.25" customHeight="1" x14ac:dyDescent="0.45">
      <c r="B64" s="18" t="str">
        <f>CHAR(34)&amp;B18&amp;CHAR(34)</f>
        <v>"Mitch Yue"</v>
      </c>
      <c r="C64" s="18" t="str">
        <f>CHAR(34)&amp;C18&amp;CHAR(34)</f>
        <v>" "</v>
      </c>
      <c r="D64" s="18" t="e">
        <f>ROUND(D18,2)</f>
        <v>#DIV/0!</v>
      </c>
      <c r="E64" s="18">
        <f>E18</f>
        <v>0</v>
      </c>
      <c r="F64" s="18" t="e">
        <f>ROUND(F18,2)</f>
        <v>#DIV/0!</v>
      </c>
      <c r="G64" s="18">
        <f>G18</f>
        <v>0</v>
      </c>
      <c r="H64" s="18" t="e">
        <f>ROUND(H18,2)</f>
        <v>#DIV/0!</v>
      </c>
      <c r="I64" s="18">
        <f>I18</f>
        <v>0</v>
      </c>
      <c r="J64" s="18" t="e">
        <f>ROUND(J18,2)</f>
        <v>#DIV/0!</v>
      </c>
      <c r="K64" s="18">
        <f>K18</f>
        <v>0</v>
      </c>
      <c r="L64" s="18" t="str">
        <f t="shared" ref="L64:M64" si="29">CHAR(34)&amp;L18&amp;CHAR(34)</f>
        <v>"All-2nd-Defence Team T2"</v>
      </c>
      <c r="M64" s="18" t="str">
        <f t="shared" si="29"/>
        <v>"Champion T2"</v>
      </c>
      <c r="N64" s="18" t="str">
        <f t="shared" ref="N64:V64" si="30">CHAR(34)&amp;N18&amp;CHAR(34)</f>
        <v>""</v>
      </c>
      <c r="O64" s="18" t="str">
        <f t="shared" si="30"/>
        <v>""</v>
      </c>
      <c r="P64" s="18" t="str">
        <f t="shared" si="30"/>
        <v>""</v>
      </c>
      <c r="Q64" s="18" t="str">
        <f t="shared" ref="Q64:S64" si="31">CHAR(34)&amp;Q18&amp;CHAR(34)</f>
        <v>""</v>
      </c>
      <c r="R64" s="18" t="str">
        <f t="shared" si="31"/>
        <v>""</v>
      </c>
      <c r="S64" s="18" t="str">
        <f t="shared" si="31"/>
        <v>""</v>
      </c>
      <c r="T64" s="18" t="str">
        <f t="shared" si="30"/>
        <v>""</v>
      </c>
      <c r="U64" s="18" t="str">
        <f t="shared" si="30"/>
        <v>"../Images/Logo.png"</v>
      </c>
      <c r="V64" s="18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D1" zoomScale="55" zoomScaleNormal="55" workbookViewId="0">
      <selection activeCell="AA31" sqref="AA31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6" t="s">
        <v>72</v>
      </c>
      <c r="C4" s="116" t="s">
        <v>77</v>
      </c>
      <c r="D4" s="116" t="s">
        <v>78</v>
      </c>
      <c r="E4" s="116" t="s">
        <v>79</v>
      </c>
      <c r="F4" s="116" t="s">
        <v>177</v>
      </c>
      <c r="G4" s="116" t="s">
        <v>183</v>
      </c>
      <c r="H4" s="116" t="s">
        <v>184</v>
      </c>
      <c r="I4" s="116" t="s">
        <v>178</v>
      </c>
      <c r="J4" s="116" t="s">
        <v>185</v>
      </c>
      <c r="K4" s="116" t="s">
        <v>186</v>
      </c>
      <c r="L4" s="116" t="s">
        <v>179</v>
      </c>
      <c r="M4" s="116" t="s">
        <v>187</v>
      </c>
      <c r="N4" s="116" t="s">
        <v>188</v>
      </c>
      <c r="O4" s="116" t="s">
        <v>180</v>
      </c>
      <c r="P4" s="116" t="s">
        <v>181</v>
      </c>
      <c r="Q4" s="116" t="s">
        <v>182</v>
      </c>
      <c r="S4" s="3" t="s">
        <v>80</v>
      </c>
    </row>
    <row r="5" spans="2:46" ht="14.25" customHeight="1" x14ac:dyDescent="0.45">
      <c r="B5" s="117"/>
      <c r="C5" s="118"/>
      <c r="D5" s="118"/>
      <c r="E5" s="118"/>
      <c r="F5" s="118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17"/>
      <c r="C6" s="118"/>
      <c r="D6" s="118"/>
      <c r="E6" s="118"/>
      <c r="F6" s="118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S6" s="5" t="e">
        <f>AVERAGE(C5:C30)</f>
        <v>#DIV/0!</v>
      </c>
      <c r="T6" s="1" t="e">
        <f>AVERAGE(D5:D30)</f>
        <v>#DIV/0!</v>
      </c>
      <c r="U6" s="1" t="e">
        <f>AVERAGE(E5:E30)</f>
        <v>#DIV/0!</v>
      </c>
      <c r="V6" s="1" t="e">
        <f>AVERAGE(F5:F30)</f>
        <v>#DIV/0!</v>
      </c>
      <c r="Z6" s="74" t="s">
        <v>173</v>
      </c>
      <c r="AA6" s="1">
        <f>AA27+AA46+AA65+AL27+AL46+AL65+AA84+AL84</f>
        <v>0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7"/>
      <c r="C7" s="118"/>
      <c r="D7" s="118"/>
      <c r="E7" s="118"/>
      <c r="F7" s="118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S7" s="3" t="s">
        <v>83</v>
      </c>
      <c r="T7" s="6" t="e">
        <f>T6/$S$6</f>
        <v>#DIV/0!</v>
      </c>
      <c r="U7" s="6" t="e">
        <f>U6/$S$6</f>
        <v>#DIV/0!</v>
      </c>
      <c r="V7" s="6" t="e">
        <f>V6/$S$6</f>
        <v>#DIV/0!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118</v>
      </c>
      <c r="AG7" s="23" t="s">
        <v>3</v>
      </c>
      <c r="AH7" s="24" t="s">
        <v>119</v>
      </c>
      <c r="AI7" s="25" t="s">
        <v>5</v>
      </c>
      <c r="AJ7" s="38" t="s">
        <v>121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7"/>
      <c r="C8" s="118"/>
      <c r="D8" s="118"/>
      <c r="E8" s="118"/>
      <c r="F8" s="118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Z8" s="68" t="s">
        <v>45</v>
      </c>
      <c r="AA8" s="69">
        <f>AA29+AA48+AA67+AL29+AL48+AL67+AA86+AL86</f>
        <v>0</v>
      </c>
      <c r="AB8" s="70" t="e">
        <f>Table1[[#This Row],[Points]]/($AA$6-Table1[[#This Row],[Missed Games]])</f>
        <v>#DIV/0!</v>
      </c>
      <c r="AC8" s="71">
        <f t="shared" ref="AC8:AC23" si="0">AB29+AB48+AB67+AM29+AM48+AM67+AB86+AM86</f>
        <v>0</v>
      </c>
      <c r="AD8" s="72" t="e">
        <f>Table1[[#This Row],[Finishes]]/($AA$6-Table1[[#This Row],[Missed Games]])</f>
        <v>#DIV/0!</v>
      </c>
      <c r="AE8" s="71">
        <f t="shared" ref="AE8:AE23" si="1">AC29+AC48+AC67+AN29+AN48+AN67+AC86+AM86</f>
        <v>0</v>
      </c>
      <c r="AF8" s="72" t="e">
        <f>Table1[[#This Row],[Midranges]]/($AA$6-Table1[[#This Row],[Missed Games]])</f>
        <v>#DIV/0!</v>
      </c>
      <c r="AG8" s="71">
        <f t="shared" ref="AG8:AG23" si="2">AD29+AD48+AD67+AO29+AO48+AO67+AD86+AO86</f>
        <v>0</v>
      </c>
      <c r="AH8" s="72" t="e">
        <f>Table1[[#This Row],[Threes]]/($AA$6-Table1[[#This Row],[Missed Games]])</f>
        <v>#DIV/0!</v>
      </c>
      <c r="AI8" s="68" t="str">
        <f>SfW!C3</f>
        <v xml:space="preserve"> </v>
      </c>
      <c r="AJ8" s="73">
        <f t="shared" ref="AJ8:AJ23" si="3">AI29+AI48+AI67+AT29+AT48+AT67+AI86+AT86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7"/>
      <c r="C9" s="118"/>
      <c r="D9" s="118"/>
      <c r="E9" s="118"/>
      <c r="F9" s="118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Z9" s="68" t="s">
        <v>49</v>
      </c>
      <c r="AA9" s="69">
        <f t="shared" ref="AA9:AA23" si="4">AA30+AA49+AA68+AL30+AL49+AL68+AA87+AL87</f>
        <v>0</v>
      </c>
      <c r="AB9" s="70" t="e">
        <f>Table1[[#This Row],[Points]]/($AA$6-Table1[[#This Row],[Missed Games]])</f>
        <v>#DIV/0!</v>
      </c>
      <c r="AC9" s="71">
        <f t="shared" si="0"/>
        <v>0</v>
      </c>
      <c r="AD9" s="72" t="e">
        <f>Table1[[#This Row],[Finishes]]/($AA$6-Table1[[#This Row],[Missed Games]])</f>
        <v>#DIV/0!</v>
      </c>
      <c r="AE9" s="71">
        <f t="shared" si="1"/>
        <v>0</v>
      </c>
      <c r="AF9" s="72" t="e">
        <f>Table1[[#This Row],[Midranges]]/($AA$6-Table1[[#This Row],[Missed Games]])</f>
        <v>#DIV/0!</v>
      </c>
      <c r="AG9" s="71">
        <f t="shared" si="2"/>
        <v>0</v>
      </c>
      <c r="AH9" s="72" t="e">
        <f>Table1[[#This Row],[Threes]]/($AA$6-Table1[[#This Row],[Missed Games]])</f>
        <v>#DIV/0!</v>
      </c>
      <c r="AI9" s="68" t="str">
        <f>SfW!C4</f>
        <v xml:space="preserve"> </v>
      </c>
      <c r="AJ9" s="73">
        <f t="shared" si="3"/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7"/>
      <c r="C10" s="118"/>
      <c r="D10" s="118"/>
      <c r="E10" s="118"/>
      <c r="F10" s="118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Z10" s="68" t="s">
        <v>51</v>
      </c>
      <c r="AA10" s="69">
        <f t="shared" si="4"/>
        <v>2</v>
      </c>
      <c r="AB10" s="70" t="e">
        <f>Table1[[#This Row],[Points]]/($AA$6-Table1[[#This Row],[Missed Games]])</f>
        <v>#DIV/0!</v>
      </c>
      <c r="AC10" s="71">
        <f t="shared" si="0"/>
        <v>2</v>
      </c>
      <c r="AD10" s="72" t="e">
        <f>Table1[[#This Row],[Finishes]]/($AA$6-Table1[[#This Row],[Missed Games]])</f>
        <v>#DIV/0!</v>
      </c>
      <c r="AE10" s="71">
        <f t="shared" si="1"/>
        <v>0</v>
      </c>
      <c r="AF10" s="72" t="e">
        <f>Table1[[#This Row],[Midranges]]/($AA$6-Table1[[#This Row],[Missed Games]])</f>
        <v>#DIV/0!</v>
      </c>
      <c r="AG10" s="71">
        <f t="shared" si="2"/>
        <v>0</v>
      </c>
      <c r="AH10" s="72" t="e">
        <f>Table1[[#This Row],[Threes]]/($AA$6-Table1[[#This Row],[Missed Games]])</f>
        <v>#DIV/0!</v>
      </c>
      <c r="AI10" s="68" t="str">
        <f>SfW!C5</f>
        <v xml:space="preserve"> </v>
      </c>
      <c r="AJ10" s="73">
        <f t="shared" si="3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7"/>
      <c r="C11" s="118"/>
      <c r="D11" s="118"/>
      <c r="E11" s="118"/>
      <c r="F11" s="118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Z11" s="68" t="s">
        <v>54</v>
      </c>
      <c r="AA11" s="69">
        <f t="shared" si="4"/>
        <v>0</v>
      </c>
      <c r="AB11" s="70" t="e">
        <f>Table1[[#This Row],[Points]]/($AA$6-Table1[[#This Row],[Missed Games]])</f>
        <v>#DIV/0!</v>
      </c>
      <c r="AC11" s="71">
        <f t="shared" si="0"/>
        <v>0</v>
      </c>
      <c r="AD11" s="72" t="e">
        <f>Table1[[#This Row],[Finishes]]/($AA$6-Table1[[#This Row],[Missed Games]])</f>
        <v>#DIV/0!</v>
      </c>
      <c r="AE11" s="71">
        <f t="shared" si="1"/>
        <v>0</v>
      </c>
      <c r="AF11" s="72" t="e">
        <f>Table1[[#This Row],[Midranges]]/($AA$6-Table1[[#This Row],[Missed Games]])</f>
        <v>#DIV/0!</v>
      </c>
      <c r="AG11" s="71">
        <f t="shared" si="2"/>
        <v>0</v>
      </c>
      <c r="AH11" s="72" t="e">
        <f>Table1[[#This Row],[Threes]]/($AA$6-Table1[[#This Row],[Missed Games]])</f>
        <v>#DIV/0!</v>
      </c>
      <c r="AI11" s="68" t="str">
        <f>SfW!C6</f>
        <v>Wet Willies</v>
      </c>
      <c r="AJ11" s="73">
        <f t="shared" si="3"/>
        <v>0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7"/>
      <c r="C12" s="118"/>
      <c r="D12" s="118"/>
      <c r="E12" s="118"/>
      <c r="F12" s="118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Z12" s="68" t="s">
        <v>57</v>
      </c>
      <c r="AA12" s="69">
        <f t="shared" si="4"/>
        <v>0</v>
      </c>
      <c r="AB12" s="70" t="e">
        <f>Table1[[#This Row],[Points]]/($AA$6-Table1[[#This Row],[Missed Games]])</f>
        <v>#DIV/0!</v>
      </c>
      <c r="AC12" s="71">
        <f t="shared" si="0"/>
        <v>0</v>
      </c>
      <c r="AD12" s="72" t="e">
        <f>Table1[[#This Row],[Finishes]]/($AA$6-Table1[[#This Row],[Missed Games]])</f>
        <v>#DIV/0!</v>
      </c>
      <c r="AE12" s="71">
        <f t="shared" si="1"/>
        <v>0</v>
      </c>
      <c r="AF12" s="72" t="e">
        <f>Table1[[#This Row],[Midranges]]/($AA$6-Table1[[#This Row],[Missed Games]])</f>
        <v>#DIV/0!</v>
      </c>
      <c r="AG12" s="71">
        <f t="shared" si="2"/>
        <v>0</v>
      </c>
      <c r="AH12" s="72" t="e">
        <f>Table1[[#This Row],[Threes]]/($AA$6-Table1[[#This Row],[Missed Games]])</f>
        <v>#DIV/0!</v>
      </c>
      <c r="AI12" s="68" t="str">
        <f>SfW!C7</f>
        <v xml:space="preserve"> </v>
      </c>
      <c r="AJ12" s="73">
        <f t="shared" si="3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7"/>
      <c r="C13" s="118"/>
      <c r="D13" s="118"/>
      <c r="E13" s="118"/>
      <c r="F13" s="118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Z13" s="68" t="s">
        <v>60</v>
      </c>
      <c r="AA13" s="69">
        <f t="shared" si="4"/>
        <v>0</v>
      </c>
      <c r="AB13" s="70" t="e">
        <f>Table1[[#This Row],[Points]]/($AA$6-Table1[[#This Row],[Missed Games]])</f>
        <v>#DIV/0!</v>
      </c>
      <c r="AC13" s="71">
        <f t="shared" si="0"/>
        <v>0</v>
      </c>
      <c r="AD13" s="72" t="e">
        <f>Table1[[#This Row],[Finishes]]/($AA$6-Table1[[#This Row],[Missed Games]])</f>
        <v>#DIV/0!</v>
      </c>
      <c r="AE13" s="71">
        <f t="shared" si="1"/>
        <v>0</v>
      </c>
      <c r="AF13" s="72" t="e">
        <f>Table1[[#This Row],[Midranges]]/($AA$6-Table1[[#This Row],[Missed Games]])</f>
        <v>#DIV/0!</v>
      </c>
      <c r="AG13" s="71">
        <f t="shared" si="2"/>
        <v>0</v>
      </c>
      <c r="AH13" s="72" t="e">
        <f>Table1[[#This Row],[Threes]]/($AA$6-Table1[[#This Row],[Missed Games]])</f>
        <v>#DIV/0!</v>
      </c>
      <c r="AI13" s="68" t="str">
        <f>SfW!C8</f>
        <v xml:space="preserve"> </v>
      </c>
      <c r="AJ13" s="73">
        <f t="shared" si="3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7"/>
      <c r="C14" s="118"/>
      <c r="D14" s="118"/>
      <c r="E14" s="118"/>
      <c r="F14" s="118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Z14" s="78" t="s">
        <v>93</v>
      </c>
      <c r="AA14" s="69">
        <f t="shared" si="4"/>
        <v>0</v>
      </c>
      <c r="AB14" s="70" t="e">
        <f>Table1[[#This Row],[Points]]/($AA$6-Table1[[#This Row],[Missed Games]])</f>
        <v>#DIV/0!</v>
      </c>
      <c r="AC14" s="71">
        <f t="shared" si="0"/>
        <v>0</v>
      </c>
      <c r="AD14" s="72" t="e">
        <f>Table1[[#This Row],[Finishes]]/($AA$6-Table1[[#This Row],[Missed Games]])</f>
        <v>#DIV/0!</v>
      </c>
      <c r="AE14" s="71">
        <f t="shared" si="1"/>
        <v>0</v>
      </c>
      <c r="AF14" s="72" t="e">
        <f>Table1[[#This Row],[Midranges]]/($AA$6-Table1[[#This Row],[Missed Games]])</f>
        <v>#DIV/0!</v>
      </c>
      <c r="AG14" s="71">
        <f t="shared" si="2"/>
        <v>0</v>
      </c>
      <c r="AH14" s="72" t="e">
        <f>Table1[[#This Row],[Threes]]/($AA$6-Table1[[#This Row],[Missed Games]])</f>
        <v>#DIV/0!</v>
      </c>
      <c r="AI14" s="68" t="str">
        <f>SfW!C9</f>
        <v xml:space="preserve"> </v>
      </c>
      <c r="AJ14" s="73">
        <f t="shared" si="3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7"/>
      <c r="C15" s="118"/>
      <c r="D15" s="118"/>
      <c r="E15" s="118"/>
      <c r="F15" s="118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Z15" s="78" t="s">
        <v>63</v>
      </c>
      <c r="AA15" s="69">
        <f t="shared" si="4"/>
        <v>2</v>
      </c>
      <c r="AB15" s="70">
        <f>Table1[[#This Row],[Points]]/($AA$6-Table1[[#This Row],[Missed Games]])</f>
        <v>-2</v>
      </c>
      <c r="AC15" s="71">
        <f t="shared" si="0"/>
        <v>0</v>
      </c>
      <c r="AD15" s="72">
        <f>Table1[[#This Row],[Finishes]]/($AA$6-Table1[[#This Row],[Missed Games]])</f>
        <v>0</v>
      </c>
      <c r="AE15" s="71">
        <f t="shared" si="1"/>
        <v>0</v>
      </c>
      <c r="AF15" s="72">
        <f>Table1[[#This Row],[Midranges]]/($AA$6-Table1[[#This Row],[Missed Games]])</f>
        <v>0</v>
      </c>
      <c r="AG15" s="71">
        <f t="shared" si="2"/>
        <v>1</v>
      </c>
      <c r="AH15" s="72">
        <f>Table1[[#This Row],[Threes]]/($AA$6-Table1[[#This Row],[Missed Games]])</f>
        <v>-1</v>
      </c>
      <c r="AI15" s="68" t="str">
        <f>SfW!C10</f>
        <v xml:space="preserve"> </v>
      </c>
      <c r="AJ15" s="73">
        <f t="shared" si="3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7"/>
      <c r="C16" s="118"/>
      <c r="D16" s="118"/>
      <c r="E16" s="118"/>
      <c r="F16" s="118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Z16" s="78" t="s">
        <v>66</v>
      </c>
      <c r="AA16" s="69">
        <f t="shared" si="4"/>
        <v>0</v>
      </c>
      <c r="AB16" s="70" t="e">
        <f>Table1[[#This Row],[Points]]/($AA$6-Table1[[#This Row],[Missed Games]])</f>
        <v>#DIV/0!</v>
      </c>
      <c r="AC16" s="71">
        <f t="shared" si="0"/>
        <v>0</v>
      </c>
      <c r="AD16" s="72" t="e">
        <f>Table1[[#This Row],[Finishes]]/($AA$6-Table1[[#This Row],[Missed Games]])</f>
        <v>#DIV/0!</v>
      </c>
      <c r="AE16" s="71">
        <f t="shared" si="1"/>
        <v>0</v>
      </c>
      <c r="AF16" s="72" t="e">
        <f>Table1[[#This Row],[Midranges]]/($AA$6-Table1[[#This Row],[Missed Games]])</f>
        <v>#DIV/0!</v>
      </c>
      <c r="AG16" s="71">
        <f t="shared" si="2"/>
        <v>0</v>
      </c>
      <c r="AH16" s="72" t="e">
        <f>Table1[[#This Row],[Threes]]/($AA$6-Table1[[#This Row],[Missed Games]])</f>
        <v>#DIV/0!</v>
      </c>
      <c r="AI16" s="68" t="str">
        <f>SfW!C11</f>
        <v xml:space="preserve"> </v>
      </c>
      <c r="AJ16" s="73">
        <f t="shared" si="3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7"/>
      <c r="C17" s="118"/>
      <c r="D17" s="118"/>
      <c r="E17" s="118"/>
      <c r="F17" s="118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Z17" s="78" t="s">
        <v>68</v>
      </c>
      <c r="AA17" s="69">
        <f t="shared" si="4"/>
        <v>1</v>
      </c>
      <c r="AB17" s="70" t="e">
        <f>Table1[[#This Row],[Points]]/($AA$6-Table1[[#This Row],[Missed Games]])</f>
        <v>#DIV/0!</v>
      </c>
      <c r="AC17" s="71">
        <f t="shared" si="0"/>
        <v>0</v>
      </c>
      <c r="AD17" s="72" t="e">
        <f>Table1[[#This Row],[Finishes]]/($AA$6-Table1[[#This Row],[Missed Games]])</f>
        <v>#DIV/0!</v>
      </c>
      <c r="AE17" s="71">
        <f t="shared" si="1"/>
        <v>1</v>
      </c>
      <c r="AF17" s="72" t="e">
        <f>Table1[[#This Row],[Midranges]]/($AA$6-Table1[[#This Row],[Missed Games]])</f>
        <v>#DIV/0!</v>
      </c>
      <c r="AG17" s="71">
        <f t="shared" si="2"/>
        <v>0</v>
      </c>
      <c r="AH17" s="72" t="e">
        <f>Table1[[#This Row],[Threes]]/($AA$6-Table1[[#This Row],[Missed Games]])</f>
        <v>#DIV/0!</v>
      </c>
      <c r="AI17" s="68" t="str">
        <f>SfW!C12</f>
        <v>5 Musketeers</v>
      </c>
      <c r="AJ17" s="73">
        <f t="shared" si="3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7"/>
      <c r="C18" s="118"/>
      <c r="D18" s="118"/>
      <c r="E18" s="118"/>
      <c r="F18" s="118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Z18" s="78" t="s">
        <v>69</v>
      </c>
      <c r="AA18" s="69">
        <f t="shared" si="4"/>
        <v>1</v>
      </c>
      <c r="AB18" s="70" t="e">
        <f>Table1[[#This Row],[Points]]/($AA$6-Table1[[#This Row],[Missed Games]])</f>
        <v>#DIV/0!</v>
      </c>
      <c r="AC18" s="71">
        <f t="shared" si="0"/>
        <v>0</v>
      </c>
      <c r="AD18" s="72" t="e">
        <f>Table1[[#This Row],[Finishes]]/($AA$6-Table1[[#This Row],[Missed Games]])</f>
        <v>#DIV/0!</v>
      </c>
      <c r="AE18" s="71">
        <f t="shared" si="1"/>
        <v>1</v>
      </c>
      <c r="AF18" s="72" t="e">
        <f>Table1[[#This Row],[Midranges]]/($AA$6-Table1[[#This Row],[Missed Games]])</f>
        <v>#DIV/0!</v>
      </c>
      <c r="AG18" s="71">
        <f t="shared" si="2"/>
        <v>0</v>
      </c>
      <c r="AH18" s="72" t="e">
        <f>Table1[[#This Row],[Threes]]/($AA$6-Table1[[#This Row],[Missed Games]])</f>
        <v>#DIV/0!</v>
      </c>
      <c r="AI18" s="68" t="str">
        <f>SfW!C13</f>
        <v xml:space="preserve"> </v>
      </c>
      <c r="AJ18" s="73">
        <f t="shared" si="3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20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Z19" s="78" t="s">
        <v>130</v>
      </c>
      <c r="AA19" s="69">
        <f t="shared" si="4"/>
        <v>0</v>
      </c>
      <c r="AB19" s="70" t="e">
        <f>Table1[[#This Row],[Points]]/($AA$6-Table1[[#This Row],[Missed Games]])</f>
        <v>#DIV/0!</v>
      </c>
      <c r="AC19" s="71">
        <f t="shared" si="0"/>
        <v>0</v>
      </c>
      <c r="AD19" s="72" t="e">
        <f>Table1[[#This Row],[Finishes]]/($AA$6-Table1[[#This Row],[Missed Games]])</f>
        <v>#DIV/0!</v>
      </c>
      <c r="AE19" s="71">
        <f t="shared" si="1"/>
        <v>0</v>
      </c>
      <c r="AF19" s="72" t="e">
        <f>Table1[[#This Row],[Midranges]]/($AA$6-Table1[[#This Row],[Missed Games]])</f>
        <v>#DIV/0!</v>
      </c>
      <c r="AG19" s="71">
        <f t="shared" si="2"/>
        <v>0</v>
      </c>
      <c r="AH19" s="72" t="e">
        <f>Table1[[#This Row],[Threes]]/($AA$6-Table1[[#This Row],[Missed Games]])</f>
        <v>#DIV/0!</v>
      </c>
      <c r="AI19" s="68" t="str">
        <f>SfW!C14</f>
        <v xml:space="preserve"> </v>
      </c>
      <c r="AJ19" s="73">
        <f t="shared" si="3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20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Z20" s="78" t="s">
        <v>129</v>
      </c>
      <c r="AA20" s="69">
        <f t="shared" si="4"/>
        <v>1</v>
      </c>
      <c r="AB20" s="70" t="e">
        <f>Table1[[#This Row],[Points]]/($AA$6-Table1[[#This Row],[Missed Games]])</f>
        <v>#DIV/0!</v>
      </c>
      <c r="AC20" s="71">
        <f t="shared" si="0"/>
        <v>0</v>
      </c>
      <c r="AD20" s="72" t="e">
        <f>Table1[[#This Row],[Finishes]]/($AA$6-Table1[[#This Row],[Missed Games]])</f>
        <v>#DIV/0!</v>
      </c>
      <c r="AE20" s="71">
        <f t="shared" si="1"/>
        <v>1</v>
      </c>
      <c r="AF20" s="72" t="e">
        <f>Table1[[#This Row],[Midranges]]/($AA$6-Table1[[#This Row],[Missed Games]])</f>
        <v>#DIV/0!</v>
      </c>
      <c r="AG20" s="71">
        <f t="shared" si="2"/>
        <v>0</v>
      </c>
      <c r="AH20" s="72" t="e">
        <f>Table1[[#This Row],[Threes]]/($AA$6-Table1[[#This Row],[Missed Games]])</f>
        <v>#DIV/0!</v>
      </c>
      <c r="AI20" s="68" t="str">
        <f>SfW!C15</f>
        <v xml:space="preserve"> </v>
      </c>
      <c r="AJ20" s="73">
        <f t="shared" si="3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20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Z21" s="78" t="s">
        <v>73</v>
      </c>
      <c r="AA21" s="69">
        <f t="shared" si="4"/>
        <v>2</v>
      </c>
      <c r="AB21" s="70" t="e">
        <f>Table1[[#This Row],[Points]]/($AA$6-Table1[[#This Row],[Missed Games]])</f>
        <v>#DIV/0!</v>
      </c>
      <c r="AC21" s="71">
        <f t="shared" si="0"/>
        <v>1</v>
      </c>
      <c r="AD21" s="72" t="e">
        <f>Table1[[#This Row],[Finishes]]/($AA$6-Table1[[#This Row],[Missed Games]])</f>
        <v>#DIV/0!</v>
      </c>
      <c r="AE21" s="71">
        <f t="shared" si="1"/>
        <v>1</v>
      </c>
      <c r="AF21" s="72" t="e">
        <f>Table1[[#This Row],[Midranges]]/($AA$6-Table1[[#This Row],[Missed Games]])</f>
        <v>#DIV/0!</v>
      </c>
      <c r="AG21" s="71">
        <f t="shared" si="2"/>
        <v>0</v>
      </c>
      <c r="AH21" s="72" t="e">
        <f>Table1[[#This Row],[Threes]]/($AA$6-Table1[[#This Row],[Missed Games]])</f>
        <v>#DIV/0!</v>
      </c>
      <c r="AI21" s="68" t="str">
        <f>SfW!C16</f>
        <v>Loose Gooses</v>
      </c>
      <c r="AJ21" s="73">
        <f t="shared" si="3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Z22" s="78" t="s">
        <v>74</v>
      </c>
      <c r="AA22" s="69">
        <f t="shared" si="4"/>
        <v>0</v>
      </c>
      <c r="AB22" s="70" t="e">
        <f>Table1[[#This Row],[Points]]/($AA$6-Table1[[#This Row],[Missed Games]])</f>
        <v>#DIV/0!</v>
      </c>
      <c r="AC22" s="71">
        <f t="shared" si="0"/>
        <v>0</v>
      </c>
      <c r="AD22" s="72" t="e">
        <f>Table1[[#This Row],[Finishes]]/($AA$6-Table1[[#This Row],[Missed Games]])</f>
        <v>#DIV/0!</v>
      </c>
      <c r="AE22" s="71">
        <f t="shared" si="1"/>
        <v>0</v>
      </c>
      <c r="AF22" s="72" t="e">
        <f>Table1[[#This Row],[Midranges]]/($AA$6-Table1[[#This Row],[Missed Games]])</f>
        <v>#DIV/0!</v>
      </c>
      <c r="AG22" s="71">
        <f t="shared" si="2"/>
        <v>0</v>
      </c>
      <c r="AH22" s="72" t="e">
        <f>Table1[[#This Row],[Threes]]/($AA$6-Table1[[#This Row],[Missed Games]])</f>
        <v>#DIV/0!</v>
      </c>
      <c r="AI22" s="68" t="str">
        <f>SfW!C17</f>
        <v xml:space="preserve"> </v>
      </c>
      <c r="AJ22" s="73">
        <f t="shared" si="3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Z23" s="68" t="s">
        <v>75</v>
      </c>
      <c r="AA23" s="69">
        <f t="shared" si="4"/>
        <v>0</v>
      </c>
      <c r="AB23" s="70" t="e">
        <f>Table1[[#This Row],[Points]]/($AA$6-Table1[[#This Row],[Missed Games]])</f>
        <v>#DIV/0!</v>
      </c>
      <c r="AC23" s="71">
        <f t="shared" si="0"/>
        <v>0</v>
      </c>
      <c r="AD23" s="72" t="e">
        <f>Table1[[#This Row],[Finishes]]/($AA$6-Table1[[#This Row],[Missed Games]])</f>
        <v>#DIV/0!</v>
      </c>
      <c r="AE23" s="71">
        <f t="shared" si="1"/>
        <v>0</v>
      </c>
      <c r="AF23" s="72" t="e">
        <f>Table1[[#This Row],[Midranges]]/($AA$6-Table1[[#This Row],[Missed Games]])</f>
        <v>#DIV/0!</v>
      </c>
      <c r="AG23" s="71">
        <f t="shared" si="2"/>
        <v>0</v>
      </c>
      <c r="AH23" s="72" t="e">
        <f>Table1[[#This Row],[Threes]]/($AA$6-Table1[[#This Row],[Missed Games]])</f>
        <v>#DIV/0!</v>
      </c>
      <c r="AI23" s="68" t="str">
        <f>SfW!C18</f>
        <v xml:space="preserve"> </v>
      </c>
      <c r="AJ23" s="73">
        <f t="shared" si="3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AB24" s="5"/>
      <c r="AF24" s="5"/>
      <c r="AJ24" s="5"/>
      <c r="AL24" s="45"/>
      <c r="AM24" s="46"/>
      <c r="AN24" s="5"/>
      <c r="AT24" s="4"/>
    </row>
    <row r="25" spans="2:46" ht="14.25" customHeight="1" x14ac:dyDescent="0.45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AB25" s="18"/>
    </row>
    <row r="26" spans="2:46" ht="14.25" customHeight="1" x14ac:dyDescent="0.45"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Z27" s="49" t="s">
        <v>170</v>
      </c>
      <c r="AA27" s="1">
        <v>0</v>
      </c>
      <c r="AI27" s="3"/>
      <c r="AK27" s="49" t="s">
        <v>127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125</v>
      </c>
      <c r="AF28" s="31" t="s">
        <v>123</v>
      </c>
      <c r="AG28" s="30" t="s">
        <v>124</v>
      </c>
      <c r="AH28" s="31" t="s">
        <v>169</v>
      </c>
      <c r="AI28" s="75" t="s">
        <v>121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125</v>
      </c>
      <c r="AQ28" s="31" t="s">
        <v>123</v>
      </c>
      <c r="AR28" s="30" t="s">
        <v>124</v>
      </c>
      <c r="AS28" s="31" t="s">
        <v>169</v>
      </c>
      <c r="AT28" s="75" t="s">
        <v>121</v>
      </c>
    </row>
    <row r="29" spans="2:46" ht="14.25" customHeight="1" x14ac:dyDescent="0.45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3"/>
      <c r="S29" t="s">
        <v>114</v>
      </c>
      <c r="X29" s="20"/>
      <c r="Y29" s="20"/>
      <c r="Z29" s="49" t="s">
        <v>45</v>
      </c>
      <c r="AA29" s="32">
        <f>Template!R3</f>
        <v>0</v>
      </c>
      <c r="AB29" s="32">
        <f>Template!S3</f>
        <v>0</v>
      </c>
      <c r="AC29" s="32">
        <f>Template!T3</f>
        <v>0</v>
      </c>
      <c r="AD29" s="32">
        <f>Template!U3</f>
        <v>0</v>
      </c>
      <c r="AE29" s="34" t="e">
        <f t="shared" ref="AE29:AE44" si="5">AA29/$AA$27</f>
        <v>#DIV/0!</v>
      </c>
      <c r="AF29" s="35" t="e">
        <f t="shared" ref="AF29:AF44" si="6">AB29/$AA$27</f>
        <v>#DIV/0!</v>
      </c>
      <c r="AG29" s="34" t="e">
        <f t="shared" ref="AG29:AG44" si="7">AC29/$AA$27</f>
        <v>#DIV/0!</v>
      </c>
      <c r="AH29" s="35" t="e">
        <f t="shared" ref="AH29:AH44" si="8">AD29/$AA$27</f>
        <v>#DIV/0!</v>
      </c>
      <c r="AI29" s="36">
        <f>COUNTIF(Template!V3, "TRUE")</f>
        <v>0</v>
      </c>
      <c r="AJ29" s="36"/>
      <c r="AK29" s="68" t="s">
        <v>45</v>
      </c>
      <c r="AL29" s="32"/>
      <c r="AM29" s="33"/>
      <c r="AN29" s="34"/>
      <c r="AO29" s="35"/>
      <c r="AP29" s="34"/>
      <c r="AQ29" s="35"/>
      <c r="AR29" s="34"/>
      <c r="AS29" s="35"/>
      <c r="AT29" s="36"/>
    </row>
    <row r="30" spans="2:46" ht="14.25" customHeight="1" x14ac:dyDescent="0.45"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3"/>
      <c r="S30" s="106" t="s">
        <v>189</v>
      </c>
      <c r="Z30" s="49" t="s">
        <v>49</v>
      </c>
      <c r="AA30" s="32">
        <f>Template!R4</f>
        <v>0</v>
      </c>
      <c r="AB30" s="32">
        <f>Template!S4</f>
        <v>0</v>
      </c>
      <c r="AC30" s="32">
        <f>Template!T4</f>
        <v>0</v>
      </c>
      <c r="AD30" s="32">
        <f>Template!U4</f>
        <v>0</v>
      </c>
      <c r="AE30" s="34" t="e">
        <f t="shared" si="5"/>
        <v>#DIV/0!</v>
      </c>
      <c r="AF30" s="35" t="e">
        <f t="shared" si="6"/>
        <v>#DIV/0!</v>
      </c>
      <c r="AG30" s="34" t="e">
        <f t="shared" si="7"/>
        <v>#DIV/0!</v>
      </c>
      <c r="AH30" s="35" t="e">
        <f t="shared" si="8"/>
        <v>#DIV/0!</v>
      </c>
      <c r="AI30" s="36">
        <f>COUNTIF(Template!V4, "TRUE")</f>
        <v>0</v>
      </c>
      <c r="AJ30" s="36"/>
      <c r="AK30" s="68" t="s">
        <v>49</v>
      </c>
      <c r="AL30" s="32"/>
      <c r="AM30" s="33"/>
      <c r="AN30" s="34"/>
      <c r="AO30" s="35"/>
      <c r="AP30" s="34"/>
      <c r="AQ30" s="35"/>
      <c r="AR30" s="34"/>
      <c r="AS30" s="35"/>
      <c r="AT30" s="36"/>
    </row>
    <row r="31" spans="2:46" ht="14.25" customHeight="1" x14ac:dyDescent="0.45"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3"/>
      <c r="S31" s="106" t="s">
        <v>190</v>
      </c>
      <c r="Z31" s="49" t="s">
        <v>51</v>
      </c>
      <c r="AA31" s="32">
        <f>Template!R5</f>
        <v>2</v>
      </c>
      <c r="AB31" s="32">
        <f>Template!S5</f>
        <v>2</v>
      </c>
      <c r="AC31" s="32">
        <f>Template!T5</f>
        <v>0</v>
      </c>
      <c r="AD31" s="32">
        <f>Template!U5</f>
        <v>0</v>
      </c>
      <c r="AE31" s="34" t="e">
        <f t="shared" si="5"/>
        <v>#DIV/0!</v>
      </c>
      <c r="AF31" s="35" t="e">
        <f t="shared" si="6"/>
        <v>#DIV/0!</v>
      </c>
      <c r="AG31" s="34" t="e">
        <f t="shared" si="7"/>
        <v>#DIV/0!</v>
      </c>
      <c r="AH31" s="35" t="e">
        <f t="shared" si="8"/>
        <v>#DIV/0!</v>
      </c>
      <c r="AI31" s="36">
        <f>COUNTIF(Template!V5, "TRUE")</f>
        <v>0</v>
      </c>
      <c r="AJ31" s="36"/>
      <c r="AK31" s="68" t="s">
        <v>51</v>
      </c>
      <c r="AL31" s="32"/>
      <c r="AM31" s="33"/>
      <c r="AN31" s="34"/>
      <c r="AO31" s="35"/>
      <c r="AP31" s="34"/>
      <c r="AQ31" s="35"/>
      <c r="AR31" s="34"/>
      <c r="AS31" s="35"/>
      <c r="AT31" s="36"/>
    </row>
    <row r="32" spans="2:46" ht="14.25" customHeight="1" x14ac:dyDescent="0.45"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S32" s="106" t="s">
        <v>191</v>
      </c>
      <c r="X32" s="19"/>
      <c r="Z32" s="49" t="s">
        <v>54</v>
      </c>
      <c r="AA32" s="32">
        <f>Template!R6</f>
        <v>0</v>
      </c>
      <c r="AB32" s="32">
        <f>Template!S6</f>
        <v>0</v>
      </c>
      <c r="AC32" s="32">
        <f>Template!T6</f>
        <v>0</v>
      </c>
      <c r="AD32" s="32">
        <f>Template!U6</f>
        <v>0</v>
      </c>
      <c r="AE32" s="34" t="e">
        <f t="shared" si="5"/>
        <v>#DIV/0!</v>
      </c>
      <c r="AF32" s="35" t="e">
        <f t="shared" si="6"/>
        <v>#DIV/0!</v>
      </c>
      <c r="AG32" s="34" t="e">
        <f t="shared" si="7"/>
        <v>#DIV/0!</v>
      </c>
      <c r="AH32" s="35" t="e">
        <f t="shared" si="8"/>
        <v>#DIV/0!</v>
      </c>
      <c r="AI32" s="36">
        <f>COUNTIF(Template!V6, "TRUE")</f>
        <v>0</v>
      </c>
      <c r="AJ32" s="36"/>
      <c r="AK32" s="68" t="s">
        <v>54</v>
      </c>
      <c r="AL32" s="32"/>
      <c r="AM32" s="33"/>
      <c r="AN32" s="34"/>
      <c r="AO32" s="35"/>
      <c r="AP32" s="34"/>
      <c r="AQ32" s="35"/>
      <c r="AR32" s="34"/>
      <c r="AS32" s="35"/>
      <c r="AT32" s="36"/>
    </row>
    <row r="33" spans="2:46" ht="14.25" customHeight="1" x14ac:dyDescent="0.45"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S33" s="106" t="s">
        <v>192</v>
      </c>
      <c r="Z33" s="49" t="s">
        <v>57</v>
      </c>
      <c r="AA33" s="32">
        <f>Template!R7</f>
        <v>0</v>
      </c>
      <c r="AB33" s="32">
        <f>Template!S7</f>
        <v>0</v>
      </c>
      <c r="AC33" s="32">
        <f>Template!T7</f>
        <v>0</v>
      </c>
      <c r="AD33" s="32">
        <f>Template!U7</f>
        <v>0</v>
      </c>
      <c r="AE33" s="34" t="e">
        <f t="shared" si="5"/>
        <v>#DIV/0!</v>
      </c>
      <c r="AF33" s="35" t="e">
        <f t="shared" si="6"/>
        <v>#DIV/0!</v>
      </c>
      <c r="AG33" s="34" t="e">
        <f t="shared" si="7"/>
        <v>#DIV/0!</v>
      </c>
      <c r="AH33" s="35" t="e">
        <f t="shared" si="8"/>
        <v>#DIV/0!</v>
      </c>
      <c r="AI33" s="36">
        <f>COUNTIF(Template!V7, "TRUE")</f>
        <v>0</v>
      </c>
      <c r="AJ33" s="36"/>
      <c r="AK33" s="68" t="s">
        <v>57</v>
      </c>
      <c r="AL33" s="32"/>
      <c r="AM33" s="33"/>
      <c r="AN33" s="34"/>
      <c r="AO33" s="35"/>
      <c r="AP33" s="34"/>
      <c r="AQ33" s="35"/>
      <c r="AR33" s="34"/>
      <c r="AS33" s="35"/>
      <c r="AT33" s="36"/>
    </row>
    <row r="34" spans="2:46" ht="14.25" customHeight="1" x14ac:dyDescent="0.45"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S34" s="106" t="s">
        <v>193</v>
      </c>
      <c r="Z34" s="49" t="s">
        <v>60</v>
      </c>
      <c r="AA34" s="32">
        <f>Template!R8</f>
        <v>0</v>
      </c>
      <c r="AB34" s="32">
        <f>Template!S8</f>
        <v>0</v>
      </c>
      <c r="AC34" s="32">
        <f>Template!T8</f>
        <v>0</v>
      </c>
      <c r="AD34" s="32">
        <f>Template!U8</f>
        <v>0</v>
      </c>
      <c r="AE34" s="34" t="e">
        <f t="shared" si="5"/>
        <v>#DIV/0!</v>
      </c>
      <c r="AF34" s="35" t="e">
        <f t="shared" si="6"/>
        <v>#DIV/0!</v>
      </c>
      <c r="AG34" s="34" t="e">
        <f t="shared" si="7"/>
        <v>#DIV/0!</v>
      </c>
      <c r="AH34" s="35" t="e">
        <f t="shared" si="8"/>
        <v>#DIV/0!</v>
      </c>
      <c r="AI34" s="36">
        <f>COUNTIF(Template!V8, "TRUE")</f>
        <v>0</v>
      </c>
      <c r="AJ34" s="36"/>
      <c r="AK34" s="68" t="s">
        <v>60</v>
      </c>
      <c r="AL34" s="32"/>
      <c r="AM34" s="33"/>
      <c r="AN34" s="34"/>
      <c r="AO34" s="35"/>
      <c r="AP34" s="34"/>
      <c r="AQ34" s="35"/>
      <c r="AR34" s="34"/>
      <c r="AS34" s="35"/>
      <c r="AT34" s="36"/>
    </row>
    <row r="35" spans="2:46" ht="14.25" customHeight="1" x14ac:dyDescent="0.4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S35" s="106" t="s">
        <v>194</v>
      </c>
      <c r="Z35" s="36" t="s">
        <v>93</v>
      </c>
      <c r="AA35" s="32">
        <f>Template!R9</f>
        <v>0</v>
      </c>
      <c r="AB35" s="32">
        <f>Template!S9</f>
        <v>0</v>
      </c>
      <c r="AC35" s="32">
        <f>Template!T9</f>
        <v>0</v>
      </c>
      <c r="AD35" s="32">
        <f>Template!U9</f>
        <v>0</v>
      </c>
      <c r="AE35" s="34" t="e">
        <f t="shared" si="5"/>
        <v>#DIV/0!</v>
      </c>
      <c r="AF35" s="35" t="e">
        <f t="shared" si="6"/>
        <v>#DIV/0!</v>
      </c>
      <c r="AG35" s="34" t="e">
        <f t="shared" si="7"/>
        <v>#DIV/0!</v>
      </c>
      <c r="AH35" s="35" t="e">
        <f t="shared" si="8"/>
        <v>#DIV/0!</v>
      </c>
      <c r="AI35" s="36">
        <f>COUNTIF(Template!V9, "TRUE")</f>
        <v>0</v>
      </c>
      <c r="AJ35" s="36"/>
      <c r="AK35" s="78" t="s">
        <v>93</v>
      </c>
      <c r="AL35" s="32"/>
      <c r="AM35" s="33"/>
      <c r="AN35" s="34"/>
      <c r="AO35" s="35"/>
      <c r="AP35" s="34"/>
      <c r="AQ35" s="35"/>
      <c r="AR35" s="34"/>
      <c r="AS35" s="35"/>
      <c r="AT35" s="36"/>
    </row>
    <row r="36" spans="2:46" ht="14.25" customHeight="1" x14ac:dyDescent="0.45"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S36" s="106" t="s">
        <v>195</v>
      </c>
      <c r="Z36" s="49" t="s">
        <v>63</v>
      </c>
      <c r="AA36" s="32">
        <f>Template!R10</f>
        <v>2</v>
      </c>
      <c r="AB36" s="32">
        <f>Template!S10</f>
        <v>0</v>
      </c>
      <c r="AC36" s="32">
        <f>Template!T10</f>
        <v>0</v>
      </c>
      <c r="AD36" s="32">
        <f>Template!U10</f>
        <v>1</v>
      </c>
      <c r="AE36" s="34" t="e">
        <f t="shared" si="5"/>
        <v>#DIV/0!</v>
      </c>
      <c r="AF36" s="35" t="e">
        <f t="shared" si="6"/>
        <v>#DIV/0!</v>
      </c>
      <c r="AG36" s="34" t="e">
        <f t="shared" si="7"/>
        <v>#DIV/0!</v>
      </c>
      <c r="AH36" s="35" t="e">
        <f t="shared" si="8"/>
        <v>#DIV/0!</v>
      </c>
      <c r="AI36" s="36">
        <f>COUNTIF(Template!V10, "TRUE")</f>
        <v>1</v>
      </c>
      <c r="AJ36" s="36"/>
      <c r="AK36" s="78" t="s">
        <v>63</v>
      </c>
      <c r="AL36" s="32"/>
      <c r="AM36" s="33"/>
      <c r="AN36" s="34"/>
      <c r="AO36" s="35"/>
      <c r="AP36" s="34"/>
      <c r="AQ36" s="35"/>
      <c r="AR36" s="34"/>
      <c r="AS36" s="35"/>
      <c r="AT36" s="36"/>
    </row>
    <row r="37" spans="2:46" ht="14.25" customHeight="1" x14ac:dyDescent="0.45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Z37" s="49" t="s">
        <v>66</v>
      </c>
      <c r="AA37" s="32">
        <f>Template!R11</f>
        <v>0</v>
      </c>
      <c r="AB37" s="32">
        <f>Template!S11</f>
        <v>0</v>
      </c>
      <c r="AC37" s="32">
        <f>Template!T11</f>
        <v>0</v>
      </c>
      <c r="AD37" s="32">
        <f>Template!U11</f>
        <v>0</v>
      </c>
      <c r="AE37" s="34" t="e">
        <f t="shared" si="5"/>
        <v>#DIV/0!</v>
      </c>
      <c r="AF37" s="35" t="e">
        <f t="shared" si="6"/>
        <v>#DIV/0!</v>
      </c>
      <c r="AG37" s="34" t="e">
        <f t="shared" si="7"/>
        <v>#DIV/0!</v>
      </c>
      <c r="AH37" s="35" t="e">
        <f t="shared" si="8"/>
        <v>#DIV/0!</v>
      </c>
      <c r="AI37" s="36">
        <f>COUNTIF(Template!V11, "TRUE")</f>
        <v>0</v>
      </c>
      <c r="AJ37" s="36"/>
      <c r="AK37" s="78" t="s">
        <v>66</v>
      </c>
      <c r="AL37" s="32"/>
      <c r="AM37" s="33"/>
      <c r="AN37" s="34"/>
      <c r="AO37" s="35"/>
      <c r="AP37" s="34"/>
      <c r="AQ37" s="35"/>
      <c r="AR37" s="34"/>
      <c r="AS37" s="35"/>
      <c r="AT37" s="36"/>
    </row>
    <row r="38" spans="2:46" ht="14.25" customHeight="1" x14ac:dyDescent="0.45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Z38" s="49" t="s">
        <v>68</v>
      </c>
      <c r="AA38" s="32">
        <f>Template!R12</f>
        <v>1</v>
      </c>
      <c r="AB38" s="32">
        <f>Template!S12</f>
        <v>0</v>
      </c>
      <c r="AC38" s="32">
        <f>Template!T12</f>
        <v>1</v>
      </c>
      <c r="AD38" s="32">
        <f>Template!U12</f>
        <v>0</v>
      </c>
      <c r="AE38" s="34" t="e">
        <f t="shared" si="5"/>
        <v>#DIV/0!</v>
      </c>
      <c r="AF38" s="35" t="e">
        <f t="shared" si="6"/>
        <v>#DIV/0!</v>
      </c>
      <c r="AG38" s="34" t="e">
        <f t="shared" si="7"/>
        <v>#DIV/0!</v>
      </c>
      <c r="AH38" s="35" t="e">
        <f t="shared" si="8"/>
        <v>#DIV/0!</v>
      </c>
      <c r="AI38" s="36">
        <f>COUNTIF(Template!V12, "TRUE")</f>
        <v>0</v>
      </c>
      <c r="AJ38" s="36"/>
      <c r="AK38" s="78" t="s">
        <v>68</v>
      </c>
      <c r="AL38" s="32"/>
      <c r="AM38" s="33"/>
      <c r="AN38" s="34"/>
      <c r="AO38" s="35"/>
      <c r="AP38" s="34"/>
      <c r="AQ38" s="35"/>
      <c r="AR38" s="34"/>
      <c r="AS38" s="35"/>
      <c r="AT38" s="36"/>
    </row>
    <row r="39" spans="2:46" ht="14.25" customHeight="1" x14ac:dyDescent="0.45"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Z39" s="49" t="s">
        <v>69</v>
      </c>
      <c r="AA39" s="32">
        <f>Template!R13</f>
        <v>1</v>
      </c>
      <c r="AB39" s="32">
        <f>Template!S13</f>
        <v>0</v>
      </c>
      <c r="AC39" s="32">
        <f>Template!T13</f>
        <v>1</v>
      </c>
      <c r="AD39" s="32">
        <f>Template!U13</f>
        <v>0</v>
      </c>
      <c r="AE39" s="34" t="e">
        <f t="shared" si="5"/>
        <v>#DIV/0!</v>
      </c>
      <c r="AF39" s="35" t="e">
        <f t="shared" si="6"/>
        <v>#DIV/0!</v>
      </c>
      <c r="AG39" s="34" t="e">
        <f t="shared" si="7"/>
        <v>#DIV/0!</v>
      </c>
      <c r="AH39" s="35" t="e">
        <f t="shared" si="8"/>
        <v>#DIV/0!</v>
      </c>
      <c r="AI39" s="36">
        <f>COUNTIF(Template!V13, "TRUE")</f>
        <v>0</v>
      </c>
      <c r="AJ39" s="76"/>
      <c r="AK39" s="78" t="s">
        <v>69</v>
      </c>
      <c r="AL39" s="32"/>
      <c r="AM39" s="33"/>
      <c r="AN39" s="34"/>
      <c r="AO39" s="35"/>
      <c r="AP39" s="34"/>
      <c r="AQ39" s="35"/>
      <c r="AR39" s="34"/>
      <c r="AS39" s="35"/>
      <c r="AT39" s="36"/>
    </row>
    <row r="40" spans="2:46" ht="14.25" customHeight="1" x14ac:dyDescent="0.45"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S40" s="14" t="s">
        <v>117</v>
      </c>
      <c r="Z40" s="49" t="s">
        <v>130</v>
      </c>
      <c r="AA40" s="32">
        <f>Template!R14</f>
        <v>0</v>
      </c>
      <c r="AB40" s="32">
        <f>Template!S14</f>
        <v>0</v>
      </c>
      <c r="AC40" s="32">
        <f>Template!T14</f>
        <v>0</v>
      </c>
      <c r="AD40" s="32">
        <f>Template!U14</f>
        <v>0</v>
      </c>
      <c r="AE40" s="34" t="e">
        <f t="shared" si="5"/>
        <v>#DIV/0!</v>
      </c>
      <c r="AF40" s="35" t="e">
        <f t="shared" si="6"/>
        <v>#DIV/0!</v>
      </c>
      <c r="AG40" s="34" t="e">
        <f t="shared" si="7"/>
        <v>#DIV/0!</v>
      </c>
      <c r="AH40" s="35" t="e">
        <f t="shared" si="8"/>
        <v>#DIV/0!</v>
      </c>
      <c r="AI40" s="36">
        <f>COUNTIF(Template!V14, "TRUE")</f>
        <v>0</v>
      </c>
      <c r="AJ40" s="36"/>
      <c r="AK40" s="78" t="s">
        <v>130</v>
      </c>
      <c r="AL40" s="32"/>
      <c r="AM40" s="33"/>
      <c r="AN40" s="34"/>
      <c r="AO40" s="35"/>
      <c r="AP40" s="34"/>
      <c r="AQ40" s="35"/>
      <c r="AR40" s="34"/>
      <c r="AS40" s="35"/>
      <c r="AT40" s="36"/>
    </row>
    <row r="41" spans="2:46" ht="14.25" customHeight="1" x14ac:dyDescent="0.45">
      <c r="S41" s="14" t="s">
        <v>108</v>
      </c>
      <c r="T41">
        <f>'Statistics LG'!J3</f>
        <v>0</v>
      </c>
      <c r="V41" s="28"/>
      <c r="Z41" s="49" t="s">
        <v>129</v>
      </c>
      <c r="AA41" s="32">
        <f>Template!R15</f>
        <v>1</v>
      </c>
      <c r="AB41" s="32">
        <f>Template!S15</f>
        <v>0</v>
      </c>
      <c r="AC41" s="32">
        <f>Template!T15</f>
        <v>1</v>
      </c>
      <c r="AD41" s="32">
        <f>Template!U15</f>
        <v>0</v>
      </c>
      <c r="AE41" s="34" t="e">
        <f t="shared" si="5"/>
        <v>#DIV/0!</v>
      </c>
      <c r="AF41" s="35" t="e">
        <f t="shared" si="6"/>
        <v>#DIV/0!</v>
      </c>
      <c r="AG41" s="34" t="e">
        <f t="shared" si="7"/>
        <v>#DIV/0!</v>
      </c>
      <c r="AH41" s="35" t="e">
        <f t="shared" si="8"/>
        <v>#DIV/0!</v>
      </c>
      <c r="AI41" s="36">
        <f>COUNTIF(Template!V15, "TRUE")</f>
        <v>0</v>
      </c>
      <c r="AJ41" s="36"/>
      <c r="AK41" s="78" t="s">
        <v>129</v>
      </c>
      <c r="AL41" s="32"/>
      <c r="AM41" s="33"/>
      <c r="AN41" s="34"/>
      <c r="AO41" s="35"/>
      <c r="AP41" s="34"/>
      <c r="AQ41" s="35"/>
      <c r="AR41" s="34"/>
      <c r="AS41" s="35"/>
      <c r="AT41" s="36"/>
    </row>
    <row r="42" spans="2:46" ht="14.25" customHeight="1" x14ac:dyDescent="0.45">
      <c r="S42" s="14" t="s">
        <v>109</v>
      </c>
      <c r="T42">
        <f>'Statistics WW'!J4</f>
        <v>0</v>
      </c>
      <c r="V42" s="28"/>
      <c r="Z42" s="49" t="s">
        <v>73</v>
      </c>
      <c r="AA42" s="32">
        <f>Template!R16</f>
        <v>2</v>
      </c>
      <c r="AB42" s="32">
        <f>Template!S16</f>
        <v>1</v>
      </c>
      <c r="AC42" s="32">
        <f>Template!T16</f>
        <v>1</v>
      </c>
      <c r="AD42" s="32">
        <f>Template!U16</f>
        <v>0</v>
      </c>
      <c r="AE42" s="34" t="e">
        <f t="shared" si="5"/>
        <v>#DIV/0!</v>
      </c>
      <c r="AF42" s="35" t="e">
        <f t="shared" si="6"/>
        <v>#DIV/0!</v>
      </c>
      <c r="AG42" s="34" t="e">
        <f t="shared" si="7"/>
        <v>#DIV/0!</v>
      </c>
      <c r="AH42" s="35" t="e">
        <f t="shared" si="8"/>
        <v>#DIV/0!</v>
      </c>
      <c r="AI42" s="36">
        <f>COUNTIF(Template!V16, "TRUE")</f>
        <v>0</v>
      </c>
      <c r="AJ42" s="36"/>
      <c r="AK42" s="78" t="s">
        <v>73</v>
      </c>
      <c r="AL42" s="32"/>
      <c r="AM42" s="33"/>
      <c r="AN42" s="34"/>
      <c r="AO42" s="35"/>
      <c r="AP42" s="34"/>
      <c r="AQ42" s="35"/>
      <c r="AR42" s="34"/>
      <c r="AS42" s="35"/>
      <c r="AT42" s="36"/>
    </row>
    <row r="43" spans="2:46" ht="14.25" customHeight="1" x14ac:dyDescent="0.45">
      <c r="S43" s="14" t="s">
        <v>110</v>
      </c>
      <c r="T43">
        <f>'Statistics 5M'!J4</f>
        <v>0</v>
      </c>
      <c r="V43" s="28"/>
      <c r="Z43" s="49" t="s">
        <v>74</v>
      </c>
      <c r="AA43" s="32">
        <f>Template!R17</f>
        <v>0</v>
      </c>
      <c r="AB43" s="32">
        <f>Template!S17</f>
        <v>0</v>
      </c>
      <c r="AC43" s="32">
        <f>Template!T17</f>
        <v>0</v>
      </c>
      <c r="AD43" s="32">
        <f>Template!U17</f>
        <v>0</v>
      </c>
      <c r="AE43" s="34" t="e">
        <f t="shared" si="5"/>
        <v>#DIV/0!</v>
      </c>
      <c r="AF43" s="35" t="e">
        <f t="shared" si="6"/>
        <v>#DIV/0!</v>
      </c>
      <c r="AG43" s="34" t="e">
        <f t="shared" si="7"/>
        <v>#DIV/0!</v>
      </c>
      <c r="AH43" s="35" t="e">
        <f t="shared" si="8"/>
        <v>#DIV/0!</v>
      </c>
      <c r="AI43" s="36">
        <f>COUNTIF(Template!V17, "TRUE")</f>
        <v>0</v>
      </c>
      <c r="AJ43" s="36"/>
      <c r="AK43" s="78" t="s">
        <v>74</v>
      </c>
      <c r="AL43" s="32"/>
      <c r="AM43" s="33"/>
      <c r="AN43" s="34"/>
      <c r="AO43" s="35"/>
      <c r="AP43" s="34"/>
      <c r="AQ43" s="35"/>
      <c r="AR43" s="34"/>
      <c r="AS43" s="35"/>
      <c r="AT43" s="36"/>
    </row>
    <row r="44" spans="2:46" ht="14.25" customHeight="1" x14ac:dyDescent="0.45">
      <c r="Z44" s="49" t="s">
        <v>75</v>
      </c>
      <c r="AA44" s="32">
        <f>Template!R18</f>
        <v>0</v>
      </c>
      <c r="AB44" s="32">
        <f>Template!S18</f>
        <v>0</v>
      </c>
      <c r="AC44" s="32">
        <f>Template!T18</f>
        <v>0</v>
      </c>
      <c r="AD44" s="32">
        <f>Template!U18</f>
        <v>0</v>
      </c>
      <c r="AE44" s="34" t="e">
        <f t="shared" si="5"/>
        <v>#DIV/0!</v>
      </c>
      <c r="AF44" s="35" t="e">
        <f t="shared" si="6"/>
        <v>#DIV/0!</v>
      </c>
      <c r="AG44" s="34" t="e">
        <f t="shared" si="7"/>
        <v>#DIV/0!</v>
      </c>
      <c r="AH44" s="35" t="e">
        <f t="shared" si="8"/>
        <v>#DIV/0!</v>
      </c>
      <c r="AI44" s="36">
        <f>COUNTIF(Template!V18, "TRUE")</f>
        <v>0</v>
      </c>
      <c r="AJ44" s="36"/>
      <c r="AK44" s="68" t="s">
        <v>75</v>
      </c>
      <c r="AL44" s="32"/>
      <c r="AM44" s="33"/>
      <c r="AN44" s="34"/>
      <c r="AO44" s="35"/>
      <c r="AP44" s="34"/>
      <c r="AQ44" s="35"/>
      <c r="AR44" s="34"/>
      <c r="AS44" s="35"/>
      <c r="AT44" s="36"/>
    </row>
    <row r="45" spans="2:46" ht="14.25" customHeight="1" x14ac:dyDescent="0.45">
      <c r="S45" s="14" t="s">
        <v>145</v>
      </c>
      <c r="U45" s="14" t="s">
        <v>82</v>
      </c>
      <c r="V45" s="14" t="s">
        <v>85</v>
      </c>
      <c r="W45" s="14" t="s">
        <v>146</v>
      </c>
      <c r="Y45" s="17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6" spans="2:46" ht="14.25" customHeight="1" x14ac:dyDescent="0.45">
      <c r="T46" s="14" t="s">
        <v>1</v>
      </c>
      <c r="U46" s="19">
        <f>SUM(Table1[Finishes])</f>
        <v>3</v>
      </c>
      <c r="V46" s="18" t="e">
        <f>U46/AA6</f>
        <v>#DIV/0!</v>
      </c>
      <c r="W46" s="28">
        <f>U46/SUM($U$46:$U$48)</f>
        <v>0.375</v>
      </c>
      <c r="Z46" s="36" t="s">
        <v>128</v>
      </c>
      <c r="AA46" s="35">
        <v>0</v>
      </c>
      <c r="AB46" s="35"/>
      <c r="AC46" s="35"/>
      <c r="AD46" s="36"/>
      <c r="AE46" s="36"/>
      <c r="AF46" s="36"/>
      <c r="AG46" s="36"/>
      <c r="AH46" s="36"/>
      <c r="AI46" s="36"/>
      <c r="AJ46" s="36"/>
      <c r="AK46" s="49" t="s">
        <v>131</v>
      </c>
      <c r="AL46" s="35">
        <v>0</v>
      </c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4</v>
      </c>
      <c r="V47" s="18" t="e">
        <f>U47/AA6</f>
        <v>#DIV/0!</v>
      </c>
      <c r="W47" s="28">
        <f>U47/SUM($U$46:$U$48)</f>
        <v>0.5</v>
      </c>
      <c r="Z47" s="29" t="s">
        <v>84</v>
      </c>
      <c r="AA47" s="29" t="s">
        <v>0</v>
      </c>
      <c r="AB47" s="29" t="s">
        <v>1</v>
      </c>
      <c r="AC47" s="30" t="s">
        <v>2</v>
      </c>
      <c r="AD47" s="31" t="s">
        <v>3</v>
      </c>
      <c r="AE47" s="31" t="s">
        <v>125</v>
      </c>
      <c r="AF47" s="31" t="s">
        <v>123</v>
      </c>
      <c r="AG47" s="30" t="s">
        <v>124</v>
      </c>
      <c r="AH47" s="31" t="s">
        <v>169</v>
      </c>
      <c r="AI47" s="75" t="s">
        <v>121</v>
      </c>
      <c r="AJ47" s="36"/>
      <c r="AK47" s="29" t="s">
        <v>84</v>
      </c>
      <c r="AL47" s="29" t="s">
        <v>0</v>
      </c>
      <c r="AM47" s="29" t="s">
        <v>1</v>
      </c>
      <c r="AN47" s="30" t="s">
        <v>2</v>
      </c>
      <c r="AO47" s="31" t="s">
        <v>3</v>
      </c>
      <c r="AP47" s="31" t="s">
        <v>125</v>
      </c>
      <c r="AQ47" s="31" t="s">
        <v>123</v>
      </c>
      <c r="AR47" s="30" t="s">
        <v>124</v>
      </c>
      <c r="AS47" s="31" t="s">
        <v>169</v>
      </c>
      <c r="AT47" s="75" t="s">
        <v>121</v>
      </c>
    </row>
    <row r="48" spans="2:46" ht="14.25" customHeight="1" x14ac:dyDescent="0.45">
      <c r="T48" s="14" t="s">
        <v>3</v>
      </c>
      <c r="U48" s="19">
        <f>SUM(Table1[Threes])</f>
        <v>1</v>
      </c>
      <c r="V48" s="18" t="e">
        <f>U48/AA6</f>
        <v>#DIV/0!</v>
      </c>
      <c r="W48" s="28">
        <f>U48/SUM($U$46:$U$48)</f>
        <v>0.125</v>
      </c>
      <c r="Z48" s="68" t="s">
        <v>45</v>
      </c>
      <c r="AA48" s="32"/>
      <c r="AB48" s="33"/>
      <c r="AC48" s="34"/>
      <c r="AD48" s="35"/>
      <c r="AE48" s="34"/>
      <c r="AF48" s="35"/>
      <c r="AG48" s="34"/>
      <c r="AH48" s="35"/>
      <c r="AI48" s="36"/>
      <c r="AJ48" s="36"/>
      <c r="AK48" s="68" t="s">
        <v>45</v>
      </c>
      <c r="AL48" s="32"/>
      <c r="AM48" s="33"/>
      <c r="AN48" s="34"/>
      <c r="AO48" s="35"/>
      <c r="AP48" s="34"/>
      <c r="AQ48" s="35"/>
      <c r="AR48" s="34"/>
      <c r="AS48" s="35"/>
      <c r="AT48" s="36"/>
    </row>
    <row r="49" spans="19:46" ht="14.25" customHeight="1" x14ac:dyDescent="0.45">
      <c r="Z49" s="68" t="s">
        <v>49</v>
      </c>
      <c r="AA49" s="32"/>
      <c r="AB49" s="33"/>
      <c r="AC49" s="34"/>
      <c r="AD49" s="35"/>
      <c r="AE49" s="34"/>
      <c r="AF49" s="35"/>
      <c r="AG49" s="34"/>
      <c r="AH49" s="35"/>
      <c r="AI49" s="36"/>
      <c r="AJ49" s="36"/>
      <c r="AK49" s="68" t="s">
        <v>49</v>
      </c>
      <c r="AL49" s="32"/>
      <c r="AM49" s="33"/>
      <c r="AN49" s="34"/>
      <c r="AO49" s="35"/>
      <c r="AP49" s="34"/>
      <c r="AQ49" s="35"/>
      <c r="AR49" s="34"/>
      <c r="AS49" s="35"/>
      <c r="AT49" s="36"/>
    </row>
    <row r="50" spans="19:46" ht="14.25" customHeight="1" x14ac:dyDescent="0.45">
      <c r="Z50" s="68" t="s">
        <v>51</v>
      </c>
      <c r="AA50" s="32"/>
      <c r="AB50" s="33"/>
      <c r="AC50" s="34"/>
      <c r="AD50" s="35"/>
      <c r="AE50" s="34"/>
      <c r="AF50" s="35"/>
      <c r="AG50" s="34"/>
      <c r="AH50" s="35"/>
      <c r="AI50" s="36"/>
      <c r="AJ50" s="36"/>
      <c r="AK50" s="68" t="s">
        <v>51</v>
      </c>
      <c r="AL50" s="32"/>
      <c r="AM50" s="33"/>
      <c r="AN50" s="34"/>
      <c r="AO50" s="35"/>
      <c r="AP50" s="34"/>
      <c r="AQ50" s="35"/>
      <c r="AR50" s="34"/>
      <c r="AS50" s="35"/>
      <c r="AT50" s="36"/>
    </row>
    <row r="51" spans="19:46" ht="14.25" customHeight="1" x14ac:dyDescent="0.45">
      <c r="T51" s="14" t="s">
        <v>132</v>
      </c>
      <c r="Z51" s="68" t="s">
        <v>54</v>
      </c>
      <c r="AA51" s="32"/>
      <c r="AB51" s="33"/>
      <c r="AC51" s="34"/>
      <c r="AD51" s="35"/>
      <c r="AE51" s="34"/>
      <c r="AF51" s="35"/>
      <c r="AG51" s="34"/>
      <c r="AH51" s="35"/>
      <c r="AI51" s="36"/>
      <c r="AJ51" s="36"/>
      <c r="AK51" s="68" t="s">
        <v>54</v>
      </c>
      <c r="AL51" s="32"/>
      <c r="AM51" s="33"/>
      <c r="AN51" s="34"/>
      <c r="AO51" s="35"/>
      <c r="AP51" s="34"/>
      <c r="AQ51" s="35"/>
      <c r="AR51" s="34"/>
      <c r="AS51" s="35"/>
      <c r="AT51" s="36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68" t="s">
        <v>57</v>
      </c>
      <c r="AA52" s="32"/>
      <c r="AB52" s="33"/>
      <c r="AC52" s="34"/>
      <c r="AD52" s="35"/>
      <c r="AE52" s="34"/>
      <c r="AF52" s="35"/>
      <c r="AG52" s="34"/>
      <c r="AH52" s="35"/>
      <c r="AI52" s="36"/>
      <c r="AJ52" s="36"/>
      <c r="AK52" s="68" t="s">
        <v>57</v>
      </c>
      <c r="AL52" s="32"/>
      <c r="AM52" s="33"/>
      <c r="AN52" s="34"/>
      <c r="AO52" s="35"/>
      <c r="AP52" s="34"/>
      <c r="AQ52" s="35"/>
      <c r="AR52" s="34"/>
      <c r="AS52" s="35"/>
      <c r="AT52" s="36"/>
    </row>
    <row r="53" spans="19:46" ht="14.25" customHeight="1" x14ac:dyDescent="0.45">
      <c r="S53" s="14" t="s">
        <v>134</v>
      </c>
      <c r="T53" s="42" t="s">
        <v>133</v>
      </c>
      <c r="U53" s="39" t="e">
        <f>'Statistics LG'!L42</f>
        <v>#DIV/0!</v>
      </c>
      <c r="V53" s="39" t="e">
        <f>'Statistics LG'!O42</f>
        <v>#DIV/0!</v>
      </c>
      <c r="W53" s="39" t="e">
        <f>AVERAGE(U53:V53)</f>
        <v>#DIV/0!</v>
      </c>
      <c r="Z53" s="68" t="s">
        <v>60</v>
      </c>
      <c r="AA53" s="32"/>
      <c r="AB53" s="33"/>
      <c r="AC53" s="34"/>
      <c r="AD53" s="35"/>
      <c r="AE53" s="34"/>
      <c r="AF53" s="35"/>
      <c r="AG53" s="34"/>
      <c r="AH53" s="35"/>
      <c r="AI53" s="36"/>
      <c r="AJ53" s="36"/>
      <c r="AK53" s="68" t="s">
        <v>60</v>
      </c>
      <c r="AL53" s="32"/>
      <c r="AM53" s="33"/>
      <c r="AN53" s="34"/>
      <c r="AO53" s="35"/>
      <c r="AP53" s="34"/>
      <c r="AQ53" s="35"/>
      <c r="AR53" s="34"/>
      <c r="AS53" s="35"/>
      <c r="AT53" s="36"/>
    </row>
    <row r="54" spans="19:46" ht="14.25" customHeight="1" x14ac:dyDescent="0.45">
      <c r="S54" s="14" t="s">
        <v>135</v>
      </c>
      <c r="T54" s="39" t="e">
        <f>1-'Statistics LG'!L42</f>
        <v>#DIV/0!</v>
      </c>
      <c r="U54" s="42" t="s">
        <v>133</v>
      </c>
      <c r="V54" s="39" t="e">
        <f>'Statistics WW'!L42</f>
        <v>#DIV/0!</v>
      </c>
      <c r="W54" s="39" t="e">
        <f>AVERAGE(T54:V54)</f>
        <v>#DIV/0!</v>
      </c>
      <c r="Z54" s="78" t="s">
        <v>93</v>
      </c>
      <c r="AA54" s="32"/>
      <c r="AB54" s="33"/>
      <c r="AC54" s="34"/>
      <c r="AD54" s="35"/>
      <c r="AE54" s="34"/>
      <c r="AF54" s="35"/>
      <c r="AG54" s="34"/>
      <c r="AH54" s="35"/>
      <c r="AI54" s="36"/>
      <c r="AJ54" s="36"/>
      <c r="AK54" s="78" t="s">
        <v>93</v>
      </c>
      <c r="AL54" s="32"/>
      <c r="AM54" s="33"/>
      <c r="AN54" s="34"/>
      <c r="AO54" s="35"/>
      <c r="AP54" s="34"/>
      <c r="AQ54" s="35"/>
      <c r="AR54" s="34"/>
      <c r="AS54" s="35"/>
      <c r="AT54" s="36"/>
    </row>
    <row r="55" spans="19:46" ht="14.25" customHeight="1" x14ac:dyDescent="0.45">
      <c r="S55" s="14" t="s">
        <v>136</v>
      </c>
      <c r="T55" s="39" t="e">
        <f>1-V53</f>
        <v>#DIV/0!</v>
      </c>
      <c r="U55" s="39" t="e">
        <f>1-V54</f>
        <v>#DIV/0!</v>
      </c>
      <c r="V55" s="42" t="s">
        <v>133</v>
      </c>
      <c r="W55" s="39" t="e">
        <f>AVERAGE(T55:V55)</f>
        <v>#DIV/0!</v>
      </c>
      <c r="Z55" s="78" t="s">
        <v>63</v>
      </c>
      <c r="AA55" s="32"/>
      <c r="AB55" s="33"/>
      <c r="AC55" s="34"/>
      <c r="AD55" s="35"/>
      <c r="AE55" s="34"/>
      <c r="AF55" s="35"/>
      <c r="AG55" s="34"/>
      <c r="AH55" s="35"/>
      <c r="AI55" s="36"/>
      <c r="AJ55" s="36"/>
      <c r="AK55" s="78" t="s">
        <v>63</v>
      </c>
      <c r="AL55" s="32"/>
      <c r="AM55" s="33"/>
      <c r="AN55" s="34"/>
      <c r="AO55" s="35"/>
      <c r="AP55" s="34"/>
      <c r="AQ55" s="35"/>
      <c r="AR55" s="34"/>
      <c r="AS55" s="35"/>
      <c r="AT55" s="36"/>
    </row>
    <row r="56" spans="19:46" ht="14.25" customHeight="1" x14ac:dyDescent="0.45">
      <c r="V56" s="43"/>
      <c r="W56" s="43"/>
      <c r="Z56" s="78" t="s">
        <v>66</v>
      </c>
      <c r="AA56" s="32"/>
      <c r="AB56" s="33"/>
      <c r="AC56" s="34"/>
      <c r="AD56" s="35"/>
      <c r="AE56" s="34"/>
      <c r="AF56" s="35"/>
      <c r="AG56" s="34"/>
      <c r="AH56" s="35"/>
      <c r="AI56" s="36"/>
      <c r="AJ56" s="36"/>
      <c r="AK56" s="78" t="s">
        <v>66</v>
      </c>
      <c r="AL56" s="32"/>
      <c r="AM56" s="33"/>
      <c r="AN56" s="34"/>
      <c r="AO56" s="35"/>
      <c r="AP56" s="34"/>
      <c r="AQ56" s="35"/>
      <c r="AR56" s="34"/>
      <c r="AS56" s="35"/>
      <c r="AT56" s="36"/>
    </row>
    <row r="57" spans="19:46" ht="14.25" customHeight="1" x14ac:dyDescent="0.45">
      <c r="Z57" s="78" t="s">
        <v>68</v>
      </c>
      <c r="AA57" s="32"/>
      <c r="AB57" s="33"/>
      <c r="AC57" s="34"/>
      <c r="AD57" s="35"/>
      <c r="AE57" s="34"/>
      <c r="AF57" s="35"/>
      <c r="AG57" s="34"/>
      <c r="AH57" s="35"/>
      <c r="AI57" s="36"/>
      <c r="AJ57" s="36"/>
      <c r="AK57" s="78" t="s">
        <v>68</v>
      </c>
      <c r="AL57" s="32"/>
      <c r="AM57" s="33"/>
      <c r="AN57" s="34"/>
      <c r="AO57" s="35"/>
      <c r="AP57" s="34"/>
      <c r="AQ57" s="35"/>
      <c r="AR57" s="34"/>
      <c r="AS57" s="35"/>
      <c r="AT57" s="36"/>
    </row>
    <row r="58" spans="19:46" ht="14.25" customHeight="1" x14ac:dyDescent="0.45">
      <c r="Z58" s="78" t="s">
        <v>69</v>
      </c>
      <c r="AA58" s="32"/>
      <c r="AB58" s="33"/>
      <c r="AC58" s="34"/>
      <c r="AD58" s="35"/>
      <c r="AE58" s="34"/>
      <c r="AF58" s="35"/>
      <c r="AG58" s="34"/>
      <c r="AH58" s="35"/>
      <c r="AI58" s="36"/>
      <c r="AJ58" s="36"/>
      <c r="AK58" s="78" t="s">
        <v>69</v>
      </c>
      <c r="AL58" s="32"/>
      <c r="AM58" s="33"/>
      <c r="AN58" s="34"/>
      <c r="AO58" s="35"/>
      <c r="AP58" s="34"/>
      <c r="AQ58" s="35"/>
      <c r="AR58" s="34"/>
      <c r="AS58" s="35"/>
      <c r="AT58" s="36"/>
    </row>
    <row r="59" spans="19:46" ht="14.25" customHeight="1" x14ac:dyDescent="0.45">
      <c r="Z59" s="78" t="s">
        <v>130</v>
      </c>
      <c r="AA59" s="32"/>
      <c r="AB59" s="33"/>
      <c r="AC59" s="34"/>
      <c r="AD59" s="35"/>
      <c r="AE59" s="34"/>
      <c r="AF59" s="35"/>
      <c r="AG59" s="34"/>
      <c r="AH59" s="35"/>
      <c r="AI59" s="36"/>
      <c r="AJ59" s="36"/>
      <c r="AK59" s="78" t="s">
        <v>130</v>
      </c>
      <c r="AL59" s="32"/>
      <c r="AM59" s="33"/>
      <c r="AN59" s="34"/>
      <c r="AO59" s="35"/>
      <c r="AP59" s="34"/>
      <c r="AQ59" s="35"/>
      <c r="AR59" s="34"/>
      <c r="AS59" s="35"/>
      <c r="AT59" s="36"/>
    </row>
    <row r="60" spans="19:46" ht="14.25" customHeight="1" x14ac:dyDescent="0.45">
      <c r="Z60" s="78" t="s">
        <v>129</v>
      </c>
      <c r="AA60" s="32"/>
      <c r="AB60" s="33"/>
      <c r="AC60" s="34"/>
      <c r="AD60" s="35"/>
      <c r="AE60" s="34"/>
      <c r="AF60" s="35"/>
      <c r="AG60" s="34"/>
      <c r="AH60" s="35"/>
      <c r="AI60" s="36"/>
      <c r="AJ60" s="36"/>
      <c r="AK60" s="78" t="s">
        <v>129</v>
      </c>
      <c r="AL60" s="32"/>
      <c r="AM60" s="33"/>
      <c r="AN60" s="34"/>
      <c r="AO60" s="35"/>
      <c r="AP60" s="34"/>
      <c r="AQ60" s="35"/>
      <c r="AR60" s="34"/>
      <c r="AS60" s="35"/>
      <c r="AT60" s="36"/>
    </row>
    <row r="61" spans="19:46" ht="14.25" customHeight="1" x14ac:dyDescent="0.45">
      <c r="Z61" s="78" t="s">
        <v>73</v>
      </c>
      <c r="AA61" s="32"/>
      <c r="AB61" s="33"/>
      <c r="AC61" s="34"/>
      <c r="AD61" s="35"/>
      <c r="AE61" s="34"/>
      <c r="AF61" s="35"/>
      <c r="AG61" s="34"/>
      <c r="AH61" s="35"/>
      <c r="AI61" s="36"/>
      <c r="AJ61" s="36"/>
      <c r="AK61" s="78" t="s">
        <v>73</v>
      </c>
      <c r="AL61" s="32"/>
      <c r="AM61" s="33"/>
      <c r="AN61" s="34"/>
      <c r="AO61" s="35"/>
      <c r="AP61" s="34"/>
      <c r="AQ61" s="35"/>
      <c r="AR61" s="34"/>
      <c r="AS61" s="35"/>
      <c r="AT61" s="36"/>
    </row>
    <row r="62" spans="19:46" ht="14.25" customHeight="1" x14ac:dyDescent="0.45">
      <c r="Z62" s="78" t="s">
        <v>74</v>
      </c>
      <c r="AA62" s="32"/>
      <c r="AB62" s="33"/>
      <c r="AC62" s="34"/>
      <c r="AD62" s="35"/>
      <c r="AE62" s="34"/>
      <c r="AF62" s="35"/>
      <c r="AG62" s="34"/>
      <c r="AH62" s="35"/>
      <c r="AI62" s="36"/>
      <c r="AJ62" s="36"/>
      <c r="AK62" s="78" t="s">
        <v>74</v>
      </c>
      <c r="AL62" s="32"/>
      <c r="AM62" s="33"/>
      <c r="AN62" s="34"/>
      <c r="AO62" s="35"/>
      <c r="AP62" s="34"/>
      <c r="AQ62" s="35"/>
      <c r="AR62" s="34"/>
      <c r="AS62" s="35"/>
      <c r="AT62" s="36"/>
    </row>
    <row r="63" spans="19:46" ht="14.25" customHeight="1" x14ac:dyDescent="0.45">
      <c r="Z63" s="68" t="s">
        <v>75</v>
      </c>
      <c r="AA63" s="32"/>
      <c r="AB63" s="33"/>
      <c r="AC63" s="34"/>
      <c r="AD63" s="35"/>
      <c r="AE63" s="34"/>
      <c r="AF63" s="35"/>
      <c r="AG63" s="34"/>
      <c r="AH63" s="35"/>
      <c r="AI63" s="36"/>
      <c r="AJ63" s="36"/>
      <c r="AK63" s="68" t="s">
        <v>75</v>
      </c>
      <c r="AL63" s="32"/>
      <c r="AM63" s="33"/>
      <c r="AN63" s="34"/>
      <c r="AO63" s="35"/>
      <c r="AP63" s="34"/>
      <c r="AQ63" s="35"/>
      <c r="AR63" s="34"/>
      <c r="AS63" s="35"/>
      <c r="AT63" s="36"/>
    </row>
    <row r="64" spans="19:46" ht="14.25" customHeight="1" x14ac:dyDescent="0.45">
      <c r="Z64" s="35"/>
      <c r="AA64" s="77"/>
      <c r="AB64" s="77"/>
      <c r="AC64" s="77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</row>
    <row r="65" spans="18:46" ht="14.25" customHeight="1" x14ac:dyDescent="0.45">
      <c r="Z65" s="36" t="s">
        <v>144</v>
      </c>
      <c r="AA65" s="36">
        <v>0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49" t="s">
        <v>148</v>
      </c>
      <c r="AL65" s="35">
        <v>0</v>
      </c>
      <c r="AM65" s="36"/>
      <c r="AN65" s="36"/>
      <c r="AO65" s="36"/>
      <c r="AP65" s="36"/>
      <c r="AQ65" s="36"/>
      <c r="AR65" s="36"/>
      <c r="AS65" s="36"/>
      <c r="AT65" s="36"/>
    </row>
    <row r="66" spans="18:46" ht="14.25" customHeight="1" x14ac:dyDescent="0.45">
      <c r="Z66" s="29" t="s">
        <v>84</v>
      </c>
      <c r="AA66" s="29" t="s">
        <v>0</v>
      </c>
      <c r="AB66" s="29" t="s">
        <v>1</v>
      </c>
      <c r="AC66" s="30" t="s">
        <v>2</v>
      </c>
      <c r="AD66" s="31" t="s">
        <v>3</v>
      </c>
      <c r="AE66" s="31" t="s">
        <v>125</v>
      </c>
      <c r="AF66" s="31" t="s">
        <v>123</v>
      </c>
      <c r="AG66" s="30" t="s">
        <v>124</v>
      </c>
      <c r="AH66" s="31" t="s">
        <v>169</v>
      </c>
      <c r="AI66" s="75" t="s">
        <v>121</v>
      </c>
      <c r="AJ66" s="36"/>
      <c r="AK66" s="29" t="s">
        <v>84</v>
      </c>
      <c r="AL66" s="29" t="s">
        <v>0</v>
      </c>
      <c r="AM66" s="29" t="s">
        <v>1</v>
      </c>
      <c r="AN66" s="30" t="s">
        <v>2</v>
      </c>
      <c r="AO66" s="31" t="s">
        <v>3</v>
      </c>
      <c r="AP66" s="31" t="s">
        <v>125</v>
      </c>
      <c r="AQ66" s="31" t="s">
        <v>123</v>
      </c>
      <c r="AR66" s="30" t="s">
        <v>124</v>
      </c>
      <c r="AS66" s="31" t="s">
        <v>169</v>
      </c>
      <c r="AT66" s="75" t="s">
        <v>121</v>
      </c>
    </row>
    <row r="67" spans="18:46" ht="14.25" customHeight="1" x14ac:dyDescent="0.45">
      <c r="Z67" s="68" t="s">
        <v>45</v>
      </c>
      <c r="AA67" s="32"/>
      <c r="AB67" s="33"/>
      <c r="AC67" s="34"/>
      <c r="AD67" s="35"/>
      <c r="AE67" s="34"/>
      <c r="AF67" s="35"/>
      <c r="AG67" s="34"/>
      <c r="AH67" s="35"/>
      <c r="AI67" s="36"/>
      <c r="AJ67" s="36"/>
      <c r="AK67" s="68" t="s">
        <v>45</v>
      </c>
      <c r="AL67" s="32"/>
      <c r="AM67" s="33"/>
      <c r="AN67" s="34"/>
      <c r="AO67" s="35"/>
      <c r="AP67" s="34"/>
      <c r="AQ67" s="35"/>
      <c r="AR67" s="34"/>
      <c r="AS67" s="35"/>
      <c r="AT67" s="36"/>
    </row>
    <row r="68" spans="18:46" ht="14.25" customHeight="1" x14ac:dyDescent="0.45">
      <c r="Z68" s="68" t="s">
        <v>49</v>
      </c>
      <c r="AA68" s="32"/>
      <c r="AB68" s="33"/>
      <c r="AC68" s="34"/>
      <c r="AD68" s="35"/>
      <c r="AE68" s="34"/>
      <c r="AF68" s="35"/>
      <c r="AG68" s="34"/>
      <c r="AH68" s="35"/>
      <c r="AI68" s="36"/>
      <c r="AJ68" s="36"/>
      <c r="AK68" s="68" t="s">
        <v>49</v>
      </c>
      <c r="AL68" s="32"/>
      <c r="AM68" s="33"/>
      <c r="AN68" s="34"/>
      <c r="AO68" s="35"/>
      <c r="AP68" s="34"/>
      <c r="AQ68" s="35"/>
      <c r="AR68" s="34"/>
      <c r="AS68" s="35"/>
      <c r="AT68" s="36"/>
    </row>
    <row r="69" spans="18:46" ht="14.25" customHeight="1" x14ac:dyDescent="0.45">
      <c r="Z69" s="68" t="s">
        <v>51</v>
      </c>
      <c r="AA69" s="32"/>
      <c r="AB69" s="33"/>
      <c r="AC69" s="34"/>
      <c r="AD69" s="35"/>
      <c r="AE69" s="34"/>
      <c r="AF69" s="35"/>
      <c r="AG69" s="34"/>
      <c r="AH69" s="35"/>
      <c r="AI69" s="36"/>
      <c r="AJ69" s="36"/>
      <c r="AK69" s="68" t="s">
        <v>51</v>
      </c>
      <c r="AL69" s="32"/>
      <c r="AM69" s="33"/>
      <c r="AN69" s="34"/>
      <c r="AO69" s="35"/>
      <c r="AP69" s="34"/>
      <c r="AQ69" s="35"/>
      <c r="AR69" s="34"/>
      <c r="AS69" s="35"/>
      <c r="AT69" s="36"/>
    </row>
    <row r="70" spans="18:46" ht="14.25" customHeight="1" x14ac:dyDescent="0.45">
      <c r="R70" s="48"/>
      <c r="S70" s="17"/>
      <c r="T70" s="17"/>
      <c r="U70" s="17"/>
      <c r="Z70" s="68" t="s">
        <v>54</v>
      </c>
      <c r="AA70" s="32"/>
      <c r="AB70" s="33"/>
      <c r="AC70" s="34"/>
      <c r="AD70" s="35"/>
      <c r="AE70" s="34"/>
      <c r="AF70" s="35"/>
      <c r="AG70" s="34"/>
      <c r="AH70" s="35"/>
      <c r="AI70" s="36"/>
      <c r="AJ70" s="36"/>
      <c r="AK70" s="68" t="s">
        <v>54</v>
      </c>
      <c r="AL70" s="32"/>
      <c r="AM70" s="33"/>
      <c r="AN70" s="34"/>
      <c r="AO70" s="35"/>
      <c r="AP70" s="34"/>
      <c r="AQ70" s="35"/>
      <c r="AR70" s="34"/>
      <c r="AS70" s="35"/>
      <c r="AT70" s="36"/>
    </row>
    <row r="71" spans="18:46" ht="14.25" customHeight="1" x14ac:dyDescent="0.45">
      <c r="Z71" s="68" t="s">
        <v>57</v>
      </c>
      <c r="AA71" s="32"/>
      <c r="AB71" s="33"/>
      <c r="AC71" s="34"/>
      <c r="AD71" s="35"/>
      <c r="AE71" s="34"/>
      <c r="AF71" s="35"/>
      <c r="AG71" s="34"/>
      <c r="AH71" s="35"/>
      <c r="AI71" s="36"/>
      <c r="AJ71" s="36"/>
      <c r="AK71" s="68" t="s">
        <v>57</v>
      </c>
      <c r="AL71" s="32"/>
      <c r="AM71" s="33"/>
      <c r="AN71" s="34"/>
      <c r="AO71" s="35"/>
      <c r="AP71" s="34"/>
      <c r="AQ71" s="35"/>
      <c r="AR71" s="34"/>
      <c r="AS71" s="35"/>
      <c r="AT71" s="36"/>
    </row>
    <row r="72" spans="18:46" ht="14.25" customHeight="1" x14ac:dyDescent="0.45">
      <c r="Z72" s="68" t="s">
        <v>60</v>
      </c>
      <c r="AA72" s="32"/>
      <c r="AB72" s="33"/>
      <c r="AC72" s="34"/>
      <c r="AD72" s="35"/>
      <c r="AE72" s="34"/>
      <c r="AF72" s="35"/>
      <c r="AG72" s="34"/>
      <c r="AH72" s="35"/>
      <c r="AI72" s="36"/>
      <c r="AJ72" s="36"/>
      <c r="AK72" s="68" t="s">
        <v>60</v>
      </c>
      <c r="AL72" s="32"/>
      <c r="AM72" s="33"/>
      <c r="AN72" s="34"/>
      <c r="AO72" s="35"/>
      <c r="AP72" s="34"/>
      <c r="AQ72" s="35"/>
      <c r="AR72" s="34"/>
      <c r="AS72" s="35"/>
      <c r="AT72" s="36"/>
    </row>
    <row r="73" spans="18:46" ht="14.25" customHeight="1" x14ac:dyDescent="0.45">
      <c r="Z73" s="78" t="s">
        <v>93</v>
      </c>
      <c r="AA73" s="32"/>
      <c r="AB73" s="33"/>
      <c r="AC73" s="34"/>
      <c r="AD73" s="35"/>
      <c r="AE73" s="34"/>
      <c r="AF73" s="35"/>
      <c r="AG73" s="34"/>
      <c r="AH73" s="35"/>
      <c r="AI73" s="36"/>
      <c r="AJ73" s="36"/>
      <c r="AK73" s="78" t="s">
        <v>93</v>
      </c>
      <c r="AL73" s="32"/>
      <c r="AM73" s="33"/>
      <c r="AN73" s="34"/>
      <c r="AO73" s="35"/>
      <c r="AP73" s="34"/>
      <c r="AQ73" s="35"/>
      <c r="AR73" s="34"/>
      <c r="AS73" s="35"/>
      <c r="AT73" s="36"/>
    </row>
    <row r="74" spans="18:46" ht="14.25" customHeight="1" x14ac:dyDescent="0.45">
      <c r="T74" s="14" t="s">
        <v>147</v>
      </c>
      <c r="Z74" s="78" t="s">
        <v>63</v>
      </c>
      <c r="AA74" s="32"/>
      <c r="AB74" s="33"/>
      <c r="AC74" s="34"/>
      <c r="AD74" s="35"/>
      <c r="AE74" s="34"/>
      <c r="AF74" s="35"/>
      <c r="AG74" s="34"/>
      <c r="AH74" s="35"/>
      <c r="AI74" s="36"/>
      <c r="AJ74" s="36"/>
      <c r="AK74" s="78" t="s">
        <v>63</v>
      </c>
      <c r="AL74" s="32"/>
      <c r="AM74" s="33"/>
      <c r="AN74" s="34"/>
      <c r="AO74" s="35"/>
      <c r="AP74" s="34"/>
      <c r="AQ74" s="35"/>
      <c r="AR74" s="34"/>
      <c r="AS74" s="35"/>
      <c r="AT74" s="36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78" t="s">
        <v>66</v>
      </c>
      <c r="AA75" s="32"/>
      <c r="AB75" s="33"/>
      <c r="AC75" s="34"/>
      <c r="AD75" s="35"/>
      <c r="AE75" s="34"/>
      <c r="AF75" s="35"/>
      <c r="AG75" s="34"/>
      <c r="AH75" s="35"/>
      <c r="AI75" s="36"/>
      <c r="AJ75" s="36"/>
      <c r="AK75" s="78" t="s">
        <v>66</v>
      </c>
      <c r="AL75" s="32"/>
      <c r="AM75" s="33"/>
      <c r="AN75" s="34"/>
      <c r="AO75" s="35"/>
      <c r="AP75" s="34"/>
      <c r="AQ75" s="35"/>
      <c r="AR75" s="34"/>
      <c r="AS75" s="35"/>
      <c r="AT75" s="36"/>
    </row>
    <row r="76" spans="18:46" ht="14.25" customHeight="1" x14ac:dyDescent="0.45">
      <c r="R76">
        <v>1</v>
      </c>
      <c r="S76" s="48">
        <f>'Statistics LG'!A4</f>
        <v>0</v>
      </c>
      <c r="T76">
        <f>'Statistics LG'!D4</f>
        <v>0</v>
      </c>
      <c r="U76">
        <f>'Statistics WW'!D4</f>
        <v>0</v>
      </c>
      <c r="V76">
        <f>'Statistics 5M'!D4</f>
        <v>0</v>
      </c>
      <c r="Z76" s="78" t="s">
        <v>68</v>
      </c>
      <c r="AA76" s="32"/>
      <c r="AB76" s="33"/>
      <c r="AC76" s="34"/>
      <c r="AD76" s="35"/>
      <c r="AE76" s="34"/>
      <c r="AF76" s="35"/>
      <c r="AG76" s="34"/>
      <c r="AH76" s="35"/>
      <c r="AI76" s="36"/>
      <c r="AJ76" s="36"/>
      <c r="AK76" s="78" t="s">
        <v>68</v>
      </c>
      <c r="AL76" s="32"/>
      <c r="AM76" s="33"/>
      <c r="AN76" s="34"/>
      <c r="AO76" s="35"/>
      <c r="AP76" s="34"/>
      <c r="AQ76" s="35"/>
      <c r="AR76" s="34"/>
      <c r="AS76" s="35"/>
      <c r="AT76" s="36"/>
    </row>
    <row r="77" spans="18:46" ht="14.25" customHeight="1" x14ac:dyDescent="0.45">
      <c r="R77">
        <v>2</v>
      </c>
      <c r="S77" s="48">
        <f>'Statistics LG'!A5</f>
        <v>0</v>
      </c>
      <c r="T77">
        <f>T76+'Statistics LG'!D5</f>
        <v>0</v>
      </c>
      <c r="U77">
        <f>U76+'Statistics WW'!D5</f>
        <v>0</v>
      </c>
      <c r="V77">
        <f>V76+'Statistics 5M'!D5</f>
        <v>0</v>
      </c>
      <c r="Z77" s="78" t="s">
        <v>69</v>
      </c>
      <c r="AA77" s="32"/>
      <c r="AB77" s="33"/>
      <c r="AC77" s="34"/>
      <c r="AD77" s="35"/>
      <c r="AE77" s="34"/>
      <c r="AF77" s="35"/>
      <c r="AG77" s="34"/>
      <c r="AH77" s="35"/>
      <c r="AI77" s="36"/>
      <c r="AJ77" s="36"/>
      <c r="AK77" s="78" t="s">
        <v>69</v>
      </c>
      <c r="AL77" s="32"/>
      <c r="AM77" s="33"/>
      <c r="AN77" s="34"/>
      <c r="AO77" s="35"/>
      <c r="AP77" s="34"/>
      <c r="AQ77" s="35"/>
      <c r="AR77" s="34"/>
      <c r="AS77" s="35"/>
      <c r="AT77" s="36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0</v>
      </c>
      <c r="U78" s="17">
        <f>U77+'Statistics WW'!D6</f>
        <v>0</v>
      </c>
      <c r="V78" s="17">
        <f>V77+'Statistics 5M'!D6</f>
        <v>0</v>
      </c>
      <c r="Z78" s="78" t="s">
        <v>130</v>
      </c>
      <c r="AA78" s="32"/>
      <c r="AB78" s="33"/>
      <c r="AC78" s="34"/>
      <c r="AD78" s="35"/>
      <c r="AE78" s="34"/>
      <c r="AF78" s="35"/>
      <c r="AG78" s="34"/>
      <c r="AH78" s="35"/>
      <c r="AI78" s="36"/>
      <c r="AJ78" s="36"/>
      <c r="AK78" s="78" t="s">
        <v>130</v>
      </c>
      <c r="AL78" s="32"/>
      <c r="AM78" s="33"/>
      <c r="AN78" s="34"/>
      <c r="AO78" s="35"/>
      <c r="AP78" s="34"/>
      <c r="AQ78" s="35"/>
      <c r="AR78" s="34"/>
      <c r="AS78" s="35"/>
      <c r="AT78" s="36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0</v>
      </c>
      <c r="U79" s="17">
        <f>U78+'Statistics WW'!D7</f>
        <v>0</v>
      </c>
      <c r="V79" s="17">
        <f>V78+'Statistics 5M'!D7</f>
        <v>0</v>
      </c>
      <c r="Z79" s="78" t="s">
        <v>129</v>
      </c>
      <c r="AA79" s="32"/>
      <c r="AB79" s="33"/>
      <c r="AC79" s="34"/>
      <c r="AD79" s="35"/>
      <c r="AE79" s="34"/>
      <c r="AF79" s="35"/>
      <c r="AG79" s="34"/>
      <c r="AH79" s="35"/>
      <c r="AI79" s="36"/>
      <c r="AJ79" s="36"/>
      <c r="AK79" s="78" t="s">
        <v>129</v>
      </c>
      <c r="AL79" s="32"/>
      <c r="AM79" s="33"/>
      <c r="AN79" s="34"/>
      <c r="AO79" s="35"/>
      <c r="AP79" s="34"/>
      <c r="AQ79" s="35"/>
      <c r="AR79" s="34"/>
      <c r="AS79" s="35"/>
      <c r="AT79" s="36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0</v>
      </c>
      <c r="U80" s="17">
        <f>U79+'Statistics WW'!D8</f>
        <v>0</v>
      </c>
      <c r="V80" s="17">
        <f>V79+'Statistics 5M'!D8</f>
        <v>0</v>
      </c>
      <c r="Z80" s="78" t="s">
        <v>73</v>
      </c>
      <c r="AA80" s="32"/>
      <c r="AB80" s="33"/>
      <c r="AC80" s="34"/>
      <c r="AD80" s="35"/>
      <c r="AE80" s="34"/>
      <c r="AF80" s="35"/>
      <c r="AG80" s="34"/>
      <c r="AH80" s="35"/>
      <c r="AI80" s="36"/>
      <c r="AJ80" s="36"/>
      <c r="AK80" s="78" t="s">
        <v>73</v>
      </c>
      <c r="AL80" s="32"/>
      <c r="AM80" s="33"/>
      <c r="AN80" s="34"/>
      <c r="AO80" s="35"/>
      <c r="AP80" s="34"/>
      <c r="AQ80" s="35"/>
      <c r="AR80" s="34"/>
      <c r="AS80" s="35"/>
      <c r="AT80" s="36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0</v>
      </c>
      <c r="U81" s="17">
        <f>U80+'Statistics WW'!D9</f>
        <v>0</v>
      </c>
      <c r="V81" s="17">
        <f>V80+'Statistics 5M'!D9</f>
        <v>0</v>
      </c>
      <c r="Z81" s="78" t="s">
        <v>74</v>
      </c>
      <c r="AA81" s="32"/>
      <c r="AB81" s="33"/>
      <c r="AC81" s="34"/>
      <c r="AD81" s="35"/>
      <c r="AE81" s="34"/>
      <c r="AF81" s="35"/>
      <c r="AG81" s="34"/>
      <c r="AH81" s="35"/>
      <c r="AI81" s="36"/>
      <c r="AJ81" s="36"/>
      <c r="AK81" s="78" t="s">
        <v>74</v>
      </c>
      <c r="AL81" s="32"/>
      <c r="AM81" s="33"/>
      <c r="AN81" s="34"/>
      <c r="AO81" s="35"/>
      <c r="AP81" s="34"/>
      <c r="AQ81" s="35"/>
      <c r="AR81" s="34"/>
      <c r="AS81" s="35"/>
      <c r="AT81" s="36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0</v>
      </c>
      <c r="U82" s="17">
        <f>U81+'Statistics WW'!D10</f>
        <v>0</v>
      </c>
      <c r="V82" s="17">
        <f>V81+'Statistics 5M'!D10</f>
        <v>0</v>
      </c>
      <c r="Z82" s="68" t="s">
        <v>75</v>
      </c>
      <c r="AA82" s="32"/>
      <c r="AB82" s="33"/>
      <c r="AC82" s="34"/>
      <c r="AD82" s="35"/>
      <c r="AE82" s="34"/>
      <c r="AF82" s="35"/>
      <c r="AG82" s="34"/>
      <c r="AH82" s="35"/>
      <c r="AI82" s="36"/>
      <c r="AJ82" s="36"/>
      <c r="AK82" s="68" t="s">
        <v>75</v>
      </c>
      <c r="AL82" s="32"/>
      <c r="AM82" s="33"/>
      <c r="AN82" s="34"/>
      <c r="AO82" s="35"/>
      <c r="AP82" s="34"/>
      <c r="AQ82" s="35"/>
      <c r="AR82" s="34"/>
      <c r="AS82" s="35"/>
      <c r="AT82" s="36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0</v>
      </c>
      <c r="U83" s="17">
        <f>U82+'Statistics WW'!D11</f>
        <v>0</v>
      </c>
      <c r="V83" s="17">
        <f>V82+'Statistics 5M'!D11</f>
        <v>0</v>
      </c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0</v>
      </c>
      <c r="U84" s="17">
        <f>U83+'Statistics WW'!D12</f>
        <v>0</v>
      </c>
      <c r="V84" s="17">
        <f>V83+'Statistics 5M'!D12</f>
        <v>0</v>
      </c>
      <c r="Z84" s="49" t="s">
        <v>171</v>
      </c>
      <c r="AA84" s="35">
        <v>0</v>
      </c>
      <c r="AB84" s="36"/>
      <c r="AC84" s="36"/>
      <c r="AD84" s="36"/>
      <c r="AE84" s="36"/>
      <c r="AF84" s="36"/>
      <c r="AG84" s="36"/>
      <c r="AH84" s="36"/>
      <c r="AI84" s="75"/>
      <c r="AJ84" s="36"/>
      <c r="AK84" s="49" t="s">
        <v>149</v>
      </c>
      <c r="AL84" s="35">
        <v>0</v>
      </c>
      <c r="AM84" s="36"/>
      <c r="AN84" s="36"/>
      <c r="AO84" s="36"/>
      <c r="AP84" s="36"/>
      <c r="AQ84" s="36"/>
      <c r="AR84" s="36"/>
      <c r="AS84" s="36"/>
      <c r="AT84" s="75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0</v>
      </c>
      <c r="U85" s="17">
        <f>U84+'Statistics WW'!D13</f>
        <v>0</v>
      </c>
      <c r="V85" s="17">
        <f>V84+'Statistics 5M'!D13</f>
        <v>0</v>
      </c>
      <c r="Z85" s="29" t="s">
        <v>84</v>
      </c>
      <c r="AA85" s="29" t="s">
        <v>0</v>
      </c>
      <c r="AB85" s="29" t="s">
        <v>1</v>
      </c>
      <c r="AC85" s="30" t="s">
        <v>2</v>
      </c>
      <c r="AD85" s="31" t="s">
        <v>3</v>
      </c>
      <c r="AE85" s="31" t="s">
        <v>125</v>
      </c>
      <c r="AF85" s="31" t="s">
        <v>123</v>
      </c>
      <c r="AG85" s="30" t="s">
        <v>124</v>
      </c>
      <c r="AH85" s="31" t="s">
        <v>169</v>
      </c>
      <c r="AI85" s="75" t="s">
        <v>121</v>
      </c>
      <c r="AJ85" s="36"/>
      <c r="AK85" s="29" t="s">
        <v>84</v>
      </c>
      <c r="AL85" s="29" t="s">
        <v>0</v>
      </c>
      <c r="AM85" s="29" t="s">
        <v>1</v>
      </c>
      <c r="AN85" s="30" t="s">
        <v>2</v>
      </c>
      <c r="AO85" s="31" t="s">
        <v>3</v>
      </c>
      <c r="AP85" s="31" t="s">
        <v>125</v>
      </c>
      <c r="AQ85" s="31" t="s">
        <v>123</v>
      </c>
      <c r="AR85" s="30" t="s">
        <v>124</v>
      </c>
      <c r="AS85" s="31" t="s">
        <v>169</v>
      </c>
      <c r="AT85" s="75" t="s">
        <v>121</v>
      </c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0</v>
      </c>
      <c r="U86" s="17">
        <f>U85+'Statistics WW'!D14</f>
        <v>0</v>
      </c>
      <c r="V86" s="17">
        <f>V85+'Statistics 5M'!D14</f>
        <v>0</v>
      </c>
      <c r="Z86" s="68" t="s">
        <v>45</v>
      </c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 t="s">
        <v>45</v>
      </c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0</v>
      </c>
      <c r="U87" s="17">
        <f>U86+'Statistics WW'!D15</f>
        <v>0</v>
      </c>
      <c r="V87" s="17">
        <f>V86+'Statistics 5M'!D15</f>
        <v>0</v>
      </c>
      <c r="Z87" s="68" t="s">
        <v>49</v>
      </c>
      <c r="AA87" s="32"/>
      <c r="AB87" s="33"/>
      <c r="AC87" s="34"/>
      <c r="AD87" s="35"/>
      <c r="AE87" s="34"/>
      <c r="AF87" s="35"/>
      <c r="AG87" s="34"/>
      <c r="AH87" s="35"/>
      <c r="AI87" s="36"/>
      <c r="AJ87" s="36"/>
      <c r="AK87" s="68" t="s">
        <v>49</v>
      </c>
      <c r="AL87" s="32"/>
      <c r="AM87" s="33"/>
      <c r="AN87" s="34"/>
      <c r="AO87" s="35"/>
      <c r="AP87" s="34"/>
      <c r="AQ87" s="35"/>
      <c r="AR87" s="34"/>
      <c r="AS87" s="35"/>
      <c r="AT87" s="36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0</v>
      </c>
      <c r="U88" s="17">
        <f>U87+'Statistics WW'!D16</f>
        <v>0</v>
      </c>
      <c r="V88" s="17">
        <f>V87+'Statistics 5M'!D16</f>
        <v>0</v>
      </c>
      <c r="Z88" s="68" t="s">
        <v>51</v>
      </c>
      <c r="AA88" s="32"/>
      <c r="AB88" s="33"/>
      <c r="AC88" s="34"/>
      <c r="AD88" s="35"/>
      <c r="AE88" s="34"/>
      <c r="AF88" s="35"/>
      <c r="AG88" s="34"/>
      <c r="AH88" s="35"/>
      <c r="AI88" s="36"/>
      <c r="AJ88" s="36"/>
      <c r="AK88" s="68" t="s">
        <v>51</v>
      </c>
      <c r="AL88" s="32"/>
      <c r="AM88" s="33"/>
      <c r="AN88" s="34"/>
      <c r="AO88" s="35"/>
      <c r="AP88" s="34"/>
      <c r="AQ88" s="35"/>
      <c r="AR88" s="34"/>
      <c r="AS88" s="35"/>
      <c r="AT88" s="36"/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0</v>
      </c>
      <c r="U89" s="17">
        <f>U88+'Statistics WW'!D17</f>
        <v>0</v>
      </c>
      <c r="V89" s="17">
        <f>V88+'Statistics 5M'!D17</f>
        <v>0</v>
      </c>
      <c r="Z89" s="68" t="s">
        <v>54</v>
      </c>
      <c r="AA89" s="32"/>
      <c r="AB89" s="33"/>
      <c r="AC89" s="34"/>
      <c r="AD89" s="35"/>
      <c r="AE89" s="34"/>
      <c r="AF89" s="35"/>
      <c r="AG89" s="34"/>
      <c r="AH89" s="35"/>
      <c r="AI89" s="36"/>
      <c r="AJ89" s="36"/>
      <c r="AK89" s="68" t="s">
        <v>54</v>
      </c>
      <c r="AL89" s="32"/>
      <c r="AM89" s="33"/>
      <c r="AN89" s="34"/>
      <c r="AO89" s="35"/>
      <c r="AP89" s="34"/>
      <c r="AQ89" s="35"/>
      <c r="AR89" s="34"/>
      <c r="AS89" s="35"/>
      <c r="AT89" s="36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0</v>
      </c>
      <c r="U90" s="17">
        <f>U89+'Statistics WW'!D18</f>
        <v>0</v>
      </c>
      <c r="V90" s="17">
        <f>V89+'Statistics 5M'!D18</f>
        <v>0</v>
      </c>
      <c r="Z90" s="68" t="s">
        <v>57</v>
      </c>
      <c r="AA90" s="32"/>
      <c r="AB90" s="33"/>
      <c r="AC90" s="34"/>
      <c r="AD90" s="35"/>
      <c r="AE90" s="34"/>
      <c r="AF90" s="35"/>
      <c r="AG90" s="34"/>
      <c r="AH90" s="35"/>
      <c r="AI90" s="36"/>
      <c r="AJ90" s="36"/>
      <c r="AK90" s="68" t="s">
        <v>57</v>
      </c>
      <c r="AL90" s="32"/>
      <c r="AM90" s="33"/>
      <c r="AN90" s="34"/>
      <c r="AO90" s="35"/>
      <c r="AP90" s="34"/>
      <c r="AQ90" s="35"/>
      <c r="AR90" s="34"/>
      <c r="AS90" s="35"/>
      <c r="AT90" s="36"/>
    </row>
    <row r="91" spans="18:46" ht="14.25" customHeight="1" x14ac:dyDescent="0.45">
      <c r="Z91" s="68" t="s">
        <v>60</v>
      </c>
      <c r="AA91" s="32"/>
      <c r="AB91" s="33"/>
      <c r="AC91" s="34"/>
      <c r="AD91" s="35"/>
      <c r="AE91" s="34"/>
      <c r="AF91" s="35"/>
      <c r="AG91" s="34"/>
      <c r="AH91" s="35"/>
      <c r="AI91" s="36"/>
      <c r="AJ91" s="36"/>
      <c r="AK91" s="68" t="s">
        <v>60</v>
      </c>
      <c r="AL91" s="32"/>
      <c r="AM91" s="33"/>
      <c r="AN91" s="34"/>
      <c r="AO91" s="35"/>
      <c r="AP91" s="34"/>
      <c r="AQ91" s="35"/>
      <c r="AR91" s="34"/>
      <c r="AS91" s="35"/>
      <c r="AT91" s="36"/>
    </row>
    <row r="92" spans="18:46" ht="14.25" customHeight="1" x14ac:dyDescent="0.45">
      <c r="Z92" s="78" t="s">
        <v>93</v>
      </c>
      <c r="AA92" s="32"/>
      <c r="AB92" s="33"/>
      <c r="AC92" s="34"/>
      <c r="AD92" s="35"/>
      <c r="AE92" s="34"/>
      <c r="AF92" s="35"/>
      <c r="AG92" s="34"/>
      <c r="AH92" s="35"/>
      <c r="AI92" s="36"/>
      <c r="AJ92" s="36"/>
      <c r="AK92" s="78" t="s">
        <v>93</v>
      </c>
      <c r="AL92" s="32"/>
      <c r="AM92" s="33"/>
      <c r="AN92" s="34"/>
      <c r="AO92" s="35"/>
      <c r="AP92" s="34"/>
      <c r="AQ92" s="35"/>
      <c r="AR92" s="34"/>
      <c r="AS92" s="35"/>
      <c r="AT92" s="36"/>
    </row>
    <row r="93" spans="18:46" ht="14.25" customHeight="1" x14ac:dyDescent="0.45">
      <c r="Z93" s="78" t="s">
        <v>63</v>
      </c>
      <c r="AA93" s="32"/>
      <c r="AB93" s="33"/>
      <c r="AC93" s="34"/>
      <c r="AD93" s="35"/>
      <c r="AE93" s="34"/>
      <c r="AF93" s="35"/>
      <c r="AG93" s="34"/>
      <c r="AH93" s="35"/>
      <c r="AI93" s="36"/>
      <c r="AJ93" s="36"/>
      <c r="AK93" s="78" t="s">
        <v>63</v>
      </c>
      <c r="AL93" s="32"/>
      <c r="AM93" s="33"/>
      <c r="AN93" s="34"/>
      <c r="AO93" s="35"/>
      <c r="AP93" s="34"/>
      <c r="AQ93" s="35"/>
      <c r="AR93" s="34"/>
      <c r="AS93" s="35"/>
      <c r="AT93" s="36"/>
    </row>
    <row r="94" spans="18:46" ht="14.25" customHeight="1" x14ac:dyDescent="0.45">
      <c r="Z94" s="78" t="s">
        <v>66</v>
      </c>
      <c r="AA94" s="32"/>
      <c r="AB94" s="33"/>
      <c r="AC94" s="34"/>
      <c r="AD94" s="35"/>
      <c r="AE94" s="34"/>
      <c r="AF94" s="35"/>
      <c r="AG94" s="34"/>
      <c r="AH94" s="35"/>
      <c r="AI94" s="36"/>
      <c r="AJ94" s="36"/>
      <c r="AK94" s="78" t="s">
        <v>66</v>
      </c>
      <c r="AL94" s="32"/>
      <c r="AM94" s="33"/>
      <c r="AN94" s="34"/>
      <c r="AO94" s="35"/>
      <c r="AP94" s="34"/>
      <c r="AQ94" s="35"/>
      <c r="AR94" s="34"/>
      <c r="AS94" s="35"/>
      <c r="AT94" s="36"/>
    </row>
    <row r="95" spans="18:46" ht="14.25" customHeight="1" x14ac:dyDescent="0.45">
      <c r="Z95" s="78" t="s">
        <v>68</v>
      </c>
      <c r="AA95" s="32"/>
      <c r="AB95" s="33"/>
      <c r="AC95" s="34"/>
      <c r="AD95" s="35"/>
      <c r="AE95" s="34"/>
      <c r="AF95" s="35"/>
      <c r="AG95" s="34"/>
      <c r="AH95" s="35"/>
      <c r="AI95" s="36"/>
      <c r="AJ95" s="36"/>
      <c r="AK95" s="78" t="s">
        <v>68</v>
      </c>
      <c r="AL95" s="32"/>
      <c r="AM95" s="33"/>
      <c r="AN95" s="34"/>
      <c r="AO95" s="35"/>
      <c r="AP95" s="34"/>
      <c r="AQ95" s="35"/>
      <c r="AR95" s="34"/>
      <c r="AS95" s="35"/>
      <c r="AT95" s="36"/>
    </row>
    <row r="96" spans="18:46" ht="14.25" customHeight="1" x14ac:dyDescent="0.45">
      <c r="Z96" s="78" t="s">
        <v>69</v>
      </c>
      <c r="AA96" s="32"/>
      <c r="AB96" s="33"/>
      <c r="AC96" s="34"/>
      <c r="AD96" s="35"/>
      <c r="AE96" s="34"/>
      <c r="AF96" s="35"/>
      <c r="AG96" s="34"/>
      <c r="AH96" s="35"/>
      <c r="AI96" s="36"/>
      <c r="AJ96" s="36"/>
      <c r="AK96" s="78" t="s">
        <v>69</v>
      </c>
      <c r="AL96" s="32"/>
      <c r="AM96" s="33"/>
      <c r="AN96" s="34"/>
      <c r="AO96" s="35"/>
      <c r="AP96" s="34"/>
      <c r="AQ96" s="35"/>
      <c r="AR96" s="34"/>
      <c r="AS96" s="35"/>
      <c r="AT96" s="36"/>
    </row>
    <row r="97" spans="7:46" ht="14.25" customHeight="1" x14ac:dyDescent="0.45">
      <c r="Z97" s="78" t="s">
        <v>130</v>
      </c>
      <c r="AA97" s="32"/>
      <c r="AB97" s="33"/>
      <c r="AC97" s="34"/>
      <c r="AD97" s="35"/>
      <c r="AE97" s="34"/>
      <c r="AF97" s="35"/>
      <c r="AG97" s="34"/>
      <c r="AH97" s="35"/>
      <c r="AI97" s="36"/>
      <c r="AJ97" s="36"/>
      <c r="AK97" s="78" t="s">
        <v>130</v>
      </c>
      <c r="AL97" s="32"/>
      <c r="AM97" s="33"/>
      <c r="AN97" s="34"/>
      <c r="AO97" s="35"/>
      <c r="AP97" s="34"/>
      <c r="AQ97" s="35"/>
      <c r="AR97" s="34"/>
      <c r="AS97" s="35"/>
      <c r="AT97" s="36"/>
    </row>
    <row r="98" spans="7:46" ht="14.25" customHeight="1" x14ac:dyDescent="0.45">
      <c r="Z98" s="78" t="s">
        <v>129</v>
      </c>
      <c r="AA98" s="32"/>
      <c r="AB98" s="33"/>
      <c r="AC98" s="34"/>
      <c r="AD98" s="35"/>
      <c r="AE98" s="34"/>
      <c r="AF98" s="35"/>
      <c r="AG98" s="34"/>
      <c r="AH98" s="35"/>
      <c r="AI98" s="36"/>
      <c r="AJ98" s="36"/>
      <c r="AK98" s="78" t="s">
        <v>129</v>
      </c>
      <c r="AL98" s="32"/>
      <c r="AM98" s="33"/>
      <c r="AN98" s="34"/>
      <c r="AO98" s="35"/>
      <c r="AP98" s="34"/>
      <c r="AQ98" s="35"/>
      <c r="AR98" s="34"/>
      <c r="AS98" s="35"/>
      <c r="AT98" s="36"/>
    </row>
    <row r="99" spans="7:46" ht="14.25" customHeight="1" x14ac:dyDescent="0.45">
      <c r="Z99" s="78" t="s">
        <v>73</v>
      </c>
      <c r="AA99" s="32"/>
      <c r="AB99" s="33"/>
      <c r="AC99" s="34"/>
      <c r="AD99" s="35"/>
      <c r="AE99" s="34"/>
      <c r="AF99" s="35"/>
      <c r="AG99" s="34"/>
      <c r="AH99" s="35"/>
      <c r="AI99" s="36"/>
      <c r="AJ99" s="36"/>
      <c r="AK99" s="78" t="s">
        <v>73</v>
      </c>
      <c r="AL99" s="32"/>
      <c r="AM99" s="33"/>
      <c r="AN99" s="34"/>
      <c r="AO99" s="35"/>
      <c r="AP99" s="34"/>
      <c r="AQ99" s="35"/>
      <c r="AR99" s="34"/>
      <c r="AS99" s="35"/>
      <c r="AT99" s="36"/>
    </row>
    <row r="100" spans="7:46" ht="14.25" customHeight="1" x14ac:dyDescent="0.45">
      <c r="Z100" s="78" t="s">
        <v>74</v>
      </c>
      <c r="AA100" s="32"/>
      <c r="AB100" s="33"/>
      <c r="AC100" s="34"/>
      <c r="AD100" s="35"/>
      <c r="AE100" s="34"/>
      <c r="AF100" s="35"/>
      <c r="AG100" s="34"/>
      <c r="AH100" s="35"/>
      <c r="AI100" s="36"/>
      <c r="AJ100" s="36"/>
      <c r="AK100" s="78" t="s">
        <v>74</v>
      </c>
      <c r="AL100" s="32"/>
      <c r="AM100" s="33"/>
      <c r="AN100" s="34"/>
      <c r="AO100" s="35"/>
      <c r="AP100" s="34"/>
      <c r="AQ100" s="35"/>
      <c r="AR100" s="34"/>
      <c r="AS100" s="35"/>
      <c r="AT100" s="36"/>
    </row>
    <row r="101" spans="7:46" ht="14.25" customHeight="1" x14ac:dyDescent="0.45">
      <c r="Z101" s="68" t="s">
        <v>75</v>
      </c>
      <c r="AA101" s="32"/>
      <c r="AB101" s="33"/>
      <c r="AC101" s="34"/>
      <c r="AD101" s="35"/>
      <c r="AE101" s="34"/>
      <c r="AF101" s="35"/>
      <c r="AG101" s="34"/>
      <c r="AH101" s="35"/>
      <c r="AI101" s="36"/>
      <c r="AJ101" s="36"/>
      <c r="AK101" s="68" t="s">
        <v>75</v>
      </c>
      <c r="AL101" s="32"/>
      <c r="AM101" s="33"/>
      <c r="AN101" s="34"/>
      <c r="AO101" s="35"/>
      <c r="AP101" s="34"/>
      <c r="AQ101" s="35"/>
      <c r="AR101" s="34"/>
      <c r="AS101" s="35"/>
      <c r="AT101" s="36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9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R45" sqref="R45"/>
    </sheetView>
  </sheetViews>
  <sheetFormatPr defaultColWidth="14.3984375" defaultRowHeight="15" customHeight="1" x14ac:dyDescent="0.45"/>
  <cols>
    <col min="1" max="24" width="8.73046875" style="82" customWidth="1"/>
    <col min="25" max="25" width="9.6640625" style="82" customWidth="1"/>
    <col min="26" max="28" width="8.73046875" style="82" customWidth="1"/>
    <col min="29" max="29" width="9.53125" style="82" customWidth="1"/>
    <col min="30" max="30" width="9.265625" style="82" customWidth="1"/>
    <col min="31" max="31" width="10.265625" style="82" customWidth="1"/>
    <col min="32" max="32" width="11.33203125" style="82" customWidth="1"/>
    <col min="33" max="33" width="12.46484375" style="82" customWidth="1"/>
    <col min="34" max="34" width="11.06640625" style="82" customWidth="1"/>
    <col min="35" max="35" width="11.33203125" style="82" customWidth="1"/>
    <col min="36" max="39" width="14.3984375" style="82" customWidth="1"/>
    <col min="40" max="16384" width="14.3984375" style="82"/>
  </cols>
  <sheetData>
    <row r="1" spans="1:30" ht="14.35" customHeight="1" x14ac:dyDescent="0.45">
      <c r="L1" s="58"/>
      <c r="M1" s="58"/>
      <c r="N1" s="84"/>
      <c r="O1" s="58"/>
      <c r="P1" s="58"/>
    </row>
    <row r="2" spans="1:30" ht="14.35" customHeight="1" x14ac:dyDescent="0.45">
      <c r="B2" s="83" t="s">
        <v>111</v>
      </c>
      <c r="H2" s="87" t="s">
        <v>90</v>
      </c>
      <c r="I2" s="87" t="s">
        <v>91</v>
      </c>
      <c r="J2" s="58" t="s">
        <v>92</v>
      </c>
      <c r="L2" s="87" t="s">
        <v>86</v>
      </c>
      <c r="N2" s="58"/>
      <c r="O2" s="87" t="s">
        <v>87</v>
      </c>
      <c r="R2" s="109" t="s">
        <v>199</v>
      </c>
      <c r="AA2" s="58"/>
    </row>
    <row r="3" spans="1:30" ht="14.3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>
        <f>SUM(B4:B40)</f>
        <v>0</v>
      </c>
      <c r="I3" s="87">
        <f>SUM(C4:C40)</f>
        <v>0</v>
      </c>
      <c r="J3" s="84">
        <f>SUM(D4:D40)</f>
        <v>0</v>
      </c>
      <c r="L3" s="87" t="s">
        <v>88</v>
      </c>
      <c r="M3" s="87" t="s">
        <v>89</v>
      </c>
      <c r="N3" s="84"/>
      <c r="O3" s="87" t="s">
        <v>88</v>
      </c>
      <c r="P3" s="87" t="s">
        <v>89</v>
      </c>
      <c r="R3" s="110" t="s">
        <v>4</v>
      </c>
      <c r="S3" s="111" t="s">
        <v>0</v>
      </c>
      <c r="T3" s="111" t="s">
        <v>85</v>
      </c>
      <c r="U3" s="112" t="s">
        <v>1</v>
      </c>
      <c r="V3" s="113" t="s">
        <v>80</v>
      </c>
      <c r="W3" s="113" t="s">
        <v>2</v>
      </c>
      <c r="X3" s="113" t="s">
        <v>118</v>
      </c>
      <c r="Y3" s="112" t="s">
        <v>3</v>
      </c>
      <c r="Z3" s="113" t="s">
        <v>119</v>
      </c>
      <c r="AA3" s="113" t="s">
        <v>121</v>
      </c>
      <c r="AD3" s="88"/>
    </row>
    <row r="4" spans="1:30" ht="14.35" customHeight="1" x14ac:dyDescent="0.45">
      <c r="A4" s="81">
        <f>'Stats Global'!B5</f>
        <v>0</v>
      </c>
      <c r="B4" s="89">
        <f>'Stats Global'!F5</f>
        <v>0</v>
      </c>
      <c r="C4" s="89">
        <f>'Stats Global'!G5+'Stats Global'!H5</f>
        <v>0</v>
      </c>
      <c r="D4" s="89">
        <f>'Stats Global'!O5</f>
        <v>0</v>
      </c>
      <c r="E4" s="86"/>
      <c r="F4" s="86"/>
      <c r="J4" s="90"/>
      <c r="L4" s="91">
        <f>'Stats Global'!J5</f>
        <v>0</v>
      </c>
      <c r="M4" s="91">
        <f>'Stats Global'!G5</f>
        <v>0</v>
      </c>
      <c r="N4" s="92"/>
      <c r="O4" s="91">
        <f>'Stats Global'!M5</f>
        <v>0</v>
      </c>
      <c r="P4" s="91">
        <f>'Stats Global'!H5</f>
        <v>0</v>
      </c>
      <c r="R4" s="114"/>
      <c r="S4" s="90"/>
      <c r="T4" s="90"/>
      <c r="U4" s="90"/>
      <c r="W4" s="90"/>
      <c r="X4" s="90"/>
      <c r="Y4" s="90"/>
      <c r="Z4" s="90"/>
      <c r="AA4" s="58"/>
    </row>
    <row r="5" spans="1:30" ht="14.35" customHeight="1" x14ac:dyDescent="0.45">
      <c r="A5" s="81">
        <f>'Stats Global'!B6</f>
        <v>0</v>
      </c>
      <c r="B5" s="89">
        <f>'Stats Global'!F6</f>
        <v>0</v>
      </c>
      <c r="C5" s="89">
        <f>'Stats Global'!G6+'Stats Global'!H6</f>
        <v>0</v>
      </c>
      <c r="D5" s="89">
        <f>'Stats Global'!O6</f>
        <v>0</v>
      </c>
      <c r="E5" s="86"/>
      <c r="F5" s="86"/>
      <c r="I5" s="87"/>
      <c r="J5" s="90"/>
      <c r="L5" s="91">
        <f>'Stats Global'!J6</f>
        <v>0</v>
      </c>
      <c r="M5" s="91">
        <f>'Stats Global'!G6</f>
        <v>0</v>
      </c>
      <c r="N5" s="92"/>
      <c r="O5" s="91">
        <f>'Stats Global'!M6</f>
        <v>0</v>
      </c>
      <c r="P5" s="91">
        <f>'Stats Global'!H6</f>
        <v>0</v>
      </c>
      <c r="R5" s="90"/>
      <c r="S5" s="90"/>
      <c r="T5" s="90"/>
      <c r="U5" s="90"/>
      <c r="W5" s="90"/>
      <c r="X5" s="90"/>
      <c r="Y5" s="90"/>
      <c r="Z5" s="90"/>
      <c r="AA5" s="58"/>
    </row>
    <row r="6" spans="1:30" ht="14.35" customHeight="1" x14ac:dyDescent="0.45">
      <c r="A6" s="81">
        <f>'Stats Global'!B7</f>
        <v>0</v>
      </c>
      <c r="B6" s="89">
        <f>'Stats Global'!F7</f>
        <v>0</v>
      </c>
      <c r="C6" s="89">
        <f>'Stats Global'!G7+'Stats Global'!H7</f>
        <v>0</v>
      </c>
      <c r="D6" s="89">
        <f>'Stats Global'!O7</f>
        <v>0</v>
      </c>
      <c r="E6" s="86"/>
      <c r="F6" s="86"/>
      <c r="I6" s="87"/>
      <c r="J6" s="90"/>
      <c r="L6" s="91">
        <f>'Stats Global'!J7</f>
        <v>0</v>
      </c>
      <c r="M6" s="91">
        <f>'Stats Global'!G7</f>
        <v>0</v>
      </c>
      <c r="N6" s="92"/>
      <c r="O6" s="91">
        <f>'Stats Global'!M7</f>
        <v>0</v>
      </c>
      <c r="P6" s="91">
        <f>'Stats Global'!H7</f>
        <v>0</v>
      </c>
      <c r="R6" s="90"/>
      <c r="S6" s="90"/>
      <c r="T6" s="90"/>
      <c r="U6" s="90"/>
      <c r="W6" s="90"/>
      <c r="X6" s="90"/>
      <c r="Y6" s="90"/>
      <c r="Z6" s="90"/>
      <c r="AA6" s="58"/>
    </row>
    <row r="7" spans="1:30" ht="14.35" customHeight="1" x14ac:dyDescent="0.45">
      <c r="A7" s="81">
        <f>'Stats Global'!B8</f>
        <v>0</v>
      </c>
      <c r="B7" s="89">
        <f>'Stats Global'!F8</f>
        <v>0</v>
      </c>
      <c r="C7" s="89">
        <f>'Stats Global'!G8+'Stats Global'!H8</f>
        <v>0</v>
      </c>
      <c r="D7" s="89">
        <f>'Stats Global'!O8</f>
        <v>0</v>
      </c>
      <c r="E7" s="86"/>
      <c r="F7" s="86"/>
      <c r="I7" s="87"/>
      <c r="J7" s="90"/>
      <c r="L7" s="91">
        <f>'Stats Global'!J8</f>
        <v>0</v>
      </c>
      <c r="M7" s="91">
        <f>'Stats Global'!G8</f>
        <v>0</v>
      </c>
      <c r="N7" s="92"/>
      <c r="O7" s="91">
        <f>'Stats Global'!M8</f>
        <v>0</v>
      </c>
      <c r="P7" s="91">
        <f>'Stats Global'!H8</f>
        <v>0</v>
      </c>
      <c r="R7" s="90"/>
      <c r="S7" s="90"/>
      <c r="T7" s="90"/>
      <c r="U7" s="90"/>
      <c r="W7" s="90"/>
      <c r="X7" s="90"/>
      <c r="Y7" s="90"/>
      <c r="Z7" s="90"/>
      <c r="AA7" s="58"/>
    </row>
    <row r="8" spans="1:30" ht="14.35" customHeight="1" x14ac:dyDescent="0.45">
      <c r="A8" s="81">
        <f>'Stats Global'!B9</f>
        <v>0</v>
      </c>
      <c r="B8" s="89">
        <f>'Stats Global'!F9</f>
        <v>0</v>
      </c>
      <c r="C8" s="89">
        <f>'Stats Global'!G9+'Stats Global'!H9</f>
        <v>0</v>
      </c>
      <c r="D8" s="89">
        <f>'Stats Global'!O9</f>
        <v>0</v>
      </c>
      <c r="E8" s="86"/>
      <c r="F8" s="86"/>
      <c r="I8" s="87"/>
      <c r="J8" s="90"/>
      <c r="L8" s="91">
        <f>'Stats Global'!J9</f>
        <v>0</v>
      </c>
      <c r="M8" s="91">
        <f>'Stats Global'!G9</f>
        <v>0</v>
      </c>
      <c r="N8" s="92"/>
      <c r="O8" s="91">
        <f>'Stats Global'!M9</f>
        <v>0</v>
      </c>
      <c r="P8" s="91">
        <f>'Stats Global'!H9</f>
        <v>0</v>
      </c>
      <c r="R8" s="90"/>
      <c r="S8" s="90"/>
      <c r="T8" s="90"/>
      <c r="U8" s="90"/>
      <c r="W8" s="90"/>
      <c r="X8" s="90"/>
      <c r="Y8" s="90"/>
      <c r="Z8" s="90"/>
      <c r="AA8" s="58"/>
    </row>
    <row r="9" spans="1:30" ht="14.35" customHeight="1" x14ac:dyDescent="0.45">
      <c r="A9" s="81">
        <f>'Stats Global'!B10</f>
        <v>0</v>
      </c>
      <c r="B9" s="89">
        <f>'Stats Global'!F10</f>
        <v>0</v>
      </c>
      <c r="C9" s="89">
        <f>'Stats Global'!G10+'Stats Global'!H10</f>
        <v>0</v>
      </c>
      <c r="D9" s="89">
        <f>'Stats Global'!O10</f>
        <v>0</v>
      </c>
      <c r="E9" s="86"/>
      <c r="F9" s="86"/>
      <c r="I9" s="87"/>
      <c r="J9" s="90"/>
      <c r="L9" s="91">
        <f>'Stats Global'!J10</f>
        <v>0</v>
      </c>
      <c r="M9" s="91">
        <f>'Stats Global'!G10</f>
        <v>0</v>
      </c>
      <c r="N9" s="92"/>
      <c r="O9" s="91">
        <f>'Stats Global'!M10</f>
        <v>0</v>
      </c>
      <c r="P9" s="91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1">
        <f>'Stats Global'!B11</f>
        <v>0</v>
      </c>
      <c r="B10" s="89">
        <f>'Stats Global'!F11</f>
        <v>0</v>
      </c>
      <c r="C10" s="89">
        <f>'Stats Global'!G11+'Stats Global'!H11</f>
        <v>0</v>
      </c>
      <c r="D10" s="89">
        <f>'Stats Global'!O11</f>
        <v>0</v>
      </c>
      <c r="E10" s="86"/>
      <c r="F10" s="86"/>
      <c r="I10" s="87"/>
      <c r="J10" s="90"/>
      <c r="L10" s="91">
        <f>'Stats Global'!J11</f>
        <v>0</v>
      </c>
      <c r="M10" s="91">
        <f>'Stats Global'!G11</f>
        <v>0</v>
      </c>
      <c r="N10" s="92"/>
      <c r="O10" s="91">
        <f>'Stats Global'!M11</f>
        <v>0</v>
      </c>
      <c r="P10" s="91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1">
        <f>'Stats Global'!B12</f>
        <v>0</v>
      </c>
      <c r="B11" s="89">
        <f>'Stats Global'!F12</f>
        <v>0</v>
      </c>
      <c r="C11" s="89">
        <f>'Stats Global'!G12+'Stats Global'!H12</f>
        <v>0</v>
      </c>
      <c r="D11" s="89">
        <f>'Stats Global'!O12</f>
        <v>0</v>
      </c>
      <c r="E11" s="86"/>
      <c r="F11" s="86"/>
      <c r="I11" s="87"/>
      <c r="J11" s="90"/>
      <c r="L11" s="91">
        <f>'Stats Global'!J12</f>
        <v>0</v>
      </c>
      <c r="M11" s="91">
        <f>'Stats Global'!G12</f>
        <v>0</v>
      </c>
      <c r="N11" s="92"/>
      <c r="O11" s="91">
        <f>'Stats Global'!M12</f>
        <v>0</v>
      </c>
      <c r="P11" s="91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1">
        <f>'Stats Global'!B13</f>
        <v>0</v>
      </c>
      <c r="B12" s="89">
        <f>'Stats Global'!F13</f>
        <v>0</v>
      </c>
      <c r="C12" s="89">
        <f>'Stats Global'!G13+'Stats Global'!H13</f>
        <v>0</v>
      </c>
      <c r="D12" s="89">
        <f>'Stats Global'!O13</f>
        <v>0</v>
      </c>
      <c r="E12" s="86"/>
      <c r="F12" s="86"/>
      <c r="I12" s="87"/>
      <c r="J12" s="90"/>
      <c r="L12" s="91">
        <f>'Stats Global'!J13</f>
        <v>0</v>
      </c>
      <c r="M12" s="91">
        <f>'Stats Global'!G13</f>
        <v>0</v>
      </c>
      <c r="N12" s="92"/>
      <c r="O12" s="91">
        <f>'Stats Global'!M13</f>
        <v>0</v>
      </c>
      <c r="P12" s="91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1">
        <f>'Stats Global'!B14</f>
        <v>0</v>
      </c>
      <c r="B13" s="89">
        <f>'Stats Global'!F14</f>
        <v>0</v>
      </c>
      <c r="C13" s="89">
        <f>'Stats Global'!G14+'Stats Global'!H14</f>
        <v>0</v>
      </c>
      <c r="D13" s="89">
        <f>'Stats Global'!O14</f>
        <v>0</v>
      </c>
      <c r="E13" s="86"/>
      <c r="F13" s="86"/>
      <c r="J13" s="90"/>
      <c r="L13" s="91">
        <f>'Stats Global'!J14</f>
        <v>0</v>
      </c>
      <c r="M13" s="91">
        <f>'Stats Global'!G14</f>
        <v>0</v>
      </c>
      <c r="N13" s="92"/>
      <c r="O13" s="91">
        <f>'Stats Global'!M14</f>
        <v>0</v>
      </c>
      <c r="P13" s="91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1">
        <f>'Stats Global'!B15</f>
        <v>0</v>
      </c>
      <c r="B14" s="89">
        <f>'Stats Global'!F15</f>
        <v>0</v>
      </c>
      <c r="C14" s="89">
        <f>'Stats Global'!G15+'Stats Global'!H15</f>
        <v>0</v>
      </c>
      <c r="D14" s="89">
        <f>'Stats Global'!O15</f>
        <v>0</v>
      </c>
      <c r="E14" s="86"/>
      <c r="F14" s="86"/>
      <c r="J14" s="90"/>
      <c r="L14" s="91">
        <f>'Stats Global'!J15</f>
        <v>0</v>
      </c>
      <c r="M14" s="91">
        <f>'Stats Global'!G15</f>
        <v>0</v>
      </c>
      <c r="N14" s="92"/>
      <c r="O14" s="91">
        <f>'Stats Global'!M15</f>
        <v>0</v>
      </c>
      <c r="P14" s="91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1">
        <f>'Stats Global'!B16</f>
        <v>0</v>
      </c>
      <c r="B15" s="89">
        <f>'Stats Global'!F16</f>
        <v>0</v>
      </c>
      <c r="C15" s="89">
        <f>'Stats Global'!G16+'Stats Global'!H16</f>
        <v>0</v>
      </c>
      <c r="D15" s="89">
        <f>'Stats Global'!O16</f>
        <v>0</v>
      </c>
      <c r="E15" s="86"/>
      <c r="F15" s="86"/>
      <c r="J15" s="90"/>
      <c r="L15" s="91">
        <f>'Stats Global'!J16</f>
        <v>0</v>
      </c>
      <c r="M15" s="91">
        <f>'Stats Global'!G16</f>
        <v>0</v>
      </c>
      <c r="N15" s="92"/>
      <c r="O15" s="91">
        <f>'Stats Global'!M16</f>
        <v>0</v>
      </c>
      <c r="P15" s="91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1">
        <f>'Stats Global'!B17</f>
        <v>0</v>
      </c>
      <c r="B16" s="89">
        <f>'Stats Global'!F17</f>
        <v>0</v>
      </c>
      <c r="C16" s="89">
        <f>'Stats Global'!G17+'Stats Global'!H17</f>
        <v>0</v>
      </c>
      <c r="D16" s="89">
        <f>'Stats Global'!O17</f>
        <v>0</v>
      </c>
      <c r="E16" s="86"/>
      <c r="F16" s="86"/>
      <c r="J16" s="90"/>
      <c r="L16" s="91">
        <f>'Stats Global'!J17</f>
        <v>0</v>
      </c>
      <c r="M16" s="91">
        <f>'Stats Global'!G17</f>
        <v>0</v>
      </c>
      <c r="N16" s="92"/>
      <c r="O16" s="91">
        <f>'Stats Global'!M17</f>
        <v>0</v>
      </c>
      <c r="P16" s="91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1">
        <f>'Stats Global'!B18</f>
        <v>0</v>
      </c>
      <c r="B17" s="89">
        <f>'Stats Global'!F18</f>
        <v>0</v>
      </c>
      <c r="C17" s="89">
        <f>'Stats Global'!G18+'Stats Global'!H18</f>
        <v>0</v>
      </c>
      <c r="D17" s="89">
        <f>'Stats Global'!O18</f>
        <v>0</v>
      </c>
      <c r="E17" s="93"/>
      <c r="F17" s="93"/>
      <c r="J17" s="90"/>
      <c r="L17" s="91">
        <f>'Stats Global'!J18</f>
        <v>0</v>
      </c>
      <c r="M17" s="91">
        <f>'Stats Global'!G18</f>
        <v>0</v>
      </c>
      <c r="N17" s="92"/>
      <c r="O17" s="91">
        <f>'Stats Global'!M18</f>
        <v>0</v>
      </c>
      <c r="P17" s="91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1">
        <f>'Stats Global'!B19</f>
        <v>0</v>
      </c>
      <c r="B18" s="89">
        <f>'Stats Global'!F19</f>
        <v>0</v>
      </c>
      <c r="C18" s="89">
        <f>'Stats Global'!G19+'Stats Global'!H19</f>
        <v>0</v>
      </c>
      <c r="D18" s="89">
        <f>'Stats Global'!O19</f>
        <v>0</v>
      </c>
      <c r="E18" s="94"/>
      <c r="F18" s="94"/>
      <c r="J18" s="90"/>
      <c r="L18" s="91">
        <f>'Stats Global'!J19</f>
        <v>0</v>
      </c>
      <c r="M18" s="91">
        <f>'Stats Global'!G19</f>
        <v>0</v>
      </c>
      <c r="N18" s="92"/>
      <c r="O18" s="91">
        <f>'Stats Global'!M19</f>
        <v>0</v>
      </c>
      <c r="P18" s="91">
        <f>'Stats Global'!H19</f>
        <v>0</v>
      </c>
    </row>
    <row r="19" spans="1:23" ht="14.35" customHeight="1" x14ac:dyDescent="0.45">
      <c r="A19" s="81">
        <f>'Stats Global'!B20</f>
        <v>0</v>
      </c>
      <c r="B19" s="89">
        <f>'Stats Global'!F20</f>
        <v>0</v>
      </c>
      <c r="C19" s="89">
        <f>'Stats Global'!G20+'Stats Global'!H20</f>
        <v>0</v>
      </c>
      <c r="D19" s="89">
        <f>'Stats Global'!O20</f>
        <v>0</v>
      </c>
      <c r="E19" s="95"/>
      <c r="F19" s="95"/>
      <c r="J19" s="90"/>
      <c r="L19" s="91">
        <f>'Stats Global'!J20</f>
        <v>0</v>
      </c>
      <c r="M19" s="91">
        <f>'Stats Global'!G20</f>
        <v>0</v>
      </c>
      <c r="N19" s="92"/>
      <c r="O19" s="91">
        <f>'Stats Global'!M20</f>
        <v>0</v>
      </c>
      <c r="P19" s="91">
        <f>'Stats Global'!H20</f>
        <v>0</v>
      </c>
    </row>
    <row r="20" spans="1:23" ht="14.35" customHeight="1" x14ac:dyDescent="0.45">
      <c r="A20" s="81">
        <f>'Stats Global'!B21</f>
        <v>0</v>
      </c>
      <c r="B20" s="89">
        <f>'Stats Global'!F21</f>
        <v>0</v>
      </c>
      <c r="C20" s="89">
        <f>'Stats Global'!G21+'Stats Global'!H21</f>
        <v>0</v>
      </c>
      <c r="D20" s="89">
        <f>'Stats Global'!O21</f>
        <v>0</v>
      </c>
      <c r="E20" s="96"/>
      <c r="F20" s="96"/>
      <c r="J20" s="90"/>
      <c r="L20" s="91">
        <f>'Stats Global'!J21</f>
        <v>0</v>
      </c>
      <c r="M20" s="91">
        <f>'Stats Global'!G21</f>
        <v>0</v>
      </c>
      <c r="N20" s="92"/>
      <c r="O20" s="91">
        <f>'Stats Global'!M21</f>
        <v>0</v>
      </c>
      <c r="P20" s="91">
        <f>'Stats Global'!H21</f>
        <v>0</v>
      </c>
    </row>
    <row r="21" spans="1:23" ht="14.35" customHeight="1" x14ac:dyDescent="0.45">
      <c r="A21" s="81">
        <f>'Stats Global'!B22</f>
        <v>0</v>
      </c>
      <c r="B21" s="89">
        <f>'Stats Global'!F22</f>
        <v>0</v>
      </c>
      <c r="C21" s="89">
        <f>'Stats Global'!G22+'Stats Global'!H22</f>
        <v>0</v>
      </c>
      <c r="D21" s="89">
        <f>'Stats Global'!O22</f>
        <v>0</v>
      </c>
      <c r="E21" s="86"/>
      <c r="F21" s="86"/>
      <c r="J21" s="90"/>
      <c r="L21" s="91">
        <f>'Stats Global'!J22</f>
        <v>0</v>
      </c>
      <c r="M21" s="91">
        <f>'Stats Global'!G22</f>
        <v>0</v>
      </c>
      <c r="N21" s="92"/>
      <c r="O21" s="91">
        <f>'Stats Global'!M22</f>
        <v>0</v>
      </c>
      <c r="P21" s="91">
        <f>'Stats Global'!H22</f>
        <v>0</v>
      </c>
    </row>
    <row r="22" spans="1:23" ht="14.35" customHeight="1" x14ac:dyDescent="0.45">
      <c r="A22" s="81">
        <f>'Stats Global'!B23</f>
        <v>0</v>
      </c>
      <c r="B22" s="89">
        <f>'Stats Global'!F23</f>
        <v>0</v>
      </c>
      <c r="C22" s="89">
        <f>'Stats Global'!G23+'Stats Global'!H23</f>
        <v>0</v>
      </c>
      <c r="D22" s="89">
        <f>'Stats Global'!O23</f>
        <v>0</v>
      </c>
      <c r="E22" s="86"/>
      <c r="F22" s="86"/>
      <c r="H22" s="98"/>
      <c r="J22" s="90"/>
      <c r="L22" s="91">
        <f>'Stats Global'!J23</f>
        <v>0</v>
      </c>
      <c r="M22" s="91">
        <f>'Stats Global'!G23</f>
        <v>0</v>
      </c>
      <c r="N22" s="92"/>
      <c r="O22" s="91">
        <f>'Stats Global'!M23</f>
        <v>0</v>
      </c>
      <c r="P22" s="91">
        <f>'Stats Global'!H23</f>
        <v>0</v>
      </c>
    </row>
    <row r="23" spans="1:23" ht="14.35" customHeight="1" x14ac:dyDescent="0.45">
      <c r="A23" s="81">
        <f>'Stats Global'!B24</f>
        <v>0</v>
      </c>
      <c r="B23" s="89">
        <f>'Stats Global'!F24</f>
        <v>0</v>
      </c>
      <c r="C23" s="89">
        <f>'Stats Global'!G24+'Stats Global'!H24</f>
        <v>0</v>
      </c>
      <c r="D23" s="89">
        <f>'Stats Global'!O24</f>
        <v>0</v>
      </c>
      <c r="E23" s="97"/>
      <c r="F23" s="86"/>
      <c r="H23" s="98"/>
      <c r="J23" s="90"/>
      <c r="L23" s="91">
        <f>'Stats Global'!J24</f>
        <v>0</v>
      </c>
      <c r="M23" s="91">
        <f>'Stats Global'!G24</f>
        <v>0</v>
      </c>
      <c r="N23" s="92"/>
      <c r="O23" s="91">
        <f>'Stats Global'!M24</f>
        <v>0</v>
      </c>
      <c r="P23" s="91">
        <f>'Stats Global'!H24</f>
        <v>0</v>
      </c>
    </row>
    <row r="24" spans="1:23" ht="14.35" customHeight="1" x14ac:dyDescent="0.45">
      <c r="A24" s="81">
        <f>'Stats Global'!B25</f>
        <v>0</v>
      </c>
      <c r="B24" s="89">
        <f>'Stats Global'!F25</f>
        <v>0</v>
      </c>
      <c r="C24" s="89">
        <f>'Stats Global'!G25+'Stats Global'!H25</f>
        <v>0</v>
      </c>
      <c r="D24" s="89">
        <f>'Stats Global'!O25</f>
        <v>0</v>
      </c>
      <c r="E24" s="97"/>
      <c r="F24" s="86"/>
      <c r="H24" s="98"/>
      <c r="J24" s="90"/>
      <c r="L24" s="91">
        <f>'Stats Global'!J25</f>
        <v>0</v>
      </c>
      <c r="M24" s="91">
        <f>'Stats Global'!G25</f>
        <v>0</v>
      </c>
      <c r="N24" s="92"/>
      <c r="O24" s="91">
        <f>'Stats Global'!M25</f>
        <v>0</v>
      </c>
      <c r="P24" s="91">
        <f>'Stats Global'!H25</f>
        <v>0</v>
      </c>
    </row>
    <row r="25" spans="1:23" ht="14.35" customHeight="1" x14ac:dyDescent="0.45">
      <c r="A25" s="81">
        <f>'Stats Global'!B26</f>
        <v>0</v>
      </c>
      <c r="B25" s="89">
        <f>'Stats Global'!F26</f>
        <v>0</v>
      </c>
      <c r="C25" s="89">
        <f>'Stats Global'!G26+'Stats Global'!H26</f>
        <v>0</v>
      </c>
      <c r="D25" s="89">
        <f>'Stats Global'!O26</f>
        <v>0</v>
      </c>
      <c r="E25" s="97"/>
      <c r="F25" s="86"/>
      <c r="J25" s="90"/>
      <c r="L25" s="91">
        <f>'Stats Global'!J26</f>
        <v>0</v>
      </c>
      <c r="M25" s="91">
        <f>'Stats Global'!G26</f>
        <v>0</v>
      </c>
      <c r="N25" s="92"/>
      <c r="O25" s="91">
        <f>'Stats Global'!M26</f>
        <v>0</v>
      </c>
      <c r="P25" s="91">
        <f>'Stats Global'!H26</f>
        <v>0</v>
      </c>
    </row>
    <row r="26" spans="1:23" ht="14.35" customHeight="1" x14ac:dyDescent="0.45">
      <c r="A26" s="81">
        <f>'Stats Global'!B27</f>
        <v>0</v>
      </c>
      <c r="B26" s="89">
        <f>'Stats Global'!F27</f>
        <v>0</v>
      </c>
      <c r="C26" s="89">
        <f>'Stats Global'!G27+'Stats Global'!H27</f>
        <v>0</v>
      </c>
      <c r="D26" s="89">
        <f>'Stats Global'!O27</f>
        <v>0</v>
      </c>
      <c r="E26" s="86"/>
      <c r="F26" s="86"/>
      <c r="J26" s="90"/>
      <c r="L26" s="91">
        <f>'Stats Global'!J27</f>
        <v>0</v>
      </c>
      <c r="M26" s="91">
        <f>'Stats Global'!G27</f>
        <v>0</v>
      </c>
      <c r="N26" s="92"/>
      <c r="O26" s="91">
        <f>'Stats Global'!M27</f>
        <v>0</v>
      </c>
      <c r="P26" s="91">
        <f>'Stats Global'!H27</f>
        <v>0</v>
      </c>
    </row>
    <row r="27" spans="1:23" ht="14.35" customHeight="1" x14ac:dyDescent="0.45">
      <c r="A27" s="81">
        <f>'Stats Global'!B28</f>
        <v>0</v>
      </c>
      <c r="B27" s="89">
        <f>'Stats Global'!F28</f>
        <v>0</v>
      </c>
      <c r="C27" s="89">
        <f>'Stats Global'!G28+'Stats Global'!H28</f>
        <v>0</v>
      </c>
      <c r="D27" s="89">
        <f>'Stats Global'!O28</f>
        <v>0</v>
      </c>
      <c r="E27" s="86"/>
      <c r="F27" s="86"/>
      <c r="J27" s="90"/>
      <c r="L27" s="91">
        <f>'Stats Global'!J28</f>
        <v>0</v>
      </c>
      <c r="M27" s="91">
        <f>'Stats Global'!G28</f>
        <v>0</v>
      </c>
      <c r="N27" s="92"/>
      <c r="O27" s="91">
        <f>'Stats Global'!M28</f>
        <v>0</v>
      </c>
      <c r="P27" s="91">
        <f>'Stats Global'!H28</f>
        <v>0</v>
      </c>
    </row>
    <row r="28" spans="1:23" ht="14.35" customHeight="1" x14ac:dyDescent="0.45">
      <c r="A28" s="81">
        <f>'Stats Global'!B29</f>
        <v>0</v>
      </c>
      <c r="B28" s="89">
        <f>'Stats Global'!F29</f>
        <v>0</v>
      </c>
      <c r="C28" s="89">
        <f>'Stats Global'!G29+'Stats Global'!H29</f>
        <v>0</v>
      </c>
      <c r="D28" s="89">
        <f>'Stats Global'!O29</f>
        <v>0</v>
      </c>
      <c r="E28" s="86"/>
      <c r="F28" s="86"/>
      <c r="J28" s="90"/>
      <c r="L28" s="91">
        <f>'Stats Global'!J29</f>
        <v>0</v>
      </c>
      <c r="M28" s="91">
        <f>'Stats Global'!G29</f>
        <v>0</v>
      </c>
      <c r="N28" s="92"/>
      <c r="O28" s="91">
        <f>'Stats Global'!M29</f>
        <v>0</v>
      </c>
      <c r="P28" s="91">
        <f>'Stats Global'!H29</f>
        <v>0</v>
      </c>
    </row>
    <row r="29" spans="1:23" ht="14.35" customHeight="1" x14ac:dyDescent="0.45">
      <c r="A29" s="81">
        <f>'Stats Global'!B30</f>
        <v>0</v>
      </c>
      <c r="B29" s="89">
        <f>'Stats Global'!F30</f>
        <v>0</v>
      </c>
      <c r="C29" s="89">
        <f>'Stats Global'!G30+'Stats Global'!H30</f>
        <v>0</v>
      </c>
      <c r="D29" s="89">
        <f>'Stats Global'!O30</f>
        <v>0</v>
      </c>
      <c r="E29" s="86"/>
      <c r="F29" s="86"/>
      <c r="J29" s="90"/>
      <c r="L29" s="91">
        <f>'Stats Global'!J30</f>
        <v>0</v>
      </c>
      <c r="M29" s="91">
        <f>'Stats Global'!G30</f>
        <v>0</v>
      </c>
      <c r="N29" s="92"/>
      <c r="O29" s="91">
        <f>'Stats Global'!M30</f>
        <v>0</v>
      </c>
      <c r="P29" s="91">
        <f>'Stats Global'!H30</f>
        <v>0</v>
      </c>
    </row>
    <row r="30" spans="1:23" ht="14.35" customHeight="1" x14ac:dyDescent="0.45">
      <c r="A30" s="81">
        <f>'Stats Global'!B31</f>
        <v>0</v>
      </c>
      <c r="B30" s="89">
        <f>'Stats Global'!F31</f>
        <v>0</v>
      </c>
      <c r="C30" s="89">
        <f>'Stats Global'!G31+'Stats Global'!H31</f>
        <v>0</v>
      </c>
      <c r="D30" s="89">
        <f>'Stats Global'!O31</f>
        <v>0</v>
      </c>
      <c r="E30" s="86"/>
      <c r="F30" s="86"/>
      <c r="L30" s="91">
        <f>'Stats Global'!J31</f>
        <v>0</v>
      </c>
      <c r="M30" s="91">
        <f>'Stats Global'!G31</f>
        <v>0</v>
      </c>
      <c r="N30" s="92"/>
      <c r="O30" s="91">
        <f>'Stats Global'!M31</f>
        <v>0</v>
      </c>
      <c r="P30" s="91">
        <f>'Stats Global'!H31</f>
        <v>0</v>
      </c>
    </row>
    <row r="31" spans="1:23" ht="14.35" customHeight="1" x14ac:dyDescent="0.45">
      <c r="A31" s="81">
        <f>'Stats Global'!B32</f>
        <v>0</v>
      </c>
      <c r="B31" s="89">
        <f>'Stats Global'!F32</f>
        <v>0</v>
      </c>
      <c r="C31" s="89">
        <f>'Stats Global'!G32+'Stats Global'!H32</f>
        <v>0</v>
      </c>
      <c r="D31" s="89">
        <f>'Stats Global'!O32</f>
        <v>0</v>
      </c>
      <c r="E31" s="86"/>
      <c r="F31" s="86"/>
      <c r="L31" s="91">
        <f>'Stats Global'!J32</f>
        <v>0</v>
      </c>
      <c r="M31" s="91">
        <f>'Stats Global'!G32</f>
        <v>0</v>
      </c>
      <c r="N31" s="92"/>
      <c r="O31" s="91">
        <f>'Stats Global'!M32</f>
        <v>0</v>
      </c>
      <c r="P31" s="91">
        <f>'Stats Global'!H32</f>
        <v>0</v>
      </c>
    </row>
    <row r="32" spans="1:23" ht="14.35" customHeight="1" x14ac:dyDescent="0.45">
      <c r="A32" s="81">
        <f>'Stats Global'!B33</f>
        <v>0</v>
      </c>
      <c r="B32" s="89">
        <f>'Stats Global'!F33</f>
        <v>0</v>
      </c>
      <c r="C32" s="89">
        <f>'Stats Global'!G33+'Stats Global'!H33</f>
        <v>0</v>
      </c>
      <c r="D32" s="89">
        <f>'Stats Global'!O33</f>
        <v>0</v>
      </c>
      <c r="E32" s="86"/>
      <c r="F32" s="86"/>
      <c r="L32" s="91">
        <f>'Stats Global'!J33</f>
        <v>0</v>
      </c>
      <c r="M32" s="91">
        <f>'Stats Global'!G33</f>
        <v>0</v>
      </c>
      <c r="N32" s="92"/>
      <c r="O32" s="91">
        <f>'Stats Global'!M33</f>
        <v>0</v>
      </c>
      <c r="P32" s="91">
        <f>'Stats Global'!H33</f>
        <v>0</v>
      </c>
    </row>
    <row r="33" spans="1:16" ht="14.35" customHeight="1" x14ac:dyDescent="0.45">
      <c r="A33" s="81">
        <f>'Stats Global'!B34</f>
        <v>0</v>
      </c>
      <c r="B33" s="89">
        <f>'Stats Global'!F34</f>
        <v>0</v>
      </c>
      <c r="C33" s="89">
        <f>'Stats Global'!G34+'Stats Global'!H34</f>
        <v>0</v>
      </c>
      <c r="D33" s="89">
        <f>'Stats Global'!O34</f>
        <v>0</v>
      </c>
      <c r="E33" s="86"/>
      <c r="F33" s="86"/>
      <c r="L33" s="91">
        <f>'Stats Global'!J34</f>
        <v>0</v>
      </c>
      <c r="M33" s="91">
        <f>'Stats Global'!G34</f>
        <v>0</v>
      </c>
      <c r="N33" s="92"/>
      <c r="O33" s="91">
        <f>'Stats Global'!M34</f>
        <v>0</v>
      </c>
      <c r="P33" s="91">
        <f>'Stats Global'!H34</f>
        <v>0</v>
      </c>
    </row>
    <row r="34" spans="1:16" ht="14.25" customHeight="1" x14ac:dyDescent="0.45">
      <c r="A34" s="81">
        <f>'Stats Global'!B35</f>
        <v>0</v>
      </c>
      <c r="B34" s="89">
        <f>'Stats Global'!F35</f>
        <v>0</v>
      </c>
      <c r="C34" s="89">
        <f>'Stats Global'!G35+'Stats Global'!H35</f>
        <v>0</v>
      </c>
      <c r="D34" s="89">
        <f>'Stats Global'!O35</f>
        <v>0</v>
      </c>
      <c r="E34" s="86"/>
      <c r="F34" s="86"/>
      <c r="L34" s="91">
        <f>'Stats Global'!J35</f>
        <v>0</v>
      </c>
      <c r="M34" s="91">
        <f>'Stats Global'!G35</f>
        <v>0</v>
      </c>
      <c r="N34" s="92"/>
      <c r="O34" s="91">
        <f>'Stats Global'!M35</f>
        <v>0</v>
      </c>
      <c r="P34" s="91">
        <f>'Stats Global'!H35</f>
        <v>0</v>
      </c>
    </row>
    <row r="35" spans="1:16" ht="14.25" customHeight="1" x14ac:dyDescent="0.45">
      <c r="A35" s="81">
        <f>'Stats Global'!B36</f>
        <v>0</v>
      </c>
      <c r="B35" s="89">
        <f>'Stats Global'!F36</f>
        <v>0</v>
      </c>
      <c r="C35" s="89">
        <f>'Stats Global'!G36+'Stats Global'!H36</f>
        <v>0</v>
      </c>
      <c r="D35" s="89">
        <f>'Stats Global'!O36</f>
        <v>0</v>
      </c>
      <c r="E35" s="86"/>
      <c r="F35" s="86"/>
      <c r="L35" s="91">
        <f>'Stats Global'!J36</f>
        <v>0</v>
      </c>
      <c r="M35" s="91">
        <f>'Stats Global'!G36</f>
        <v>0</v>
      </c>
      <c r="N35" s="92"/>
      <c r="O35" s="91">
        <f>'Stats Global'!M36</f>
        <v>0</v>
      </c>
      <c r="P35" s="91">
        <f>'Stats Global'!H36</f>
        <v>0</v>
      </c>
    </row>
    <row r="36" spans="1:16" ht="14.25" customHeight="1" x14ac:dyDescent="0.45">
      <c r="A36" s="81">
        <f>'Stats Global'!B37</f>
        <v>0</v>
      </c>
      <c r="B36" s="89">
        <f>'Stats Global'!F37</f>
        <v>0</v>
      </c>
      <c r="C36" s="89">
        <f>'Stats Global'!G37+'Stats Global'!H37</f>
        <v>0</v>
      </c>
      <c r="D36" s="89">
        <f>'Stats Global'!O37</f>
        <v>0</v>
      </c>
      <c r="E36" s="86"/>
      <c r="F36" s="86"/>
      <c r="L36" s="91">
        <f>'Stats Global'!J37</f>
        <v>0</v>
      </c>
      <c r="M36" s="91">
        <f>'Stats Global'!G37</f>
        <v>0</v>
      </c>
      <c r="N36" s="92"/>
      <c r="O36" s="91">
        <f>'Stats Global'!M37</f>
        <v>0</v>
      </c>
      <c r="P36" s="91">
        <f>'Stats Global'!H37</f>
        <v>0</v>
      </c>
    </row>
    <row r="37" spans="1:16" ht="14.25" customHeight="1" x14ac:dyDescent="0.45">
      <c r="A37" s="81">
        <f>'Stats Global'!B38</f>
        <v>0</v>
      </c>
      <c r="B37" s="89">
        <f>'Stats Global'!F38</f>
        <v>0</v>
      </c>
      <c r="C37" s="89">
        <f>'Stats Global'!G38+'Stats Global'!H38</f>
        <v>0</v>
      </c>
      <c r="D37" s="89">
        <f>'Stats Global'!O38</f>
        <v>0</v>
      </c>
      <c r="E37" s="86"/>
      <c r="F37" s="86"/>
      <c r="L37" s="91">
        <f>'Stats Global'!J38</f>
        <v>0</v>
      </c>
      <c r="M37" s="91">
        <f>'Stats Global'!G38</f>
        <v>0</v>
      </c>
      <c r="N37" s="92"/>
      <c r="O37" s="91">
        <f>'Stats Global'!M38</f>
        <v>0</v>
      </c>
      <c r="P37" s="91">
        <f>'Stats Global'!H38</f>
        <v>0</v>
      </c>
    </row>
    <row r="38" spans="1:16" ht="14.25" customHeight="1" x14ac:dyDescent="0.45">
      <c r="A38" s="81">
        <f>'Stats Global'!B39</f>
        <v>0</v>
      </c>
      <c r="B38" s="89">
        <f>'Stats Global'!F39</f>
        <v>0</v>
      </c>
      <c r="C38" s="89">
        <f>'Stats Global'!G39+'Stats Global'!H39</f>
        <v>0</v>
      </c>
      <c r="D38" s="89">
        <f>'Stats Global'!O39</f>
        <v>0</v>
      </c>
      <c r="E38" s="86"/>
      <c r="F38" s="86"/>
      <c r="L38" s="91">
        <f>'Stats Global'!J39</f>
        <v>0</v>
      </c>
      <c r="M38" s="91">
        <f>'Stats Global'!G39</f>
        <v>0</v>
      </c>
      <c r="N38" s="92"/>
      <c r="O38" s="91">
        <f>'Stats Global'!M39</f>
        <v>0</v>
      </c>
      <c r="P38" s="91">
        <f>'Stats Global'!H39</f>
        <v>0</v>
      </c>
    </row>
    <row r="39" spans="1:16" ht="14.25" customHeight="1" x14ac:dyDescent="0.45">
      <c r="A39" s="81">
        <f>'Stats Global'!B40</f>
        <v>0</v>
      </c>
      <c r="B39" s="89">
        <f>'Stats Global'!F40</f>
        <v>0</v>
      </c>
      <c r="C39" s="89">
        <f>'Stats Global'!G40+'Stats Global'!H40</f>
        <v>0</v>
      </c>
      <c r="D39" s="89">
        <f>'Stats Global'!O40</f>
        <v>0</v>
      </c>
      <c r="E39" s="86"/>
      <c r="F39" s="86"/>
      <c r="L39" s="91">
        <f>'Stats Global'!J40</f>
        <v>0</v>
      </c>
      <c r="M39" s="91">
        <f>'Stats Global'!G40</f>
        <v>0</v>
      </c>
      <c r="N39" s="92"/>
      <c r="O39" s="91">
        <f>'Stats Global'!M40</f>
        <v>0</v>
      </c>
      <c r="P39" s="91">
        <f>'Stats Global'!H40</f>
        <v>0</v>
      </c>
    </row>
    <row r="40" spans="1:16" ht="14.25" customHeight="1" x14ac:dyDescent="0.45">
      <c r="A40" s="81">
        <f>'Stats Global'!B41</f>
        <v>0</v>
      </c>
      <c r="B40" s="89">
        <f>'Stats Global'!F41</f>
        <v>0</v>
      </c>
      <c r="C40" s="89">
        <f>'Stats Global'!G41+'Stats Global'!H41</f>
        <v>0</v>
      </c>
      <c r="D40" s="89">
        <f>'Stats Global'!O41</f>
        <v>0</v>
      </c>
      <c r="E40" s="86"/>
      <c r="F40" s="86"/>
      <c r="L40" s="91">
        <f>'Stats Global'!J41</f>
        <v>0</v>
      </c>
      <c r="M40" s="91">
        <f>'Stats Global'!G41</f>
        <v>0</v>
      </c>
      <c r="N40" s="92"/>
      <c r="O40" s="91">
        <f>'Stats Global'!M41</f>
        <v>0</v>
      </c>
      <c r="P40" s="91">
        <f>'Stats Global'!H41</f>
        <v>0</v>
      </c>
    </row>
    <row r="41" spans="1:16" ht="14.25" customHeight="1" x14ac:dyDescent="0.45">
      <c r="J41" s="90"/>
      <c r="K41" s="87" t="s">
        <v>94</v>
      </c>
      <c r="L41" s="108">
        <f>SUM(L4:L40)</f>
        <v>0</v>
      </c>
      <c r="M41" s="108">
        <f>SUM(M4:M40)</f>
        <v>0</v>
      </c>
      <c r="N41" s="90"/>
      <c r="O41" s="108">
        <f>SUM(O4:O40)</f>
        <v>0</v>
      </c>
      <c r="P41" s="108">
        <f>SUM(P4:P40)</f>
        <v>0</v>
      </c>
    </row>
    <row r="42" spans="1:16" ht="14.25" customHeight="1" x14ac:dyDescent="0.45">
      <c r="L42" s="99" t="e">
        <f>L41/(M41+L41)</f>
        <v>#DIV/0!</v>
      </c>
      <c r="O42" s="99" t="e">
        <f>O41/(P41+O41)</f>
        <v>#DIV/0!</v>
      </c>
    </row>
    <row r="43" spans="1:16" ht="14.25" customHeight="1" x14ac:dyDescent="0.45">
      <c r="I43" s="100" t="str">
        <f>K43&amp;H3&amp;","&amp;I3&amp;"],"</f>
        <v>"PartA":[0,0],</v>
      </c>
      <c r="K43" s="82" t="s">
        <v>137</v>
      </c>
      <c r="M43" s="82" t="s">
        <v>141</v>
      </c>
      <c r="O43" s="101">
        <f>ROUND(SUM('Stats Global'!AA14:AA15,'Stats Global'!AA19:AA20,'Stats Global'!AA22:AA23)/COUNT(B4:B40),1)</f>
        <v>0.1</v>
      </c>
    </row>
    <row r="44" spans="1:16" ht="14.25" customHeight="1" x14ac:dyDescent="0.45">
      <c r="I44" s="82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2" t="s">
        <v>138</v>
      </c>
      <c r="M44" s="102">
        <f>MAX(Table1114[Points])</f>
        <v>0</v>
      </c>
      <c r="N44" s="82" t="str">
        <f>IF(M44&lt;&gt;0,IF(M44=S4,R4,IF(M44=S5,R5,IF(S6=M44,R6,IF(S7=M44,R7,R8)))),"N/A")</f>
        <v>N/A</v>
      </c>
      <c r="O44" s="101">
        <f>ROUND(SUM('Stats Global'!AC14:AC15,'Stats Global'!AC19:AC20,'Stats Global'!AC22:AC23)/COUNT(B4:B40),1)</f>
        <v>0</v>
      </c>
    </row>
    <row r="45" spans="1:16" ht="14.25" customHeight="1" x14ac:dyDescent="0.45">
      <c r="I45" s="82" t="str">
        <f>K45&amp;O43&amp;","&amp;O44&amp;","&amp;O45&amp;","&amp;O46&amp;","&amp;O47&amp;","&amp;O48&amp;"],"</f>
        <v>"PartC":[0.1,0,0,0,0,0],</v>
      </c>
      <c r="K45" s="82" t="s">
        <v>139</v>
      </c>
      <c r="M45" s="102">
        <f>MAX(Table1114[Finishes])</f>
        <v>0</v>
      </c>
      <c r="N45" s="109" t="str">
        <f>IF(M45&lt;&gt;0,IF(M44=U4,R4,IF(M44=U5,R5,IF(U6=M44,R6,IF(U7=M44,R7,R8)))),"N/A")</f>
        <v>N/A</v>
      </c>
      <c r="O45" s="101">
        <f>ROUND(SUM('Stats Global'!AE14:AE15,'Stats Global'!AE19:AE20,'Stats Global'!AE22:AE23)/COUNT(B4:B40),1)</f>
        <v>0</v>
      </c>
    </row>
    <row r="46" spans="1:16" ht="14.25" customHeight="1" x14ac:dyDescent="0.45">
      <c r="I46" s="82" t="e">
        <f>K46&amp;L41&amp;","&amp;M41&amp;","&amp;ROUND(L42*100,1)&amp;","&amp;O41&amp;","&amp;P41&amp;","&amp;ROUND(O42*100,1)&amp;"],"</f>
        <v>#DIV/0!</v>
      </c>
      <c r="K46" s="82" t="s">
        <v>140</v>
      </c>
      <c r="M46" s="102">
        <f>MAX(Table1114[Midranges])</f>
        <v>0</v>
      </c>
      <c r="N46" s="109" t="str">
        <f>IF(M46&lt;&gt;0,IF(M44=W4,R4,IF(M44=W5,R5,IF(W6=M44,R6,IF(W7=M44,R7,R8)))),"N/A")</f>
        <v>N/A</v>
      </c>
      <c r="O46" s="101">
        <f>ROUND(SUM('Stats Global'!AG14:AG15,'Stats Global'!AG19:AG20,'Stats Global'!AG22:AG23)/COUNT(B4:B40),1)</f>
        <v>0</v>
      </c>
    </row>
    <row r="47" spans="1:16" ht="14.25" customHeight="1" x14ac:dyDescent="0.45">
      <c r="M47" s="102">
        <f>MAX(Table1114[Threes])</f>
        <v>0</v>
      </c>
      <c r="N47" s="82" t="str">
        <f>IF(M47&lt;&gt;0,IF(M44=Y4,R4,IF(M44=Y5,R5,IF(Y6=M44,R6,IF(Y7=M44,R7,R8)))),"N/A")</f>
        <v>N/A</v>
      </c>
      <c r="O47" s="82">
        <f>ROUND(H3/COUNT(B4:B40),1)</f>
        <v>0</v>
      </c>
    </row>
    <row r="48" spans="1:16" ht="14.25" customHeight="1" x14ac:dyDescent="0.45">
      <c r="O48" s="82">
        <f>ROUND(I3/COUNT(B4:B40),1)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55" zoomScaleNormal="55" workbookViewId="0">
      <selection activeCell="O47" sqref="O47"/>
    </sheetView>
  </sheetViews>
  <sheetFormatPr defaultColWidth="14.3984375" defaultRowHeight="15" customHeight="1" x14ac:dyDescent="0.45"/>
  <cols>
    <col min="1" max="32" width="8.73046875" style="82" customWidth="1"/>
    <col min="33" max="16384" width="14.3984375" style="82"/>
  </cols>
  <sheetData>
    <row r="1" spans="1:24" ht="14.25" customHeight="1" x14ac:dyDescent="0.45"/>
    <row r="2" spans="1:24" ht="14.25" customHeight="1" x14ac:dyDescent="0.45">
      <c r="B2" s="83" t="s">
        <v>95</v>
      </c>
      <c r="J2" s="58"/>
      <c r="L2" s="87" t="s">
        <v>87</v>
      </c>
      <c r="N2" s="58"/>
      <c r="O2" s="109" t="s">
        <v>199</v>
      </c>
      <c r="X2" s="58"/>
    </row>
    <row r="3" spans="1:24" ht="14.2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 t="s">
        <v>90</v>
      </c>
      <c r="I3" s="87" t="s">
        <v>91</v>
      </c>
      <c r="J3" s="58" t="s">
        <v>92</v>
      </c>
      <c r="L3" s="87" t="s">
        <v>88</v>
      </c>
      <c r="M3" s="87" t="s">
        <v>89</v>
      </c>
      <c r="N3" s="84"/>
      <c r="O3" s="110" t="s">
        <v>4</v>
      </c>
      <c r="P3" s="111" t="s">
        <v>0</v>
      </c>
      <c r="Q3" s="111" t="s">
        <v>85</v>
      </c>
      <c r="R3" s="112" t="s">
        <v>1</v>
      </c>
      <c r="S3" s="113" t="s">
        <v>80</v>
      </c>
      <c r="T3" s="113" t="s">
        <v>2</v>
      </c>
      <c r="U3" s="113" t="s">
        <v>118</v>
      </c>
      <c r="V3" s="112" t="s">
        <v>3</v>
      </c>
      <c r="W3" s="113" t="s">
        <v>119</v>
      </c>
      <c r="X3" s="113" t="s">
        <v>121</v>
      </c>
    </row>
    <row r="4" spans="1:24" ht="14.25" customHeight="1" x14ac:dyDescent="0.45">
      <c r="A4" s="81">
        <f>'Stats Global'!B5</f>
        <v>0</v>
      </c>
      <c r="B4" s="89">
        <f>'Stats Global'!I5</f>
        <v>0</v>
      </c>
      <c r="C4" s="89">
        <f>'Stats Global'!J5+'Stats Global'!K5</f>
        <v>0</v>
      </c>
      <c r="D4" s="89">
        <f>'Stats Global'!P5</f>
        <v>0</v>
      </c>
      <c r="E4" s="86"/>
      <c r="F4" s="86"/>
      <c r="H4" s="87">
        <f>SUM(B4:B40)</f>
        <v>0</v>
      </c>
      <c r="I4" s="87">
        <f>SUM(C4:C40)</f>
        <v>0</v>
      </c>
      <c r="J4" s="84">
        <f>SUM(D4:D40)</f>
        <v>0</v>
      </c>
      <c r="L4" s="91">
        <f>'Stats Global'!N5</f>
        <v>0</v>
      </c>
      <c r="M4" s="91">
        <f>'Stats Global'!K5</f>
        <v>0</v>
      </c>
      <c r="N4" s="92"/>
      <c r="O4" s="90"/>
      <c r="P4" s="90"/>
      <c r="Q4" s="90"/>
      <c r="R4" s="90"/>
      <c r="T4" s="90"/>
      <c r="U4" s="90"/>
      <c r="V4" s="90"/>
      <c r="W4" s="90"/>
      <c r="X4" s="58"/>
    </row>
    <row r="5" spans="1:24" ht="14.25" customHeight="1" x14ac:dyDescent="0.45">
      <c r="A5" s="81">
        <f>'Stats Global'!B6</f>
        <v>0</v>
      </c>
      <c r="B5" s="89">
        <f>'Stats Global'!I6</f>
        <v>0</v>
      </c>
      <c r="C5" s="89">
        <f>'Stats Global'!J6+'Stats Global'!K6</f>
        <v>0</v>
      </c>
      <c r="D5" s="89">
        <f>'Stats Global'!P6</f>
        <v>0</v>
      </c>
      <c r="E5" s="86"/>
      <c r="F5" s="86"/>
      <c r="J5" s="90"/>
      <c r="L5" s="91">
        <f>'Stats Global'!N6</f>
        <v>0</v>
      </c>
      <c r="M5" s="91">
        <f>'Stats Global'!K6</f>
        <v>0</v>
      </c>
      <c r="N5" s="92"/>
      <c r="O5" s="90"/>
      <c r="P5" s="90"/>
      <c r="Q5" s="90"/>
      <c r="R5" s="90"/>
      <c r="T5" s="90"/>
      <c r="U5" s="90"/>
      <c r="V5" s="90"/>
      <c r="W5" s="90"/>
      <c r="X5" s="58"/>
    </row>
    <row r="6" spans="1:24" ht="14.25" customHeight="1" x14ac:dyDescent="0.45">
      <c r="A6" s="81">
        <f>'Stats Global'!B7</f>
        <v>0</v>
      </c>
      <c r="B6" s="89">
        <f>'Stats Global'!I7</f>
        <v>0</v>
      </c>
      <c r="C6" s="89">
        <f>'Stats Global'!J7+'Stats Global'!K7</f>
        <v>0</v>
      </c>
      <c r="D6" s="89">
        <f>'Stats Global'!P7</f>
        <v>0</v>
      </c>
      <c r="E6" s="86"/>
      <c r="F6" s="86"/>
      <c r="I6" s="87"/>
      <c r="J6" s="90"/>
      <c r="L6" s="91">
        <f>'Stats Global'!N7</f>
        <v>0</v>
      </c>
      <c r="M6" s="91">
        <f>'Stats Global'!K7</f>
        <v>0</v>
      </c>
      <c r="N6" s="92"/>
      <c r="O6" s="90"/>
      <c r="P6" s="90"/>
      <c r="Q6" s="90"/>
      <c r="R6" s="90"/>
      <c r="T6" s="90"/>
      <c r="U6" s="90"/>
      <c r="V6" s="90"/>
      <c r="W6" s="90"/>
      <c r="X6" s="58"/>
    </row>
    <row r="7" spans="1:24" ht="14.25" customHeight="1" x14ac:dyDescent="0.45">
      <c r="A7" s="81">
        <f>'Stats Global'!B8</f>
        <v>0</v>
      </c>
      <c r="B7" s="89">
        <f>'Stats Global'!I8</f>
        <v>0</v>
      </c>
      <c r="C7" s="89">
        <f>'Stats Global'!J8+'Stats Global'!K8</f>
        <v>0</v>
      </c>
      <c r="D7" s="89">
        <f>'Stats Global'!P8</f>
        <v>0</v>
      </c>
      <c r="E7" s="86"/>
      <c r="F7" s="86"/>
      <c r="I7" s="87"/>
      <c r="J7" s="90"/>
      <c r="L7" s="91">
        <f>'Stats Global'!N8</f>
        <v>0</v>
      </c>
      <c r="M7" s="91">
        <f>'Stats Global'!K8</f>
        <v>0</v>
      </c>
      <c r="N7" s="92"/>
      <c r="O7" s="90"/>
      <c r="P7" s="90"/>
      <c r="Q7" s="90"/>
      <c r="R7" s="90"/>
      <c r="T7" s="90"/>
      <c r="U7" s="90"/>
      <c r="V7" s="90"/>
      <c r="W7" s="90"/>
      <c r="X7" s="58"/>
    </row>
    <row r="8" spans="1:24" ht="14.25" customHeight="1" x14ac:dyDescent="0.45">
      <c r="A8" s="81">
        <f>'Stats Global'!B9</f>
        <v>0</v>
      </c>
      <c r="B8" s="89">
        <f>'Stats Global'!I9</f>
        <v>0</v>
      </c>
      <c r="C8" s="89">
        <f>'Stats Global'!J9+'Stats Global'!K9</f>
        <v>0</v>
      </c>
      <c r="D8" s="89">
        <f>'Stats Global'!P9</f>
        <v>0</v>
      </c>
      <c r="E8" s="86"/>
      <c r="F8" s="86"/>
      <c r="I8" s="87"/>
      <c r="J8" s="90"/>
      <c r="L8" s="91">
        <f>'Stats Global'!N9</f>
        <v>0</v>
      </c>
      <c r="M8" s="91">
        <f>'Stats Global'!K9</f>
        <v>0</v>
      </c>
      <c r="N8" s="92"/>
      <c r="O8" s="90"/>
      <c r="P8" s="90"/>
      <c r="Q8" s="90"/>
      <c r="R8" s="90"/>
      <c r="T8" s="90"/>
      <c r="U8" s="90"/>
      <c r="V8" s="90"/>
      <c r="W8" s="90"/>
      <c r="X8" s="58"/>
    </row>
    <row r="9" spans="1:24" ht="14.25" customHeight="1" x14ac:dyDescent="0.45">
      <c r="A9" s="81">
        <f>'Stats Global'!B10</f>
        <v>0</v>
      </c>
      <c r="B9" s="89">
        <f>'Stats Global'!I10</f>
        <v>0</v>
      </c>
      <c r="C9" s="89">
        <f>'Stats Global'!J10+'Stats Global'!K10</f>
        <v>0</v>
      </c>
      <c r="D9" s="89">
        <f>'Stats Global'!P10</f>
        <v>0</v>
      </c>
      <c r="E9" s="86"/>
      <c r="F9" s="86"/>
      <c r="I9" s="87"/>
      <c r="J9" s="90"/>
      <c r="L9" s="91">
        <f>'Stats Global'!N10</f>
        <v>0</v>
      </c>
      <c r="M9" s="91">
        <f>'Stats Global'!K10</f>
        <v>0</v>
      </c>
      <c r="N9" s="92"/>
      <c r="O9" s="90"/>
      <c r="P9" s="58"/>
      <c r="W9" s="90"/>
      <c r="X9" s="90"/>
    </row>
    <row r="10" spans="1:24" ht="14.25" customHeight="1" x14ac:dyDescent="0.45">
      <c r="A10" s="81">
        <f>'Stats Global'!B11</f>
        <v>0</v>
      </c>
      <c r="B10" s="89">
        <f>'Stats Global'!I11</f>
        <v>0</v>
      </c>
      <c r="C10" s="89">
        <f>'Stats Global'!J11+'Stats Global'!K11</f>
        <v>0</v>
      </c>
      <c r="D10" s="89">
        <f>'Stats Global'!P11</f>
        <v>0</v>
      </c>
      <c r="E10" s="86"/>
      <c r="F10" s="86"/>
      <c r="I10" s="87"/>
      <c r="J10" s="90"/>
      <c r="L10" s="91">
        <f>'Stats Global'!N11</f>
        <v>0</v>
      </c>
      <c r="M10" s="91">
        <f>'Stats Global'!K11</f>
        <v>0</v>
      </c>
      <c r="N10" s="92"/>
      <c r="O10" s="90"/>
      <c r="P10" s="58"/>
      <c r="W10" s="90"/>
      <c r="X10" s="90"/>
    </row>
    <row r="11" spans="1:24" ht="14.25" customHeight="1" x14ac:dyDescent="0.45">
      <c r="A11" s="81">
        <f>'Stats Global'!B12</f>
        <v>0</v>
      </c>
      <c r="B11" s="89">
        <f>'Stats Global'!I12</f>
        <v>0</v>
      </c>
      <c r="C11" s="89">
        <f>'Stats Global'!J12+'Stats Global'!K12</f>
        <v>0</v>
      </c>
      <c r="D11" s="89">
        <f>'Stats Global'!P12</f>
        <v>0</v>
      </c>
      <c r="E11" s="86"/>
      <c r="F11" s="86"/>
      <c r="I11" s="87"/>
      <c r="J11" s="90"/>
      <c r="L11" s="91">
        <f>'Stats Global'!N12</f>
        <v>0</v>
      </c>
      <c r="M11" s="91">
        <f>'Stats Global'!K12</f>
        <v>0</v>
      </c>
      <c r="N11" s="92"/>
      <c r="O11" s="90"/>
      <c r="P11" s="58"/>
      <c r="W11" s="90"/>
      <c r="X11" s="90"/>
    </row>
    <row r="12" spans="1:24" ht="14.25" customHeight="1" x14ac:dyDescent="0.45">
      <c r="A12" s="81">
        <f>'Stats Global'!B13</f>
        <v>0</v>
      </c>
      <c r="B12" s="89">
        <f>'Stats Global'!I13</f>
        <v>0</v>
      </c>
      <c r="C12" s="89">
        <f>'Stats Global'!J13+'Stats Global'!K13</f>
        <v>0</v>
      </c>
      <c r="D12" s="89">
        <f>'Stats Global'!P13</f>
        <v>0</v>
      </c>
      <c r="E12" s="86"/>
      <c r="F12" s="86"/>
      <c r="I12" s="87"/>
      <c r="J12" s="90"/>
      <c r="L12" s="91">
        <f>'Stats Global'!N13</f>
        <v>0</v>
      </c>
      <c r="M12" s="91">
        <f>'Stats Global'!K13</f>
        <v>0</v>
      </c>
      <c r="N12" s="92"/>
      <c r="O12" s="90"/>
      <c r="P12" s="58"/>
      <c r="W12" s="90"/>
      <c r="X12" s="90"/>
    </row>
    <row r="13" spans="1:24" ht="14.25" customHeight="1" x14ac:dyDescent="0.45">
      <c r="A13" s="81">
        <f>'Stats Global'!B14</f>
        <v>0</v>
      </c>
      <c r="B13" s="89">
        <f>'Stats Global'!I14</f>
        <v>0</v>
      </c>
      <c r="C13" s="89">
        <f>'Stats Global'!J14+'Stats Global'!K14</f>
        <v>0</v>
      </c>
      <c r="D13" s="89">
        <f>'Stats Global'!P14</f>
        <v>0</v>
      </c>
      <c r="E13" s="86"/>
      <c r="F13" s="86"/>
      <c r="I13" s="87"/>
      <c r="J13" s="90"/>
      <c r="L13" s="91">
        <f>'Stats Global'!N14</f>
        <v>0</v>
      </c>
      <c r="M13" s="91">
        <f>'Stats Global'!K14</f>
        <v>0</v>
      </c>
      <c r="N13" s="92"/>
      <c r="O13" s="90"/>
      <c r="P13" s="58"/>
      <c r="W13" s="90"/>
      <c r="X13" s="90"/>
    </row>
    <row r="14" spans="1:24" ht="14.25" customHeight="1" x14ac:dyDescent="0.45">
      <c r="A14" s="81">
        <f>'Stats Global'!B15</f>
        <v>0</v>
      </c>
      <c r="B14" s="89">
        <f>'Stats Global'!I15</f>
        <v>0</v>
      </c>
      <c r="C14" s="89">
        <f>'Stats Global'!J15+'Stats Global'!K15</f>
        <v>0</v>
      </c>
      <c r="D14" s="89">
        <f>'Stats Global'!P15</f>
        <v>0</v>
      </c>
      <c r="E14" s="86"/>
      <c r="F14" s="86"/>
      <c r="J14" s="90"/>
      <c r="L14" s="91">
        <f>'Stats Global'!N15</f>
        <v>0</v>
      </c>
      <c r="M14" s="91">
        <f>'Stats Global'!K15</f>
        <v>0</v>
      </c>
      <c r="N14" s="92"/>
      <c r="O14" s="90"/>
      <c r="P14" s="58"/>
      <c r="W14" s="90"/>
      <c r="X14" s="90"/>
    </row>
    <row r="15" spans="1:24" ht="14.25" customHeight="1" x14ac:dyDescent="0.45">
      <c r="A15" s="81">
        <f>'Stats Global'!B16</f>
        <v>0</v>
      </c>
      <c r="B15" s="89">
        <f>'Stats Global'!I16</f>
        <v>0</v>
      </c>
      <c r="C15" s="89">
        <f>'Stats Global'!J16+'Stats Global'!K16</f>
        <v>0</v>
      </c>
      <c r="D15" s="89">
        <f>'Stats Global'!P16</f>
        <v>0</v>
      </c>
      <c r="E15" s="86"/>
      <c r="F15" s="86"/>
      <c r="J15" s="90"/>
      <c r="L15" s="91">
        <f>'Stats Global'!N16</f>
        <v>0</v>
      </c>
      <c r="M15" s="91">
        <f>'Stats Global'!K16</f>
        <v>0</v>
      </c>
      <c r="N15" s="92"/>
      <c r="O15" s="90"/>
      <c r="P15" s="58"/>
      <c r="W15" s="90"/>
      <c r="X15" s="90"/>
    </row>
    <row r="16" spans="1:24" ht="14.25" customHeight="1" x14ac:dyDescent="0.45">
      <c r="A16" s="81">
        <f>'Stats Global'!B17</f>
        <v>0</v>
      </c>
      <c r="B16" s="89">
        <f>'Stats Global'!I17</f>
        <v>0</v>
      </c>
      <c r="C16" s="89">
        <f>'Stats Global'!J17+'Stats Global'!K17</f>
        <v>0</v>
      </c>
      <c r="D16" s="89">
        <f>'Stats Global'!P17</f>
        <v>0</v>
      </c>
      <c r="E16" s="86"/>
      <c r="F16" s="86"/>
      <c r="J16" s="90"/>
      <c r="L16" s="91">
        <f>'Stats Global'!N17</f>
        <v>0</v>
      </c>
      <c r="M16" s="91">
        <f>'Stats Global'!K17</f>
        <v>0</v>
      </c>
      <c r="N16" s="92"/>
      <c r="O16" s="90"/>
      <c r="P16" s="58"/>
      <c r="W16" s="90"/>
      <c r="X16" s="90"/>
    </row>
    <row r="17" spans="1:24" ht="14.25" customHeight="1" x14ac:dyDescent="0.45">
      <c r="A17" s="81">
        <f>'Stats Global'!B18</f>
        <v>0</v>
      </c>
      <c r="B17" s="89">
        <f>'Stats Global'!I18</f>
        <v>0</v>
      </c>
      <c r="C17" s="89">
        <f>'Stats Global'!J18+'Stats Global'!K18</f>
        <v>0</v>
      </c>
      <c r="D17" s="89">
        <f>'Stats Global'!P18</f>
        <v>0</v>
      </c>
      <c r="E17" s="93"/>
      <c r="F17" s="93"/>
      <c r="J17" s="90"/>
      <c r="L17" s="91">
        <f>'Stats Global'!N18</f>
        <v>0</v>
      </c>
      <c r="M17" s="91">
        <f>'Stats Global'!K18</f>
        <v>0</v>
      </c>
      <c r="N17" s="90"/>
      <c r="O17" s="90"/>
      <c r="P17" s="58"/>
      <c r="W17" s="90"/>
      <c r="X17" s="90"/>
    </row>
    <row r="18" spans="1:24" ht="14.25" customHeight="1" x14ac:dyDescent="0.45">
      <c r="A18" s="81">
        <f>'Stats Global'!B19</f>
        <v>0</v>
      </c>
      <c r="B18" s="89">
        <f>'Stats Global'!I19</f>
        <v>0</v>
      </c>
      <c r="C18" s="89">
        <f>'Stats Global'!J19+'Stats Global'!K19</f>
        <v>0</v>
      </c>
      <c r="D18" s="89">
        <f>'Stats Global'!P19</f>
        <v>0</v>
      </c>
      <c r="E18" s="94"/>
      <c r="F18" s="94"/>
      <c r="J18" s="90"/>
      <c r="L18" s="91">
        <f>'Stats Global'!N19</f>
        <v>0</v>
      </c>
      <c r="M18" s="91">
        <f>'Stats Global'!K19</f>
        <v>0</v>
      </c>
      <c r="N18" s="90"/>
      <c r="O18" s="90"/>
      <c r="P18" s="58"/>
      <c r="W18" s="90"/>
      <c r="X18" s="90"/>
    </row>
    <row r="19" spans="1:24" ht="14.25" customHeight="1" x14ac:dyDescent="0.45">
      <c r="A19" s="81">
        <f>'Stats Global'!B20</f>
        <v>0</v>
      </c>
      <c r="B19" s="89">
        <f>'Stats Global'!I20</f>
        <v>0</v>
      </c>
      <c r="C19" s="89">
        <f>'Stats Global'!J20+'Stats Global'!K20</f>
        <v>0</v>
      </c>
      <c r="D19" s="89">
        <f>'Stats Global'!P20</f>
        <v>0</v>
      </c>
      <c r="E19" s="95"/>
      <c r="F19" s="95"/>
      <c r="J19" s="90"/>
      <c r="L19" s="91">
        <f>'Stats Global'!N20</f>
        <v>0</v>
      </c>
      <c r="M19" s="91">
        <f>'Stats Global'!K20</f>
        <v>0</v>
      </c>
      <c r="N19" s="90"/>
      <c r="O19" s="90"/>
      <c r="P19" s="58"/>
      <c r="W19" s="90"/>
      <c r="X19" s="90"/>
    </row>
    <row r="20" spans="1:24" ht="14.25" customHeight="1" x14ac:dyDescent="0.45">
      <c r="A20" s="81">
        <f>'Stats Global'!B21</f>
        <v>0</v>
      </c>
      <c r="B20" s="89">
        <f>'Stats Global'!I21</f>
        <v>0</v>
      </c>
      <c r="C20" s="89">
        <f>'Stats Global'!J21+'Stats Global'!K21</f>
        <v>0</v>
      </c>
      <c r="D20" s="89">
        <f>'Stats Global'!P21</f>
        <v>0</v>
      </c>
      <c r="E20" s="96"/>
      <c r="F20" s="96"/>
      <c r="J20" s="90"/>
      <c r="L20" s="91">
        <f>'Stats Global'!N21</f>
        <v>0</v>
      </c>
      <c r="M20" s="91">
        <f>'Stats Global'!K21</f>
        <v>0</v>
      </c>
      <c r="N20" s="90"/>
      <c r="O20" s="90"/>
      <c r="P20" s="58"/>
      <c r="W20" s="90"/>
      <c r="X20" s="90"/>
    </row>
    <row r="21" spans="1:24" ht="14.25" customHeight="1" x14ac:dyDescent="0.45">
      <c r="A21" s="81">
        <f>'Stats Global'!B22</f>
        <v>0</v>
      </c>
      <c r="B21" s="89">
        <f>'Stats Global'!I22</f>
        <v>0</v>
      </c>
      <c r="C21" s="89">
        <f>'Stats Global'!J22+'Stats Global'!K22</f>
        <v>0</v>
      </c>
      <c r="D21" s="89">
        <f>'Stats Global'!P22</f>
        <v>0</v>
      </c>
      <c r="E21" s="86"/>
      <c r="F21" s="86"/>
      <c r="J21" s="90"/>
      <c r="L21" s="91">
        <f>'Stats Global'!N22</f>
        <v>0</v>
      </c>
      <c r="M21" s="91">
        <f>'Stats Global'!K22</f>
        <v>0</v>
      </c>
      <c r="N21" s="90"/>
      <c r="O21" s="90"/>
      <c r="P21" s="58"/>
      <c r="W21" s="90"/>
      <c r="X21" s="90"/>
    </row>
    <row r="22" spans="1:24" ht="14.25" customHeight="1" x14ac:dyDescent="0.45">
      <c r="A22" s="81">
        <f>'Stats Global'!B23</f>
        <v>0</v>
      </c>
      <c r="B22" s="89">
        <f>'Stats Global'!I23</f>
        <v>0</v>
      </c>
      <c r="C22" s="89">
        <f>'Stats Global'!J23+'Stats Global'!K23</f>
        <v>0</v>
      </c>
      <c r="D22" s="89">
        <f>'Stats Global'!P23</f>
        <v>0</v>
      </c>
      <c r="E22" s="86"/>
      <c r="F22" s="86"/>
      <c r="J22" s="90"/>
      <c r="L22" s="91">
        <f>'Stats Global'!N23</f>
        <v>0</v>
      </c>
      <c r="M22" s="91">
        <f>'Stats Global'!K23</f>
        <v>0</v>
      </c>
      <c r="N22" s="90"/>
      <c r="O22" s="90"/>
      <c r="P22" s="58"/>
      <c r="W22" s="90"/>
      <c r="X22" s="90"/>
    </row>
    <row r="23" spans="1:24" ht="14.25" customHeight="1" x14ac:dyDescent="0.45">
      <c r="A23" s="81">
        <f>'Stats Global'!B24</f>
        <v>0</v>
      </c>
      <c r="B23" s="89">
        <f>'Stats Global'!I24</f>
        <v>0</v>
      </c>
      <c r="C23" s="89">
        <f>'Stats Global'!J24+'Stats Global'!K24</f>
        <v>0</v>
      </c>
      <c r="D23" s="89">
        <f>'Stats Global'!P24</f>
        <v>0</v>
      </c>
      <c r="E23" s="97"/>
      <c r="F23" s="86"/>
      <c r="H23" s="98"/>
      <c r="J23" s="90"/>
      <c r="L23" s="91">
        <f>'Stats Global'!N24</f>
        <v>0</v>
      </c>
      <c r="M23" s="91">
        <f>'Stats Global'!K24</f>
        <v>0</v>
      </c>
      <c r="N23" s="90"/>
      <c r="O23" s="90"/>
      <c r="P23" s="58"/>
      <c r="W23" s="90"/>
      <c r="X23" s="90"/>
    </row>
    <row r="24" spans="1:24" ht="14.25" customHeight="1" x14ac:dyDescent="0.45">
      <c r="A24" s="81">
        <f>'Stats Global'!B25</f>
        <v>0</v>
      </c>
      <c r="B24" s="89">
        <f>'Stats Global'!I25</f>
        <v>0</v>
      </c>
      <c r="C24" s="89">
        <f>'Stats Global'!J25+'Stats Global'!K25</f>
        <v>0</v>
      </c>
      <c r="D24" s="89">
        <f>'Stats Global'!P25</f>
        <v>0</v>
      </c>
      <c r="E24" s="97"/>
      <c r="F24" s="86"/>
      <c r="H24" s="98"/>
      <c r="J24" s="90"/>
      <c r="L24" s="91">
        <f>'Stats Global'!N25</f>
        <v>0</v>
      </c>
      <c r="M24" s="91">
        <f>'Stats Global'!K25</f>
        <v>0</v>
      </c>
      <c r="N24" s="90"/>
      <c r="O24" s="90"/>
      <c r="P24" s="58"/>
      <c r="W24" s="90"/>
      <c r="X24" s="90"/>
    </row>
    <row r="25" spans="1:24" ht="14.25" customHeight="1" x14ac:dyDescent="0.45">
      <c r="A25" s="81">
        <f>'Stats Global'!B26</f>
        <v>0</v>
      </c>
      <c r="B25" s="89">
        <f>'Stats Global'!I26</f>
        <v>0</v>
      </c>
      <c r="C25" s="89">
        <f>'Stats Global'!J26+'Stats Global'!K26</f>
        <v>0</v>
      </c>
      <c r="D25" s="89">
        <f>'Stats Global'!P26</f>
        <v>0</v>
      </c>
      <c r="E25" s="97"/>
      <c r="F25" s="86"/>
      <c r="H25" s="98"/>
      <c r="J25" s="90"/>
      <c r="L25" s="91">
        <f>'Stats Global'!N26</f>
        <v>0</v>
      </c>
      <c r="M25" s="91">
        <f>'Stats Global'!K26</f>
        <v>0</v>
      </c>
      <c r="N25" s="90"/>
      <c r="O25" s="90"/>
      <c r="P25" s="58"/>
      <c r="W25" s="90"/>
      <c r="X25" s="90"/>
    </row>
    <row r="26" spans="1:24" ht="14.25" customHeight="1" x14ac:dyDescent="0.45">
      <c r="A26" s="81">
        <f>'Stats Global'!B27</f>
        <v>0</v>
      </c>
      <c r="B26" s="89">
        <f>'Stats Global'!I27</f>
        <v>0</v>
      </c>
      <c r="C26" s="89">
        <f>'Stats Global'!J27+'Stats Global'!K27</f>
        <v>0</v>
      </c>
      <c r="D26" s="89">
        <f>'Stats Global'!P27</f>
        <v>0</v>
      </c>
      <c r="E26" s="86"/>
      <c r="F26" s="86"/>
      <c r="J26" s="90"/>
      <c r="L26" s="91">
        <f>'Stats Global'!N27</f>
        <v>0</v>
      </c>
      <c r="M26" s="91">
        <f>'Stats Global'!K27</f>
        <v>0</v>
      </c>
      <c r="N26" s="90"/>
      <c r="O26" s="90"/>
      <c r="P26" s="58"/>
      <c r="W26" s="90"/>
      <c r="X26" s="90"/>
    </row>
    <row r="27" spans="1:24" ht="14.25" customHeight="1" x14ac:dyDescent="0.45">
      <c r="A27" s="81">
        <f>'Stats Global'!B28</f>
        <v>0</v>
      </c>
      <c r="B27" s="89">
        <f>'Stats Global'!I28</f>
        <v>0</v>
      </c>
      <c r="C27" s="89">
        <f>'Stats Global'!J28+'Stats Global'!K28</f>
        <v>0</v>
      </c>
      <c r="D27" s="89">
        <f>'Stats Global'!P28</f>
        <v>0</v>
      </c>
      <c r="E27" s="86"/>
      <c r="F27" s="86"/>
      <c r="J27" s="90"/>
      <c r="L27" s="91">
        <f>'Stats Global'!N28</f>
        <v>0</v>
      </c>
      <c r="M27" s="91">
        <f>'Stats Global'!K28</f>
        <v>0</v>
      </c>
      <c r="N27" s="90"/>
      <c r="O27" s="90"/>
      <c r="P27" s="58"/>
      <c r="W27" s="90"/>
      <c r="X27" s="90"/>
    </row>
    <row r="28" spans="1:24" ht="14.25" customHeight="1" x14ac:dyDescent="0.45">
      <c r="A28" s="81">
        <f>'Stats Global'!B29</f>
        <v>0</v>
      </c>
      <c r="B28" s="89">
        <f>'Stats Global'!I29</f>
        <v>0</v>
      </c>
      <c r="C28" s="89">
        <f>'Stats Global'!J29+'Stats Global'!K29</f>
        <v>0</v>
      </c>
      <c r="D28" s="89">
        <f>'Stats Global'!P29</f>
        <v>0</v>
      </c>
      <c r="E28" s="86"/>
      <c r="F28" s="86"/>
      <c r="J28" s="90"/>
      <c r="L28" s="91">
        <f>'Stats Global'!N29</f>
        <v>0</v>
      </c>
      <c r="M28" s="91">
        <f>'Stats Global'!K29</f>
        <v>0</v>
      </c>
      <c r="N28" s="90"/>
      <c r="O28" s="90"/>
      <c r="P28" s="58"/>
      <c r="W28" s="90"/>
      <c r="X28" s="90"/>
    </row>
    <row r="29" spans="1:24" ht="14.25" customHeight="1" x14ac:dyDescent="0.45">
      <c r="A29" s="81">
        <f>'Stats Global'!B30</f>
        <v>0</v>
      </c>
      <c r="B29" s="89">
        <f>'Stats Global'!I30</f>
        <v>0</v>
      </c>
      <c r="C29" s="89">
        <f>'Stats Global'!J30+'Stats Global'!K30</f>
        <v>0</v>
      </c>
      <c r="D29" s="89">
        <f>'Stats Global'!P30</f>
        <v>0</v>
      </c>
      <c r="E29" s="86"/>
      <c r="F29" s="86"/>
      <c r="J29" s="90"/>
      <c r="L29" s="91">
        <f>'Stats Global'!N30</f>
        <v>0</v>
      </c>
      <c r="M29" s="91">
        <f>'Stats Global'!K30</f>
        <v>0</v>
      </c>
      <c r="N29" s="90"/>
      <c r="O29" s="90"/>
      <c r="P29" s="58"/>
      <c r="W29" s="90"/>
      <c r="X29" s="90"/>
    </row>
    <row r="30" spans="1:24" ht="14.25" customHeight="1" x14ac:dyDescent="0.45">
      <c r="A30" s="81">
        <f>'Stats Global'!B31</f>
        <v>0</v>
      </c>
      <c r="B30" s="89">
        <f>'Stats Global'!I31</f>
        <v>0</v>
      </c>
      <c r="C30" s="89">
        <f>'Stats Global'!J31+'Stats Global'!K31</f>
        <v>0</v>
      </c>
      <c r="D30" s="89">
        <f>'Stats Global'!P31</f>
        <v>0</v>
      </c>
      <c r="E30" s="86"/>
      <c r="F30" s="86"/>
      <c r="L30" s="91">
        <f>'Stats Global'!N31</f>
        <v>0</v>
      </c>
      <c r="M30" s="91">
        <f>'Stats Global'!K31</f>
        <v>0</v>
      </c>
      <c r="W30" s="90"/>
      <c r="X30" s="90"/>
    </row>
    <row r="31" spans="1:24" ht="14.25" customHeight="1" x14ac:dyDescent="0.45">
      <c r="A31" s="81">
        <f>'Stats Global'!B32</f>
        <v>0</v>
      </c>
      <c r="B31" s="89">
        <f>'Stats Global'!I32</f>
        <v>0</v>
      </c>
      <c r="C31" s="89">
        <f>'Stats Global'!J32+'Stats Global'!K32</f>
        <v>0</v>
      </c>
      <c r="D31" s="89">
        <f>'Stats Global'!P32</f>
        <v>0</v>
      </c>
      <c r="E31" s="86"/>
      <c r="F31" s="86"/>
      <c r="L31" s="91">
        <f>'Stats Global'!N32</f>
        <v>0</v>
      </c>
      <c r="M31" s="91">
        <f>'Stats Global'!K32</f>
        <v>0</v>
      </c>
      <c r="W31" s="58"/>
      <c r="X31" s="58"/>
    </row>
    <row r="32" spans="1:24" ht="14.25" customHeight="1" x14ac:dyDescent="0.45">
      <c r="A32" s="81">
        <f>'Stats Global'!B33</f>
        <v>0</v>
      </c>
      <c r="B32" s="89">
        <f>'Stats Global'!I33</f>
        <v>0</v>
      </c>
      <c r="C32" s="89">
        <f>'Stats Global'!J33+'Stats Global'!K33</f>
        <v>0</v>
      </c>
      <c r="D32" s="89">
        <f>'Stats Global'!P33</f>
        <v>0</v>
      </c>
      <c r="E32" s="86"/>
      <c r="F32" s="86"/>
      <c r="L32" s="91">
        <f>'Stats Global'!N33</f>
        <v>0</v>
      </c>
      <c r="M32" s="91">
        <f>'Stats Global'!K33</f>
        <v>0</v>
      </c>
      <c r="W32" s="58"/>
      <c r="X32" s="58"/>
    </row>
    <row r="33" spans="1:16" ht="14.25" customHeight="1" x14ac:dyDescent="0.45">
      <c r="A33" s="81">
        <f>'Stats Global'!B34</f>
        <v>0</v>
      </c>
      <c r="B33" s="89">
        <f>'Stats Global'!I34</f>
        <v>0</v>
      </c>
      <c r="C33" s="89">
        <f>'Stats Global'!J34+'Stats Global'!K34</f>
        <v>0</v>
      </c>
      <c r="D33" s="89">
        <f>'Stats Global'!P34</f>
        <v>0</v>
      </c>
      <c r="E33" s="86"/>
      <c r="F33" s="86"/>
      <c r="L33" s="91">
        <f>'Stats Global'!N34</f>
        <v>0</v>
      </c>
      <c r="M33" s="91">
        <f>'Stats Global'!K34</f>
        <v>0</v>
      </c>
    </row>
    <row r="34" spans="1:16" ht="14.25" customHeight="1" x14ac:dyDescent="0.45">
      <c r="A34" s="81">
        <f>'Stats Global'!B35</f>
        <v>0</v>
      </c>
      <c r="B34" s="89">
        <f>'Stats Global'!I35</f>
        <v>0</v>
      </c>
      <c r="C34" s="89">
        <f>'Stats Global'!J35+'Stats Global'!K35</f>
        <v>0</v>
      </c>
      <c r="D34" s="89">
        <f>'Stats Global'!P35</f>
        <v>0</v>
      </c>
      <c r="E34" s="86"/>
      <c r="F34" s="86"/>
      <c r="L34" s="91">
        <f>'Stats Global'!N35</f>
        <v>0</v>
      </c>
      <c r="M34" s="91">
        <f>'Stats Global'!K35</f>
        <v>0</v>
      </c>
    </row>
    <row r="35" spans="1:16" ht="14.25" customHeight="1" x14ac:dyDescent="0.45">
      <c r="A35" s="81">
        <f>'Stats Global'!B36</f>
        <v>0</v>
      </c>
      <c r="B35" s="89">
        <f>'Stats Global'!I36</f>
        <v>0</v>
      </c>
      <c r="C35" s="89">
        <f>'Stats Global'!J36+'Stats Global'!K36</f>
        <v>0</v>
      </c>
      <c r="D35" s="89">
        <f>'Stats Global'!P36</f>
        <v>0</v>
      </c>
      <c r="E35" s="86"/>
      <c r="F35" s="86"/>
      <c r="L35" s="91">
        <f>'Stats Global'!N36</f>
        <v>0</v>
      </c>
      <c r="M35" s="91">
        <f>'Stats Global'!K36</f>
        <v>0</v>
      </c>
    </row>
    <row r="36" spans="1:16" ht="14.25" customHeight="1" x14ac:dyDescent="0.45">
      <c r="A36" s="81">
        <f>'Stats Global'!B37</f>
        <v>0</v>
      </c>
      <c r="B36" s="89">
        <f>'Stats Global'!I37</f>
        <v>0</v>
      </c>
      <c r="C36" s="89">
        <f>'Stats Global'!J37+'Stats Global'!K37</f>
        <v>0</v>
      </c>
      <c r="D36" s="89">
        <f>'Stats Global'!P37</f>
        <v>0</v>
      </c>
      <c r="E36" s="86"/>
      <c r="F36" s="86"/>
      <c r="L36" s="91">
        <f>'Stats Global'!N37</f>
        <v>0</v>
      </c>
      <c r="M36" s="91">
        <f>'Stats Global'!K37</f>
        <v>0</v>
      </c>
    </row>
    <row r="37" spans="1:16" ht="14.25" customHeight="1" x14ac:dyDescent="0.45">
      <c r="A37" s="81">
        <f>'Stats Global'!B38</f>
        <v>0</v>
      </c>
      <c r="B37" s="89">
        <f>'Stats Global'!I38</f>
        <v>0</v>
      </c>
      <c r="C37" s="89">
        <f>'Stats Global'!J38+'Stats Global'!K38</f>
        <v>0</v>
      </c>
      <c r="D37" s="89">
        <f>'Stats Global'!P38</f>
        <v>0</v>
      </c>
      <c r="E37" s="86"/>
      <c r="F37" s="86"/>
      <c r="L37" s="91">
        <f>'Stats Global'!N38</f>
        <v>0</v>
      </c>
      <c r="M37" s="91">
        <f>'Stats Global'!K38</f>
        <v>0</v>
      </c>
    </row>
    <row r="38" spans="1:16" ht="14.25" customHeight="1" x14ac:dyDescent="0.45">
      <c r="A38" s="81">
        <f>'Stats Global'!B39</f>
        <v>0</v>
      </c>
      <c r="B38" s="89">
        <f>'Stats Global'!I39</f>
        <v>0</v>
      </c>
      <c r="C38" s="89">
        <f>'Stats Global'!J39+'Stats Global'!K39</f>
        <v>0</v>
      </c>
      <c r="D38" s="89">
        <f>'Stats Global'!P39</f>
        <v>0</v>
      </c>
      <c r="E38" s="86"/>
      <c r="F38" s="86"/>
      <c r="L38" s="91">
        <f>'Stats Global'!N39</f>
        <v>0</v>
      </c>
      <c r="M38" s="91">
        <f>'Stats Global'!K39</f>
        <v>0</v>
      </c>
    </row>
    <row r="39" spans="1:16" ht="14.25" customHeight="1" x14ac:dyDescent="0.45">
      <c r="A39" s="81">
        <f>'Stats Global'!B40</f>
        <v>0</v>
      </c>
      <c r="B39" s="89">
        <f>'Stats Global'!I40</f>
        <v>0</v>
      </c>
      <c r="C39" s="89">
        <f>'Stats Global'!J40+'Stats Global'!K40</f>
        <v>0</v>
      </c>
      <c r="D39" s="89">
        <f>'Stats Global'!P40</f>
        <v>0</v>
      </c>
      <c r="E39" s="86"/>
      <c r="F39" s="86"/>
      <c r="L39" s="91">
        <f>'Stats Global'!N40</f>
        <v>0</v>
      </c>
      <c r="M39" s="91">
        <f>'Stats Global'!K40</f>
        <v>0</v>
      </c>
    </row>
    <row r="40" spans="1:16" ht="14.25" customHeight="1" x14ac:dyDescent="0.45">
      <c r="A40" s="81">
        <f>'Stats Global'!B41</f>
        <v>0</v>
      </c>
      <c r="B40" s="89">
        <f>'Stats Global'!I41</f>
        <v>0</v>
      </c>
      <c r="C40" s="89">
        <f>'Stats Global'!J41+'Stats Global'!K41</f>
        <v>0</v>
      </c>
      <c r="D40" s="89">
        <f>'Stats Global'!P41</f>
        <v>0</v>
      </c>
      <c r="E40" s="86"/>
      <c r="F40" s="86"/>
      <c r="L40" s="91">
        <f>'Stats Global'!N41</f>
        <v>0</v>
      </c>
      <c r="M40" s="91">
        <f>'Stats Global'!K41</f>
        <v>0</v>
      </c>
    </row>
    <row r="41" spans="1:16" ht="14.25" customHeight="1" x14ac:dyDescent="0.45">
      <c r="J41" s="90"/>
      <c r="K41" s="82" t="s">
        <v>94</v>
      </c>
      <c r="L41" s="108">
        <f>SUM(L4:L40)</f>
        <v>0</v>
      </c>
      <c r="M41" s="108">
        <f>SUM(M4:M40)</f>
        <v>0</v>
      </c>
      <c r="N41" s="90"/>
      <c r="O41" s="90"/>
      <c r="P41" s="58"/>
    </row>
    <row r="42" spans="1:16" ht="14.25" customHeight="1" x14ac:dyDescent="0.45">
      <c r="L42" s="99" t="e">
        <f>L41/(M41+L41)</f>
        <v>#DIV/0!</v>
      </c>
      <c r="P42" s="58"/>
    </row>
    <row r="43" spans="1:16" ht="14.25" customHeight="1" x14ac:dyDescent="0.45">
      <c r="J43" s="100" t="str">
        <f>L43&amp;H4&amp;","&amp;I4&amp;"],"</f>
        <v>"PartA":[0,0],</v>
      </c>
      <c r="K43" s="87"/>
      <c r="L43" s="82" t="s">
        <v>137</v>
      </c>
      <c r="N43" s="82" t="s">
        <v>141</v>
      </c>
      <c r="P43" s="101">
        <f>ROUND(SUM('Stats Global'!AA9,'Stats Global'!AA11:AA13,'Stats Global'!AA21)/COUNT(B4:B40),1)</f>
        <v>0.1</v>
      </c>
    </row>
    <row r="44" spans="1:16" ht="14.25" customHeight="1" x14ac:dyDescent="0.45">
      <c r="J44" s="82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2" t="s">
        <v>138</v>
      </c>
      <c r="N44" s="102">
        <f>MAX(Table1113[Points])</f>
        <v>0</v>
      </c>
      <c r="O44" s="82" t="str">
        <f>IF(N44&lt;&gt;0,IF(N44=P4,O4,IF(N44=P5,O5,IF(P6=N44,O6,IF(P7=N44,O7,O8)))),"N/A")</f>
        <v>N/A</v>
      </c>
      <c r="P44" s="101">
        <f>ROUND(SUM('Stats Global'!AC9,'Stats Global'!AC11:AC13,'Stats Global'!AC21)/COUNT(B4:B40),1)</f>
        <v>0</v>
      </c>
    </row>
    <row r="45" spans="1:16" ht="14.25" customHeight="1" x14ac:dyDescent="0.45">
      <c r="J45" s="82" t="str">
        <f>L45&amp;P43&amp;","&amp;P44&amp;","&amp;P45&amp;","&amp;P46&amp;","&amp;P47&amp;","&amp;P48&amp;"],"</f>
        <v>"PartC":[0.1,0,0,0,0,0],</v>
      </c>
      <c r="L45" s="82" t="s">
        <v>139</v>
      </c>
      <c r="N45" s="102">
        <f>MAX(Table1113[Finishes])</f>
        <v>0</v>
      </c>
      <c r="O45" s="82" t="str">
        <f>IF(N45&lt;&gt;0,IF(N44=P4,R4,IF(N44=P5,R5,IF(P6=N44,R6,IF(P7=N44,R7,R8)))),"N/A")</f>
        <v>N/A</v>
      </c>
      <c r="P45" s="101">
        <f>ROUND(SUM('Stats Global'!AE9,'Stats Global'!AE11:AE13,'Stats Global'!AE21)/COUNT(B4:B40),1)</f>
        <v>0</v>
      </c>
    </row>
    <row r="46" spans="1:16" ht="14.25" customHeight="1" x14ac:dyDescent="0.45">
      <c r="J46" s="82" t="e">
        <f>L46&amp;'Statistics LG'!M41&amp;","&amp;'Statistics LG'!L41&amp;","&amp;ROUND((1-'Statistics LG'!L42)*100,1)&amp;","&amp;L41&amp;","&amp;M41&amp;","&amp;ROUND(L42*100,1)&amp;"],"</f>
        <v>#DIV/0!</v>
      </c>
      <c r="L46" s="82" t="s">
        <v>140</v>
      </c>
      <c r="N46" s="102">
        <f>MAX(Table1113[Midranges])</f>
        <v>0</v>
      </c>
      <c r="O46" s="82" t="str">
        <f>IF(N46&lt;&gt;0,IF(N44=P4,T4,IF(N44=P5,T5,IF(P6=N44,T6,IF(P7=N44,T7,T8)))),"N/A")</f>
        <v>N/A</v>
      </c>
      <c r="P46" s="101">
        <f>ROUND(SUM('Stats Global'!AG9,'Stats Global'!AG11:AG13,'Stats Global'!AG21)/COUNT(B4:B40),2)</f>
        <v>0</v>
      </c>
    </row>
    <row r="47" spans="1:16" ht="14.25" customHeight="1" x14ac:dyDescent="0.45">
      <c r="N47" s="102">
        <f>MAX(Table1113[Threes])</f>
        <v>0</v>
      </c>
      <c r="O47" s="109" t="str">
        <f>IF(N47&lt;&gt;0,IF(N44=P4,V4,IF(N44=P5,V5,IF(P6=N44,V6,IF(P7=N44,V7,V8)))),"N/A")</f>
        <v>N/A</v>
      </c>
      <c r="P47" s="82">
        <f>ROUND(H4/COUNT(B4:B40),1)</f>
        <v>0</v>
      </c>
    </row>
    <row r="48" spans="1:16" ht="14.25" customHeight="1" x14ac:dyDescent="0.45">
      <c r="P48" s="82">
        <f>ROUND(I4/COUNT(B4:B40),1)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K32" sqref="K32:K34"/>
    </sheetView>
  </sheetViews>
  <sheetFormatPr defaultColWidth="14.3984375" defaultRowHeight="15" customHeight="1" x14ac:dyDescent="0.45"/>
  <cols>
    <col min="1" max="11" width="8.73046875" style="82" customWidth="1"/>
    <col min="12" max="20" width="10" style="82" customWidth="1"/>
    <col min="21" max="22" width="11.06640625" style="82" customWidth="1"/>
    <col min="23" max="32" width="8.73046875" style="82" customWidth="1"/>
    <col min="33" max="16384" width="14.3984375" style="82"/>
  </cols>
  <sheetData>
    <row r="1" spans="1:24" ht="14.25" customHeight="1" x14ac:dyDescent="0.45"/>
    <row r="2" spans="1:24" ht="14.25" customHeight="1" x14ac:dyDescent="0.45">
      <c r="B2" s="83" t="s">
        <v>96</v>
      </c>
      <c r="K2" s="58"/>
      <c r="L2" s="58"/>
      <c r="M2" s="84"/>
      <c r="N2" s="58"/>
      <c r="O2" s="58"/>
      <c r="Q2" s="84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 t="s">
        <v>90</v>
      </c>
      <c r="I3" s="87" t="s">
        <v>91</v>
      </c>
      <c r="J3" s="87" t="s">
        <v>92</v>
      </c>
      <c r="K3" s="84"/>
      <c r="L3" s="109" t="s">
        <v>199</v>
      </c>
      <c r="U3" s="58"/>
      <c r="V3" s="84"/>
      <c r="W3" s="84"/>
      <c r="X3" s="84"/>
    </row>
    <row r="4" spans="1:24" ht="14.25" customHeight="1" x14ac:dyDescent="0.45">
      <c r="A4" s="81">
        <f>'Stats Global'!B5</f>
        <v>0</v>
      </c>
      <c r="B4" s="89">
        <f>'Stats Global'!L5</f>
        <v>0</v>
      </c>
      <c r="C4" s="89">
        <f>'Stats Global'!M5+'Stats Global'!N5</f>
        <v>0</v>
      </c>
      <c r="D4" s="89">
        <f>'Stats Global'!Q5</f>
        <v>0</v>
      </c>
      <c r="E4" s="86"/>
      <c r="F4" s="86"/>
      <c r="H4" s="87">
        <f>SUM(B4:B40)</f>
        <v>0</v>
      </c>
      <c r="I4" s="87">
        <f>SUM(C4:C40)</f>
        <v>0</v>
      </c>
      <c r="J4" s="84">
        <f>SUM(D4:D40)</f>
        <v>0</v>
      </c>
      <c r="K4" s="90"/>
      <c r="L4" s="110" t="s">
        <v>4</v>
      </c>
      <c r="M4" s="111" t="s">
        <v>0</v>
      </c>
      <c r="N4" s="111" t="s">
        <v>85</v>
      </c>
      <c r="O4" s="112" t="s">
        <v>1</v>
      </c>
      <c r="P4" s="113" t="s">
        <v>80</v>
      </c>
      <c r="Q4" s="113" t="s">
        <v>2</v>
      </c>
      <c r="R4" s="113" t="s">
        <v>118</v>
      </c>
      <c r="S4" s="112" t="s">
        <v>3</v>
      </c>
      <c r="T4" s="113" t="s">
        <v>119</v>
      </c>
      <c r="U4" s="113" t="s">
        <v>121</v>
      </c>
      <c r="V4" s="90"/>
      <c r="W4" s="90"/>
      <c r="X4" s="90"/>
    </row>
    <row r="5" spans="1:24" ht="14.25" customHeight="1" x14ac:dyDescent="0.45">
      <c r="A5" s="81">
        <f>'Stats Global'!B6</f>
        <v>0</v>
      </c>
      <c r="B5" s="89">
        <f>'Stats Global'!L6</f>
        <v>0</v>
      </c>
      <c r="C5" s="89">
        <f>'Stats Global'!M6+'Stats Global'!N6</f>
        <v>0</v>
      </c>
      <c r="D5" s="89">
        <f>'Stats Global'!Q6</f>
        <v>0</v>
      </c>
      <c r="E5" s="86"/>
      <c r="F5" s="86"/>
      <c r="K5" s="90"/>
      <c r="L5" s="90"/>
      <c r="M5" s="90"/>
      <c r="N5" s="90"/>
      <c r="O5" s="90"/>
      <c r="Q5" s="90"/>
      <c r="R5" s="90"/>
      <c r="S5" s="90"/>
      <c r="T5" s="90"/>
      <c r="U5" s="58"/>
      <c r="V5" s="90"/>
      <c r="W5" s="90"/>
      <c r="X5" s="90"/>
    </row>
    <row r="6" spans="1:24" ht="14.25" customHeight="1" x14ac:dyDescent="0.45">
      <c r="A6" s="81">
        <f>'Stats Global'!B7</f>
        <v>0</v>
      </c>
      <c r="B6" s="89">
        <f>'Stats Global'!L7</f>
        <v>0</v>
      </c>
      <c r="C6" s="89">
        <f>'Stats Global'!M7+'Stats Global'!N7</f>
        <v>0</v>
      </c>
      <c r="D6" s="89">
        <f>'Stats Global'!Q7</f>
        <v>0</v>
      </c>
      <c r="E6" s="86"/>
      <c r="F6" s="86"/>
      <c r="H6" s="87"/>
      <c r="I6" s="103"/>
      <c r="K6" s="90"/>
      <c r="L6" s="90"/>
      <c r="M6" s="90"/>
      <c r="N6" s="90"/>
      <c r="O6" s="90"/>
      <c r="Q6" s="90"/>
      <c r="R6" s="90"/>
      <c r="S6" s="90"/>
      <c r="T6" s="90"/>
      <c r="U6" s="58"/>
      <c r="V6" s="90"/>
      <c r="W6" s="90"/>
      <c r="X6" s="90"/>
    </row>
    <row r="7" spans="1:24" ht="14.25" customHeight="1" x14ac:dyDescent="0.45">
      <c r="A7" s="81">
        <f>'Stats Global'!B8</f>
        <v>0</v>
      </c>
      <c r="B7" s="89">
        <f>'Stats Global'!L8</f>
        <v>0</v>
      </c>
      <c r="C7" s="89">
        <f>'Stats Global'!M8+'Stats Global'!N8</f>
        <v>0</v>
      </c>
      <c r="D7" s="89">
        <f>'Stats Global'!Q8</f>
        <v>0</v>
      </c>
      <c r="E7" s="86"/>
      <c r="F7" s="86"/>
      <c r="H7" s="87"/>
      <c r="I7" s="103"/>
      <c r="K7" s="90"/>
      <c r="L7" s="90"/>
      <c r="M7" s="90"/>
      <c r="N7" s="90"/>
      <c r="O7" s="90"/>
      <c r="Q7" s="90"/>
      <c r="R7" s="90"/>
      <c r="S7" s="90"/>
      <c r="T7" s="90"/>
      <c r="U7" s="58"/>
      <c r="V7" s="90"/>
      <c r="W7" s="90"/>
      <c r="X7" s="90"/>
    </row>
    <row r="8" spans="1:24" ht="14.25" customHeight="1" x14ac:dyDescent="0.45">
      <c r="A8" s="81">
        <f>'Stats Global'!B9</f>
        <v>0</v>
      </c>
      <c r="B8" s="89">
        <f>'Stats Global'!L9</f>
        <v>0</v>
      </c>
      <c r="C8" s="89">
        <f>'Stats Global'!M9+'Stats Global'!N9</f>
        <v>0</v>
      </c>
      <c r="D8" s="89">
        <f>'Stats Global'!Q9</f>
        <v>0</v>
      </c>
      <c r="E8" s="86"/>
      <c r="F8" s="86"/>
      <c r="H8" s="87"/>
      <c r="I8" s="103"/>
      <c r="K8" s="90"/>
      <c r="L8" s="90"/>
      <c r="M8" s="90"/>
      <c r="N8" s="90"/>
      <c r="O8" s="90"/>
      <c r="Q8" s="90"/>
      <c r="R8" s="90"/>
      <c r="S8" s="90"/>
      <c r="T8" s="90"/>
      <c r="U8" s="58"/>
      <c r="V8" s="90"/>
      <c r="W8" s="90"/>
      <c r="X8" s="90"/>
    </row>
    <row r="9" spans="1:24" ht="14.25" customHeight="1" x14ac:dyDescent="0.45">
      <c r="A9" s="81">
        <f>'Stats Global'!B10</f>
        <v>0</v>
      </c>
      <c r="B9" s="89">
        <f>'Stats Global'!L10</f>
        <v>0</v>
      </c>
      <c r="C9" s="89">
        <f>'Stats Global'!M10+'Stats Global'!N10</f>
        <v>0</v>
      </c>
      <c r="D9" s="89">
        <f>'Stats Global'!Q10</f>
        <v>0</v>
      </c>
      <c r="E9" s="86"/>
      <c r="F9" s="86"/>
      <c r="H9" s="87"/>
      <c r="I9" s="103"/>
      <c r="K9" s="90"/>
      <c r="L9" s="90"/>
      <c r="M9" s="90"/>
      <c r="N9" s="90"/>
      <c r="O9" s="90"/>
      <c r="Q9" s="90"/>
      <c r="R9" s="90"/>
      <c r="S9" s="90"/>
      <c r="T9" s="90"/>
      <c r="U9" s="58"/>
      <c r="V9" s="90"/>
      <c r="W9" s="90"/>
      <c r="X9" s="90"/>
    </row>
    <row r="10" spans="1:24" ht="14.25" customHeight="1" x14ac:dyDescent="0.45">
      <c r="A10" s="81">
        <f>'Stats Global'!B11</f>
        <v>0</v>
      </c>
      <c r="B10" s="89">
        <f>'Stats Global'!L11</f>
        <v>0</v>
      </c>
      <c r="C10" s="89">
        <f>'Stats Global'!M11+'Stats Global'!N11</f>
        <v>0</v>
      </c>
      <c r="D10" s="89">
        <f>'Stats Global'!Q11</f>
        <v>0</v>
      </c>
      <c r="E10" s="86"/>
      <c r="F10" s="86"/>
      <c r="H10" s="87"/>
      <c r="I10" s="103"/>
      <c r="K10" s="58"/>
      <c r="V10" s="90"/>
      <c r="W10" s="90"/>
      <c r="X10" s="90"/>
    </row>
    <row r="11" spans="1:24" ht="14.25" customHeight="1" x14ac:dyDescent="0.45">
      <c r="A11" s="81">
        <f>'Stats Global'!B12</f>
        <v>0</v>
      </c>
      <c r="B11" s="89">
        <f>'Stats Global'!L12</f>
        <v>0</v>
      </c>
      <c r="C11" s="89">
        <f>'Stats Global'!M12+'Stats Global'!N12</f>
        <v>0</v>
      </c>
      <c r="D11" s="89">
        <f>'Stats Global'!Q12</f>
        <v>0</v>
      </c>
      <c r="E11" s="86"/>
      <c r="F11" s="86"/>
      <c r="H11" s="87"/>
      <c r="I11" s="103"/>
      <c r="K11" s="90"/>
      <c r="L11" s="90"/>
      <c r="M11" s="90"/>
      <c r="N11" s="90"/>
      <c r="O11" s="90"/>
      <c r="Q11" s="90"/>
      <c r="R11" s="90"/>
      <c r="S11" s="90"/>
      <c r="T11" s="90"/>
      <c r="U11" s="58"/>
      <c r="V11" s="90"/>
      <c r="W11" s="90"/>
      <c r="X11" s="90"/>
    </row>
    <row r="12" spans="1:24" ht="14.25" customHeight="1" x14ac:dyDescent="0.45">
      <c r="A12" s="81">
        <f>'Stats Global'!B13</f>
        <v>0</v>
      </c>
      <c r="B12" s="89">
        <f>'Stats Global'!L13</f>
        <v>0</v>
      </c>
      <c r="C12" s="89">
        <f>'Stats Global'!M13+'Stats Global'!N13</f>
        <v>0</v>
      </c>
      <c r="D12" s="89">
        <f>'Stats Global'!Q13</f>
        <v>0</v>
      </c>
      <c r="E12" s="86"/>
      <c r="F12" s="86"/>
      <c r="H12" s="87"/>
      <c r="I12" s="103"/>
      <c r="K12" s="90"/>
      <c r="L12" s="90"/>
      <c r="M12" s="90"/>
      <c r="N12" s="90"/>
      <c r="O12" s="90"/>
      <c r="Q12" s="90"/>
      <c r="R12" s="90"/>
      <c r="S12" s="90"/>
      <c r="T12" s="90"/>
      <c r="U12" s="58"/>
      <c r="V12" s="90"/>
      <c r="W12" s="90"/>
      <c r="X12" s="90"/>
    </row>
    <row r="13" spans="1:24" ht="14.25" customHeight="1" x14ac:dyDescent="0.45">
      <c r="A13" s="81">
        <f>'Stats Global'!B14</f>
        <v>0</v>
      </c>
      <c r="B13" s="89">
        <f>'Stats Global'!L14</f>
        <v>0</v>
      </c>
      <c r="C13" s="89">
        <f>'Stats Global'!M14+'Stats Global'!N14</f>
        <v>0</v>
      </c>
      <c r="D13" s="89">
        <f>'Stats Global'!Q14</f>
        <v>0</v>
      </c>
      <c r="E13" s="86"/>
      <c r="F13" s="86"/>
      <c r="H13" s="87"/>
      <c r="I13" s="103"/>
      <c r="K13" s="90"/>
      <c r="L13" s="90"/>
      <c r="M13" s="90"/>
      <c r="N13" s="90"/>
      <c r="O13" s="90"/>
      <c r="Q13" s="90"/>
      <c r="R13" s="90"/>
      <c r="S13" s="90"/>
      <c r="T13" s="90"/>
      <c r="U13" s="58"/>
      <c r="V13" s="90"/>
      <c r="W13" s="90"/>
      <c r="X13" s="90"/>
    </row>
    <row r="14" spans="1:24" ht="14.25" customHeight="1" x14ac:dyDescent="0.45">
      <c r="A14" s="81">
        <f>'Stats Global'!B15</f>
        <v>0</v>
      </c>
      <c r="B14" s="89">
        <f>'Stats Global'!L15</f>
        <v>0</v>
      </c>
      <c r="C14" s="89">
        <f>'Stats Global'!M15+'Stats Global'!N15</f>
        <v>0</v>
      </c>
      <c r="D14" s="89">
        <f>'Stats Global'!Q15</f>
        <v>0</v>
      </c>
      <c r="E14" s="86"/>
      <c r="F14" s="86"/>
      <c r="K14" s="90"/>
      <c r="L14" s="90"/>
      <c r="M14" s="90"/>
      <c r="N14" s="90"/>
      <c r="O14" s="90"/>
      <c r="Q14" s="90"/>
      <c r="R14" s="90"/>
      <c r="S14" s="90"/>
      <c r="T14" s="90"/>
      <c r="U14" s="58"/>
      <c r="V14" s="90"/>
      <c r="W14" s="90"/>
      <c r="X14" s="90"/>
    </row>
    <row r="15" spans="1:24" ht="14.25" customHeight="1" x14ac:dyDescent="0.45">
      <c r="A15" s="81">
        <f>'Stats Global'!B16</f>
        <v>0</v>
      </c>
      <c r="B15" s="89">
        <f>'Stats Global'!L16</f>
        <v>0</v>
      </c>
      <c r="C15" s="89">
        <f>'Stats Global'!M16+'Stats Global'!N16</f>
        <v>0</v>
      </c>
      <c r="D15" s="89">
        <f>'Stats Global'!Q16</f>
        <v>0</v>
      </c>
      <c r="E15" s="86"/>
      <c r="F15" s="86"/>
      <c r="K15" s="90"/>
      <c r="L15" s="90"/>
      <c r="M15" s="90"/>
      <c r="N15" s="90"/>
      <c r="O15" s="90"/>
      <c r="Q15" s="90"/>
      <c r="R15" s="90"/>
      <c r="S15" s="90"/>
      <c r="T15" s="90"/>
      <c r="U15" s="58"/>
      <c r="V15" s="90"/>
      <c r="W15" s="90"/>
      <c r="X15" s="90"/>
    </row>
    <row r="16" spans="1:24" ht="14.25" customHeight="1" x14ac:dyDescent="0.45">
      <c r="A16" s="81">
        <f>'Stats Global'!B17</f>
        <v>0</v>
      </c>
      <c r="B16" s="89">
        <f>'Stats Global'!L17</f>
        <v>0</v>
      </c>
      <c r="C16" s="89">
        <f>'Stats Global'!M17+'Stats Global'!N17</f>
        <v>0</v>
      </c>
      <c r="D16" s="89">
        <f>'Stats Global'!Q17</f>
        <v>0</v>
      </c>
      <c r="E16" s="86"/>
      <c r="F16" s="86"/>
      <c r="K16" s="90"/>
      <c r="L16" s="90"/>
      <c r="M16" s="90"/>
      <c r="N16" s="90"/>
      <c r="O16" s="90"/>
      <c r="Q16" s="90"/>
      <c r="R16" s="90"/>
      <c r="S16" s="90"/>
      <c r="T16" s="90"/>
      <c r="U16" s="58"/>
      <c r="V16" s="90"/>
      <c r="W16" s="90"/>
      <c r="X16" s="90"/>
    </row>
    <row r="17" spans="1:24" ht="14.25" customHeight="1" x14ac:dyDescent="0.45">
      <c r="A17" s="81">
        <f>'Stats Global'!B18</f>
        <v>0</v>
      </c>
      <c r="B17" s="89">
        <f>'Stats Global'!L18</f>
        <v>0</v>
      </c>
      <c r="C17" s="89">
        <f>'Stats Global'!M18+'Stats Global'!N18</f>
        <v>0</v>
      </c>
      <c r="D17" s="89">
        <f>'Stats Global'!Q18</f>
        <v>0</v>
      </c>
      <c r="E17" s="93"/>
      <c r="F17" s="93"/>
      <c r="K17" s="90"/>
      <c r="L17" s="90"/>
      <c r="M17" s="90"/>
      <c r="N17" s="90"/>
      <c r="O17" s="90"/>
      <c r="Q17" s="90"/>
      <c r="R17" s="90"/>
      <c r="S17" s="90"/>
      <c r="T17" s="90"/>
      <c r="U17" s="58"/>
      <c r="V17" s="90"/>
      <c r="W17" s="90"/>
      <c r="X17" s="90"/>
    </row>
    <row r="18" spans="1:24" ht="14.25" customHeight="1" x14ac:dyDescent="0.45">
      <c r="A18" s="81">
        <f>'Stats Global'!B19</f>
        <v>0</v>
      </c>
      <c r="B18" s="89">
        <f>'Stats Global'!L19</f>
        <v>0</v>
      </c>
      <c r="C18" s="89">
        <f>'Stats Global'!M19+'Stats Global'!N19</f>
        <v>0</v>
      </c>
      <c r="D18" s="89">
        <f>'Stats Global'!Q19</f>
        <v>0</v>
      </c>
      <c r="E18" s="94"/>
      <c r="F18" s="94"/>
      <c r="K18" s="90"/>
      <c r="L18" s="90"/>
      <c r="M18" s="90"/>
      <c r="N18" s="90"/>
      <c r="O18" s="90"/>
      <c r="Q18" s="90"/>
      <c r="R18" s="90"/>
      <c r="S18" s="90"/>
      <c r="T18" s="90"/>
      <c r="U18" s="58"/>
      <c r="V18" s="90"/>
      <c r="W18" s="90"/>
      <c r="X18" s="90"/>
    </row>
    <row r="19" spans="1:24" ht="14.25" customHeight="1" x14ac:dyDescent="0.45">
      <c r="A19" s="81">
        <f>'Stats Global'!B20</f>
        <v>0</v>
      </c>
      <c r="B19" s="89">
        <f>'Stats Global'!L20</f>
        <v>0</v>
      </c>
      <c r="C19" s="89">
        <f>'Stats Global'!M20+'Stats Global'!N20</f>
        <v>0</v>
      </c>
      <c r="D19" s="89">
        <f>'Stats Global'!Q20</f>
        <v>0</v>
      </c>
      <c r="E19" s="95"/>
      <c r="F19" s="95"/>
      <c r="K19" s="90"/>
      <c r="L19" s="90"/>
      <c r="M19" s="90"/>
      <c r="N19" s="90"/>
      <c r="O19" s="90"/>
      <c r="Q19" s="90"/>
      <c r="R19" s="90"/>
      <c r="S19" s="90"/>
      <c r="T19" s="90"/>
      <c r="U19" s="58"/>
      <c r="V19" s="90"/>
      <c r="W19" s="90"/>
      <c r="X19" s="90"/>
    </row>
    <row r="20" spans="1:24" ht="14.25" customHeight="1" x14ac:dyDescent="0.45">
      <c r="A20" s="81">
        <f>'Stats Global'!B21</f>
        <v>0</v>
      </c>
      <c r="B20" s="89">
        <f>'Stats Global'!L21</f>
        <v>0</v>
      </c>
      <c r="C20" s="89">
        <f>'Stats Global'!M21+'Stats Global'!N21</f>
        <v>0</v>
      </c>
      <c r="D20" s="89">
        <f>'Stats Global'!Q21</f>
        <v>0</v>
      </c>
      <c r="E20" s="96"/>
      <c r="F20" s="96"/>
      <c r="K20" s="90"/>
      <c r="L20" s="90"/>
      <c r="M20" s="90"/>
      <c r="N20" s="90"/>
      <c r="O20" s="90"/>
      <c r="Q20" s="90"/>
      <c r="R20" s="90"/>
      <c r="S20" s="90"/>
      <c r="T20" s="90"/>
      <c r="U20" s="58"/>
      <c r="V20" s="90"/>
      <c r="W20" s="90"/>
      <c r="X20" s="90"/>
    </row>
    <row r="21" spans="1:24" ht="14.25" customHeight="1" x14ac:dyDescent="0.45">
      <c r="A21" s="81">
        <f>'Stats Global'!B22</f>
        <v>0</v>
      </c>
      <c r="B21" s="89">
        <f>'Stats Global'!L22</f>
        <v>0</v>
      </c>
      <c r="C21" s="89">
        <f>'Stats Global'!M22+'Stats Global'!N22</f>
        <v>0</v>
      </c>
      <c r="D21" s="89">
        <f>'Stats Global'!Q22</f>
        <v>0</v>
      </c>
      <c r="E21" s="86"/>
      <c r="F21" s="86"/>
      <c r="K21" s="90"/>
      <c r="L21" s="90"/>
      <c r="M21" s="90"/>
      <c r="N21" s="90"/>
      <c r="O21" s="90"/>
      <c r="Q21" s="90"/>
      <c r="R21" s="90"/>
      <c r="S21" s="90"/>
      <c r="T21" s="90"/>
      <c r="U21" s="58"/>
      <c r="V21" s="90"/>
      <c r="W21" s="90"/>
      <c r="X21" s="90"/>
    </row>
    <row r="22" spans="1:24" ht="14.25" customHeight="1" x14ac:dyDescent="0.45">
      <c r="A22" s="81">
        <f>'Stats Global'!B23</f>
        <v>0</v>
      </c>
      <c r="B22" s="89">
        <f>'Stats Global'!L23</f>
        <v>0</v>
      </c>
      <c r="C22" s="89">
        <f>'Stats Global'!M23+'Stats Global'!N23</f>
        <v>0</v>
      </c>
      <c r="D22" s="89">
        <f>'Stats Global'!Q23</f>
        <v>0</v>
      </c>
      <c r="E22" s="86"/>
      <c r="F22" s="86"/>
      <c r="K22" s="90"/>
      <c r="L22" s="90"/>
      <c r="M22" s="90"/>
      <c r="N22" s="90"/>
      <c r="O22" s="90"/>
      <c r="Q22" s="90"/>
      <c r="R22" s="90"/>
      <c r="S22" s="90"/>
      <c r="T22" s="90"/>
      <c r="U22" s="58"/>
      <c r="V22" s="90"/>
      <c r="W22" s="90"/>
      <c r="X22" s="90"/>
    </row>
    <row r="23" spans="1:24" ht="14.25" customHeight="1" x14ac:dyDescent="0.45">
      <c r="A23" s="81">
        <f>'Stats Global'!B24</f>
        <v>0</v>
      </c>
      <c r="B23" s="89">
        <f>'Stats Global'!L24</f>
        <v>0</v>
      </c>
      <c r="C23" s="89">
        <f>'Stats Global'!M24+'Stats Global'!N24</f>
        <v>0</v>
      </c>
      <c r="D23" s="89">
        <f>'Stats Global'!Q24</f>
        <v>0</v>
      </c>
      <c r="E23" s="97"/>
      <c r="F23" s="86"/>
      <c r="G23" s="98"/>
      <c r="K23" s="90"/>
      <c r="L23" s="90"/>
      <c r="M23" s="90"/>
      <c r="N23" s="90"/>
      <c r="O23" s="90"/>
      <c r="Q23" s="90"/>
      <c r="R23" s="90"/>
      <c r="S23" s="90"/>
      <c r="T23" s="90"/>
      <c r="U23" s="58"/>
      <c r="V23" s="90"/>
      <c r="W23" s="90"/>
      <c r="X23" s="90"/>
    </row>
    <row r="24" spans="1:24" ht="14.25" customHeight="1" x14ac:dyDescent="0.45">
      <c r="A24" s="81">
        <f>'Stats Global'!B25</f>
        <v>0</v>
      </c>
      <c r="B24" s="89">
        <f>'Stats Global'!L25</f>
        <v>0</v>
      </c>
      <c r="C24" s="89">
        <f>'Stats Global'!M25+'Stats Global'!N25</f>
        <v>0</v>
      </c>
      <c r="D24" s="89">
        <f>'Stats Global'!Q25</f>
        <v>0</v>
      </c>
      <c r="E24" s="97"/>
      <c r="F24" s="86"/>
      <c r="G24" s="98"/>
      <c r="K24" s="90"/>
      <c r="L24" s="90"/>
      <c r="M24" s="90"/>
      <c r="N24" s="90"/>
      <c r="O24" s="90"/>
      <c r="Q24" s="90"/>
      <c r="R24" s="90"/>
      <c r="S24" s="90"/>
      <c r="T24" s="90"/>
      <c r="U24" s="58"/>
      <c r="V24" s="90"/>
      <c r="W24" s="90"/>
      <c r="X24" s="90"/>
    </row>
    <row r="25" spans="1:24" ht="14.25" customHeight="1" x14ac:dyDescent="0.45">
      <c r="A25" s="81">
        <f>'Stats Global'!B26</f>
        <v>0</v>
      </c>
      <c r="B25" s="89">
        <f>'Stats Global'!L26</f>
        <v>0</v>
      </c>
      <c r="C25" s="89">
        <f>'Stats Global'!M26+'Stats Global'!N26</f>
        <v>0</v>
      </c>
      <c r="D25" s="89">
        <f>'Stats Global'!Q26</f>
        <v>0</v>
      </c>
      <c r="E25" s="97"/>
      <c r="F25" s="86"/>
      <c r="G25" s="98"/>
      <c r="K25" s="90"/>
      <c r="L25" s="90"/>
      <c r="M25" s="90"/>
      <c r="N25" s="90"/>
      <c r="O25" s="90"/>
      <c r="Q25" s="90"/>
      <c r="R25" s="90"/>
      <c r="S25" s="90"/>
      <c r="T25" s="90"/>
      <c r="U25" s="58"/>
      <c r="V25" s="90"/>
      <c r="W25" s="90"/>
      <c r="X25" s="90"/>
    </row>
    <row r="26" spans="1:24" ht="14.25" customHeight="1" x14ac:dyDescent="0.45">
      <c r="A26" s="81">
        <f>'Stats Global'!B27</f>
        <v>0</v>
      </c>
      <c r="B26" s="89">
        <f>'Stats Global'!L27</f>
        <v>0</v>
      </c>
      <c r="C26" s="89">
        <f>'Stats Global'!M27+'Stats Global'!N27</f>
        <v>0</v>
      </c>
      <c r="D26" s="89">
        <f>'Stats Global'!Q27</f>
        <v>0</v>
      </c>
      <c r="E26" s="86"/>
      <c r="F26" s="86"/>
      <c r="K26" s="90"/>
      <c r="L26" s="90"/>
      <c r="M26" s="90"/>
      <c r="N26" s="90"/>
      <c r="O26" s="90"/>
      <c r="Q26" s="90"/>
      <c r="R26" s="90"/>
      <c r="S26" s="90"/>
      <c r="T26" s="90"/>
      <c r="U26" s="58"/>
      <c r="V26" s="90"/>
      <c r="W26" s="90"/>
      <c r="X26" s="90"/>
    </row>
    <row r="27" spans="1:24" ht="14.25" customHeight="1" x14ac:dyDescent="0.45">
      <c r="A27" s="81">
        <f>'Stats Global'!B28</f>
        <v>0</v>
      </c>
      <c r="B27" s="89">
        <f>'Stats Global'!L28</f>
        <v>0</v>
      </c>
      <c r="C27" s="89">
        <f>'Stats Global'!M28+'Stats Global'!N28</f>
        <v>0</v>
      </c>
      <c r="D27" s="89">
        <f>'Stats Global'!Q28</f>
        <v>0</v>
      </c>
      <c r="E27" s="86"/>
      <c r="F27" s="86"/>
      <c r="K27" s="90"/>
      <c r="L27" s="90"/>
      <c r="M27" s="90"/>
      <c r="N27" s="90"/>
      <c r="O27" s="90"/>
      <c r="Q27" s="90"/>
      <c r="R27" s="90"/>
      <c r="S27" s="90"/>
      <c r="T27" s="90"/>
      <c r="U27" s="58"/>
      <c r="V27" s="90"/>
      <c r="W27" s="90"/>
      <c r="X27" s="90"/>
    </row>
    <row r="28" spans="1:24" ht="14.25" customHeight="1" x14ac:dyDescent="0.45">
      <c r="A28" s="81">
        <f>'Stats Global'!B29</f>
        <v>0</v>
      </c>
      <c r="B28" s="89">
        <f>'Stats Global'!L29</f>
        <v>0</v>
      </c>
      <c r="C28" s="89">
        <f>'Stats Global'!M29+'Stats Global'!N29</f>
        <v>0</v>
      </c>
      <c r="D28" s="89">
        <f>'Stats Global'!Q29</f>
        <v>0</v>
      </c>
      <c r="E28" s="86"/>
      <c r="F28" s="86"/>
      <c r="K28" s="90"/>
      <c r="L28" s="90"/>
      <c r="M28" s="90"/>
      <c r="N28" s="90"/>
      <c r="O28" s="90"/>
      <c r="Q28" s="90"/>
      <c r="R28" s="90"/>
      <c r="S28" s="90"/>
      <c r="T28" s="90"/>
      <c r="U28" s="58"/>
      <c r="V28" s="90"/>
      <c r="W28" s="90"/>
      <c r="X28" s="90"/>
    </row>
    <row r="29" spans="1:24" ht="14.25" customHeight="1" x14ac:dyDescent="0.45">
      <c r="A29" s="81">
        <f>'Stats Global'!B30</f>
        <v>0</v>
      </c>
      <c r="B29" s="89">
        <f>'Stats Global'!L30</f>
        <v>0</v>
      </c>
      <c r="C29" s="89">
        <f>'Stats Global'!M30+'Stats Global'!N30</f>
        <v>0</v>
      </c>
      <c r="D29" s="89">
        <f>'Stats Global'!Q30</f>
        <v>0</v>
      </c>
      <c r="E29" s="86"/>
      <c r="F29" s="86"/>
      <c r="K29" s="90"/>
      <c r="L29" s="90"/>
      <c r="M29" s="90"/>
      <c r="N29" s="90"/>
      <c r="O29" s="90"/>
      <c r="Q29" s="90"/>
      <c r="R29" s="90"/>
      <c r="S29" s="90"/>
      <c r="T29" s="90"/>
      <c r="U29" s="58"/>
      <c r="V29" s="104"/>
      <c r="W29" s="90"/>
      <c r="X29" s="90"/>
    </row>
    <row r="30" spans="1:24" ht="14.25" customHeight="1" x14ac:dyDescent="0.45">
      <c r="A30" s="81">
        <f>'Stats Global'!B31</f>
        <v>0</v>
      </c>
      <c r="B30" s="89">
        <f>'Stats Global'!L31</f>
        <v>0</v>
      </c>
      <c r="C30" s="89">
        <f>'Stats Global'!M31+'Stats Global'!N31</f>
        <v>0</v>
      </c>
      <c r="D30" s="89">
        <f>'Stats Global'!Q31</f>
        <v>0</v>
      </c>
      <c r="E30" s="86"/>
      <c r="F30" s="86"/>
      <c r="K30" s="90"/>
      <c r="L30" s="90"/>
      <c r="M30" s="90"/>
      <c r="N30" s="90"/>
      <c r="O30" s="90"/>
      <c r="P30" s="87"/>
      <c r="Q30" s="90"/>
      <c r="R30" s="90"/>
      <c r="S30" s="90"/>
      <c r="T30" s="90"/>
      <c r="U30" s="58"/>
      <c r="V30" s="90"/>
      <c r="W30" s="90"/>
      <c r="X30" s="90"/>
    </row>
    <row r="31" spans="1:24" ht="14.25" customHeight="1" x14ac:dyDescent="0.45">
      <c r="A31" s="81">
        <f>'Stats Global'!B32</f>
        <v>0</v>
      </c>
      <c r="B31" s="89">
        <f>'Stats Global'!L32</f>
        <v>0</v>
      </c>
      <c r="C31" s="89">
        <f>'Stats Global'!M32+'Stats Global'!N32</f>
        <v>0</v>
      </c>
      <c r="D31" s="89">
        <f>'Stats Global'!Q32</f>
        <v>0</v>
      </c>
      <c r="E31" s="86"/>
      <c r="F31" s="86"/>
      <c r="J31" s="87"/>
      <c r="Q31" s="99"/>
      <c r="U31" s="58"/>
      <c r="V31" s="58"/>
      <c r="W31" s="58"/>
      <c r="X31" s="58"/>
    </row>
    <row r="32" spans="1:24" ht="14.25" customHeight="1" x14ac:dyDescent="0.45">
      <c r="A32" s="81">
        <f>'Stats Global'!B33</f>
        <v>0</v>
      </c>
      <c r="B32" s="89">
        <f>'Stats Global'!L33</f>
        <v>0</v>
      </c>
      <c r="C32" s="89">
        <f>'Stats Global'!M33+'Stats Global'!N33</f>
        <v>0</v>
      </c>
      <c r="D32" s="89">
        <f>'Stats Global'!Q33</f>
        <v>0</v>
      </c>
      <c r="E32" s="86"/>
      <c r="F32" s="86"/>
      <c r="J32" s="87"/>
      <c r="K32" s="100" t="str">
        <f>M32&amp;H4&amp;","&amp;I4&amp;"],"</f>
        <v>"PartA":[0,0],</v>
      </c>
      <c r="L32" s="87"/>
      <c r="M32" s="82" t="s">
        <v>137</v>
      </c>
      <c r="O32" s="82" t="s">
        <v>141</v>
      </c>
      <c r="Q32" s="101">
        <f>SUM(Table11[Average])</f>
        <v>0</v>
      </c>
    </row>
    <row r="33" spans="1:17" ht="14.25" customHeight="1" x14ac:dyDescent="0.45">
      <c r="A33" s="81">
        <f>'Stats Global'!B34</f>
        <v>0</v>
      </c>
      <c r="B33" s="89">
        <f>'Stats Global'!L34</f>
        <v>0</v>
      </c>
      <c r="C33" s="89">
        <f>'Stats Global'!M34+'Stats Global'!N34</f>
        <v>0</v>
      </c>
      <c r="D33" s="89">
        <f>'Stats Global'!Q34</f>
        <v>0</v>
      </c>
      <c r="E33" s="86"/>
      <c r="F33" s="86"/>
      <c r="K33" s="82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2" t="s">
        <v>138</v>
      </c>
      <c r="O33" s="102">
        <f>MAX(Table11[Points])</f>
        <v>0</v>
      </c>
      <c r="P33" s="82" t="str">
        <f>IF(O33&lt;&gt;0,IF(O33=M5,L5,IF(O33=M6,L6,IF(M7=O33,L7,IF(M8=O33,L8,L9)))),"N/A")</f>
        <v>N/A</v>
      </c>
      <c r="Q33" s="101">
        <f>SUM(Table11[Averages])</f>
        <v>0</v>
      </c>
    </row>
    <row r="34" spans="1:17" ht="14.25" customHeight="1" x14ac:dyDescent="0.45">
      <c r="A34" s="81">
        <f>'Stats Global'!B35</f>
        <v>0</v>
      </c>
      <c r="B34" s="89">
        <f>'Stats Global'!L35</f>
        <v>0</v>
      </c>
      <c r="C34" s="89">
        <f>'Stats Global'!M35+'Stats Global'!N35</f>
        <v>0</v>
      </c>
      <c r="D34" s="89">
        <f>'Stats Global'!Q35</f>
        <v>0</v>
      </c>
      <c r="E34" s="86"/>
      <c r="F34" s="86"/>
      <c r="K34" s="82" t="str">
        <f>M34&amp;Q32&amp;","&amp;Q33&amp;","&amp;Q34&amp;","&amp;Q35&amp;","&amp;Q36&amp;","&amp;Q37&amp;"],"</f>
        <v>"PartC":[0,0,0,0,0,0],</v>
      </c>
      <c r="M34" s="82" t="s">
        <v>139</v>
      </c>
      <c r="O34" s="102">
        <f>MAX(Table11[Finishes])</f>
        <v>0</v>
      </c>
      <c r="P34" s="82" t="str">
        <f>IF(O34&lt;&gt;0,IF(O34=O5,L5,IF(O34=O6,L6,IF(O7=O34,L7,IF(O8=O34,L8,L9)))),"N/A")</f>
        <v>N/A</v>
      </c>
      <c r="Q34" s="101">
        <f>SUM(Table11[Averages2])</f>
        <v>0</v>
      </c>
    </row>
    <row r="35" spans="1:17" ht="14.25" customHeight="1" x14ac:dyDescent="0.45">
      <c r="A35" s="81">
        <f>'Stats Global'!B36</f>
        <v>0</v>
      </c>
      <c r="B35" s="89">
        <f>'Stats Global'!L36</f>
        <v>0</v>
      </c>
      <c r="C35" s="89">
        <f>'Stats Global'!M36+'Stats Global'!N36</f>
        <v>0</v>
      </c>
      <c r="D35" s="89">
        <f>'Stats Global'!Q36</f>
        <v>0</v>
      </c>
      <c r="E35" s="86"/>
      <c r="F35" s="86"/>
      <c r="K35" s="82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2" t="s">
        <v>140</v>
      </c>
      <c r="O35" s="102">
        <f>MAX(Table11[Midranges])</f>
        <v>0</v>
      </c>
      <c r="P35" s="82" t="str">
        <f>IF(O35&lt;&gt;0,IF(O35=Q5,L5,IF(O35=Q6,L6,IF(Q7=O35,L7,IF(Q8=O35,L8,L9)))),"N/A")</f>
        <v>N/A</v>
      </c>
      <c r="Q35" s="101">
        <f>SUM(Table11[Averages3])</f>
        <v>0</v>
      </c>
    </row>
    <row r="36" spans="1:17" ht="14.25" customHeight="1" x14ac:dyDescent="0.45">
      <c r="A36" s="81">
        <f>'Stats Global'!B37</f>
        <v>0</v>
      </c>
      <c r="B36" s="89">
        <f>'Stats Global'!L37</f>
        <v>0</v>
      </c>
      <c r="C36" s="89">
        <f>'Stats Global'!M37+'Stats Global'!N37</f>
        <v>0</v>
      </c>
      <c r="D36" s="89">
        <f>'Stats Global'!Q37</f>
        <v>0</v>
      </c>
      <c r="E36" s="86"/>
      <c r="F36" s="86"/>
      <c r="O36" s="102">
        <f>MAX(Table11[Threes])</f>
        <v>0</v>
      </c>
      <c r="P36" s="82" t="str">
        <f>IF(O36&lt;&gt;0,IF(O36=S5,L5,IF(O36=S6,L6,IF(S7=O36,L7,IF(S8=O36,L8,L9)))),"N/A")</f>
        <v>N/A</v>
      </c>
      <c r="Q36" s="82">
        <f>ROUND(H4/COUNT(B4:B40),1)</f>
        <v>0</v>
      </c>
    </row>
    <row r="37" spans="1:17" ht="14.25" customHeight="1" x14ac:dyDescent="0.45">
      <c r="A37" s="81">
        <f>'Stats Global'!B38</f>
        <v>0</v>
      </c>
      <c r="B37" s="89">
        <f>'Stats Global'!L38</f>
        <v>0</v>
      </c>
      <c r="C37" s="89">
        <f>'Stats Global'!M38+'Stats Global'!N38</f>
        <v>0</v>
      </c>
      <c r="D37" s="89">
        <f>'Stats Global'!Q38</f>
        <v>0</v>
      </c>
      <c r="E37" s="86"/>
      <c r="F37" s="86"/>
      <c r="Q37" s="82">
        <f>ROUND(I4/COUNT(B4:B40),1)</f>
        <v>0</v>
      </c>
    </row>
    <row r="38" spans="1:17" ht="14.25" customHeight="1" x14ac:dyDescent="0.45">
      <c r="A38" s="81">
        <f>'Stats Global'!B39</f>
        <v>0</v>
      </c>
      <c r="B38" s="89">
        <f>'Stats Global'!L39</f>
        <v>0</v>
      </c>
      <c r="C38" s="89">
        <f>'Stats Global'!M39+'Stats Global'!N39</f>
        <v>0</v>
      </c>
      <c r="D38" s="89">
        <f>'Stats Global'!Q39</f>
        <v>0</v>
      </c>
      <c r="E38" s="86"/>
      <c r="F38" s="86"/>
    </row>
    <row r="39" spans="1:17" ht="14.25" customHeight="1" x14ac:dyDescent="0.45">
      <c r="A39" s="81">
        <f>'Stats Global'!B40</f>
        <v>0</v>
      </c>
      <c r="B39" s="89">
        <f>'Stats Global'!L40</f>
        <v>0</v>
      </c>
      <c r="C39" s="89">
        <f>'Stats Global'!M40+'Stats Global'!N40</f>
        <v>0</v>
      </c>
      <c r="D39" s="89">
        <f>'Stats Global'!Q40</f>
        <v>0</v>
      </c>
      <c r="E39" s="86"/>
      <c r="F39" s="86"/>
    </row>
    <row r="40" spans="1:17" ht="14.25" customHeight="1" x14ac:dyDescent="0.45">
      <c r="A40" s="81">
        <f>'Stats Global'!B41</f>
        <v>0</v>
      </c>
      <c r="B40" s="89">
        <f>'Stats Global'!L41</f>
        <v>0</v>
      </c>
      <c r="C40" s="89">
        <f>'Stats Global'!M41+'Stats Global'!N41</f>
        <v>0</v>
      </c>
      <c r="D40" s="89">
        <f>'Stats Global'!Q41</f>
        <v>0</v>
      </c>
      <c r="E40" s="86"/>
      <c r="F40" s="86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0" zoomScaleNormal="70" workbookViewId="0">
      <selection activeCell="V11" sqref="V11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122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4</v>
      </c>
      <c r="M3" s="12">
        <f>COUNTIF(D3:D40, "Loose Gooses")</f>
        <v>2</v>
      </c>
      <c r="N3" s="11">
        <f>L3/(L3+M3)</f>
        <v>0.66666666666666663</v>
      </c>
      <c r="O3" s="12">
        <v>3</v>
      </c>
      <c r="Q3" s="2" t="s">
        <v>25</v>
      </c>
      <c r="R3" s="9">
        <f t="shared" ref="R3:R18" si="0">COUNTIF($E$3:$E$40, Q3)+U3</f>
        <v>0</v>
      </c>
      <c r="S3" s="10">
        <f t="shared" ref="S3:S18" si="1">COUNTIFS($E$3:$E$40, $Q3,$F$3:$F$40,"Finish")</f>
        <v>0</v>
      </c>
      <c r="T3" s="10">
        <f t="shared" ref="T3:T18" si="2">COUNTIFS($E$3:$E$40, $Q3,$F$3:$F$40,"Midrange")</f>
        <v>0</v>
      </c>
      <c r="U3" s="10">
        <f t="shared" ref="U3:U18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47</v>
      </c>
      <c r="E4" s="26" t="s">
        <v>30</v>
      </c>
      <c r="F4" s="26" t="s">
        <v>116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4</v>
      </c>
      <c r="M4" s="12">
        <f>COUNTIF(D3:D40, "5 Musketeers")</f>
        <v>2</v>
      </c>
      <c r="N4" s="11">
        <f t="shared" ref="N4:N5" si="4">L4/(L4+M4)</f>
        <v>0.66666666666666663</v>
      </c>
      <c r="O4" s="12">
        <f>IF(AND(N4&gt;N3, N4&gt;N5), 3, IF(OR(N4&gt;N3, N4&gt;N5), 2, 1))</f>
        <v>2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31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4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2</v>
      </c>
      <c r="S5" s="10">
        <f t="shared" si="1"/>
        <v>2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5M/WW</v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26</v>
      </c>
      <c r="E6" s="26" t="s">
        <v>61</v>
      </c>
      <c r="F6" s="26" t="s">
        <v>116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LG/5M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61</v>
      </c>
      <c r="F7" s="26" t="s">
        <v>99</v>
      </c>
      <c r="G7" s="26">
        <v>2</v>
      </c>
      <c r="H7" s="26">
        <v>2</v>
      </c>
      <c r="I7" s="26">
        <v>2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44</v>
      </c>
      <c r="F8" s="26" t="s">
        <v>126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58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116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52</v>
      </c>
      <c r="F11" s="26" t="s">
        <v>99</v>
      </c>
      <c r="G11" s="26">
        <v>2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55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58</v>
      </c>
      <c r="R15" s="9">
        <f t="shared" si="0"/>
        <v>1</v>
      </c>
      <c r="S15" s="10">
        <f t="shared" si="1"/>
        <v>0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61</v>
      </c>
      <c r="R16" s="9">
        <f t="shared" si="0"/>
        <v>2</v>
      </c>
      <c r="S16" s="10">
        <f t="shared" si="1"/>
        <v>1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64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67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2,</v>
      </c>
      <c r="S25" s="17" t="str">
        <f t="shared" si="9"/>
        <v>2,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7" si="10">IF($V10, CHAR(34)&amp;"Did not Play"&amp;CHAR(34), R10)&amp;","</f>
        <v>"Did not Play",</v>
      </c>
      <c r="S30" s="17" t="str">
        <f t="shared" si="10"/>
        <v>"Did not Play",</v>
      </c>
      <c r="T30" s="17" t="str">
        <f t="shared" si="10"/>
        <v>"Did not Play",</v>
      </c>
      <c r="U30" s="17" t="str">
        <f t="shared" si="10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0"/>
        <v>0,</v>
      </c>
      <c r="S31" s="17" t="str">
        <f t="shared" si="10"/>
        <v>0,</v>
      </c>
      <c r="T31" s="17" t="str">
        <f t="shared" si="10"/>
        <v>0,</v>
      </c>
      <c r="U31" s="17" t="str">
        <f t="shared" si="10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0"/>
        <v>1,</v>
      </c>
      <c r="S32" s="17" t="str">
        <f t="shared" si="10"/>
        <v>0,</v>
      </c>
      <c r="T32" s="17" t="str">
        <f t="shared" si="10"/>
        <v>1,</v>
      </c>
      <c r="U32" s="17" t="str">
        <f t="shared" si="10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0"/>
        <v>1,</v>
      </c>
      <c r="S33" s="17" t="str">
        <f t="shared" si="10"/>
        <v>0,</v>
      </c>
      <c r="T33" s="17" t="str">
        <f t="shared" si="10"/>
        <v>1,</v>
      </c>
      <c r="U33" s="17" t="str">
        <f t="shared" si="10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0"/>
        <v>0,</v>
      </c>
      <c r="S34" s="17" t="str">
        <f t="shared" si="10"/>
        <v>0,</v>
      </c>
      <c r="T34" s="17" t="str">
        <f t="shared" si="10"/>
        <v>0,</v>
      </c>
      <c r="U34" s="17" t="str">
        <f t="shared" si="10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0"/>
        <v>1,</v>
      </c>
      <c r="S35" s="17" t="str">
        <f t="shared" si="10"/>
        <v>0,</v>
      </c>
      <c r="T35" s="17" t="str">
        <f t="shared" si="10"/>
        <v>1,</v>
      </c>
      <c r="U35" s="17" t="str">
        <f t="shared" si="10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0"/>
        <v>2,</v>
      </c>
      <c r="S36" s="17" t="str">
        <f t="shared" si="10"/>
        <v>1,</v>
      </c>
      <c r="T36" s="17" t="str">
        <f t="shared" si="10"/>
        <v>1,</v>
      </c>
      <c r="U36" s="17" t="str">
        <f t="shared" si="10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0"/>
        <v>0,</v>
      </c>
      <c r="S37" s="17" t="str">
        <f t="shared" si="10"/>
        <v>0,</v>
      </c>
      <c r="T37" s="17" t="str">
        <f t="shared" si="10"/>
        <v>0,</v>
      </c>
      <c r="U37" s="17" t="str">
        <f t="shared" si="1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>
        <f>IF($V18, CHAR(34)&amp;"Did not Play"&amp;CHAR(34), R18)</f>
        <v>0</v>
      </c>
      <c r="S38" s="17">
        <f>IF($V18, CHAR(34)&amp;"Did not Play"&amp;CHAR(34), S18)</f>
        <v>0</v>
      </c>
      <c r="T38" s="17">
        <f>IF($V18, CHAR(34)&amp;"Did not Play"&amp;CHAR(34), T18)</f>
        <v>0</v>
      </c>
      <c r="U38" s="17">
        <f>IF($V18, CHAR(34)&amp;"Did not Play"&amp;CHAR(34), U18)</f>
        <v>0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9"/>
      <c r="S40" s="9"/>
      <c r="T40" s="9"/>
      <c r="U40" s="9"/>
    </row>
    <row r="41" spans="2:26" ht="14.25" customHeight="1" x14ac:dyDescent="0.9">
      <c r="R41" s="105"/>
      <c r="S41" s="105"/>
      <c r="T41" s="115" t="s">
        <v>120</v>
      </c>
      <c r="U41" s="115"/>
      <c r="V41" s="115"/>
    </row>
    <row r="42" spans="2:26" ht="14.25" customHeight="1" x14ac:dyDescent="0.9">
      <c r="R42" s="105"/>
      <c r="S42" s="105"/>
      <c r="T42" s="115"/>
      <c r="U42" s="115"/>
      <c r="V42" s="115"/>
    </row>
    <row r="43" spans="2:26" ht="14.25" customHeight="1" x14ac:dyDescent="0.45">
      <c r="B43" s="17" t="s">
        <v>176</v>
      </c>
      <c r="T43" s="74" t="s">
        <v>174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177</v>
      </c>
      <c r="G44" s="106" t="s">
        <v>183</v>
      </c>
      <c r="H44" s="106" t="s">
        <v>184</v>
      </c>
      <c r="I44" s="17" t="s">
        <v>178</v>
      </c>
      <c r="J44" s="17" t="s">
        <v>185</v>
      </c>
      <c r="K44" s="106" t="s">
        <v>186</v>
      </c>
      <c r="L44" s="17" t="s">
        <v>179</v>
      </c>
      <c r="M44" s="106" t="s">
        <v>187</v>
      </c>
      <c r="N44" s="106" t="s">
        <v>188</v>
      </c>
      <c r="O44" s="17" t="s">
        <v>180</v>
      </c>
      <c r="P44" s="17" t="s">
        <v>181</v>
      </c>
      <c r="Q44" s="17" t="s">
        <v>182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80" t="str">
        <f>C2</f>
        <v>24-May</v>
      </c>
      <c r="C45" s="17">
        <f>MAX(L3:L5)</f>
        <v>4</v>
      </c>
      <c r="D45" s="17">
        <f>C45-E45</f>
        <v>4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2</v>
      </c>
      <c r="I45" s="17">
        <f>COUNT(Y4:Y39)</f>
        <v>0</v>
      </c>
      <c r="J45" s="17">
        <f>COUNTIF(X4:X39, "LG/WW")</f>
        <v>2</v>
      </c>
      <c r="K45" s="17">
        <f>COUNTIF(Z4:Z39, "5M/WW")</f>
        <v>2</v>
      </c>
      <c r="L45" s="17">
        <f>COUNT(Z4:Z39)</f>
        <v>0</v>
      </c>
      <c r="M45" s="17">
        <f>COUNTIF(X4:X39, "LG/5M")</f>
        <v>2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CHAR(34)&amp;"Points"&amp;CHAR(34)&amp;":["&amp;R23&amp;R24&amp;R25&amp;R26&amp;R27&amp;R28&amp;R29&amp;R30&amp;R31&amp;R32&amp;R33&amp;R34&amp;R35&amp;R36&amp;R37&amp;R38&amp;"],"</f>
        <v>"Points":[0,0,2,0,0,0,0,"Did not Play",0,1,1,0,1,2,0,0],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CHAR(34)&amp;"Finishes"&amp;CHAR(34)&amp;":["&amp;S23&amp;S24&amp;S25&amp;S26&amp;S27&amp;S28&amp;S29&amp;S30&amp;S31&amp;S32&amp;S33&amp;S34&amp;S35&amp;S36&amp;S37&amp;S38&amp;"],"</f>
        <v>"Finishes":[0,0,2,0,0,0,0,"Did not Play",0,0,0,0,0,1,0,0],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CHAR(34)&amp;"Midrange"&amp;CHAR(34)&amp;":["&amp;T23&amp;T24&amp;T25&amp;T26&amp;T27&amp;T28&amp;T29&amp;T30&amp;T31&amp;T32&amp;T33&amp;T34&amp;T35&amp;T36&amp;T37&amp;T38&amp;"],"</f>
        <v>"Midrange":[0,0,0,0,0,0,0,"Did not Play",0,1,1,0,1,1,0,0],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CHAR(34)&amp;"ThreePointers"&amp;CHAR(34)&amp;":["&amp;U23&amp;U24&amp;U25&amp;U26&amp;U27&amp;U28&amp;U29&amp;U30&amp;U31&amp;U32&amp;U33&amp;U34&amp;U35&amp;U36&amp;U37&amp;U38&amp;"]"</f>
        <v>"ThreePointers":[0,0,0,0,0,0,0,"Did not Play",0,0,0,0,0,0,0,0]</v>
      </c>
    </row>
    <row r="49" spans="20:20" ht="14.25" customHeight="1" x14ac:dyDescent="0.45">
      <c r="T49" s="74" t="s">
        <v>175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2023-07-01T08:45:06Z</dcterms:modified>
</cp:coreProperties>
</file>