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LTBO\Other Files\"/>
    </mc:Choice>
  </mc:AlternateContent>
  <xr:revisionPtr revIDLastSave="0" documentId="13_ncr:1_{DF7DCB71-08CD-42A7-A805-07B66F7E5FF2}" xr6:coauthVersionLast="47" xr6:coauthVersionMax="47" xr10:uidLastSave="{00000000-0000-0000-0000-000000000000}"/>
  <bookViews>
    <workbookView xWindow="-98" yWindow="-98" windowWidth="22695" windowHeight="14595" activeTab="2" xr2:uid="{9CA52F10-A8DE-413C-A178-2430F032102C}"/>
  </bookViews>
  <sheets>
    <sheet name="SfW" sheetId="2" r:id="rId1"/>
    <sheet name="Stats Global" sheetId="3" r:id="rId2"/>
    <sheet name="Statistics LG" sheetId="4" r:id="rId3"/>
    <sheet name="Statistics WW" sheetId="5" r:id="rId4"/>
    <sheet name="Statistics 5M" sheetId="6" r:id="rId5"/>
    <sheet name="Template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3" i="7" l="1"/>
  <c r="K37" i="2"/>
  <c r="Z39" i="7"/>
  <c r="Y39" i="7"/>
  <c r="X39" i="7"/>
  <c r="Z38" i="7"/>
  <c r="Y38" i="7"/>
  <c r="X38" i="7"/>
  <c r="Z37" i="7"/>
  <c r="Y37" i="7"/>
  <c r="X37" i="7"/>
  <c r="Z36" i="7"/>
  <c r="Y36" i="7"/>
  <c r="X36" i="7"/>
  <c r="Z35" i="7"/>
  <c r="Y35" i="7"/>
  <c r="X35" i="7"/>
  <c r="Z34" i="7"/>
  <c r="Y34" i="7"/>
  <c r="X34" i="7"/>
  <c r="Z33" i="7"/>
  <c r="Y33" i="7"/>
  <c r="X33" i="7"/>
  <c r="Z32" i="7"/>
  <c r="Y32" i="7"/>
  <c r="X32" i="7"/>
  <c r="Z31" i="7"/>
  <c r="Y31" i="7"/>
  <c r="X31" i="7"/>
  <c r="Z30" i="7"/>
  <c r="Y30" i="7"/>
  <c r="X30" i="7"/>
  <c r="Z29" i="7"/>
  <c r="Y29" i="7"/>
  <c r="X29" i="7"/>
  <c r="Z28" i="7"/>
  <c r="Y28" i="7"/>
  <c r="X28" i="7"/>
  <c r="Z27" i="7"/>
  <c r="Y27" i="7"/>
  <c r="X27" i="7"/>
  <c r="Z26" i="7"/>
  <c r="Y26" i="7"/>
  <c r="X26" i="7"/>
  <c r="Z25" i="7"/>
  <c r="Y25" i="7"/>
  <c r="X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AE18" i="7"/>
  <c r="AD18" i="7"/>
  <c r="AC18" i="7"/>
  <c r="Z18" i="7"/>
  <c r="Y18" i="7"/>
  <c r="X18" i="7"/>
  <c r="U18" i="7"/>
  <c r="U38" i="7" s="1"/>
  <c r="T18" i="7"/>
  <c r="T38" i="7" s="1"/>
  <c r="S18" i="7"/>
  <c r="S38" i="7" s="1"/>
  <c r="AE17" i="7"/>
  <c r="AD17" i="7"/>
  <c r="AC17" i="7"/>
  <c r="Z17" i="7"/>
  <c r="Y17" i="7"/>
  <c r="X17" i="7"/>
  <c r="U17" i="7"/>
  <c r="U37" i="7" s="1"/>
  <c r="T17" i="7"/>
  <c r="T37" i="7" s="1"/>
  <c r="S17" i="7"/>
  <c r="S37" i="7" s="1"/>
  <c r="AE16" i="7"/>
  <c r="AD16" i="7"/>
  <c r="AC16" i="7"/>
  <c r="Z16" i="7"/>
  <c r="Y16" i="7"/>
  <c r="X16" i="7"/>
  <c r="U16" i="7"/>
  <c r="U36" i="7" s="1"/>
  <c r="T16" i="7"/>
  <c r="T36" i="7" s="1"/>
  <c r="S16" i="7"/>
  <c r="S36" i="7" s="1"/>
  <c r="R16" i="7"/>
  <c r="R36" i="7" s="1"/>
  <c r="AE15" i="7"/>
  <c r="AD15" i="7"/>
  <c r="AC15" i="7"/>
  <c r="Z15" i="7"/>
  <c r="Y15" i="7"/>
  <c r="X15" i="7"/>
  <c r="U15" i="7"/>
  <c r="U35" i="7" s="1"/>
  <c r="T15" i="7"/>
  <c r="T35" i="7" s="1"/>
  <c r="S15" i="7"/>
  <c r="S35" i="7" s="1"/>
  <c r="AE14" i="7"/>
  <c r="AD14" i="7"/>
  <c r="AC14" i="7"/>
  <c r="Z14" i="7"/>
  <c r="Y14" i="7"/>
  <c r="X14" i="7"/>
  <c r="U14" i="7"/>
  <c r="R14" i="7" s="1"/>
  <c r="R34" i="7" s="1"/>
  <c r="T14" i="7"/>
  <c r="T34" i="7" s="1"/>
  <c r="S14" i="7"/>
  <c r="S34" i="7" s="1"/>
  <c r="AE13" i="7"/>
  <c r="AD13" i="7"/>
  <c r="AC13" i="7"/>
  <c r="Z13" i="7"/>
  <c r="Y13" i="7"/>
  <c r="X13" i="7"/>
  <c r="U13" i="7"/>
  <c r="U33" i="7" s="1"/>
  <c r="T13" i="7"/>
  <c r="T33" i="7" s="1"/>
  <c r="S13" i="7"/>
  <c r="S33" i="7" s="1"/>
  <c r="AE12" i="7"/>
  <c r="AD12" i="7"/>
  <c r="AC12" i="7"/>
  <c r="Z12" i="7"/>
  <c r="Y12" i="7"/>
  <c r="X12" i="7"/>
  <c r="U12" i="7"/>
  <c r="U32" i="7" s="1"/>
  <c r="T12" i="7"/>
  <c r="T32" i="7" s="1"/>
  <c r="S12" i="7"/>
  <c r="S32" i="7" s="1"/>
  <c r="R12" i="7"/>
  <c r="R32" i="7" s="1"/>
  <c r="AE11" i="7"/>
  <c r="AD11" i="7"/>
  <c r="AC11" i="7"/>
  <c r="Z11" i="7"/>
  <c r="Y11" i="7"/>
  <c r="X11" i="7"/>
  <c r="U11" i="7"/>
  <c r="R11" i="7" s="1"/>
  <c r="R31" i="7" s="1"/>
  <c r="T11" i="7"/>
  <c r="T31" i="7" s="1"/>
  <c r="S11" i="7"/>
  <c r="S31" i="7" s="1"/>
  <c r="AE10" i="7"/>
  <c r="AD10" i="7"/>
  <c r="AC10" i="7"/>
  <c r="Z10" i="7"/>
  <c r="Y10" i="7"/>
  <c r="X10" i="7"/>
  <c r="U10" i="7"/>
  <c r="U30" i="7" s="1"/>
  <c r="T10" i="7"/>
  <c r="T30" i="7" s="1"/>
  <c r="S10" i="7"/>
  <c r="S30" i="7" s="1"/>
  <c r="AE9" i="7"/>
  <c r="AD9" i="7"/>
  <c r="AC9" i="7"/>
  <c r="Z9" i="7"/>
  <c r="Y9" i="7"/>
  <c r="X9" i="7"/>
  <c r="U9" i="7"/>
  <c r="U29" i="7" s="1"/>
  <c r="T9" i="7"/>
  <c r="T29" i="7" s="1"/>
  <c r="S9" i="7"/>
  <c r="S29" i="7" s="1"/>
  <c r="R9" i="7"/>
  <c r="R29" i="7" s="1"/>
  <c r="AE8" i="7"/>
  <c r="AD8" i="7"/>
  <c r="AC8" i="7"/>
  <c r="Z8" i="7"/>
  <c r="Y8" i="7"/>
  <c r="X8" i="7"/>
  <c r="U8" i="7"/>
  <c r="U28" i="7" s="1"/>
  <c r="T8" i="7"/>
  <c r="T28" i="7" s="1"/>
  <c r="S8" i="7"/>
  <c r="S28" i="7" s="1"/>
  <c r="R8" i="7"/>
  <c r="R28" i="7" s="1"/>
  <c r="AE7" i="7"/>
  <c r="AD7" i="7"/>
  <c r="AC7" i="7"/>
  <c r="Z7" i="7"/>
  <c r="Y7" i="7"/>
  <c r="X7" i="7"/>
  <c r="U7" i="7"/>
  <c r="U27" i="7" s="1"/>
  <c r="T7" i="7"/>
  <c r="T27" i="7" s="1"/>
  <c r="S7" i="7"/>
  <c r="S27" i="7" s="1"/>
  <c r="AE6" i="7"/>
  <c r="AD6" i="7"/>
  <c r="AC6" i="7"/>
  <c r="Z6" i="7"/>
  <c r="Y6" i="7"/>
  <c r="X6" i="7"/>
  <c r="U6" i="7"/>
  <c r="R6" i="7" s="1"/>
  <c r="R26" i="7" s="1"/>
  <c r="T6" i="7"/>
  <c r="T26" i="7" s="1"/>
  <c r="S6" i="7"/>
  <c r="S26" i="7" s="1"/>
  <c r="AE5" i="7"/>
  <c r="AD5" i="7"/>
  <c r="AC5" i="7"/>
  <c r="Z5" i="7"/>
  <c r="Y5" i="7"/>
  <c r="X5" i="7"/>
  <c r="U5" i="7"/>
  <c r="U25" i="7" s="1"/>
  <c r="T5" i="7"/>
  <c r="T25" i="7" s="1"/>
  <c r="S5" i="7"/>
  <c r="S25" i="7" s="1"/>
  <c r="R5" i="7"/>
  <c r="R25" i="7" s="1"/>
  <c r="M5" i="7"/>
  <c r="N5" i="7" s="1"/>
  <c r="L5" i="7"/>
  <c r="AE4" i="7"/>
  <c r="AD4" i="7"/>
  <c r="AC4" i="7"/>
  <c r="Z4" i="7"/>
  <c r="Y4" i="7"/>
  <c r="X4" i="7"/>
  <c r="U4" i="7"/>
  <c r="U24" i="7" s="1"/>
  <c r="T4" i="7"/>
  <c r="T24" i="7" s="1"/>
  <c r="S4" i="7"/>
  <c r="S24" i="7" s="1"/>
  <c r="M4" i="7"/>
  <c r="L4" i="7"/>
  <c r="N4" i="7" s="1"/>
  <c r="AE3" i="7"/>
  <c r="AD3" i="7"/>
  <c r="AC3" i="7"/>
  <c r="U3" i="7"/>
  <c r="U23" i="7" s="1"/>
  <c r="T3" i="7"/>
  <c r="T23" i="7" s="1"/>
  <c r="S3" i="7"/>
  <c r="S23" i="7" s="1"/>
  <c r="R3" i="7"/>
  <c r="R23" i="7" s="1"/>
  <c r="M3" i="7"/>
  <c r="N3" i="7" s="1"/>
  <c r="L3" i="7"/>
  <c r="AB68" i="3"/>
  <c r="AC68" i="3" s="1"/>
  <c r="AD68" i="3"/>
  <c r="AE68" i="3" s="1"/>
  <c r="AF68" i="3"/>
  <c r="AG68" i="3" s="1"/>
  <c r="AH68" i="3"/>
  <c r="AI68" i="3" s="1"/>
  <c r="AB69" i="3"/>
  <c r="AC69" i="3" s="1"/>
  <c r="AD69" i="3"/>
  <c r="AE69" i="3"/>
  <c r="AF69" i="3"/>
  <c r="AG69" i="3" s="1"/>
  <c r="AH69" i="3"/>
  <c r="AB70" i="3"/>
  <c r="AC70" i="3" s="1"/>
  <c r="AD70" i="3"/>
  <c r="AE70" i="3" s="1"/>
  <c r="AF70" i="3"/>
  <c r="AG70" i="3" s="1"/>
  <c r="AH70" i="3"/>
  <c r="AI70" i="3" s="1"/>
  <c r="AB71" i="3"/>
  <c r="AC71" i="3" s="1"/>
  <c r="AD71" i="3"/>
  <c r="AE71" i="3" s="1"/>
  <c r="AF71" i="3"/>
  <c r="AG71" i="3" s="1"/>
  <c r="AH71" i="3"/>
  <c r="AB72" i="3"/>
  <c r="AC72" i="3" s="1"/>
  <c r="AD72" i="3"/>
  <c r="AE72" i="3" s="1"/>
  <c r="AF72" i="3"/>
  <c r="AG72" i="3" s="1"/>
  <c r="AH72" i="3"/>
  <c r="AI72" i="3" s="1"/>
  <c r="AB73" i="3"/>
  <c r="AC73" i="3" s="1"/>
  <c r="AD73" i="3"/>
  <c r="AE73" i="3" s="1"/>
  <c r="AF73" i="3"/>
  <c r="AG73" i="3" s="1"/>
  <c r="AH73" i="3"/>
  <c r="AI73" i="3" s="1"/>
  <c r="AB74" i="3"/>
  <c r="AD74" i="3"/>
  <c r="AE74" i="3" s="1"/>
  <c r="AF74" i="3"/>
  <c r="AG74" i="3" s="1"/>
  <c r="AH74" i="3"/>
  <c r="AI74" i="3" s="1"/>
  <c r="AB75" i="3"/>
  <c r="AC75" i="3" s="1"/>
  <c r="AD75" i="3"/>
  <c r="AE75" i="3" s="1"/>
  <c r="AF75" i="3"/>
  <c r="AG75" i="3" s="1"/>
  <c r="AH75" i="3"/>
  <c r="AB76" i="3"/>
  <c r="AC76" i="3" s="1"/>
  <c r="AD76" i="3"/>
  <c r="AE76" i="3" s="1"/>
  <c r="AF76" i="3"/>
  <c r="AG76" i="3" s="1"/>
  <c r="AH76" i="3"/>
  <c r="AI76" i="3" s="1"/>
  <c r="AB77" i="3"/>
  <c r="AC77" i="3" s="1"/>
  <c r="AD77" i="3"/>
  <c r="AE77" i="3" s="1"/>
  <c r="AF77" i="3"/>
  <c r="AG77" i="3" s="1"/>
  <c r="AH77" i="3"/>
  <c r="AI77" i="3" s="1"/>
  <c r="AB78" i="3"/>
  <c r="AC78" i="3" s="1"/>
  <c r="AD78" i="3"/>
  <c r="AE78" i="3" s="1"/>
  <c r="AF78" i="3"/>
  <c r="AG78" i="3" s="1"/>
  <c r="AH78" i="3"/>
  <c r="AI78" i="3" s="1"/>
  <c r="AB79" i="3"/>
  <c r="AC79" i="3" s="1"/>
  <c r="AD79" i="3"/>
  <c r="AE79" i="3" s="1"/>
  <c r="AF79" i="3"/>
  <c r="AG79" i="3" s="1"/>
  <c r="AH79" i="3"/>
  <c r="AI79" i="3" s="1"/>
  <c r="AB80" i="3"/>
  <c r="AC80" i="3" s="1"/>
  <c r="AD80" i="3"/>
  <c r="AE80" i="3" s="1"/>
  <c r="AF80" i="3"/>
  <c r="AG80" i="3" s="1"/>
  <c r="AH80" i="3"/>
  <c r="AB81" i="3"/>
  <c r="AC81" i="3" s="1"/>
  <c r="AD81" i="3"/>
  <c r="AE81" i="3" s="1"/>
  <c r="AF81" i="3"/>
  <c r="AG81" i="3" s="1"/>
  <c r="AH81" i="3"/>
  <c r="AI81" i="3" s="1"/>
  <c r="AB82" i="3"/>
  <c r="AC82" i="3" s="1"/>
  <c r="AD82" i="3"/>
  <c r="AE82" i="3" s="1"/>
  <c r="AF82" i="3"/>
  <c r="AG82" i="3" s="1"/>
  <c r="AH82" i="3"/>
  <c r="AI82" i="3" s="1"/>
  <c r="AH67" i="3"/>
  <c r="AI67" i="3" s="1"/>
  <c r="AF67" i="3"/>
  <c r="AG67" i="3" s="1"/>
  <c r="AD67" i="3"/>
  <c r="AB67" i="3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W4" i="4"/>
  <c r="U4" i="4"/>
  <c r="Q5" i="3"/>
  <c r="T2" i="4" s="1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I90" i="3"/>
  <c r="AI69" i="3"/>
  <c r="AI71" i="3"/>
  <c r="AI80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I89" i="3"/>
  <c r="M99" i="3"/>
  <c r="H97" i="3"/>
  <c r="U97" i="3" s="1" a="1"/>
  <c r="U97" i="3" s="1"/>
  <c r="I97" i="3"/>
  <c r="J97" i="3"/>
  <c r="K97" i="3"/>
  <c r="L97" i="3"/>
  <c r="M97" i="3"/>
  <c r="N97" i="3"/>
  <c r="O97" i="3"/>
  <c r="P97" i="3"/>
  <c r="Q97" i="3"/>
  <c r="R97" i="3"/>
  <c r="S97" i="3"/>
  <c r="T97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H99" i="3"/>
  <c r="U99" i="3" s="1" a="1"/>
  <c r="U99" i="3" s="1"/>
  <c r="I99" i="3"/>
  <c r="J99" i="3"/>
  <c r="K99" i="3"/>
  <c r="L99" i="3"/>
  <c r="N99" i="3"/>
  <c r="O99" i="3"/>
  <c r="P99" i="3"/>
  <c r="Q99" i="3"/>
  <c r="R99" i="3"/>
  <c r="S99" i="3"/>
  <c r="T99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H101" i="3"/>
  <c r="U101" i="3" s="1" a="1"/>
  <c r="U101" i="3" s="1"/>
  <c r="I101" i="3"/>
  <c r="J101" i="3"/>
  <c r="K101" i="3"/>
  <c r="L101" i="3"/>
  <c r="M101" i="3"/>
  <c r="N101" i="3"/>
  <c r="O101" i="3"/>
  <c r="P101" i="3"/>
  <c r="Q101" i="3"/>
  <c r="R101" i="3"/>
  <c r="S101" i="3"/>
  <c r="T101" i="3"/>
  <c r="H102" i="3"/>
  <c r="U102" i="3" s="1" a="1"/>
  <c r="U102" i="3" s="1"/>
  <c r="I102" i="3"/>
  <c r="J102" i="3"/>
  <c r="K102" i="3"/>
  <c r="L102" i="3"/>
  <c r="M102" i="3"/>
  <c r="N102" i="3"/>
  <c r="O102" i="3"/>
  <c r="P102" i="3"/>
  <c r="Q102" i="3"/>
  <c r="R102" i="3"/>
  <c r="S102" i="3"/>
  <c r="T102" i="3"/>
  <c r="H103" i="3"/>
  <c r="U103" i="3" s="1" a="1"/>
  <c r="U103" i="3" s="1"/>
  <c r="I103" i="3"/>
  <c r="J103" i="3"/>
  <c r="K103" i="3"/>
  <c r="L103" i="3"/>
  <c r="M103" i="3"/>
  <c r="N103" i="3"/>
  <c r="O103" i="3"/>
  <c r="P103" i="3"/>
  <c r="Q103" i="3"/>
  <c r="R103" i="3"/>
  <c r="S103" i="3"/>
  <c r="T103" i="3"/>
  <c r="H104" i="3"/>
  <c r="U104" i="3" s="1" a="1"/>
  <c r="U104" i="3" s="1"/>
  <c r="I104" i="3"/>
  <c r="J104" i="3"/>
  <c r="K104" i="3"/>
  <c r="L104" i="3"/>
  <c r="M104" i="3"/>
  <c r="N104" i="3"/>
  <c r="O104" i="3"/>
  <c r="P104" i="3"/>
  <c r="Q104" i="3"/>
  <c r="R104" i="3"/>
  <c r="S104" i="3"/>
  <c r="T104" i="3"/>
  <c r="H105" i="3"/>
  <c r="U105" i="3" s="1" a="1"/>
  <c r="U105" i="3" s="1"/>
  <c r="I105" i="3"/>
  <c r="J105" i="3"/>
  <c r="K105" i="3"/>
  <c r="L105" i="3"/>
  <c r="M105" i="3"/>
  <c r="N105" i="3"/>
  <c r="O105" i="3"/>
  <c r="P105" i="3"/>
  <c r="Q105" i="3"/>
  <c r="R105" i="3"/>
  <c r="S105" i="3"/>
  <c r="T105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H107" i="3"/>
  <c r="U107" i="3" s="1" a="1"/>
  <c r="U107" i="3" s="1"/>
  <c r="I107" i="3"/>
  <c r="J107" i="3"/>
  <c r="K107" i="3"/>
  <c r="L107" i="3"/>
  <c r="M107" i="3"/>
  <c r="N107" i="3"/>
  <c r="O107" i="3"/>
  <c r="P107" i="3"/>
  <c r="Q107" i="3"/>
  <c r="R107" i="3"/>
  <c r="S107" i="3"/>
  <c r="T107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H109" i="3"/>
  <c r="U109" i="3" s="1" a="1"/>
  <c r="U109" i="3" s="1"/>
  <c r="I109" i="3"/>
  <c r="J109" i="3"/>
  <c r="K109" i="3"/>
  <c r="L109" i="3"/>
  <c r="M109" i="3"/>
  <c r="N109" i="3"/>
  <c r="O109" i="3"/>
  <c r="P109" i="3"/>
  <c r="Q109" i="3"/>
  <c r="R109" i="3"/>
  <c r="S109" i="3"/>
  <c r="T109" i="3"/>
  <c r="H110" i="3"/>
  <c r="U110" i="3" s="1" a="1"/>
  <c r="U110" i="3" s="1"/>
  <c r="I110" i="3"/>
  <c r="J110" i="3"/>
  <c r="K110" i="3"/>
  <c r="L110" i="3"/>
  <c r="M110" i="3"/>
  <c r="N110" i="3"/>
  <c r="O110" i="3"/>
  <c r="P110" i="3"/>
  <c r="Q110" i="3"/>
  <c r="R110" i="3"/>
  <c r="S110" i="3"/>
  <c r="T110" i="3"/>
  <c r="H111" i="3"/>
  <c r="U111" i="3" s="1" a="1"/>
  <c r="U111" i="3" s="1"/>
  <c r="I111" i="3"/>
  <c r="J111" i="3"/>
  <c r="K111" i="3"/>
  <c r="L111" i="3"/>
  <c r="M111" i="3"/>
  <c r="N111" i="3"/>
  <c r="O111" i="3"/>
  <c r="P111" i="3"/>
  <c r="Q111" i="3"/>
  <c r="R111" i="3"/>
  <c r="S111" i="3"/>
  <c r="T111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U96" i="3" s="1" a="1"/>
  <c r="U96" i="3" s="1"/>
  <c r="I88" i="3"/>
  <c r="AH49" i="3"/>
  <c r="AI49" i="3" s="1"/>
  <c r="AH50" i="3"/>
  <c r="AI50" i="3" s="1"/>
  <c r="AH51" i="3"/>
  <c r="AI51" i="3" s="1"/>
  <c r="AH52" i="3"/>
  <c r="AI52" i="3" s="1"/>
  <c r="AH53" i="3"/>
  <c r="AI53" i="3" s="1"/>
  <c r="AH54" i="3"/>
  <c r="AI54" i="3" s="1"/>
  <c r="AH55" i="3"/>
  <c r="AI55" i="3" s="1"/>
  <c r="AH56" i="3"/>
  <c r="AI56" i="3" s="1"/>
  <c r="AH57" i="3"/>
  <c r="AI57" i="3" s="1"/>
  <c r="AH58" i="3"/>
  <c r="AI58" i="3" s="1"/>
  <c r="AH59" i="3"/>
  <c r="AI59" i="3" s="1"/>
  <c r="AH60" i="3"/>
  <c r="AI60" i="3" s="1"/>
  <c r="AH61" i="3"/>
  <c r="AI61" i="3" s="1"/>
  <c r="AH62" i="3"/>
  <c r="AI62" i="3" s="1"/>
  <c r="AH63" i="3"/>
  <c r="AI63" i="3" s="1"/>
  <c r="AH48" i="3"/>
  <c r="AI48" i="3" s="1"/>
  <c r="AF49" i="3"/>
  <c r="AG49" i="3" s="1"/>
  <c r="AF50" i="3"/>
  <c r="AG50" i="3" s="1"/>
  <c r="AF51" i="3"/>
  <c r="AG51" i="3" s="1"/>
  <c r="AF52" i="3"/>
  <c r="AG52" i="3" s="1"/>
  <c r="AF53" i="3"/>
  <c r="AG53" i="3" s="1"/>
  <c r="AF54" i="3"/>
  <c r="AG54" i="3" s="1"/>
  <c r="AF55" i="3"/>
  <c r="AG55" i="3" s="1"/>
  <c r="AF56" i="3"/>
  <c r="AG56" i="3" s="1"/>
  <c r="AF57" i="3"/>
  <c r="AG57" i="3" s="1"/>
  <c r="AF58" i="3"/>
  <c r="AG58" i="3" s="1"/>
  <c r="AF59" i="3"/>
  <c r="AG59" i="3" s="1"/>
  <c r="AF60" i="3"/>
  <c r="AG60" i="3" s="1"/>
  <c r="AF61" i="3"/>
  <c r="AG61" i="3" s="1"/>
  <c r="AF62" i="3"/>
  <c r="AG62" i="3" s="1"/>
  <c r="AF63" i="3"/>
  <c r="AG63" i="3" s="1"/>
  <c r="AF48" i="3"/>
  <c r="AG48" i="3" s="1"/>
  <c r="AD49" i="3"/>
  <c r="AE49" i="3" s="1"/>
  <c r="AD50" i="3"/>
  <c r="AE50" i="3" s="1"/>
  <c r="AD51" i="3"/>
  <c r="AE51" i="3" s="1"/>
  <c r="AD52" i="3"/>
  <c r="AE52" i="3" s="1"/>
  <c r="AD53" i="3"/>
  <c r="AE53" i="3" s="1"/>
  <c r="AD54" i="3"/>
  <c r="AE54" i="3" s="1"/>
  <c r="AD55" i="3"/>
  <c r="AE55" i="3" s="1"/>
  <c r="AD56" i="3"/>
  <c r="AE56" i="3" s="1"/>
  <c r="AD57" i="3"/>
  <c r="AE57" i="3" s="1"/>
  <c r="AD58" i="3"/>
  <c r="AE58" i="3" s="1"/>
  <c r="AD59" i="3"/>
  <c r="AE59" i="3" s="1"/>
  <c r="AD60" i="3"/>
  <c r="AE60" i="3" s="1"/>
  <c r="AD61" i="3"/>
  <c r="AE61" i="3" s="1"/>
  <c r="AD62" i="3"/>
  <c r="AE62" i="3" s="1"/>
  <c r="AD63" i="3"/>
  <c r="AE63" i="3" s="1"/>
  <c r="AD48" i="3"/>
  <c r="AE48" i="3" s="1"/>
  <c r="AB49" i="3"/>
  <c r="AC49" i="3" s="1"/>
  <c r="AB50" i="3"/>
  <c r="AC50" i="3" s="1"/>
  <c r="AB51" i="3"/>
  <c r="AC51" i="3" s="1"/>
  <c r="AB52" i="3"/>
  <c r="AC52" i="3" s="1"/>
  <c r="AB53" i="3"/>
  <c r="AC53" i="3" s="1"/>
  <c r="AB54" i="3"/>
  <c r="AC54" i="3" s="1"/>
  <c r="AB55" i="3"/>
  <c r="AC55" i="3" s="1"/>
  <c r="AB56" i="3"/>
  <c r="AC56" i="3" s="1"/>
  <c r="AB57" i="3"/>
  <c r="AC57" i="3" s="1"/>
  <c r="AB58" i="3"/>
  <c r="AC58" i="3" s="1"/>
  <c r="AB59" i="3"/>
  <c r="AC59" i="3" s="1"/>
  <c r="AB60" i="3"/>
  <c r="AC60" i="3" s="1"/>
  <c r="AB61" i="3"/>
  <c r="AC61" i="3" s="1"/>
  <c r="AB62" i="3"/>
  <c r="AC62" i="3" s="1"/>
  <c r="AB63" i="3"/>
  <c r="AC63" i="3" s="1"/>
  <c r="AB48" i="3"/>
  <c r="AC48" i="3" s="1"/>
  <c r="F17" i="3"/>
  <c r="D17" i="3"/>
  <c r="C17" i="3"/>
  <c r="B17" i="3"/>
  <c r="I87" i="3"/>
  <c r="F16" i="3"/>
  <c r="D16" i="3"/>
  <c r="C16" i="3"/>
  <c r="B16" i="3"/>
  <c r="I86" i="3"/>
  <c r="C15" i="3"/>
  <c r="B15" i="3"/>
  <c r="C14" i="3"/>
  <c r="B14" i="3"/>
  <c r="I85" i="3"/>
  <c r="F14" i="3"/>
  <c r="I84" i="3"/>
  <c r="F13" i="3"/>
  <c r="D13" i="3"/>
  <c r="C13" i="3"/>
  <c r="B13" i="3"/>
  <c r="I83" i="3"/>
  <c r="C12" i="3"/>
  <c r="B12" i="3"/>
  <c r="B10" i="3"/>
  <c r="C10" i="3"/>
  <c r="D10" i="3"/>
  <c r="F10" i="3"/>
  <c r="F12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C18" i="4" l="1"/>
  <c r="AC16" i="4"/>
  <c r="AC7" i="4"/>
  <c r="AC10" i="4"/>
  <c r="AC17" i="4"/>
  <c r="AC15" i="4"/>
  <c r="AC5" i="4"/>
  <c r="AC13" i="4"/>
  <c r="AC8" i="4"/>
  <c r="AC12" i="4"/>
  <c r="AC11" i="4"/>
  <c r="AC4" i="4"/>
  <c r="E16" i="3"/>
  <c r="E10" i="3"/>
  <c r="U106" i="3" a="1"/>
  <c r="U106" i="3" s="1"/>
  <c r="U98" i="3" a="1"/>
  <c r="U98" i="3" s="1"/>
  <c r="U108" i="3" a="1"/>
  <c r="U108" i="3" s="1"/>
  <c r="U100" i="3" a="1"/>
  <c r="U100" i="3" s="1"/>
  <c r="O4" i="7"/>
  <c r="Q45" i="7"/>
  <c r="Q46" i="7"/>
  <c r="O5" i="7"/>
  <c r="R13" i="7"/>
  <c r="R33" i="7" s="1"/>
  <c r="R17" i="7"/>
  <c r="R37" i="7" s="1"/>
  <c r="U26" i="7"/>
  <c r="U34" i="7"/>
  <c r="R4" i="7"/>
  <c r="R24" i="7" s="1"/>
  <c r="Q44" i="7" s="1"/>
  <c r="R10" i="7"/>
  <c r="R30" i="7" s="1"/>
  <c r="R18" i="7"/>
  <c r="R38" i="7" s="1"/>
  <c r="U31" i="7"/>
  <c r="Q47" i="7" s="1"/>
  <c r="R7" i="7"/>
  <c r="R27" i="7" s="1"/>
  <c r="R15" i="7"/>
  <c r="R35" i="7" s="1"/>
  <c r="AC19" i="4"/>
  <c r="AC9" i="4"/>
  <c r="AC74" i="3"/>
  <c r="AC67" i="3"/>
  <c r="AC14" i="4"/>
  <c r="AC6" i="4"/>
  <c r="AI75" i="3"/>
  <c r="AE67" i="3"/>
  <c r="E17" i="3"/>
  <c r="D15" i="3"/>
  <c r="F15" i="3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E14" i="3" s="1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AB37" i="3"/>
  <c r="AC37" i="3" s="1"/>
  <c r="AD29" i="3"/>
  <c r="AD37" i="3"/>
  <c r="AE37" i="3" s="1"/>
  <c r="AF29" i="3"/>
  <c r="AF37" i="3"/>
  <c r="AG37" i="3" s="1"/>
  <c r="AH29" i="3"/>
  <c r="AH37" i="3"/>
  <c r="AI37" i="3" s="1"/>
  <c r="E13" i="3"/>
  <c r="D12" i="3"/>
  <c r="E12" i="3" s="1"/>
  <c r="E15" i="3" l="1"/>
  <c r="AB36" i="3"/>
  <c r="AC36" i="3" s="1"/>
  <c r="AB42" i="3"/>
  <c r="AC42" i="3" s="1"/>
  <c r="AB35" i="3"/>
  <c r="AC35" i="3" s="1"/>
  <c r="AB30" i="3"/>
  <c r="AC30" i="3" s="1"/>
  <c r="AB39" i="3"/>
  <c r="AC39" i="3" s="1"/>
  <c r="AB34" i="3"/>
  <c r="AC34" i="3" s="1"/>
  <c r="AB31" i="3"/>
  <c r="AC31" i="3" s="1"/>
  <c r="AB43" i="3"/>
  <c r="AC43" i="3" s="1"/>
  <c r="AB41" i="3"/>
  <c r="AC41" i="3" s="1"/>
  <c r="AB40" i="3"/>
  <c r="AC40" i="3" s="1"/>
  <c r="AB33" i="3"/>
  <c r="AC33" i="3" s="1"/>
  <c r="AB32" i="3"/>
  <c r="AC32" i="3" s="1"/>
  <c r="AB44" i="3"/>
  <c r="AC44" i="3" s="1"/>
  <c r="AB29" i="3"/>
  <c r="AC29" i="3" s="1"/>
  <c r="AE29" i="3"/>
  <c r="AI29" i="3"/>
  <c r="AG29" i="3"/>
  <c r="AA8" i="4" l="1"/>
  <c r="AA12" i="4"/>
  <c r="AA11" i="4"/>
  <c r="AA14" i="4"/>
  <c r="W68" i="3"/>
  <c r="X68" i="3" s="1"/>
  <c r="W69" i="3"/>
  <c r="X69" i="3" s="1"/>
  <c r="W70" i="3"/>
  <c r="X70" i="3" s="1"/>
  <c r="W71" i="3"/>
  <c r="X71" i="3" s="1"/>
  <c r="W72" i="3"/>
  <c r="X72" i="3" s="1"/>
  <c r="W73" i="3"/>
  <c r="X73" i="3" s="1"/>
  <c r="W74" i="3"/>
  <c r="W75" i="3"/>
  <c r="X75" i="3" s="1"/>
  <c r="W76" i="3"/>
  <c r="X76" i="3" s="1"/>
  <c r="W77" i="3"/>
  <c r="X77" i="3" s="1"/>
  <c r="W78" i="3"/>
  <c r="X78" i="3" s="1"/>
  <c r="W79" i="3"/>
  <c r="X79" i="3" s="1"/>
  <c r="W80" i="3"/>
  <c r="X80" i="3" s="1"/>
  <c r="W81" i="3"/>
  <c r="X81" i="3" s="1"/>
  <c r="W82" i="3"/>
  <c r="W67" i="3"/>
  <c r="X67" i="3" s="1"/>
  <c r="U68" i="3"/>
  <c r="V68" i="3" s="1"/>
  <c r="U69" i="3"/>
  <c r="V69" i="3" s="1"/>
  <c r="U70" i="3"/>
  <c r="V70" i="3" s="1"/>
  <c r="U71" i="3"/>
  <c r="V71" i="3" s="1"/>
  <c r="U72" i="3"/>
  <c r="V72" i="3" s="1"/>
  <c r="U73" i="3"/>
  <c r="V73" i="3" s="1"/>
  <c r="U74" i="3"/>
  <c r="V74" i="3" s="1"/>
  <c r="U75" i="3"/>
  <c r="V75" i="3" s="1"/>
  <c r="U76" i="3"/>
  <c r="V76" i="3" s="1"/>
  <c r="U77" i="3"/>
  <c r="V77" i="3" s="1"/>
  <c r="U78" i="3"/>
  <c r="V78" i="3" s="1"/>
  <c r="U79" i="3"/>
  <c r="V79" i="3" s="1"/>
  <c r="U80" i="3"/>
  <c r="V80" i="3" s="1"/>
  <c r="U81" i="3"/>
  <c r="V81" i="3" s="1"/>
  <c r="U82" i="3"/>
  <c r="V82" i="3" s="1"/>
  <c r="U67" i="3"/>
  <c r="V67" i="3" s="1"/>
  <c r="S68" i="3"/>
  <c r="T68" i="3" s="1"/>
  <c r="S69" i="3"/>
  <c r="S70" i="3"/>
  <c r="T70" i="3" s="1"/>
  <c r="S71" i="3"/>
  <c r="T71" i="3" s="1"/>
  <c r="S72" i="3"/>
  <c r="T72" i="3" s="1"/>
  <c r="S73" i="3"/>
  <c r="T73" i="3" s="1"/>
  <c r="S74" i="3"/>
  <c r="T74" i="3" s="1"/>
  <c r="S75" i="3"/>
  <c r="T75" i="3" s="1"/>
  <c r="S76" i="3"/>
  <c r="T76" i="3" s="1"/>
  <c r="S77" i="3"/>
  <c r="T77" i="3" s="1"/>
  <c r="S78" i="3"/>
  <c r="T78" i="3" s="1"/>
  <c r="S79" i="3"/>
  <c r="T79" i="3" s="1"/>
  <c r="S80" i="3"/>
  <c r="T80" i="3" s="1"/>
  <c r="S81" i="3"/>
  <c r="T81" i="3" s="1"/>
  <c r="S82" i="3"/>
  <c r="T82" i="3" s="1"/>
  <c r="S67" i="3"/>
  <c r="T67" i="3" s="1"/>
  <c r="Q68" i="3"/>
  <c r="Q69" i="3"/>
  <c r="R69" i="3" s="1"/>
  <c r="Q70" i="3"/>
  <c r="R70" i="3" s="1"/>
  <c r="Q71" i="3"/>
  <c r="R71" i="3" s="1"/>
  <c r="Q72" i="3"/>
  <c r="R72" i="3" s="1"/>
  <c r="Q73" i="3"/>
  <c r="R73" i="3" s="1"/>
  <c r="Q74" i="3"/>
  <c r="Q75" i="3"/>
  <c r="R75" i="3" s="1"/>
  <c r="Q76" i="3"/>
  <c r="R76" i="3" s="1"/>
  <c r="Q77" i="3"/>
  <c r="R77" i="3" s="1"/>
  <c r="Q78" i="3"/>
  <c r="R78" i="3" s="1"/>
  <c r="Q79" i="3"/>
  <c r="R79" i="3" s="1"/>
  <c r="Q80" i="3"/>
  <c r="R80" i="3" s="1"/>
  <c r="Q81" i="3"/>
  <c r="Q82" i="3"/>
  <c r="R82" i="3" s="1"/>
  <c r="Q67" i="3"/>
  <c r="R67" i="3" s="1"/>
  <c r="I82" i="3"/>
  <c r="F11" i="3"/>
  <c r="D11" i="3"/>
  <c r="C11" i="3"/>
  <c r="B11" i="3"/>
  <c r="I81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AA4" i="4"/>
  <c r="AA5" i="4"/>
  <c r="AA6" i="4"/>
  <c r="AA7" i="4"/>
  <c r="AA9" i="4"/>
  <c r="AA10" i="4"/>
  <c r="AA13" i="4"/>
  <c r="AA15" i="4"/>
  <c r="AA16" i="4"/>
  <c r="AA17" i="4"/>
  <c r="AA18" i="4"/>
  <c r="AA19" i="4"/>
  <c r="I80" i="3"/>
  <c r="C9" i="3"/>
  <c r="B9" i="3"/>
  <c r="C8" i="3"/>
  <c r="B8" i="3"/>
  <c r="I79" i="3"/>
  <c r="E11" i="3" l="1"/>
  <c r="S8" i="3"/>
  <c r="U8" i="3"/>
  <c r="W8" i="3"/>
  <c r="Z16" i="4"/>
  <c r="Z15" i="4"/>
  <c r="Z10" i="4"/>
  <c r="Z14" i="4"/>
  <c r="Z13" i="4"/>
  <c r="V9" i="4"/>
  <c r="V19" i="4"/>
  <c r="X18" i="4"/>
  <c r="Z6" i="4"/>
  <c r="Z8" i="4"/>
  <c r="Z11" i="4"/>
  <c r="Z7" i="4"/>
  <c r="Z12" i="4"/>
  <c r="Z17" i="4"/>
  <c r="X5" i="4"/>
  <c r="Z4" i="4"/>
  <c r="X8" i="4"/>
  <c r="V10" i="4"/>
  <c r="V8" i="4"/>
  <c r="X10" i="4"/>
  <c r="Z9" i="4"/>
  <c r="V11" i="4"/>
  <c r="X9" i="4"/>
  <c r="Z19" i="4"/>
  <c r="V18" i="4"/>
  <c r="Z18" i="4"/>
  <c r="X19" i="4"/>
  <c r="X11" i="4"/>
  <c r="V17" i="4"/>
  <c r="X17" i="4"/>
  <c r="V16" i="4"/>
  <c r="X16" i="4"/>
  <c r="V15" i="4"/>
  <c r="V7" i="4"/>
  <c r="X15" i="4"/>
  <c r="X7" i="4"/>
  <c r="V14" i="4"/>
  <c r="V6" i="4"/>
  <c r="X14" i="4"/>
  <c r="X6" i="4"/>
  <c r="Z5" i="4"/>
  <c r="V13" i="4"/>
  <c r="V5" i="4"/>
  <c r="X13" i="4"/>
  <c r="V12" i="4"/>
  <c r="V4" i="4"/>
  <c r="X12" i="4"/>
  <c r="X4" i="4"/>
  <c r="X74" i="3"/>
  <c r="X82" i="3"/>
  <c r="R81" i="3"/>
  <c r="T69" i="3"/>
  <c r="R74" i="3"/>
  <c r="R68" i="3"/>
  <c r="D9" i="3"/>
  <c r="F9" i="3"/>
  <c r="D8" i="3"/>
  <c r="F8" i="3"/>
  <c r="E8" i="3" l="1"/>
  <c r="E9" i="3"/>
  <c r="S18" i="4"/>
  <c r="T18" i="4" s="1"/>
  <c r="S19" i="4"/>
  <c r="T19" i="4" s="1"/>
  <c r="S16" i="4"/>
  <c r="T16" i="4" s="1"/>
  <c r="S14" i="4"/>
  <c r="T14" i="4" s="1"/>
  <c r="S17" i="4"/>
  <c r="T17" i="4" s="1"/>
  <c r="S15" i="4"/>
  <c r="T15" i="4" s="1"/>
  <c r="I78" i="3"/>
  <c r="C7" i="3"/>
  <c r="B7" i="3"/>
  <c r="K21" i="2"/>
  <c r="J21" i="2"/>
  <c r="I21" i="2"/>
  <c r="H21" i="2"/>
  <c r="G21" i="2"/>
  <c r="F21" i="2"/>
  <c r="E21" i="2"/>
  <c r="D21" i="2"/>
  <c r="I77" i="3"/>
  <c r="I76" i="3"/>
  <c r="C6" i="3"/>
  <c r="B6" i="3"/>
  <c r="C5" i="3"/>
  <c r="B5" i="3"/>
  <c r="V18" i="2"/>
  <c r="U18" i="2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W35" i="3" l="1"/>
  <c r="W14" i="3" s="1"/>
  <c r="Q43" i="3"/>
  <c r="Q22" i="3" s="1"/>
  <c r="W34" i="3"/>
  <c r="W13" i="3" s="1"/>
  <c r="U42" i="3"/>
  <c r="U21" i="3" s="1"/>
  <c r="S44" i="3"/>
  <c r="S23" i="3" s="1"/>
  <c r="Q33" i="3"/>
  <c r="U37" i="3"/>
  <c r="U16" i="3" s="1"/>
  <c r="S43" i="3"/>
  <c r="S42" i="3"/>
  <c r="S21" i="3" s="1"/>
  <c r="W44" i="3"/>
  <c r="W23" i="3" s="1"/>
  <c r="S35" i="3"/>
  <c r="S14" i="3" s="1"/>
  <c r="W43" i="3"/>
  <c r="W22" i="3" s="1"/>
  <c r="S34" i="3"/>
  <c r="S13" i="3" s="1"/>
  <c r="W36" i="3"/>
  <c r="W15" i="3" s="1"/>
  <c r="S33" i="3"/>
  <c r="S12" i="3" s="1"/>
  <c r="U44" i="3"/>
  <c r="U23" i="3" s="1"/>
  <c r="U35" i="3"/>
  <c r="U14" i="3" s="1"/>
  <c r="U43" i="3"/>
  <c r="U22" i="3" s="1"/>
  <c r="U34" i="3"/>
  <c r="W42" i="3"/>
  <c r="W33" i="3"/>
  <c r="S41" i="3"/>
  <c r="S32" i="3"/>
  <c r="S11" i="3" s="1"/>
  <c r="Q39" i="3"/>
  <c r="Q18" i="3" s="1"/>
  <c r="Q31" i="3"/>
  <c r="Q10" i="3" s="1"/>
  <c r="U33" i="3"/>
  <c r="U12" i="3" s="1"/>
  <c r="W41" i="3"/>
  <c r="W32" i="3"/>
  <c r="W11" i="3" s="1"/>
  <c r="S39" i="3"/>
  <c r="S31" i="3"/>
  <c r="S10" i="3" s="1"/>
  <c r="Q38" i="3"/>
  <c r="Q17" i="3" s="1"/>
  <c r="U41" i="3"/>
  <c r="U20" i="3" s="1"/>
  <c r="U32" i="3"/>
  <c r="U11" i="3" s="1"/>
  <c r="W39" i="3"/>
  <c r="W18" i="3" s="1"/>
  <c r="W31" i="3"/>
  <c r="W10" i="3" s="1"/>
  <c r="S38" i="3"/>
  <c r="S30" i="3"/>
  <c r="S9" i="3" s="1"/>
  <c r="U39" i="3"/>
  <c r="U18" i="3" s="1"/>
  <c r="U31" i="3"/>
  <c r="U10" i="3" s="1"/>
  <c r="W38" i="3"/>
  <c r="W17" i="3" s="1"/>
  <c r="W30" i="3"/>
  <c r="S37" i="3"/>
  <c r="T29" i="3"/>
  <c r="U36" i="3"/>
  <c r="U15" i="3" s="1"/>
  <c r="U38" i="3"/>
  <c r="U17" i="3" s="1"/>
  <c r="U30" i="3"/>
  <c r="U9" i="3" s="1"/>
  <c r="W37" i="3"/>
  <c r="W16" i="3" s="1"/>
  <c r="S36" i="3"/>
  <c r="Q44" i="3"/>
  <c r="Q23" i="3" s="1"/>
  <c r="Q35" i="3"/>
  <c r="Q14" i="3" s="1"/>
  <c r="V52" i="3"/>
  <c r="V60" i="3"/>
  <c r="T51" i="3"/>
  <c r="X52" i="3"/>
  <c r="T55" i="3"/>
  <c r="X56" i="3"/>
  <c r="T59" i="3"/>
  <c r="X60" i="3"/>
  <c r="T63" i="3"/>
  <c r="T52" i="3"/>
  <c r="X48" i="3"/>
  <c r="V56" i="3"/>
  <c r="V51" i="3"/>
  <c r="V55" i="3"/>
  <c r="V59" i="3"/>
  <c r="V63" i="3"/>
  <c r="V48" i="3"/>
  <c r="T60" i="3"/>
  <c r="X59" i="3"/>
  <c r="X63" i="3"/>
  <c r="X55" i="3"/>
  <c r="T56" i="3"/>
  <c r="X51" i="3"/>
  <c r="T48" i="3"/>
  <c r="U40" i="3"/>
  <c r="W40" i="3"/>
  <c r="W19" i="3" s="1"/>
  <c r="S40" i="3"/>
  <c r="S19" i="3" s="1"/>
  <c r="M31" i="4"/>
  <c r="S7" i="4"/>
  <c r="T7" i="4" s="1"/>
  <c r="S11" i="4"/>
  <c r="T11" i="4" s="1"/>
  <c r="S4" i="4"/>
  <c r="T4" i="4" s="1"/>
  <c r="S13" i="4"/>
  <c r="T13" i="4" s="1"/>
  <c r="S5" i="4"/>
  <c r="T5" i="4" s="1"/>
  <c r="S6" i="4"/>
  <c r="T6" i="4" s="1"/>
  <c r="S12" i="4"/>
  <c r="T12" i="4" s="1"/>
  <c r="S10" i="4"/>
  <c r="T10" i="4" s="1"/>
  <c r="S9" i="4"/>
  <c r="T9" i="4" s="1"/>
  <c r="S8" i="4"/>
  <c r="T8" i="4" s="1"/>
  <c r="P31" i="4"/>
  <c r="D5" i="3"/>
  <c r="F5" i="3"/>
  <c r="F7" i="3"/>
  <c r="V29" i="3"/>
  <c r="X29" i="3"/>
  <c r="X34" i="3"/>
  <c r="H4" i="5"/>
  <c r="D7" i="3"/>
  <c r="G4" i="6"/>
  <c r="I4" i="5"/>
  <c r="I6" i="3"/>
  <c r="D6" i="3"/>
  <c r="F6" i="3"/>
  <c r="K76" i="3"/>
  <c r="L76" i="3"/>
  <c r="L30" i="5"/>
  <c r="H4" i="6"/>
  <c r="M30" i="5"/>
  <c r="X35" i="3" l="1"/>
  <c r="T30" i="3"/>
  <c r="V43" i="3"/>
  <c r="Q37" i="6"/>
  <c r="X44" i="3"/>
  <c r="R43" i="3"/>
  <c r="R39" i="3"/>
  <c r="T32" i="3"/>
  <c r="V44" i="3"/>
  <c r="V41" i="3"/>
  <c r="P37" i="5"/>
  <c r="O38" i="4"/>
  <c r="V37" i="3"/>
  <c r="T35" i="3"/>
  <c r="X37" i="3"/>
  <c r="V42" i="3"/>
  <c r="V38" i="3"/>
  <c r="V31" i="3"/>
  <c r="L77" i="3"/>
  <c r="R44" i="3"/>
  <c r="R38" i="3"/>
  <c r="X38" i="3"/>
  <c r="X40" i="3"/>
  <c r="O31" i="4"/>
  <c r="O32" i="4" s="1"/>
  <c r="K53" i="3" s="1"/>
  <c r="I55" i="3" s="1"/>
  <c r="T37" i="3"/>
  <c r="S16" i="3"/>
  <c r="T16" i="3" s="1"/>
  <c r="V35" i="3"/>
  <c r="N34" i="5"/>
  <c r="P33" i="5"/>
  <c r="T33" i="3"/>
  <c r="T44" i="3"/>
  <c r="V30" i="3"/>
  <c r="V40" i="3"/>
  <c r="U19" i="3"/>
  <c r="V19" i="3" s="1"/>
  <c r="T38" i="3"/>
  <c r="S17" i="3"/>
  <c r="Q33" i="6" s="1"/>
  <c r="T39" i="3"/>
  <c r="S18" i="3"/>
  <c r="T18" i="3" s="1"/>
  <c r="T41" i="3"/>
  <c r="S20" i="3"/>
  <c r="T20" i="3" s="1"/>
  <c r="R33" i="3"/>
  <c r="Q12" i="3"/>
  <c r="O36" i="6"/>
  <c r="Q35" i="6"/>
  <c r="X33" i="3"/>
  <c r="W12" i="3"/>
  <c r="X12" i="3" s="1"/>
  <c r="X32" i="3"/>
  <c r="X30" i="3"/>
  <c r="W9" i="3"/>
  <c r="X9" i="3" s="1"/>
  <c r="X41" i="3"/>
  <c r="W20" i="3"/>
  <c r="O36" i="4" s="1"/>
  <c r="X42" i="3"/>
  <c r="W21" i="3"/>
  <c r="V39" i="3"/>
  <c r="T34" i="3"/>
  <c r="T36" i="3"/>
  <c r="S15" i="3"/>
  <c r="V34" i="3"/>
  <c r="U13" i="3"/>
  <c r="N35" i="5" s="1"/>
  <c r="T31" i="3"/>
  <c r="V32" i="3"/>
  <c r="T42" i="3"/>
  <c r="Q34" i="6"/>
  <c r="O35" i="6"/>
  <c r="V33" i="3"/>
  <c r="X43" i="3"/>
  <c r="T43" i="3"/>
  <c r="S22" i="3"/>
  <c r="T22" i="3" s="1"/>
  <c r="Q36" i="6"/>
  <c r="K32" i="6"/>
  <c r="P36" i="5"/>
  <c r="J32" i="5"/>
  <c r="V12" i="3"/>
  <c r="V15" i="3"/>
  <c r="Q34" i="3"/>
  <c r="Q13" i="3" s="1"/>
  <c r="Q36" i="3"/>
  <c r="Q42" i="3"/>
  <c r="Q41" i="3"/>
  <c r="Q20" i="3" s="1"/>
  <c r="Q29" i="3"/>
  <c r="Q8" i="3" s="1"/>
  <c r="Q37" i="3"/>
  <c r="Q32" i="3"/>
  <c r="Q30" i="3"/>
  <c r="Q9" i="3" s="1"/>
  <c r="T19" i="3"/>
  <c r="V11" i="3"/>
  <c r="T11" i="3"/>
  <c r="V16" i="3"/>
  <c r="V20" i="3"/>
  <c r="T8" i="3"/>
  <c r="T21" i="3"/>
  <c r="T61" i="3"/>
  <c r="V21" i="3"/>
  <c r="V61" i="3"/>
  <c r="X22" i="3"/>
  <c r="X62" i="3"/>
  <c r="X50" i="3"/>
  <c r="X10" i="3"/>
  <c r="V22" i="3"/>
  <c r="V62" i="3"/>
  <c r="X57" i="3"/>
  <c r="X54" i="3"/>
  <c r="X14" i="3"/>
  <c r="T50" i="3"/>
  <c r="T10" i="3"/>
  <c r="X11" i="3"/>
  <c r="J6" i="2" s="1"/>
  <c r="J25" i="2" s="1"/>
  <c r="V57" i="3"/>
  <c r="V17" i="3"/>
  <c r="X58" i="3"/>
  <c r="X18" i="3"/>
  <c r="V54" i="3"/>
  <c r="V14" i="3"/>
  <c r="V58" i="3"/>
  <c r="V18" i="3"/>
  <c r="T12" i="3"/>
  <c r="T53" i="3"/>
  <c r="T13" i="3"/>
  <c r="X53" i="3"/>
  <c r="X13" i="3"/>
  <c r="J8" i="2" s="1"/>
  <c r="J27" i="2" s="1"/>
  <c r="T54" i="3"/>
  <c r="T14" i="3"/>
  <c r="X49" i="3"/>
  <c r="T49" i="3"/>
  <c r="R59" i="3"/>
  <c r="V53" i="3"/>
  <c r="T57" i="3"/>
  <c r="T58" i="3"/>
  <c r="V9" i="3"/>
  <c r="V49" i="3"/>
  <c r="V8" i="3"/>
  <c r="X15" i="3"/>
  <c r="V50" i="3"/>
  <c r="V10" i="3"/>
  <c r="V23" i="3"/>
  <c r="X21" i="3"/>
  <c r="X61" i="3"/>
  <c r="T62" i="3"/>
  <c r="T40" i="3"/>
  <c r="Q40" i="3"/>
  <c r="Q19" i="3" s="1"/>
  <c r="E7" i="3"/>
  <c r="T9" i="3"/>
  <c r="K77" i="3"/>
  <c r="R35" i="3"/>
  <c r="L31" i="4"/>
  <c r="X8" i="3"/>
  <c r="J76" i="3"/>
  <c r="X19" i="3"/>
  <c r="T23" i="3"/>
  <c r="V36" i="3"/>
  <c r="X36" i="3"/>
  <c r="X16" i="3"/>
  <c r="X31" i="3"/>
  <c r="X39" i="3"/>
  <c r="R31" i="3"/>
  <c r="L6" i="3"/>
  <c r="L7" i="3" s="1"/>
  <c r="I4" i="6"/>
  <c r="J43" i="3" s="1"/>
  <c r="E6" i="3"/>
  <c r="J6" i="3"/>
  <c r="J7" i="3" s="1"/>
  <c r="L31" i="5"/>
  <c r="K54" i="3" s="1"/>
  <c r="J55" i="3" s="1"/>
  <c r="E5" i="3"/>
  <c r="R34" i="3" l="1"/>
  <c r="K78" i="3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89" i="3" s="1"/>
  <c r="K90" i="3" s="1"/>
  <c r="R30" i="3"/>
  <c r="L78" i="3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T17" i="3"/>
  <c r="M35" i="4"/>
  <c r="N35" i="4" s="1"/>
  <c r="X20" i="3"/>
  <c r="J15" i="2" s="1"/>
  <c r="J34" i="2" s="1"/>
  <c r="M36" i="4"/>
  <c r="N36" i="4" s="1"/>
  <c r="O35" i="4"/>
  <c r="T15" i="3"/>
  <c r="F10" i="2" s="1"/>
  <c r="F29" i="2" s="1"/>
  <c r="O34" i="6"/>
  <c r="O34" i="4"/>
  <c r="J77" i="3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Q32" i="6"/>
  <c r="K34" i="6" s="1"/>
  <c r="O33" i="6"/>
  <c r="P35" i="5"/>
  <c r="R32" i="3"/>
  <c r="Q11" i="3"/>
  <c r="P32" i="5" s="1"/>
  <c r="R41" i="3"/>
  <c r="R42" i="3"/>
  <c r="Q21" i="3"/>
  <c r="M37" i="4"/>
  <c r="N37" i="4" s="1"/>
  <c r="P34" i="5"/>
  <c r="V13" i="3"/>
  <c r="AI12" i="3" s="1"/>
  <c r="R37" i="3"/>
  <c r="Q16" i="3"/>
  <c r="R16" i="3" s="1"/>
  <c r="R36" i="3"/>
  <c r="Q15" i="3"/>
  <c r="R15" i="3" s="1"/>
  <c r="O37" i="4"/>
  <c r="I33" i="4"/>
  <c r="K35" i="6"/>
  <c r="L32" i="4"/>
  <c r="I54" i="3" s="1"/>
  <c r="L54" i="3" s="1"/>
  <c r="L55" i="3"/>
  <c r="R17" i="3"/>
  <c r="R57" i="3"/>
  <c r="R48" i="3"/>
  <c r="E3" i="2"/>
  <c r="E22" i="2" s="1"/>
  <c r="R61" i="3"/>
  <c r="R21" i="3"/>
  <c r="R19" i="3"/>
  <c r="R51" i="3"/>
  <c r="R52" i="3"/>
  <c r="R12" i="3"/>
  <c r="R9" i="3"/>
  <c r="R49" i="3"/>
  <c r="R62" i="3"/>
  <c r="R22" i="3"/>
  <c r="R18" i="3"/>
  <c r="R58" i="3"/>
  <c r="R54" i="3"/>
  <c r="R14" i="3"/>
  <c r="R56" i="3"/>
  <c r="R50" i="3"/>
  <c r="R10" i="3"/>
  <c r="R55" i="3"/>
  <c r="R63" i="3"/>
  <c r="R23" i="3"/>
  <c r="D18" i="2" s="1"/>
  <c r="D37" i="2" s="1"/>
  <c r="R53" i="3"/>
  <c r="R13" i="3"/>
  <c r="R60" i="3"/>
  <c r="R20" i="3"/>
  <c r="R40" i="3"/>
  <c r="J41" i="3"/>
  <c r="J42" i="3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G10" i="2"/>
  <c r="G29" i="2" s="1"/>
  <c r="I8" i="2"/>
  <c r="I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K33" i="6" l="1"/>
  <c r="R11" i="3"/>
  <c r="AF9" i="3" s="1"/>
  <c r="AI8" i="3"/>
  <c r="AI10" i="3"/>
  <c r="AI11" i="3"/>
  <c r="AI20" i="3"/>
  <c r="H8" i="2"/>
  <c r="H27" i="2" s="1"/>
  <c r="J34" i="5"/>
  <c r="O33" i="4"/>
  <c r="I35" i="4" s="1"/>
  <c r="M34" i="4"/>
  <c r="N33" i="5"/>
  <c r="J33" i="5" s="1"/>
  <c r="AI17" i="3"/>
  <c r="AI14" i="3"/>
  <c r="AI18" i="3"/>
  <c r="AI15" i="3"/>
  <c r="AI22" i="3"/>
  <c r="AI21" i="3"/>
  <c r="AI9" i="3"/>
  <c r="AB8" i="3"/>
  <c r="AC8" i="3" s="1"/>
  <c r="AI13" i="3"/>
  <c r="AI16" i="3"/>
  <c r="AI7" i="3"/>
  <c r="AI19" i="3"/>
  <c r="AF8" i="3"/>
  <c r="I36" i="4"/>
  <c r="J53" i="3"/>
  <c r="L53" i="3" s="1"/>
  <c r="J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12" i="3"/>
  <c r="AC12" i="3" s="1"/>
  <c r="E7" i="2"/>
  <c r="E26" i="2" s="1"/>
  <c r="AE6" i="4"/>
  <c r="AF6" i="4" s="1"/>
  <c r="AE16" i="4"/>
  <c r="AF16" i="4" s="1"/>
  <c r="AE9" i="4"/>
  <c r="AF9" i="4" s="1"/>
  <c r="AE12" i="4"/>
  <c r="AF12" i="4" s="1"/>
  <c r="AE18" i="4"/>
  <c r="AF18" i="4" s="1"/>
  <c r="E13" i="2"/>
  <c r="E32" i="2" s="1"/>
  <c r="E18" i="2"/>
  <c r="E37" i="2" s="1"/>
  <c r="AE14" i="4"/>
  <c r="AF14" i="4" s="1"/>
  <c r="AE10" i="4"/>
  <c r="AF10" i="4" s="1"/>
  <c r="AE19" i="4"/>
  <c r="AF19" i="4" s="1"/>
  <c r="AE8" i="4"/>
  <c r="AF8" i="4" s="1"/>
  <c r="AE5" i="4"/>
  <c r="AF5" i="4" s="1"/>
  <c r="AE17" i="4"/>
  <c r="AF17" i="4" s="1"/>
  <c r="D13" i="2"/>
  <c r="D32" i="2" s="1"/>
  <c r="AE11" i="4"/>
  <c r="AF11" i="4" s="1"/>
  <c r="AE13" i="4"/>
  <c r="AF13" i="4" s="1"/>
  <c r="AE15" i="4"/>
  <c r="AF15" i="4" s="1"/>
  <c r="E14" i="2"/>
  <c r="E33" i="2" s="1"/>
  <c r="E11" i="2"/>
  <c r="E30" i="2" s="1"/>
  <c r="K48" i="3"/>
  <c r="L48" i="3"/>
  <c r="E16" i="2"/>
  <c r="E35" i="2" s="1"/>
  <c r="R8" i="3"/>
  <c r="AF10" i="3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E7" i="4" l="1"/>
  <c r="AF7" i="4" s="1"/>
  <c r="N34" i="4"/>
  <c r="I34" i="4" s="1"/>
  <c r="L31" i="2"/>
  <c r="L30" i="2" s="1"/>
  <c r="AE4" i="4"/>
  <c r="AF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<sst xmlns="http://schemas.openxmlformats.org/spreadsheetml/2006/main" count="740" uniqueCount="201">
  <si>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</si>
  <si>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</si>
  <si>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</si>
  <si>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</si>
  <si>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</si>
  <si>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</si>
  <si>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</si>
  <si>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</si>
  <si>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</si>
  <si>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</si>
  <si>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</si>
  <si>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</si>
  <si>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</si>
  <si>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</si>
  <si>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</si>
  <si>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</si>
  <si>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</si>
  <si>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</si>
  <si>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</si>
  <si>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</si>
  <si>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</si>
  <si>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</si>
  <si>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</si>
  <si>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</si>
  <si>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</si>
  <si>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</si>
  <si>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</si>
  <si>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</si>
  <si>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</si>
  <si>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</si>
  <si>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</si>
  <si>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</si>
  <si>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</si>
  <si>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</si>
  <si>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</si>
  <si>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</si>
  <si>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</si>
  <si>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</si>
  <si>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</si>
  <si>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</si>
  <si>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</si>
  <si>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</si>
  <si>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</si>
  <si>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</si>
  <si>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</si>
  <si>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</si>
  <si>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Jasper</t>
  </si>
  <si>
    <t>William Kim</t>
  </si>
  <si>
    <t>Loose Gooses</t>
  </si>
  <si>
    <t>MVP T1</t>
  </si>
  <si>
    <t>Conor</t>
  </si>
  <si>
    <t>Samuel McConaghy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</si>
  <si>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</si>
  <si>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</si>
  <si>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</si>
  <si>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</si>
  <si>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</si>
  <si>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</si>
  <si>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</si>
  <si>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</si>
  <si>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</si>
  <si>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</si>
  <si>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</si>
  <si>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</si>
  <si>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</si>
  <si>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</si>
  <si>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</si>
  <si>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</si>
  <si>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</si>
  <si>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</si>
  <si>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</si>
  <si>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</si>
  <si>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</si>
  <si>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</si>
  <si>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</si>
  <si>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</si>
  <si>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</si>
  <si>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</si>
  <si>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</si>
  <si>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</si>
  <si>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</si>
  <si>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</si>
  <si>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</si>
  <si>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</si>
  <si>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</si>
  <si>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</si>
  <si>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</si>
  <si>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</si>
  <si>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</si>
  <si>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</si>
  <si>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</si>
  <si>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</si>
  <si>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</si>
  <si>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</si>
  <si>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</si>
  <si>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</si>
  <si>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</si>
  <si>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</si>
  <si>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</si>
  <si>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</si>
  <si>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</si>
  <si>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</si>
  <si>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</si>
  <si>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</si>
  <si>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</si>
  <si>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</si>
  <si>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</si>
  <si>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</si>
  <si>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</si>
  <si>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</si>
  <si>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</si>
  <si>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</si>
  <si>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</si>
  <si>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</si>
  <si>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</si>
  <si>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</si>
  <si>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</si>
  <si>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</si>
  <si>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</si>
  <si>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</si>
  <si>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</si>
  <si>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</si>
  <si>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</si>
  <si>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</si>
  <si>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</si>
  <si>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</si>
  <si>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</si>
  <si>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Drafted by 5 Musketeers</t>
  </si>
  <si>
    <t>Drafted by Wet Willies</t>
  </si>
  <si>
    <t>Drafted by Loose Gooses</t>
  </si>
  <si>
    <t>Finish</t>
  </si>
  <si>
    <t>Ladder Points:</t>
  </si>
  <si>
    <t>Averages2</t>
  </si>
  <si>
    <t>Averages3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</si>
  <si>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</si>
  <si>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</si>
  <si>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</si>
  <si>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</si>
  <si>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</si>
  <si>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</si>
  <si>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</si>
  <si>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</si>
  <si>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</si>
  <si>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</si>
  <si>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</si>
  <si>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Three Pointer</t>
  </si>
  <si>
    <t>Week 1</t>
  </si>
  <si>
    <t>Week 2</t>
  </si>
  <si>
    <t>Last Season</t>
  </si>
  <si>
    <t>Change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</si>
  <si>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</si>
  <si>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</si>
  <si>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</si>
  <si>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</si>
  <si>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</si>
  <si>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</si>
  <si>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</si>
  <si>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</si>
  <si>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Head-head records</t>
  </si>
  <si>
    <t>x</t>
  </si>
  <si>
    <t>LG -&gt;</t>
  </si>
  <si>
    <t>WW -&gt;</t>
  </si>
  <si>
    <t>5M -&gt;</t>
  </si>
  <si>
    <t>"PartA":[</t>
  </si>
  <si>
    <t>"PartB":[</t>
  </si>
  <si>
    <t>"PartC":[</t>
  </si>
  <si>
    <t>"PartD":[</t>
  </si>
  <si>
    <t>Leaders</t>
  </si>
  <si>
    <t>TA</t>
  </si>
  <si>
    <t>TB</t>
  </si>
  <si>
    <t>N/A</t>
  </si>
  <si>
    <t>This Season</t>
  </si>
  <si>
    <t>Usage rates</t>
  </si>
  <si>
    <t>Week 4</t>
  </si>
  <si>
    <t>League Stats</t>
  </si>
  <si>
    <t>Percentage</t>
  </si>
  <si>
    <t>TLTBO Manager</t>
  </si>
  <si>
    <t>Points Counter Over Days</t>
  </si>
  <si>
    <t>Week 5</t>
  </si>
  <si>
    <t>Medians</t>
  </si>
  <si>
    <t>Day by Day Scoring</t>
  </si>
  <si>
    <t>Team Usage Rates</t>
  </si>
  <si>
    <t>Over the League</t>
  </si>
  <si>
    <t>Finals Week</t>
  </si>
  <si>
    <t>Finals</t>
  </si>
  <si>
    <t>Finals Other</t>
  </si>
  <si>
    <t>MIP T2</t>
  </si>
  <si>
    <t>MVP T2</t>
  </si>
  <si>
    <t>Teammate T2</t>
  </si>
  <si>
    <t>MVP Runner Up T2</t>
  </si>
  <si>
    <t>X-Factor T2</t>
  </si>
  <si>
    <t>Fifthman T2</t>
  </si>
  <si>
    <t>All-Offence Team T2</t>
  </si>
  <si>
    <t>All-Defence Team T2</t>
  </si>
  <si>
    <t>All-2nd-Defence Team T2</t>
  </si>
  <si>
    <t>All-2nd-Offence Team T2</t>
  </si>
  <si>
    <t>Scoring Champ T2</t>
  </si>
  <si>
    <t>Champion T2</t>
  </si>
  <si>
    <t>Finals MVP T2</t>
  </si>
  <si>
    <t>Finals MVP T1</t>
  </si>
  <si>
    <t>24-May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</si>
</sst>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8" fillId="0" borderId="1"/>
    <xf numFmtId="9" fontId="9" fillId="0" borderId="0" applyFont="0" applyFill="0" applyBorder="0" applyAlignment="0" applyProtection="0"/>
  </cellStyleXfs>
  <cellXfs count="159">
    <xf numFmtId="0" fontId="0" fillId="0" borderId="0" xfId="0" applyFont="1" applyAlignment="1"/>
    <xf numFmtId="0" fontId="9" fillId="0" borderId="0" xfId="0" applyFont="1"/>
    <xf numFmtId="0" fontId="9" fillId="0" borderId="0" xfId="0" applyFont="1" applyAlignment="1"/>
    <xf numFmtId="16" fontId="10" fillId="0" borderId="0" xfId="0" applyNumberFormat="1" applyFont="1"/>
    <xf numFmtId="0" fontId="11" fillId="0" borderId="0" xfId="0" applyFont="1"/>
    <xf numFmtId="0" fontId="10" fillId="0" borderId="1" xfId="0" applyFont="1" applyBorder="1"/>
    <xf numFmtId="2" fontId="10" fillId="0" borderId="0" xfId="0" applyNumberFormat="1" applyFont="1"/>
    <xf numFmtId="164" fontId="12" fillId="0" borderId="0" xfId="0" applyNumberFormat="1" applyFont="1"/>
    <xf numFmtId="0" fontId="11" fillId="0" borderId="0" xfId="0" applyFont="1" applyAlignment="1"/>
    <xf numFmtId="0" fontId="11" fillId="0" borderId="1" xfId="0" applyFont="1" applyBorder="1"/>
    <xf numFmtId="2" fontId="10" fillId="0" borderId="1" xfId="0" applyNumberFormat="1" applyFont="1" applyBorder="1"/>
    <xf numFmtId="0" fontId="10" fillId="0" borderId="0" xfId="0" applyFont="1" applyAlignment="1">
      <alignment horizontal="center"/>
    </xf>
    <xf numFmtId="0" fontId="9" fillId="0" borderId="0" xfId="0" applyFont="1"/>
    <xf numFmtId="2" fontId="9" fillId="0" borderId="0" xfId="0" applyNumberFormat="1" applyFont="1"/>
    <xf numFmtId="165" fontId="9" fillId="0" borderId="0" xfId="0" applyNumberFormat="1" applyFont="1"/>
    <xf numFmtId="0" fontId="10" fillId="0" borderId="0" xfId="0" applyFont="1"/>
    <xf numFmtId="0" fontId="10" fillId="2" borderId="1" xfId="0" applyFont="1" applyFill="1" applyBorder="1"/>
    <xf numFmtId="164" fontId="10" fillId="0" borderId="0" xfId="0" applyNumberFormat="1" applyFont="1"/>
    <xf numFmtId="1" fontId="9" fillId="0" borderId="0" xfId="0" applyNumberFormat="1" applyFont="1"/>
    <xf numFmtId="1" fontId="10" fillId="0" borderId="0" xfId="0" applyNumberFormat="1" applyFont="1"/>
    <xf numFmtId="0" fontId="13" fillId="0" borderId="0" xfId="0" applyFont="1"/>
    <xf numFmtId="9" fontId="10" fillId="0" borderId="0" xfId="0" applyNumberFormat="1" applyFont="1"/>
    <xf numFmtId="10" fontId="10" fillId="0" borderId="0" xfId="0" applyNumberFormat="1" applyFont="1"/>
    <xf numFmtId="0" fontId="9" fillId="0" borderId="0" xfId="0" applyFont="1"/>
    <xf numFmtId="16" fontId="9" fillId="0" borderId="0" xfId="0" applyNumberFormat="1" applyFont="1" applyAlignment="1"/>
    <xf numFmtId="1" fontId="9" fillId="0" borderId="0" xfId="0" applyNumberFormat="1" applyFont="1" applyAlignment="1"/>
    <xf numFmtId="0" fontId="9" fillId="3" borderId="0" xfId="0" applyFont="1" applyFill="1"/>
    <xf numFmtId="2" fontId="10" fillId="3" borderId="0" xfId="0" applyNumberFormat="1" applyFont="1" applyFill="1"/>
    <xf numFmtId="0" fontId="9" fillId="3" borderId="0" xfId="0" applyFont="1" applyFill="1" applyAlignment="1"/>
    <xf numFmtId="0" fontId="14" fillId="3" borderId="0" xfId="0" applyFont="1" applyFill="1"/>
    <xf numFmtId="0" fontId="14" fillId="0" borderId="0" xfId="0" applyFont="1"/>
    <xf numFmtId="0" fontId="14" fillId="0" borderId="0" xfId="0" applyFont="1" applyAlignment="1"/>
    <xf numFmtId="0" fontId="15" fillId="3" borderId="0" xfId="0" applyFont="1" applyFill="1" applyAlignment="1"/>
    <xf numFmtId="0" fontId="15" fillId="0" borderId="0" xfId="0" applyFont="1" applyAlignment="1"/>
    <xf numFmtId="16" fontId="0" fillId="0" borderId="0" xfId="0" applyNumberFormat="1" applyFont="1" applyAlignment="1"/>
    <xf numFmtId="0" fontId="16" fillId="0" borderId="0" xfId="0" applyFont="1" applyAlignment="1">
      <alignment horizontal="center" vertical="center" wrapText="1"/>
    </xf>
    <xf numFmtId="0" fontId="0" fillId="0" borderId="0" xfId="0" applyFont="1" applyAlignment="1"/>
    <xf numFmtId="0" fontId="13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4" fillId="0" borderId="3" xfId="0" applyFont="1" applyFill="1" applyBorder="1"/>
    <xf numFmtId="0" fontId="14" fillId="0" borderId="4" xfId="0" applyFont="1" applyFill="1" applyBorder="1"/>
    <xf numFmtId="0" fontId="14" fillId="0" borderId="4" xfId="0" applyFont="1" applyFill="1" applyBorder="1" applyAlignment="1"/>
    <xf numFmtId="0" fontId="15" fillId="0" borderId="4" xfId="0" applyFont="1" applyFill="1" applyBorder="1" applyAlignment="1"/>
    <xf numFmtId="0" fontId="11" fillId="0" borderId="5" xfId="0" applyFont="1" applyFill="1" applyBorder="1"/>
    <xf numFmtId="0" fontId="0" fillId="3" borderId="0" xfId="0" applyFont="1" applyFill="1" applyAlignment="1"/>
    <xf numFmtId="0" fontId="0" fillId="0" borderId="0" xfId="0"/>
    <xf numFmtId="0" fontId="20" fillId="0" borderId="0" xfId="0" applyFont="1"/>
    <xf numFmtId="9" fontId="0" fillId="0" borderId="0" xfId="2" applyFont="1" applyAlignment="1"/>
    <xf numFmtId="0" fontId="14" fillId="0" borderId="0" xfId="0" applyFont="1" applyFill="1"/>
    <xf numFmtId="0" fontId="14" fillId="0" borderId="0" xfId="0" applyFont="1" applyFill="1" applyAlignment="1"/>
    <xf numFmtId="0" fontId="15" fillId="0" borderId="0" xfId="0" applyFont="1" applyFill="1" applyAlignment="1"/>
    <xf numFmtId="1" fontId="0" fillId="0" borderId="0" xfId="0" quotePrefix="1" applyNumberFormat="1" applyFont="1" applyFill="1" applyAlignment="1"/>
    <xf numFmtId="2" fontId="10" fillId="0" borderId="0" xfId="0" applyNumberFormat="1" applyFont="1" applyFill="1"/>
    <xf numFmtId="1" fontId="9" fillId="0" borderId="0" xfId="0" applyNumberFormat="1" applyFont="1" applyFill="1" applyAlignment="1"/>
    <xf numFmtId="0" fontId="9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5" fillId="0" borderId="5" xfId="0" applyFont="1" applyFill="1" applyBorder="1" applyAlignment="1"/>
    <xf numFmtId="9" fontId="0" fillId="0" borderId="0" xfId="0" applyNumberFormat="1" applyFont="1" applyAlignment="1"/>
    <xf numFmtId="1" fontId="0" fillId="4" borderId="2" xfId="0" quotePrefix="1" applyNumberFormat="1" applyFont="1" applyFill="1" applyBorder="1" applyAlignment="1"/>
    <xf numFmtId="2" fontId="10" fillId="4" borderId="2" xfId="0" applyNumberFormat="1" applyFont="1" applyFill="1" applyBorder="1"/>
    <xf numFmtId="1" fontId="9" fillId="4" borderId="2" xfId="0" applyNumberFormat="1" applyFont="1" applyFill="1" applyBorder="1" applyAlignment="1"/>
    <xf numFmtId="0" fontId="9" fillId="4" borderId="2" xfId="0" applyFont="1" applyFill="1" applyBorder="1"/>
    <xf numFmtId="1" fontId="0" fillId="5" borderId="2" xfId="0" quotePrefix="1" applyNumberFormat="1" applyFont="1" applyFill="1" applyBorder="1" applyAlignment="1"/>
    <xf numFmtId="2" fontId="10" fillId="5" borderId="2" xfId="0" applyNumberFormat="1" applyFont="1" applyFill="1" applyBorder="1"/>
    <xf numFmtId="1" fontId="9" fillId="5" borderId="2" xfId="0" applyNumberFormat="1" applyFont="1" applyFill="1" applyBorder="1" applyAlignment="1"/>
    <xf numFmtId="0" fontId="9" fillId="5" borderId="2" xfId="0" applyFont="1" applyFill="1" applyBorder="1"/>
    <xf numFmtId="1" fontId="0" fillId="6" borderId="2" xfId="0" quotePrefix="1" applyNumberFormat="1" applyFont="1" applyFill="1" applyBorder="1" applyAlignment="1"/>
    <xf numFmtId="2" fontId="10" fillId="6" borderId="2" xfId="0" applyNumberFormat="1" applyFont="1" applyFill="1" applyBorder="1"/>
    <xf numFmtId="1" fontId="9" fillId="6" borderId="2" xfId="0" applyNumberFormat="1" applyFont="1" applyFill="1" applyBorder="1" applyAlignment="1"/>
    <xf numFmtId="0" fontId="9" fillId="6" borderId="2" xfId="0" applyFont="1" applyFill="1" applyBorder="1"/>
    <xf numFmtId="0" fontId="9" fillId="4" borderId="2" xfId="0" applyFont="1" applyFill="1" applyBorder="1" applyAlignment="1"/>
    <xf numFmtId="1" fontId="10" fillId="4" borderId="2" xfId="0" applyNumberFormat="1" applyFont="1" applyFill="1" applyBorder="1"/>
    <xf numFmtId="0" fontId="9" fillId="5" borderId="2" xfId="0" applyFont="1" applyFill="1" applyBorder="1" applyAlignment="1"/>
    <xf numFmtId="1" fontId="10" fillId="5" borderId="2" xfId="0" applyNumberFormat="1" applyFont="1" applyFill="1" applyBorder="1"/>
    <xf numFmtId="0" fontId="9" fillId="6" borderId="2" xfId="0" applyFont="1" applyFill="1" applyBorder="1" applyAlignment="1"/>
    <xf numFmtId="1" fontId="10" fillId="6" borderId="2" xfId="0" applyNumberFormat="1" applyFont="1" applyFill="1" applyBorder="1"/>
    <xf numFmtId="0" fontId="0" fillId="6" borderId="2" xfId="0" applyFont="1" applyFill="1" applyBorder="1" applyAlignment="1"/>
    <xf numFmtId="0" fontId="10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4" fillId="0" borderId="0" xfId="0" applyNumberFormat="1" applyFont="1" applyAlignment="1">
      <alignment vertical="center"/>
    </xf>
    <xf numFmtId="0" fontId="14" fillId="7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8" fillId="0" borderId="0" xfId="0" applyFont="1" applyAlignment="1"/>
    <xf numFmtId="2" fontId="9" fillId="0" borderId="0" xfId="0" applyNumberFormat="1" applyFont="1" applyFill="1"/>
    <xf numFmtId="2" fontId="0" fillId="0" borderId="0" xfId="0" applyNumberFormat="1" applyFont="1" applyFill="1" applyAlignment="1"/>
    <xf numFmtId="0" fontId="9" fillId="0" borderId="0" xfId="0" quotePrefix="1" applyFont="1"/>
    <xf numFmtId="0" fontId="20" fillId="0" borderId="1" xfId="0" applyFont="1" applyFill="1" applyBorder="1"/>
    <xf numFmtId="165" fontId="20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10" fillId="0" borderId="1" xfId="0" applyNumberFormat="1" applyFont="1" applyFill="1" applyBorder="1"/>
    <xf numFmtId="0" fontId="10" fillId="0" borderId="1" xfId="0" applyFont="1" applyFill="1" applyBorder="1" applyAlignment="1"/>
    <xf numFmtId="0" fontId="9" fillId="4" borderId="0" xfId="0" applyFont="1" applyFill="1" applyAlignment="1"/>
    <xf numFmtId="1" fontId="0" fillId="4" borderId="0" xfId="0" quotePrefix="1" applyNumberFormat="1" applyFont="1" applyFill="1" applyAlignment="1"/>
    <xf numFmtId="2" fontId="10" fillId="4" borderId="0" xfId="0" applyNumberFormat="1" applyFont="1" applyFill="1"/>
    <xf numFmtId="1" fontId="9" fillId="4" borderId="0" xfId="0" applyNumberFormat="1" applyFont="1" applyFill="1" applyAlignment="1"/>
    <xf numFmtId="2" fontId="9" fillId="4" borderId="0" xfId="0" applyNumberFormat="1" applyFont="1" applyFill="1"/>
    <xf numFmtId="0" fontId="9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10" fillId="4" borderId="0" xfId="0" applyNumberFormat="1" applyFont="1" applyFill="1" applyAlignment="1"/>
    <xf numFmtId="0" fontId="6" fillId="0" borderId="0" xfId="0" applyFont="1" applyAlignment="1"/>
    <xf numFmtId="16" fontId="7" fillId="0" borderId="0" xfId="0" applyNumberFormat="1" applyFont="1" applyAlignment="1"/>
    <xf numFmtId="0" fontId="0" fillId="4" borderId="2" xfId="0" applyFont="1" applyFill="1" applyBorder="1" applyAlignment="1"/>
    <xf numFmtId="0" fontId="0" fillId="5" borderId="2" xfId="0" applyFont="1" applyFill="1" applyBorder="1" applyAlignment="1"/>
    <xf numFmtId="0" fontId="5" fillId="4" borderId="2" xfId="0" applyFont="1" applyFill="1" applyBorder="1" applyAlignment="1"/>
    <xf numFmtId="0" fontId="5" fillId="5" borderId="2" xfId="0" applyFont="1" applyFill="1" applyBorder="1" applyAlignment="1"/>
    <xf numFmtId="0" fontId="5" fillId="6" borderId="2" xfId="0" applyFont="1" applyFill="1" applyBorder="1" applyAlignment="1"/>
    <xf numFmtId="9" fontId="0" fillId="4" borderId="2" xfId="2" applyFont="1" applyFill="1" applyBorder="1" applyAlignment="1"/>
    <xf numFmtId="9" fontId="0" fillId="5" borderId="2" xfId="2" applyFont="1" applyFill="1" applyBorder="1" applyAlignment="1"/>
    <xf numFmtId="9" fontId="0" fillId="6" borderId="2" xfId="0" applyNumberFormat="1" applyFont="1" applyFill="1" applyBorder="1" applyAlignment="1"/>
    <xf numFmtId="1" fontId="10" fillId="0" borderId="0" xfId="2" applyNumberFormat="1" applyFont="1"/>
    <xf numFmtId="0" fontId="4" fillId="0" borderId="0" xfId="0" applyFont="1" applyAlignment="1"/>
    <xf numFmtId="0" fontId="20" fillId="0" borderId="1" xfId="0" applyFont="1" applyFill="1" applyBorder="1" applyAlignment="1"/>
    <xf numFmtId="0" fontId="3" fillId="0" borderId="0" xfId="0" applyFont="1" applyAlignment="1"/>
    <xf numFmtId="0" fontId="0" fillId="8" borderId="0" xfId="0" applyFont="1" applyFill="1" applyAlignment="1"/>
    <xf numFmtId="0" fontId="14" fillId="8" borderId="0" xfId="0" applyFont="1" applyFill="1"/>
    <xf numFmtId="0" fontId="9" fillId="8" borderId="0" xfId="0" applyFont="1" applyFill="1" applyAlignment="1"/>
    <xf numFmtId="2" fontId="10" fillId="8" borderId="0" xfId="0" applyNumberFormat="1" applyFont="1" applyFill="1"/>
    <xf numFmtId="0" fontId="15" fillId="8" borderId="0" xfId="0" applyFont="1" applyFill="1" applyAlignment="1"/>
    <xf numFmtId="0" fontId="9" fillId="8" borderId="0" xfId="0" applyFont="1" applyFill="1"/>
    <xf numFmtId="0" fontId="9" fillId="0" borderId="0" xfId="0" applyFont="1" applyFill="1" applyAlignment="1"/>
    <xf numFmtId="0" fontId="0" fillId="9" borderId="6" xfId="0" applyFont="1" applyFill="1" applyBorder="1" applyAlignment="1"/>
    <xf numFmtId="0" fontId="0" fillId="0" borderId="6" xfId="0" applyFont="1" applyBorder="1" applyAlignment="1"/>
    <xf numFmtId="0" fontId="0" fillId="4" borderId="6" xfId="0" applyFont="1" applyFill="1" applyBorder="1" applyAlignment="1"/>
    <xf numFmtId="1" fontId="0" fillId="9" borderId="6" xfId="0" applyNumberFormat="1" applyFont="1" applyFill="1" applyBorder="1" applyAlignment="1"/>
    <xf numFmtId="1" fontId="0" fillId="0" borderId="6" xfId="0" applyNumberFormat="1" applyFont="1" applyBorder="1" applyAlignment="1"/>
    <xf numFmtId="0" fontId="22" fillId="10" borderId="7" xfId="0" applyFont="1" applyFill="1" applyBorder="1"/>
    <xf numFmtId="0" fontId="23" fillId="10" borderId="7" xfId="0" applyFont="1" applyFill="1" applyBorder="1" applyAlignment="1"/>
    <xf numFmtId="0" fontId="0" fillId="4" borderId="8" xfId="0" applyFont="1" applyFill="1" applyBorder="1" applyAlignment="1"/>
    <xf numFmtId="0" fontId="0" fillId="0" borderId="8" xfId="0" applyFont="1" applyBorder="1" applyAlignment="1"/>
    <xf numFmtId="1" fontId="0" fillId="0" borderId="8" xfId="0" applyNumberFormat="1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18" fillId="0" borderId="1" xfId="1" applyNumberFormat="1"/>
    <xf numFmtId="0" fontId="19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49" fontId="10" fillId="0" borderId="0" xfId="0" applyNumberFormat="1" applyFont="1"/>
    <xf numFmtId="9" fontId="10" fillId="0" borderId="1" xfId="2" applyFont="1" applyFill="1" applyBorder="1"/>
    <xf numFmtId="0" fontId="0" fillId="0" borderId="0" xfId="0" applyFont="1" applyFill="1"/>
  </cellXfs>
  <cellStyles count="3">
    <cellStyle name="Normal" xfId="0" builtinId="0"/>
    <cellStyle name="Normal 2" xfId="1" xr:uid="{E4ED72E7-E964-4884-BAF1-D3A03BDB6523}"/>
    <cellStyle name="Percent" xfId="2" builtinId="5"/>
  </cellStyles>
  <dxfs count="5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33721379082230485"/>
                  <c:y val="-4.43588740878797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Global'!$J$76:$J$90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8.7528018325832464E-3"/>
                  <c:y val="-0.16072021100451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Global'!$K$76:$K$90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68416458765117583"/>
                  <c:y val="-1.06028106201169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Global'!$L$76:$L$90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Global'!$G$96</c:f>
              <c:strCache>
                <c:ptCount val="1"/>
                <c:pt idx="0">
                  <c:v>Jasper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Global'!$H$96:$T$96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3-4F31-B3DD-FB37CF910316}"/>
            </c:ext>
          </c:extLst>
        </c:ser>
        <c:ser>
          <c:idx val="1"/>
          <c:order val="1"/>
          <c:tx>
            <c:strRef>
              <c:f>'Stats Global'!$G$97</c:f>
              <c:strCache>
                <c:ptCount val="1"/>
                <c:pt idx="0">
                  <c:v>Conor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Global'!$H$97:$T$97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3-4F31-B3DD-FB37CF910316}"/>
            </c:ext>
          </c:extLst>
        </c:ser>
        <c:ser>
          <c:idx val="2"/>
          <c:order val="2"/>
          <c:tx>
            <c:strRef>
              <c:f>'Stats Global'!$G$98</c:f>
              <c:strCache>
                <c:ptCount val="1"/>
                <c:pt idx="0">
                  <c:v>Alex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Global'!$H$98:$T$98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33-4F31-B3DD-FB37CF910316}"/>
            </c:ext>
          </c:extLst>
        </c:ser>
        <c:ser>
          <c:idx val="3"/>
          <c:order val="3"/>
          <c:tx>
            <c:strRef>
              <c:f>'Stats Global'!$G$99</c:f>
              <c:strCache>
                <c:ptCount val="1"/>
                <c:pt idx="0">
                  <c:v>Rudy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Global'!$H$99:$T$99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33-4F31-B3DD-FB37CF910316}"/>
            </c:ext>
          </c:extLst>
        </c:ser>
        <c:ser>
          <c:idx val="4"/>
          <c:order val="4"/>
          <c:tx>
            <c:strRef>
              <c:f>'Stats Global'!$G$100</c:f>
              <c:strCache>
                <c:ptCount val="1"/>
                <c:pt idx="0">
                  <c:v>Michael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Global'!$H$100:$T$100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33-4F31-B3DD-FB37CF910316}"/>
            </c:ext>
          </c:extLst>
        </c:ser>
        <c:ser>
          <c:idx val="5"/>
          <c:order val="5"/>
          <c:tx>
            <c:strRef>
              <c:f>'Stats Global'!$G$101</c:f>
              <c:strCache>
                <c:ptCount val="1"/>
                <c:pt idx="0">
                  <c:v>Lukas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Global'!$H$101:$T$101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33-4F31-B3DD-FB37CF910316}"/>
            </c:ext>
          </c:extLst>
        </c:ser>
        <c:ser>
          <c:idx val="6"/>
          <c:order val="6"/>
          <c:tx>
            <c:strRef>
              <c:f>'Stats Global'!$G$102</c:f>
              <c:strCache>
                <c:ptCount val="1"/>
                <c:pt idx="0">
                  <c:v>Clarrie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Global'!$H$102:$T$102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33-4F31-B3DD-FB37CF910316}"/>
            </c:ext>
          </c:extLst>
        </c:ser>
        <c:ser>
          <c:idx val="7"/>
          <c:order val="7"/>
          <c:tx>
            <c:strRef>
              <c:f>'Stats Global'!$G$103</c:f>
              <c:strCache>
                <c:ptCount val="1"/>
                <c:pt idx="0">
                  <c:v>Kimmy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Global'!$H$103:$T$103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33-4F31-B3DD-FB37CF910316}"/>
            </c:ext>
          </c:extLst>
        </c:ser>
        <c:ser>
          <c:idx val="8"/>
          <c:order val="8"/>
          <c:tx>
            <c:strRef>
              <c:f>'Stats Global'!$G$104</c:f>
              <c:strCache>
                <c:ptCount val="1"/>
                <c:pt idx="0">
                  <c:v>SamM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Global'!$H$104:$T$104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33-4F31-B3DD-FB37CF910316}"/>
            </c:ext>
          </c:extLst>
        </c:ser>
        <c:ser>
          <c:idx val="9"/>
          <c:order val="9"/>
          <c:tx>
            <c:strRef>
              <c:f>'Stats Global'!$G$105</c:f>
              <c:strCache>
                <c:ptCount val="1"/>
                <c:pt idx="0">
                  <c:v>Ryan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Global'!$H$105:$T$105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33-4F31-B3DD-FB37CF910316}"/>
            </c:ext>
          </c:extLst>
        </c:ser>
        <c:ser>
          <c:idx val="10"/>
          <c:order val="10"/>
          <c:tx>
            <c:strRef>
              <c:f>'Stats Global'!$G$106</c:f>
              <c:strCache>
                <c:ptCount val="1"/>
                <c:pt idx="0">
                  <c:v>Nicholas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Global'!$H$106:$T$106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33-4F31-B3DD-FB37CF910316}"/>
            </c:ext>
          </c:extLst>
        </c:ser>
        <c:ser>
          <c:idx val="11"/>
          <c:order val="11"/>
          <c:tx>
            <c:strRef>
              <c:f>'Stats Global'!$G$107</c:f>
              <c:strCache>
                <c:ptCount val="1"/>
                <c:pt idx="0">
                  <c:v>Christopher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Global'!$H$107:$T$107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33-4F31-B3DD-FB37CF910316}"/>
            </c:ext>
          </c:extLst>
        </c:ser>
        <c:ser>
          <c:idx val="12"/>
          <c:order val="12"/>
          <c:tx>
            <c:strRef>
              <c:f>'Stats Global'!$G$108</c:f>
              <c:strCache>
                <c:ptCount val="1"/>
                <c:pt idx="0">
                  <c:v>Angus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Global'!$H$108:$T$108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33-4F31-B3DD-FB37CF910316}"/>
            </c:ext>
          </c:extLst>
        </c:ser>
        <c:ser>
          <c:idx val="13"/>
          <c:order val="13"/>
          <c:tx>
            <c:strRef>
              <c:f>'Stats Global'!$G$109</c:f>
              <c:strCache>
                <c:ptCount val="1"/>
                <c:pt idx="0">
                  <c:v>Willie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Global'!$H$109:$T$109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33-4F31-B3DD-FB37CF910316}"/>
            </c:ext>
          </c:extLst>
        </c:ser>
        <c:ser>
          <c:idx val="14"/>
          <c:order val="14"/>
          <c:tx>
            <c:strRef>
              <c:f>'Stats Global'!$G$110</c:f>
              <c:strCache>
                <c:ptCount val="1"/>
                <c:pt idx="0">
                  <c:v>Mitch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Global'!$H$110:$T$110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33-4F31-B3DD-FB37CF910316}"/>
            </c:ext>
          </c:extLst>
        </c:ser>
        <c:ser>
          <c:idx val="15"/>
          <c:order val="15"/>
          <c:tx>
            <c:strRef>
              <c:f>'Stats Global'!$G$111</c:f>
              <c:strCache>
                <c:ptCount val="1"/>
                <c:pt idx="0">
                  <c:v>SamJ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Global'!$H$111:$T$111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433-4F31-B3DD-FB37CF91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341056"/>
        <c:axId val="1848340640"/>
      </c:lineChart>
      <c:catAx>
        <c:axId val="18483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0640"/>
        <c:crosses val="autoZero"/>
        <c:auto val="1"/>
        <c:lblAlgn val="ctr"/>
        <c:lblOffset val="100"/>
        <c:noMultiLvlLbl val="0"/>
      </c:catAx>
      <c:valAx>
        <c:axId val="18483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Win</a:t>
            </a:r>
            <a:r>
              <a:rPr lang="en-AU" baseline="0"/>
              <a:t> % against Musketeers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WW'!$N$4:$N$16</c:f>
              <c:numCache>
                <c:formatCode>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7-490C-9DF5-1B6C656BB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017439"/>
        <c:axId val="1158175359"/>
      </c:lineChart>
      <c:catAx>
        <c:axId val="108001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75359"/>
        <c:crosses val="autoZero"/>
        <c:auto val="1"/>
        <c:lblAlgn val="ctr"/>
        <c:lblOffset val="100"/>
        <c:noMultiLvlLbl val="0"/>
      </c:catAx>
      <c:valAx>
        <c:axId val="11581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1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536863</xdr:colOff>
      <xdr:row>112</xdr:row>
      <xdr:rowOff>31170</xdr:rowOff>
    </xdr:from>
    <xdr:to>
      <xdr:col>31</xdr:col>
      <xdr:colOff>476248</xdr:colOff>
      <xdr:row>150</xdr:row>
      <xdr:rowOff>138545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67569-17A8-7E0A-EA50-CE8FF5C57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25213</xdr:colOff>
      <xdr:row>39</xdr:row>
      <xdr:rowOff>6722</xdr:rowOff>
    </xdr:from>
    <xdr:to>
      <xdr:col>17</xdr:col>
      <xdr:colOff>243727</xdr:colOff>
      <xdr:row>54</xdr:row>
      <xdr:rowOff>60511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093EB-5E1A-36FE-A6E9-45A08A356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50" headerRowBorderDxfId="49" tableBorderDxfId="48" totalsRowBorderDxfId="47">
  <autoFilter ref="P7:AC23" xr:uid="{598ECA3B-99B4-4CAB-8F81-5D711AA5A7FC}"/>
  <tableColumns count="14">
    <tableColumn id="1" xr3:uid="{9B036617-5450-4894-9268-827D2E0914FF}" name="Scoring" dataDxfId="46"/>
    <tableColumn id="2" xr3:uid="{6662CE93-E9C4-47DE-9476-E46126825B0A}" name="Points" dataDxfId="45">
      <calculatedColumnFormula>Q29+Q48+Q67+AB29+AB48+AB67</calculatedColumnFormula>
    </tableColumn>
    <tableColumn id="3" xr3:uid="{8FDDFCB0-2692-4EB0-948C-7B877263B55B}" name="Average" dataDxfId="44">
      <calculatedColumnFormula>Table1[[#This Row],[Points]]/($Q$5-Table1[[#This Row],[Missed Games]])</calculatedColumnFormula>
    </tableColumn>
    <tableColumn id="4" xr3:uid="{CC3F9B31-1857-48FB-A18B-CBC82C117BF4}" name="Finishes" dataDxfId="43">
      <calculatedColumnFormula>S29+S48+S67+AD29+AD48+AD67</calculatedColumnFormula>
    </tableColumn>
    <tableColumn id="5" xr3:uid="{5F324C66-956D-4EDC-870F-8EDE96C328C8}" name="Averages" dataDxfId="42">
      <calculatedColumnFormula>Table1[[#This Row],[Finishes]]/($Q$5-Table1[[#This Row],[Missed Games]])</calculatedColumnFormula>
    </tableColumn>
    <tableColumn id="6" xr3:uid="{80C6E15E-675D-4F58-AA26-27226F1CE373}" name="Midranges" dataDxfId="41">
      <calculatedColumnFormula>U29+U48+U67+AF29+AF48+AF67</calculatedColumnFormula>
    </tableColumn>
    <tableColumn id="7" xr3:uid="{8E7E6B37-23A0-4556-8839-B9D7834E3E68}" name="Averages2" dataDxfId="40">
      <calculatedColumnFormula>Table1[[#This Row],[Midranges]]/($Q$5-Table1[[#This Row],[Missed Games]])</calculatedColumnFormula>
    </tableColumn>
    <tableColumn id="8" xr3:uid="{8B28715D-E310-4E1F-B9F0-F58F7C70E830}" name="Threes" dataDxfId="39">
      <calculatedColumnFormula>W29+W48+W67+AH29+AH48+AH67</calculatedColumnFormula>
    </tableColumn>
    <tableColumn id="9" xr3:uid="{E0C0BF1C-40E8-4137-8E0F-BB238D651DAE}" name="Averages3" dataDxfId="38">
      <calculatedColumnFormula>Table1[[#This Row],[Threes]]/($Q$5-Table1[[#This Row],[Missed Games]])</calculatedColumnFormula>
    </tableColumn>
    <tableColumn id="10" xr3:uid="{1C75F230-74E0-47EE-BF13-C22289FE0F87}" name="Team" dataDxfId="37"/>
    <tableColumn id="11" xr3:uid="{E167D7FA-56F9-4571-B292-FF3869585F59}" name="Missed Games" dataDxfId="36">
      <calculatedColumnFormula>Y29+Y48+Y67+AJ29+AJ48+AJ67</calculatedColumnFormula>
    </tableColumn>
    <tableColumn id="12" xr3:uid="{1E9F03B6-331B-4AEA-A1FF-6B0C39F44510}" name="Last Season" dataDxfId="35" dataCellStyle="Percent"/>
    <tableColumn id="13" xr3:uid="{070DA09E-0E42-4E75-A3F1-D53845D2080C}" name="This Season" dataDxfId="34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33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R3:AC19" totalsRowShown="0" headerRowDxfId="32" dataDxfId="31">
  <autoFilter ref="R3:AC19" xr:uid="{587B90AE-8257-4DD1-B916-54A097BDCDB9}"/>
  <tableColumns count="12">
    <tableColumn id="1" xr3:uid="{9C18B4B0-9A37-408A-98B5-B414F029A26A}" name="Scoring" dataDxfId="30"/>
    <tableColumn id="2" xr3:uid="{CC6666B6-FDFB-4B1A-846E-17C28664C92E}" name="Points" dataDxfId="29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28">
      <calculatedColumnFormula>Table2[[#This Row],[Points]]/($T$2-Table2[[#This Row],[DNP]])</calculatedColumnFormula>
    </tableColumn>
    <tableColumn id="4" xr3:uid="{FA85A798-E688-4A4F-A92F-2DD56D710025}" name="Finishes" dataDxfId="27">
      <calculatedColumnFormula>#REF!+#REF!+#REF!+#REF!+#REF!+#REF!+#REF!+#REF!+#REF!+#REF!+#REF!+#REF!+#REF!+#REF!+#REF!</calculatedColumnFormula>
    </tableColumn>
    <tableColumn id="5" xr3:uid="{14C722B6-CCC7-4AA5-A077-4781282133B0}" name="Avg F" dataDxfId="26">
      <calculatedColumnFormula>Table2[[#This Row],[Finishes]]/($T$2-Table2[[#This Row],[DNP]])</calculatedColumnFormula>
    </tableColumn>
    <tableColumn id="6" xr3:uid="{1E54054E-9F21-4987-99FC-EF35338EC708}" name="Midranges" dataDxfId="25">
      <calculatedColumnFormula>#REF!+#REF!+#REF!+#REF!+#REF!+#REF!+#REF!+#REF!+#REF!+#REF!+#REF!+#REF!+#REF!+#REF!+#REF!</calculatedColumnFormula>
    </tableColumn>
    <tableColumn id="7" xr3:uid="{3BC984C2-EE5E-43C7-8014-7F0DA5F9EB7A}" name="Avg M" dataDxfId="24">
      <calculatedColumnFormula>Table2[[#This Row],[Midranges]]/($T$2-Table2[[#This Row],[DNP]])</calculatedColumnFormula>
    </tableColumn>
    <tableColumn id="8" xr3:uid="{9FAC1FFA-039C-4124-88C5-1A3BE26F7F04}" name="Threes" dataDxfId="23">
      <calculatedColumnFormula>#REF!+#REF!+#REF!+#REF!+#REF!+#REF!+#REF!+#REF!+#REF!+#REF!+#REF!+#REF!+#REF!+#REF!+#REF!</calculatedColumnFormula>
    </tableColumn>
    <tableColumn id="9" xr3:uid="{44E19C86-A8F7-4165-82A8-E143251937CE}" name="Avg 3" dataDxfId="22">
      <calculatedColumnFormula>Table2[[#This Row],[Threes]]/($T$2-Table2[[#This Row],[DNP]])</calculatedColumnFormula>
    </tableColumn>
    <tableColumn id="10" xr3:uid="{DA5CCBEE-C42A-4EE7-8A28-4BA362276422}" name="DNP" dataDxfId="21">
      <calculatedColumnFormula>'Stats Global'!Z8</calculatedColumnFormula>
    </tableColumn>
    <tableColumn id="12" xr3:uid="{742E8670-21C2-4869-AA29-5DA804B8B38D}" name="Finals" dataDxfId="20">
      <calculatedColumnFormula>#REF!+#REF!+#REF!+#REF!+#REF!+#REF!</calculatedColumnFormula>
    </tableColumn>
    <tableColumn id="11" xr3:uid="{F325370A-84E1-41B4-8F12-F0AC604FD02D}" name="Finals Other" dataDxfId="19">
      <calculatedColumnFormula>'Stats Global'!AB67-Table2[[#This Row],[Finals]]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D39273-60CB-41AA-AA4F-D6451E6D6C52}" name="Table3" displayName="Table3" ref="AH3:AJ19" totalsRowShown="0" headerRowBorderDxfId="18" tableBorderDxfId="17" totalsRowBorderDxfId="16">
  <autoFilter ref="AH3:AJ19" xr:uid="{0ED39273-60CB-41AA-AA4F-D6451E6D6C52}"/>
  <tableColumns count="3">
    <tableColumn id="1" xr3:uid="{8E192C0D-F91A-43F5-B05F-D7DED980557D}" name="Scoring" dataDxfId="15"/>
    <tableColumn id="2" xr3:uid="{98A07CA9-2201-49DA-9BBF-25BAE333D261}" name="Finals" dataDxfId="14"/>
    <tableColumn id="3" xr3:uid="{C47456D8-F4DE-4131-8DEA-B0CC10B5E74A}" name="Finals Other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70" zoomScaleNormal="70" workbookViewId="0">
      <selection activeCell="K37" sqref="K37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1" width="12.53125" customWidth="1"/>
    <col min="12" max="19" width="20.597656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0</v>
      </c>
      <c r="F1" s="1" t="s">
        <v>1</v>
      </c>
      <c r="H1" s="1" t="s">
        <v>2</v>
      </c>
      <c r="J1" s="1" t="s">
        <v>3</v>
      </c>
    </row>
    <row r="2" spans="2:24" ht="14.25" customHeight="1" x14ac:dyDescent="0.4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</row>
    <row r="3" spans="2:24" ht="14.25" customHeight="1" x14ac:dyDescent="0.45">
      <c r="B3" s="2" t="s">
        <v>25</v>
      </c>
      <c r="C3" s="2" t="s">
        <v>26</v>
      </c>
      <c r="D3" s="13" t="e">
        <f>'Stats Global'!R8</f>
        <v>#REF!</v>
      </c>
      <c r="E3" s="1" t="e">
        <f>'Stats Global'!Q8</f>
        <v>#REF!</v>
      </c>
      <c r="F3" s="13" t="e">
        <f>'Stats Global'!T8</f>
        <v>#REF!</v>
      </c>
      <c r="G3" s="23" t="e">
        <f>'Stats Global'!S8</f>
        <v>#REF!</v>
      </c>
      <c r="H3" s="13" t="e">
        <f>'Stats Global'!V8</f>
        <v>#REF!</v>
      </c>
      <c r="I3" s="23" t="e">
        <f>'Stats Global'!U8</f>
        <v>#REF!</v>
      </c>
      <c r="J3" s="13" t="e">
        <f>'Stats Global'!X8</f>
        <v>#REF!</v>
      </c>
      <c r="K3" s="23" t="e">
        <f>'Stats Global'!W8</f>
        <v>#REF!</v>
      </c>
      <c r="T3" s="1" t="s">
        <v>127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2" t="s">
        <v>27</v>
      </c>
    </row>
    <row r="4" spans="2:24" ht="14.25" customHeight="1" x14ac:dyDescent="0.45">
      <c r="B4" s="2" t="s">
        <v>28</v>
      </c>
      <c r="C4" s="2" t="s">
        <v>31</v>
      </c>
      <c r="D4" s="13" t="e">
        <f>'Stats Global'!R9</f>
        <v>#REF!</v>
      </c>
      <c r="E4" s="23" t="e">
        <f>'Stats Global'!Q9</f>
        <v>#REF!</v>
      </c>
      <c r="F4" s="13" t="e">
        <f>'Stats Global'!T9</f>
        <v>#REF!</v>
      </c>
      <c r="G4" s="23" t="e">
        <f>'Stats Global'!S9</f>
        <v>#REF!</v>
      </c>
      <c r="H4" s="13" t="e">
        <f>'Stats Global'!V9</f>
        <v>#REF!</v>
      </c>
      <c r="I4" s="23" t="e">
        <f>'Stats Global'!U9</f>
        <v>#REF!</v>
      </c>
      <c r="J4" s="13" t="e">
        <f>'Stats Global'!X9</f>
        <v>#REF!</v>
      </c>
      <c r="K4" s="23" t="e">
        <f>'Stats Global'!W9</f>
        <v>#REF!</v>
      </c>
      <c r="T4" s="23" t="s">
        <v>128</v>
      </c>
      <c r="U4" s="1" t="str">
        <f t="shared" si="0"/>
        <v>../Images/WW_Final.png</v>
      </c>
      <c r="V4" s="1" t="str">
        <f t="shared" si="1"/>
        <v>../Images/Players/Conor.png</v>
      </c>
      <c r="X4" s="2" t="s">
        <v>29</v>
      </c>
    </row>
    <row r="5" spans="2:24" ht="14.25" customHeight="1" x14ac:dyDescent="0.45">
      <c r="B5" s="2" t="s">
        <v>30</v>
      </c>
      <c r="C5" s="2" t="s">
        <v>26</v>
      </c>
      <c r="D5" s="13" t="e">
        <f>'Stats Global'!R10</f>
        <v>#REF!</v>
      </c>
      <c r="E5" s="23" t="e">
        <f>'Stats Global'!Q10</f>
        <v>#REF!</v>
      </c>
      <c r="F5" s="13" t="e">
        <f>'Stats Global'!T10</f>
        <v>#REF!</v>
      </c>
      <c r="G5" s="23" t="e">
        <f>'Stats Global'!S10</f>
        <v>#REF!</v>
      </c>
      <c r="H5" s="13" t="e">
        <f>'Stats Global'!V10</f>
        <v>#REF!</v>
      </c>
      <c r="I5" s="23" t="e">
        <f>'Stats Global'!U10</f>
        <v>#REF!</v>
      </c>
      <c r="J5" s="13" t="e">
        <f>'Stats Global'!X10</f>
        <v>#REF!</v>
      </c>
      <c r="K5" s="23" t="e">
        <f>'Stats Global'!W10</f>
        <v>#REF!</v>
      </c>
      <c r="L5" s="2" t="s">
        <v>32</v>
      </c>
      <c r="M5" s="2" t="s">
        <v>33</v>
      </c>
      <c r="N5" s="2" t="s">
        <v>34</v>
      </c>
      <c r="O5" s="38" t="s">
        <v>192</v>
      </c>
      <c r="P5" s="38" t="s">
        <v>193</v>
      </c>
      <c r="T5" s="1" t="s">
        <v>123</v>
      </c>
      <c r="U5" s="1" t="str">
        <f t="shared" si="0"/>
        <v>../Images/5M_Final.png</v>
      </c>
      <c r="V5" s="1" t="str">
        <f t="shared" si="1"/>
        <v>../Images/Players/Alex.png</v>
      </c>
      <c r="X5" s="2" t="s">
        <v>35</v>
      </c>
    </row>
    <row r="6" spans="2:24" ht="14.25" customHeight="1" x14ac:dyDescent="0.45">
      <c r="B6" s="2" t="s">
        <v>36</v>
      </c>
      <c r="C6" s="2" t="s">
        <v>31</v>
      </c>
      <c r="D6" s="13" t="e">
        <f>'Stats Global'!R11</f>
        <v>#REF!</v>
      </c>
      <c r="E6" s="23" t="e">
        <f>'Stats Global'!Q11</f>
        <v>#REF!</v>
      </c>
      <c r="F6" s="13" t="e">
        <f>'Stats Global'!T11</f>
        <v>#REF!</v>
      </c>
      <c r="G6" s="23" t="e">
        <f>'Stats Global'!S11</f>
        <v>#REF!</v>
      </c>
      <c r="H6" s="13" t="e">
        <f>'Stats Global'!V11</f>
        <v>#REF!</v>
      </c>
      <c r="I6" s="23" t="e">
        <f>'Stats Global'!U11</f>
        <v>#REF!</v>
      </c>
      <c r="J6" s="13" t="e">
        <f>'Stats Global'!X11</f>
        <v>#REF!</v>
      </c>
      <c r="K6" s="23" t="e">
        <f>'Stats Global'!W11</f>
        <v>#REF!</v>
      </c>
      <c r="L6" t="s">
        <v>176</v>
      </c>
      <c r="M6" s="2" t="s">
        <v>32</v>
      </c>
      <c r="N6" s="2" t="s">
        <v>37</v>
      </c>
      <c r="O6" s="2" t="s">
        <v>33</v>
      </c>
      <c r="P6" s="2" t="s">
        <v>34</v>
      </c>
      <c r="Q6" s="38" t="s">
        <v>192</v>
      </c>
      <c r="R6" s="38" t="s">
        <v>193</v>
      </c>
      <c r="S6" s="38" t="s">
        <v>196</v>
      </c>
      <c r="T6" s="1" t="s">
        <v>124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2" t="s">
        <v>38</v>
      </c>
      <c r="C7" s="2" t="s">
        <v>31</v>
      </c>
      <c r="D7" s="13" t="e">
        <f>'Stats Global'!R12</f>
        <v>#REF!</v>
      </c>
      <c r="E7" s="23" t="e">
        <f>'Stats Global'!Q12</f>
        <v>#REF!</v>
      </c>
      <c r="F7" s="13" t="e">
        <f>'Stats Global'!T12</f>
        <v>#REF!</v>
      </c>
      <c r="G7" s="23" t="e">
        <f>'Stats Global'!S12</f>
        <v>#REF!</v>
      </c>
      <c r="H7" s="13" t="e">
        <f>'Stats Global'!V12</f>
        <v>#REF!</v>
      </c>
      <c r="I7" s="23" t="e">
        <f>'Stats Global'!U12</f>
        <v>#REF!</v>
      </c>
      <c r="J7" s="13" t="e">
        <f>'Stats Global'!X12</f>
        <v>#REF!</v>
      </c>
      <c r="K7" s="23" t="e">
        <f>'Stats Global'!W12</f>
        <v>#REF!</v>
      </c>
      <c r="L7" t="s">
        <v>176</v>
      </c>
      <c r="M7" s="2" t="s">
        <v>39</v>
      </c>
      <c r="N7" s="2" t="s">
        <v>40</v>
      </c>
      <c r="O7" s="2" t="s">
        <v>41</v>
      </c>
      <c r="P7" s="38" t="s">
        <v>192</v>
      </c>
      <c r="Q7" s="38" t="s">
        <v>194</v>
      </c>
      <c r="T7" s="23"/>
      <c r="U7" s="1" t="str">
        <f t="shared" si="0"/>
        <v>../Images/WW_Final.png</v>
      </c>
      <c r="V7" s="1" t="str">
        <f t="shared" si="1"/>
        <v>../Images/Players/Michael.png</v>
      </c>
      <c r="X7" s="2" t="s">
        <v>42</v>
      </c>
    </row>
    <row r="8" spans="2:24" ht="14.25" customHeight="1" x14ac:dyDescent="0.45">
      <c r="B8" s="2" t="s">
        <v>43</v>
      </c>
      <c r="C8" s="2" t="s">
        <v>31</v>
      </c>
      <c r="D8" s="13" t="e">
        <f>'Stats Global'!R13</f>
        <v>#REF!</v>
      </c>
      <c r="E8" s="23" t="e">
        <f>'Stats Global'!Q13</f>
        <v>#REF!</v>
      </c>
      <c r="F8" s="13" t="e">
        <f>'Stats Global'!T13</f>
        <v>#REF!</v>
      </c>
      <c r="G8" s="23" t="e">
        <f>'Stats Global'!S13</f>
        <v>#REF!</v>
      </c>
      <c r="H8" s="13" t="e">
        <f>'Stats Global'!V13</f>
        <v>#REF!</v>
      </c>
      <c r="I8" s="23" t="e">
        <f>'Stats Global'!U13</f>
        <v>#REF!</v>
      </c>
      <c r="J8" s="13" t="e">
        <f>'Stats Global'!X13</f>
        <v>#REF!</v>
      </c>
      <c r="K8" s="23" t="e">
        <f>'Stats Global'!W13</f>
        <v>#REF!</v>
      </c>
      <c r="L8" s="2" t="s">
        <v>44</v>
      </c>
      <c r="M8" s="2" t="s">
        <v>37</v>
      </c>
      <c r="N8" s="38" t="s">
        <v>195</v>
      </c>
      <c r="T8" s="23" t="s">
        <v>128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2" t="s">
        <v>45</v>
      </c>
      <c r="C9" s="2" t="s">
        <v>48</v>
      </c>
      <c r="D9" s="13" t="e">
        <f>'Stats Global'!R14</f>
        <v>#REF!</v>
      </c>
      <c r="E9" s="23" t="e">
        <f>'Stats Global'!Q14</f>
        <v>#REF!</v>
      </c>
      <c r="F9" s="13" t="e">
        <f>'Stats Global'!T14</f>
        <v>#REF!</v>
      </c>
      <c r="G9" s="23" t="e">
        <f>'Stats Global'!S14</f>
        <v>#REF!</v>
      </c>
      <c r="H9" s="13" t="e">
        <f>'Stats Global'!V14</f>
        <v>#REF!</v>
      </c>
      <c r="I9" s="23" t="e">
        <f>'Stats Global'!U14</f>
        <v>#REF!</v>
      </c>
      <c r="J9" s="13" t="e">
        <f>'Stats Global'!X14</f>
        <v>#REF!</v>
      </c>
      <c r="K9" s="23" t="e">
        <f>'Stats Global'!W14</f>
        <v>#REF!</v>
      </c>
      <c r="L9" s="38" t="s">
        <v>176</v>
      </c>
      <c r="M9" s="2" t="s">
        <v>34</v>
      </c>
      <c r="N9" s="2" t="s">
        <v>199</v>
      </c>
      <c r="O9" s="38" t="s">
        <v>191</v>
      </c>
      <c r="P9" s="38" t="s">
        <v>195</v>
      </c>
      <c r="Q9" s="38" t="s">
        <v>194</v>
      </c>
      <c r="R9" s="38" t="s">
        <v>197</v>
      </c>
      <c r="T9" s="23" t="s">
        <v>129</v>
      </c>
      <c r="U9" s="1" t="str">
        <f t="shared" si="0"/>
        <v>../Images/LG_Final.png</v>
      </c>
      <c r="V9" s="1" t="str">
        <f t="shared" si="1"/>
        <v>../Images/Players/Clarrie.png</v>
      </c>
      <c r="X9" s="2" t="s">
        <v>46</v>
      </c>
    </row>
    <row r="10" spans="2:24" ht="14.25" customHeight="1" x14ac:dyDescent="0.45">
      <c r="B10" s="2" t="s">
        <v>47</v>
      </c>
      <c r="C10" s="2" t="s">
        <v>48</v>
      </c>
      <c r="D10" s="13" t="e">
        <f>'Stats Global'!R15</f>
        <v>#REF!</v>
      </c>
      <c r="E10" s="23" t="e">
        <f>'Stats Global'!Q15</f>
        <v>#REF!</v>
      </c>
      <c r="F10" s="13" t="e">
        <f>'Stats Global'!T15</f>
        <v>#REF!</v>
      </c>
      <c r="G10" s="23" t="e">
        <f>'Stats Global'!S15</f>
        <v>#REF!</v>
      </c>
      <c r="H10" s="13" t="e">
        <f>'Stats Global'!V15</f>
        <v>#REF!</v>
      </c>
      <c r="I10" s="23" t="e">
        <f>'Stats Global'!U15</f>
        <v>#REF!</v>
      </c>
      <c r="J10" s="13" t="e">
        <f>'Stats Global'!X15</f>
        <v>#REF!</v>
      </c>
      <c r="K10" s="23" t="e">
        <f>'Stats Global'!W15</f>
        <v>#REF!</v>
      </c>
      <c r="L10" s="2" t="s">
        <v>49</v>
      </c>
      <c r="M10" s="2" t="s">
        <v>37</v>
      </c>
      <c r="N10" s="2" t="s">
        <v>33</v>
      </c>
      <c r="O10" s="38" t="s">
        <v>195</v>
      </c>
      <c r="P10" s="38" t="s">
        <v>193</v>
      </c>
      <c r="Q10" s="38" t="s">
        <v>197</v>
      </c>
      <c r="R10" s="38" t="s">
        <v>198</v>
      </c>
      <c r="T10" s="1" t="s">
        <v>125</v>
      </c>
      <c r="U10" s="1" t="str">
        <f t="shared" si="0"/>
        <v>../Images/LG_Final.png</v>
      </c>
      <c r="V10" s="1" t="str">
        <f t="shared" si="1"/>
        <v>../Images/Players/Kimmy.png</v>
      </c>
      <c r="X10" s="2" t="s">
        <v>50</v>
      </c>
    </row>
    <row r="11" spans="2:24" ht="14.25" customHeight="1" x14ac:dyDescent="0.45">
      <c r="B11" s="2" t="s">
        <v>51</v>
      </c>
      <c r="C11" s="2" t="s">
        <v>26</v>
      </c>
      <c r="D11" s="13" t="e">
        <f>'Stats Global'!R16</f>
        <v>#REF!</v>
      </c>
      <c r="E11" s="23" t="e">
        <f>'Stats Global'!Q16</f>
        <v>#REF!</v>
      </c>
      <c r="F11" s="13" t="e">
        <f>'Stats Global'!T16</f>
        <v>#REF!</v>
      </c>
      <c r="G11" s="23" t="e">
        <f>'Stats Global'!S16</f>
        <v>#REF!</v>
      </c>
      <c r="H11" s="13" t="e">
        <f>'Stats Global'!V16</f>
        <v>#REF!</v>
      </c>
      <c r="I11" s="23" t="e">
        <f>'Stats Global'!U16</f>
        <v>#REF!</v>
      </c>
      <c r="J11" s="13" t="e">
        <f>'Stats Global'!X16</f>
        <v>#REF!</v>
      </c>
      <c r="K11" s="23" t="e">
        <f>'Stats Global'!W16</f>
        <v>#REF!</v>
      </c>
      <c r="L11" s="38" t="s">
        <v>176</v>
      </c>
      <c r="M11" s="2" t="s">
        <v>41</v>
      </c>
      <c r="N11" s="2" t="s">
        <v>37</v>
      </c>
      <c r="O11" s="2" t="s">
        <v>33</v>
      </c>
      <c r="P11" s="38" t="s">
        <v>192</v>
      </c>
      <c r="Q11" s="38" t="s">
        <v>193</v>
      </c>
      <c r="T11" s="23"/>
      <c r="U11" s="1" t="str">
        <f t="shared" si="0"/>
        <v>../Images/5M_Final.png</v>
      </c>
      <c r="V11" s="1" t="str">
        <f t="shared" si="1"/>
        <v>../Images/Players/SamM.png</v>
      </c>
      <c r="X11" s="2" t="s">
        <v>52</v>
      </c>
    </row>
    <row r="12" spans="2:24" ht="14.25" customHeight="1" x14ac:dyDescent="0.45">
      <c r="B12" s="2" t="s">
        <v>53</v>
      </c>
      <c r="C12" s="2" t="s">
        <v>26</v>
      </c>
      <c r="D12" s="13" t="e">
        <f>'Stats Global'!R17</f>
        <v>#REF!</v>
      </c>
      <c r="E12" s="23" t="e">
        <f>'Stats Global'!Q17</f>
        <v>#REF!</v>
      </c>
      <c r="F12" s="13" t="e">
        <f>'Stats Global'!T17</f>
        <v>#REF!</v>
      </c>
      <c r="G12" s="23" t="e">
        <f>'Stats Global'!S17</f>
        <v>#REF!</v>
      </c>
      <c r="H12" s="13" t="e">
        <f>'Stats Global'!V17</f>
        <v>#REF!</v>
      </c>
      <c r="I12" s="23" t="e">
        <f>'Stats Global'!U17</f>
        <v>#REF!</v>
      </c>
      <c r="J12" s="13" t="e">
        <f>'Stats Global'!X17</f>
        <v>#REF!</v>
      </c>
      <c r="K12" s="23" t="e">
        <f>'Stats Global'!W17</f>
        <v>#REF!</v>
      </c>
      <c r="L12" s="2" t="s">
        <v>54</v>
      </c>
      <c r="M12" s="2" t="s">
        <v>34</v>
      </c>
      <c r="N12" s="38"/>
      <c r="T12" s="23" t="s">
        <v>127</v>
      </c>
      <c r="U12" s="1" t="str">
        <f t="shared" si="0"/>
        <v>../Images/5M_Final.png</v>
      </c>
      <c r="V12" s="1" t="str">
        <f t="shared" si="1"/>
        <v>../Images/Players/Ryan.png</v>
      </c>
      <c r="X12" s="2" t="s">
        <v>55</v>
      </c>
    </row>
    <row r="13" spans="2:24" ht="14.25" customHeight="1" x14ac:dyDescent="0.45">
      <c r="B13" s="2" t="s">
        <v>56</v>
      </c>
      <c r="C13" s="2" t="s">
        <v>26</v>
      </c>
      <c r="D13" s="13" t="e">
        <f>'Stats Global'!R18</f>
        <v>#REF!</v>
      </c>
      <c r="E13" s="23" t="e">
        <f>'Stats Global'!Q18</f>
        <v>#REF!</v>
      </c>
      <c r="F13" s="13" t="e">
        <f>'Stats Global'!T18</f>
        <v>#REF!</v>
      </c>
      <c r="G13" s="23" t="e">
        <f>'Stats Global'!S18</f>
        <v>#REF!</v>
      </c>
      <c r="H13" s="13" t="e">
        <f>'Stats Global'!V18</f>
        <v>#REF!</v>
      </c>
      <c r="I13" s="23" t="e">
        <f>'Stats Global'!U18</f>
        <v>#REF!</v>
      </c>
      <c r="J13" s="13" t="e">
        <f>'Stats Global'!X18</f>
        <v>#REF!</v>
      </c>
      <c r="K13" s="23" t="e">
        <f>'Stats Global'!W18</f>
        <v>#REF!</v>
      </c>
      <c r="L13" s="2" t="s">
        <v>57</v>
      </c>
      <c r="M13" s="2" t="s">
        <v>34</v>
      </c>
      <c r="N13" s="38" t="s">
        <v>189</v>
      </c>
      <c r="O13" s="38" t="s">
        <v>190</v>
      </c>
      <c r="P13" s="38" t="s">
        <v>195</v>
      </c>
      <c r="Q13" s="38" t="s">
        <v>194</v>
      </c>
      <c r="T13" s="23" t="s">
        <v>127</v>
      </c>
      <c r="U13" s="1" t="str">
        <f t="shared" si="0"/>
        <v>../Images/5M_Final.png</v>
      </c>
      <c r="V13" s="1" t="str">
        <f t="shared" si="1"/>
        <v>../Images/Players/Nick.png</v>
      </c>
      <c r="X13" s="2" t="s">
        <v>58</v>
      </c>
    </row>
    <row r="14" spans="2:24" ht="14.25" customHeight="1" x14ac:dyDescent="0.45">
      <c r="B14" s="2" t="s">
        <v>59</v>
      </c>
      <c r="C14" s="2" t="s">
        <v>48</v>
      </c>
      <c r="D14" s="13" t="e">
        <f>'Stats Global'!R19</f>
        <v>#REF!</v>
      </c>
      <c r="E14" s="23" t="e">
        <f>'Stats Global'!Q19</f>
        <v>#REF!</v>
      </c>
      <c r="F14" s="13" t="e">
        <f>'Stats Global'!T19</f>
        <v>#REF!</v>
      </c>
      <c r="G14" s="23" t="e">
        <f>'Stats Global'!S19</f>
        <v>#REF!</v>
      </c>
      <c r="H14" s="13" t="e">
        <f>'Stats Global'!V19</f>
        <v>#REF!</v>
      </c>
      <c r="I14" s="23" t="e">
        <f>'Stats Global'!U19</f>
        <v>#REF!</v>
      </c>
      <c r="J14" s="13" t="e">
        <f>'Stats Global'!X19</f>
        <v>#REF!</v>
      </c>
      <c r="K14" s="23" t="e">
        <f>'Stats Global'!W19</f>
        <v>#REF!</v>
      </c>
      <c r="L14" s="2" t="s">
        <v>60</v>
      </c>
      <c r="M14" s="38" t="s">
        <v>186</v>
      </c>
      <c r="N14" s="38" t="s">
        <v>187</v>
      </c>
      <c r="O14" s="38" t="s">
        <v>195</v>
      </c>
      <c r="P14" s="38" t="s">
        <v>194</v>
      </c>
      <c r="Q14" s="38" t="s">
        <v>197</v>
      </c>
      <c r="T14" s="23" t="s">
        <v>129</v>
      </c>
      <c r="U14" s="1" t="str">
        <f t="shared" si="0"/>
        <v>../Images/LG_Final.png</v>
      </c>
      <c r="V14" s="1" t="str">
        <f t="shared" si="1"/>
        <v>../Images/Players/Chris.png</v>
      </c>
      <c r="X14" s="2" t="s">
        <v>61</v>
      </c>
    </row>
    <row r="15" spans="2:24" ht="14.25" customHeight="1" x14ac:dyDescent="0.45">
      <c r="B15" s="2" t="s">
        <v>62</v>
      </c>
      <c r="C15" s="2" t="s">
        <v>48</v>
      </c>
      <c r="D15" s="13" t="e">
        <f>'Stats Global'!R20</f>
        <v>#REF!</v>
      </c>
      <c r="E15" s="23" t="e">
        <f>'Stats Global'!Q20</f>
        <v>#REF!</v>
      </c>
      <c r="F15" s="13" t="e">
        <f>'Stats Global'!T20</f>
        <v>#REF!</v>
      </c>
      <c r="G15" s="23" t="e">
        <f>'Stats Global'!S20</f>
        <v>#REF!</v>
      </c>
      <c r="H15" s="13" t="e">
        <f>'Stats Global'!V20</f>
        <v>#REF!</v>
      </c>
      <c r="I15" s="23" t="e">
        <f>'Stats Global'!U20</f>
        <v>#REF!</v>
      </c>
      <c r="J15" s="13" t="e">
        <f>'Stats Global'!X20</f>
        <v>#REF!</v>
      </c>
      <c r="K15" s="23" t="e">
        <f>'Stats Global'!W20</f>
        <v>#REF!</v>
      </c>
      <c r="L15" s="2" t="s">
        <v>63</v>
      </c>
      <c r="M15" s="2" t="s">
        <v>41</v>
      </c>
      <c r="N15" s="2" t="s">
        <v>37</v>
      </c>
      <c r="O15" s="2" t="s">
        <v>33</v>
      </c>
      <c r="P15" s="2" t="s">
        <v>64</v>
      </c>
      <c r="Q15" s="38" t="s">
        <v>192</v>
      </c>
      <c r="R15" s="38" t="s">
        <v>193</v>
      </c>
      <c r="S15" s="38" t="s">
        <v>197</v>
      </c>
      <c r="T15" s="23"/>
      <c r="U15" s="1" t="str">
        <f t="shared" si="0"/>
        <v>../Images/LG_Final.png</v>
      </c>
      <c r="V15" s="1" t="str">
        <f t="shared" si="1"/>
        <v>../Images/Players/Angus.png</v>
      </c>
      <c r="X15" s="2" t="s">
        <v>65</v>
      </c>
    </row>
    <row r="16" spans="2:24" ht="14.25" customHeight="1" x14ac:dyDescent="0.45">
      <c r="B16" s="2" t="s">
        <v>66</v>
      </c>
      <c r="C16" s="2" t="s">
        <v>31</v>
      </c>
      <c r="D16" s="13" t="e">
        <f>'Stats Global'!R21</f>
        <v>#REF!</v>
      </c>
      <c r="E16" s="23" t="e">
        <f>'Stats Global'!Q21</f>
        <v>#REF!</v>
      </c>
      <c r="F16" s="13" t="e">
        <f>'Stats Global'!T21</f>
        <v>#REF!</v>
      </c>
      <c r="G16" s="23" t="e">
        <f>'Stats Global'!S21</f>
        <v>#REF!</v>
      </c>
      <c r="H16" s="13" t="e">
        <f>'Stats Global'!V21</f>
        <v>#REF!</v>
      </c>
      <c r="I16" s="23" t="e">
        <f>'Stats Global'!U21</f>
        <v>#REF!</v>
      </c>
      <c r="J16" s="13" t="e">
        <f>'Stats Global'!X21</f>
        <v>#REF!</v>
      </c>
      <c r="K16" s="23" t="e">
        <f>'Stats Global'!W21</f>
        <v>#REF!</v>
      </c>
      <c r="L16" s="2" t="s">
        <v>67</v>
      </c>
      <c r="M16" s="2" t="s">
        <v>34</v>
      </c>
      <c r="N16" s="38" t="s">
        <v>188</v>
      </c>
      <c r="T16" s="23" t="s">
        <v>128</v>
      </c>
      <c r="U16" s="1" t="str">
        <f t="shared" si="0"/>
        <v>../Images/WW_Final.png</v>
      </c>
      <c r="V16" s="1" t="str">
        <f t="shared" si="1"/>
        <v>../Images/Players/Willie.png</v>
      </c>
      <c r="X16" s="2" t="s">
        <v>68</v>
      </c>
    </row>
    <row r="17" spans="2:24" ht="14.25" customHeight="1" x14ac:dyDescent="0.45">
      <c r="B17" s="2" t="s">
        <v>69</v>
      </c>
      <c r="C17" s="2" t="s">
        <v>48</v>
      </c>
      <c r="D17" s="13" t="e">
        <f>'Stats Global'!R22</f>
        <v>#REF!</v>
      </c>
      <c r="E17" s="23" t="e">
        <f>'Stats Global'!Q22</f>
        <v>#REF!</v>
      </c>
      <c r="F17" s="13" t="e">
        <f>'Stats Global'!T22</f>
        <v>#REF!</v>
      </c>
      <c r="G17" s="23" t="e">
        <f>'Stats Global'!S22</f>
        <v>#REF!</v>
      </c>
      <c r="H17" s="13" t="e">
        <f>'Stats Global'!V22</f>
        <v>#REF!</v>
      </c>
      <c r="I17" s="23" t="e">
        <f>'Stats Global'!U22</f>
        <v>#REF!</v>
      </c>
      <c r="J17" s="13" t="e">
        <f>'Stats Global'!X22</f>
        <v>#REF!</v>
      </c>
      <c r="K17" s="23" t="e">
        <f>'Stats Global'!W22</f>
        <v>#REF!</v>
      </c>
      <c r="L17" s="38" t="s">
        <v>194</v>
      </c>
      <c r="M17" s="38" t="s">
        <v>197</v>
      </c>
      <c r="T17" s="23" t="s">
        <v>129</v>
      </c>
      <c r="U17" s="1" t="str">
        <f t="shared" si="0"/>
        <v>../Images/LG_Final.png</v>
      </c>
      <c r="V17" s="1" t="str">
        <f t="shared" si="1"/>
        <v>../Images/Players/Mitch.png</v>
      </c>
      <c r="X17" s="2" t="s">
        <v>70</v>
      </c>
    </row>
    <row r="18" spans="2:24" ht="14.25" customHeight="1" x14ac:dyDescent="0.45">
      <c r="B18" s="38" t="s">
        <v>126</v>
      </c>
      <c r="C18" s="38" t="s">
        <v>48</v>
      </c>
      <c r="D18" s="13" t="e">
        <f>'Stats Global'!R23</f>
        <v>#REF!</v>
      </c>
      <c r="E18" s="23" t="e">
        <f>'Stats Global'!Q23</f>
        <v>#REF!</v>
      </c>
      <c r="F18" s="13" t="e">
        <f>'Stats Global'!T23</f>
        <v>#REF!</v>
      </c>
      <c r="G18" s="23" t="e">
        <f>'Stats Global'!S23</f>
        <v>#REF!</v>
      </c>
      <c r="H18" s="13" t="e">
        <f>'Stats Global'!V23</f>
        <v>#REF!</v>
      </c>
      <c r="I18" s="23" t="e">
        <f>'Stats Global'!U23</f>
        <v>#REF!</v>
      </c>
      <c r="J18" s="13" t="e">
        <f>'Stats Global'!X23</f>
        <v>#REF!</v>
      </c>
      <c r="K18" s="23" t="e">
        <f>'Stats Global'!W23</f>
        <v>#REF!</v>
      </c>
      <c r="L18" s="38" t="s">
        <v>197</v>
      </c>
      <c r="T18" s="23" t="s">
        <v>129</v>
      </c>
      <c r="U18" s="38" t="str">
        <f t="shared" si="0"/>
        <v>../Images/LG_Final.png</v>
      </c>
      <c r="V18" s="23" t="str">
        <f t="shared" si="1"/>
        <v>../Images/Players/SamJ.png</v>
      </c>
      <c r="X18" s="2" t="s">
        <v>71</v>
      </c>
    </row>
    <row r="19" spans="2:24" ht="14.25" customHeight="1" x14ac:dyDescent="0.45">
      <c r="X19" s="2" t="s">
        <v>72</v>
      </c>
    </row>
    <row r="20" spans="2:24" ht="14.25" customHeight="1" x14ac:dyDescent="0.45">
      <c r="B20" s="1"/>
      <c r="D20" s="39"/>
      <c r="F20" s="39"/>
      <c r="H20" s="39"/>
      <c r="I20" s="36"/>
      <c r="J20" s="39"/>
      <c r="K20" s="36"/>
      <c r="L20" s="154" t="s">
        <v>134</v>
      </c>
      <c r="M20" s="154"/>
      <c r="N20" s="154"/>
      <c r="X20" s="2" t="s">
        <v>73</v>
      </c>
    </row>
    <row r="21" spans="2:24" ht="14.25" customHeight="1" x14ac:dyDescent="0.45">
      <c r="B21" s="1"/>
      <c r="C21" s="1"/>
      <c r="D21" s="39" t="str">
        <f>CHAR(34)&amp;"PPG"&amp;CHAR(34)</f>
        <v>"PPG"</v>
      </c>
      <c r="E21" s="39" t="str">
        <f>CHAR(34)&amp;"TP"&amp;CHAR(34)</f>
        <v>"TP"</v>
      </c>
      <c r="F21" s="39" t="str">
        <f>CHAR(34)&amp;"FPG"&amp;CHAR(34)</f>
        <v>"FPG"</v>
      </c>
      <c r="G21" s="39" t="str">
        <f>CHAR(34)&amp;"TF"&amp;CHAR(34)</f>
        <v>"TF"</v>
      </c>
      <c r="H21" s="39" t="str">
        <f>CHAR(34)&amp;"MPG"&amp;CHAR(34)</f>
        <v>"MPG"</v>
      </c>
      <c r="I21" s="39" t="str">
        <f>CHAR(34)&amp;"TM"&amp;CHAR(34)</f>
        <v>"TM"</v>
      </c>
      <c r="J21" s="39" t="str">
        <f>CHAR(34)&amp;"TPG"&amp;CHAR(34)</f>
        <v>"TPG"</v>
      </c>
      <c r="K21" s="39" t="str">
        <f>CHAR(34)&amp;"TT"&amp;CHAR(34)</f>
        <v>"TT"</v>
      </c>
      <c r="L21" s="154"/>
      <c r="M21" s="154"/>
      <c r="N21" s="154"/>
      <c r="X21" s="2" t="s">
        <v>75</v>
      </c>
    </row>
    <row r="22" spans="2:24" ht="14.25" customHeight="1" x14ac:dyDescent="0.45">
      <c r="B22" s="3"/>
      <c r="D22" s="39" t="e">
        <f>ROUND(D3,2)&amp;","</f>
        <v>#REF!</v>
      </c>
      <c r="E22" s="39" t="e">
        <f>E3&amp;","</f>
        <v>#REF!</v>
      </c>
      <c r="F22" s="39" t="e">
        <f t="shared" ref="F22:F37" si="2">ROUND(F3,2)&amp;","</f>
        <v>#REF!</v>
      </c>
      <c r="G22" s="39" t="e">
        <f t="shared" ref="G22:G36" si="3">G3&amp;","</f>
        <v>#REF!</v>
      </c>
      <c r="H22" s="39" t="e">
        <f t="shared" ref="H22:H37" si="4">ROUND(H3,2)&amp;","</f>
        <v>#REF!</v>
      </c>
      <c r="I22" s="39" t="e">
        <f t="shared" ref="I22:I36" si="5">I3&amp;","</f>
        <v>#REF!</v>
      </c>
      <c r="J22" s="39" t="e">
        <f t="shared" ref="J22:J37" si="6">ROUND(J3,2)&amp;","</f>
        <v>#REF!</v>
      </c>
      <c r="K22" s="39" t="e">
        <f t="shared" ref="K22:K36" si="7">K3&amp;","</f>
        <v>#REF!</v>
      </c>
      <c r="L22" s="39" t="e">
        <f>D21&amp;":["&amp;D22&amp;D23&amp;D24&amp;D25&amp;D26&amp;D27&amp;D28&amp;D29&amp;D30&amp;D31&amp;D32&amp;D33&amp;D34&amp;D35&amp;D36&amp;D37&amp;"],"</f>
        <v>#REF!</v>
      </c>
      <c r="X22" s="2" t="s">
        <v>76</v>
      </c>
    </row>
    <row r="23" spans="2:24" ht="14.25" customHeight="1" x14ac:dyDescent="0.45">
      <c r="B23" s="3"/>
      <c r="D23" s="39" t="e">
        <f t="shared" ref="D23:D37" si="8">ROUND(D4,2)&amp;","</f>
        <v>#REF!</v>
      </c>
      <c r="E23" s="39" t="e">
        <f t="shared" ref="E23:E37" si="9">E4&amp;","</f>
        <v>#REF!</v>
      </c>
      <c r="F23" s="39" t="e">
        <f t="shared" si="2"/>
        <v>#REF!</v>
      </c>
      <c r="G23" s="39" t="e">
        <f t="shared" si="3"/>
        <v>#REF!</v>
      </c>
      <c r="H23" s="39" t="e">
        <f t="shared" si="4"/>
        <v>#REF!</v>
      </c>
      <c r="I23" s="39" t="e">
        <f t="shared" si="5"/>
        <v>#REF!</v>
      </c>
      <c r="J23" s="39" t="e">
        <f t="shared" si="6"/>
        <v>#REF!</v>
      </c>
      <c r="K23" s="39" t="e">
        <f t="shared" si="7"/>
        <v>#REF!</v>
      </c>
      <c r="L23" t="e">
        <f>E21&amp;":["&amp;E22&amp;E23&amp;E24&amp;E25&amp;E26&amp;E27&amp;E28&amp;E29&amp;E30&amp;E31&amp;E32&amp;E33&amp;E34&amp;E35&amp;E36&amp;E37&amp;"],"</f>
        <v>#REF!</v>
      </c>
      <c r="X23" s="2" t="s">
        <v>77</v>
      </c>
    </row>
    <row r="24" spans="2:24" ht="14.25" customHeight="1" x14ac:dyDescent="0.45">
      <c r="D24" s="39" t="e">
        <f t="shared" si="8"/>
        <v>#REF!</v>
      </c>
      <c r="E24" s="39" t="e">
        <f t="shared" si="9"/>
        <v>#REF!</v>
      </c>
      <c r="F24" s="39" t="e">
        <f t="shared" si="2"/>
        <v>#REF!</v>
      </c>
      <c r="G24" s="39" t="e">
        <f t="shared" si="3"/>
        <v>#REF!</v>
      </c>
      <c r="H24" s="39" t="e">
        <f t="shared" si="4"/>
        <v>#REF!</v>
      </c>
      <c r="I24" s="39" t="e">
        <f t="shared" si="5"/>
        <v>#REF!</v>
      </c>
      <c r="J24" s="39" t="e">
        <f t="shared" si="6"/>
        <v>#REF!</v>
      </c>
      <c r="K24" s="39" t="e">
        <f t="shared" si="7"/>
        <v>#REF!</v>
      </c>
      <c r="L24" t="e">
        <f>F21&amp;":["&amp;F22&amp;F23&amp;F24&amp;F25&amp;F26&amp;F27&amp;F28&amp;F29&amp;F30&amp;F31&amp;F32&amp;F33&amp;F34&amp;F35&amp;F36&amp;F37&amp;"],"</f>
        <v>#REF!</v>
      </c>
      <c r="X24" s="38" t="s">
        <v>96</v>
      </c>
    </row>
    <row r="25" spans="2:24" ht="14.25" customHeight="1" x14ac:dyDescent="0.45">
      <c r="D25" s="39" t="e">
        <f t="shared" si="8"/>
        <v>#REF!</v>
      </c>
      <c r="E25" s="39" t="e">
        <f t="shared" si="9"/>
        <v>#REF!</v>
      </c>
      <c r="F25" s="39" t="e">
        <f t="shared" si="2"/>
        <v>#REF!</v>
      </c>
      <c r="G25" s="39" t="e">
        <f t="shared" si="3"/>
        <v>#REF!</v>
      </c>
      <c r="H25" s="39" t="e">
        <f t="shared" si="4"/>
        <v>#REF!</v>
      </c>
      <c r="I25" s="39" t="e">
        <f t="shared" si="5"/>
        <v>#REF!</v>
      </c>
      <c r="J25" s="39" t="e">
        <f t="shared" si="6"/>
        <v>#REF!</v>
      </c>
      <c r="K25" s="39" t="e">
        <f t="shared" si="7"/>
        <v>#REF!</v>
      </c>
      <c r="L25" t="e">
        <f>G21&amp;":["&amp;G22&amp;G23&amp;G24&amp;G25&amp;G26&amp;G27&amp;G28&amp;G29&amp;G30&amp;G31&amp;G32&amp;G33&amp;G34&amp;G35&amp;G36&amp;G37&amp;"],"</f>
        <v>#REF!</v>
      </c>
    </row>
    <row r="26" spans="2:24" ht="14.25" customHeight="1" x14ac:dyDescent="0.45">
      <c r="D26" s="39" t="e">
        <f t="shared" si="8"/>
        <v>#REF!</v>
      </c>
      <c r="E26" s="39" t="e">
        <f t="shared" si="9"/>
        <v>#REF!</v>
      </c>
      <c r="F26" s="39" t="e">
        <f t="shared" si="2"/>
        <v>#REF!</v>
      </c>
      <c r="G26" s="39" t="e">
        <f t="shared" si="3"/>
        <v>#REF!</v>
      </c>
      <c r="H26" s="39" t="e">
        <f t="shared" si="4"/>
        <v>#REF!</v>
      </c>
      <c r="I26" s="39" t="e">
        <f t="shared" si="5"/>
        <v>#REF!</v>
      </c>
      <c r="J26" s="39" t="e">
        <f t="shared" si="6"/>
        <v>#REF!</v>
      </c>
      <c r="K26" s="39" t="e">
        <f t="shared" si="7"/>
        <v>#REF!</v>
      </c>
      <c r="L26" t="e">
        <f>H21&amp;":["&amp;H22&amp;H23&amp;H24&amp;H25&amp;H26&amp;H27&amp;H28&amp;H29&amp;H30&amp;H31&amp;H32&amp;H33&amp;H34&amp;H35&amp;H36&amp;H37&amp;"],"</f>
        <v>#REF!</v>
      </c>
    </row>
    <row r="27" spans="2:24" ht="14.25" customHeight="1" x14ac:dyDescent="0.45">
      <c r="D27" s="39" t="e">
        <f t="shared" si="8"/>
        <v>#REF!</v>
      </c>
      <c r="E27" s="39" t="e">
        <f t="shared" si="9"/>
        <v>#REF!</v>
      </c>
      <c r="F27" s="39" t="e">
        <f t="shared" si="2"/>
        <v>#REF!</v>
      </c>
      <c r="G27" s="39" t="e">
        <f t="shared" si="3"/>
        <v>#REF!</v>
      </c>
      <c r="H27" s="39" t="e">
        <f t="shared" si="4"/>
        <v>#REF!</v>
      </c>
      <c r="I27" s="39" t="e">
        <f t="shared" si="5"/>
        <v>#REF!</v>
      </c>
      <c r="J27" s="39" t="e">
        <f t="shared" si="6"/>
        <v>#REF!</v>
      </c>
      <c r="K27" s="39" t="e">
        <f t="shared" si="7"/>
        <v>#REF!</v>
      </c>
      <c r="L27" t="e">
        <f>I21&amp;":["&amp;I22&amp;I23&amp;I24&amp;I25&amp;I26&amp;I27&amp;I28&amp;I29&amp;I30&amp;I31&amp;I32&amp;I33&amp;I34&amp;I35&amp;I36&amp;I37&amp;"],"</f>
        <v>#REF!</v>
      </c>
    </row>
    <row r="28" spans="2:24" ht="14.25" customHeight="1" x14ac:dyDescent="0.45">
      <c r="D28" s="39" t="e">
        <f t="shared" si="8"/>
        <v>#REF!</v>
      </c>
      <c r="E28" s="39" t="e">
        <f t="shared" si="9"/>
        <v>#REF!</v>
      </c>
      <c r="F28" s="39" t="e">
        <f t="shared" si="2"/>
        <v>#REF!</v>
      </c>
      <c r="G28" s="39" t="e">
        <f t="shared" si="3"/>
        <v>#REF!</v>
      </c>
      <c r="H28" s="39" t="e">
        <f t="shared" si="4"/>
        <v>#REF!</v>
      </c>
      <c r="I28" s="39" t="e">
        <f t="shared" si="5"/>
        <v>#REF!</v>
      </c>
      <c r="J28" s="39" t="e">
        <f t="shared" si="6"/>
        <v>#REF!</v>
      </c>
      <c r="K28" s="39" t="e">
        <f t="shared" si="7"/>
        <v>#REF!</v>
      </c>
      <c r="L28" t="e">
        <f>J21&amp;":["&amp;J22&amp;J23&amp;J24&amp;J25&amp;J26&amp;J27&amp;J28&amp;J29&amp;J30&amp;J31&amp;J32&amp;J33&amp;J34&amp;J35&amp;J36&amp;J37&amp;"],"</f>
        <v>#REF!</v>
      </c>
    </row>
    <row r="29" spans="2:24" ht="14.25" customHeight="1" x14ac:dyDescent="0.45">
      <c r="D29" s="39" t="e">
        <f t="shared" si="8"/>
        <v>#REF!</v>
      </c>
      <c r="E29" s="39" t="e">
        <f t="shared" si="9"/>
        <v>#REF!</v>
      </c>
      <c r="F29" s="39" t="e">
        <f t="shared" si="2"/>
        <v>#REF!</v>
      </c>
      <c r="G29" s="39" t="e">
        <f t="shared" si="3"/>
        <v>#REF!</v>
      </c>
      <c r="H29" s="39" t="e">
        <f t="shared" si="4"/>
        <v>#REF!</v>
      </c>
      <c r="I29" s="39" t="e">
        <f t="shared" si="5"/>
        <v>#REF!</v>
      </c>
      <c r="J29" s="39" t="e">
        <f t="shared" si="6"/>
        <v>#REF!</v>
      </c>
      <c r="K29" s="39" t="e">
        <f t="shared" si="7"/>
        <v>#REF!</v>
      </c>
      <c r="L29" t="e">
        <f>K21&amp;":["&amp;K22&amp;K23&amp;K24&amp;K25&amp;K26&amp;K27&amp;K28&amp;K29&amp;K30&amp;K31&amp;K32&amp;K33&amp;K34&amp;K35&amp;K36&amp;K37&amp;"],"</f>
        <v>#REF!</v>
      </c>
    </row>
    <row r="30" spans="2:24" ht="14.25" customHeight="1" x14ac:dyDescent="0.45">
      <c r="C30" s="39"/>
      <c r="D30" s="39" t="e">
        <f t="shared" si="8"/>
        <v>#REF!</v>
      </c>
      <c r="E30" s="39" t="e">
        <f t="shared" si="9"/>
        <v>#REF!</v>
      </c>
      <c r="F30" s="39" t="e">
        <f t="shared" si="2"/>
        <v>#REF!</v>
      </c>
      <c r="G30" s="39" t="e">
        <f t="shared" si="3"/>
        <v>#REF!</v>
      </c>
      <c r="H30" s="39" t="e">
        <f t="shared" si="4"/>
        <v>#REF!</v>
      </c>
      <c r="I30" s="39" t="e">
        <f t="shared" si="5"/>
        <v>#REF!</v>
      </c>
      <c r="J30" s="39" t="e">
        <f t="shared" si="6"/>
        <v>#REF!</v>
      </c>
      <c r="K30" s="39" t="e">
        <f t="shared" si="7"/>
        <v>#REF!</v>
      </c>
      <c r="L30" t="e">
        <f>CHAR(34)&amp;"NBAMODENUMBER"&amp;CHAR(34)&amp;":["&amp;ROUND(L31,2)&amp;"],"</f>
        <v>#REF!</v>
      </c>
    </row>
    <row r="31" spans="2:24" ht="14.25" customHeight="1" x14ac:dyDescent="0.45">
      <c r="C31" s="39"/>
      <c r="D31" s="39" t="e">
        <f t="shared" si="8"/>
        <v>#REF!</v>
      </c>
      <c r="E31" s="39" t="e">
        <f t="shared" si="9"/>
        <v>#REF!</v>
      </c>
      <c r="F31" s="39" t="e">
        <f t="shared" si="2"/>
        <v>#REF!</v>
      </c>
      <c r="G31" s="39" t="e">
        <f t="shared" si="3"/>
        <v>#REF!</v>
      </c>
      <c r="H31" s="39" t="e">
        <f t="shared" si="4"/>
        <v>#REF!</v>
      </c>
      <c r="I31" s="39" t="e">
        <f t="shared" si="5"/>
        <v>#REF!</v>
      </c>
      <c r="J31" s="39" t="e">
        <f t="shared" si="6"/>
        <v>#REF!</v>
      </c>
      <c r="K31" s="39" t="e">
        <f t="shared" si="7"/>
        <v>#REF!</v>
      </c>
      <c r="L31" s="39" t="e">
        <f>95/(SUM(Table1[Average])/3)</f>
        <v>#REF!</v>
      </c>
    </row>
    <row r="32" spans="2:24" ht="14.25" customHeight="1" x14ac:dyDescent="0.45">
      <c r="C32" s="39"/>
      <c r="D32" s="39" t="e">
        <f t="shared" si="8"/>
        <v>#REF!</v>
      </c>
      <c r="E32" s="39" t="e">
        <f t="shared" si="9"/>
        <v>#REF!</v>
      </c>
      <c r="F32" s="39" t="e">
        <f t="shared" si="2"/>
        <v>#REF!</v>
      </c>
      <c r="G32" s="39" t="e">
        <f t="shared" si="3"/>
        <v>#REF!</v>
      </c>
      <c r="H32" s="39" t="e">
        <f t="shared" si="4"/>
        <v>#REF!</v>
      </c>
      <c r="I32" s="39" t="e">
        <f t="shared" si="5"/>
        <v>#REF!</v>
      </c>
      <c r="J32" s="39" t="e">
        <f t="shared" si="6"/>
        <v>#REF!</v>
      </c>
      <c r="K32" s="39" t="e">
        <f t="shared" si="7"/>
        <v>#REF!</v>
      </c>
    </row>
    <row r="33" spans="3:11" ht="14.25" customHeight="1" x14ac:dyDescent="0.45">
      <c r="C33" s="39"/>
      <c r="D33" s="39" t="e">
        <f t="shared" si="8"/>
        <v>#REF!</v>
      </c>
      <c r="E33" s="39" t="e">
        <f t="shared" si="9"/>
        <v>#REF!</v>
      </c>
      <c r="F33" s="39" t="e">
        <f t="shared" si="2"/>
        <v>#REF!</v>
      </c>
      <c r="G33" s="39" t="e">
        <f t="shared" si="3"/>
        <v>#REF!</v>
      </c>
      <c r="H33" s="39" t="e">
        <f t="shared" si="4"/>
        <v>#REF!</v>
      </c>
      <c r="I33" s="39" t="e">
        <f t="shared" si="5"/>
        <v>#REF!</v>
      </c>
      <c r="J33" s="39" t="e">
        <f t="shared" si="6"/>
        <v>#REF!</v>
      </c>
      <c r="K33" s="39" t="e">
        <f t="shared" si="7"/>
        <v>#REF!</v>
      </c>
    </row>
    <row r="34" spans="3:11" ht="14.25" customHeight="1" x14ac:dyDescent="0.45">
      <c r="C34" s="39"/>
      <c r="D34" s="39" t="e">
        <f t="shared" si="8"/>
        <v>#REF!</v>
      </c>
      <c r="E34" s="39" t="e">
        <f t="shared" si="9"/>
        <v>#REF!</v>
      </c>
      <c r="F34" s="39" t="e">
        <f t="shared" si="2"/>
        <v>#REF!</v>
      </c>
      <c r="G34" s="39" t="e">
        <f t="shared" si="3"/>
        <v>#REF!</v>
      </c>
      <c r="H34" s="39" t="e">
        <f t="shared" si="4"/>
        <v>#REF!</v>
      </c>
      <c r="I34" s="39" t="e">
        <f t="shared" si="5"/>
        <v>#REF!</v>
      </c>
      <c r="J34" s="39" t="e">
        <f t="shared" si="6"/>
        <v>#REF!</v>
      </c>
      <c r="K34" s="39" t="e">
        <f t="shared" si="7"/>
        <v>#REF!</v>
      </c>
    </row>
    <row r="35" spans="3:11" ht="14.25" customHeight="1" x14ac:dyDescent="0.45">
      <c r="C35" s="39"/>
      <c r="D35" s="39" t="e">
        <f t="shared" si="8"/>
        <v>#REF!</v>
      </c>
      <c r="E35" s="39" t="e">
        <f t="shared" si="9"/>
        <v>#REF!</v>
      </c>
      <c r="F35" s="39" t="e">
        <f t="shared" si="2"/>
        <v>#REF!</v>
      </c>
      <c r="G35" s="39" t="e">
        <f t="shared" si="3"/>
        <v>#REF!</v>
      </c>
      <c r="H35" s="39" t="e">
        <f t="shared" si="4"/>
        <v>#REF!</v>
      </c>
      <c r="I35" s="39" t="e">
        <f t="shared" si="5"/>
        <v>#REF!</v>
      </c>
      <c r="J35" s="39" t="e">
        <f t="shared" si="6"/>
        <v>#REF!</v>
      </c>
      <c r="K35" s="39" t="e">
        <f t="shared" si="7"/>
        <v>#REF!</v>
      </c>
    </row>
    <row r="36" spans="3:11" ht="14.25" customHeight="1" x14ac:dyDescent="0.45">
      <c r="C36" s="39"/>
      <c r="D36" s="39" t="e">
        <f t="shared" si="8"/>
        <v>#REF!</v>
      </c>
      <c r="E36" s="39" t="e">
        <f t="shared" si="9"/>
        <v>#REF!</v>
      </c>
      <c r="F36" s="39" t="e">
        <f t="shared" si="2"/>
        <v>#REF!</v>
      </c>
      <c r="G36" s="39" t="e">
        <f t="shared" si="3"/>
        <v>#REF!</v>
      </c>
      <c r="H36" s="39" t="e">
        <f t="shared" si="4"/>
        <v>#REF!</v>
      </c>
      <c r="I36" s="39" t="e">
        <f t="shared" si="5"/>
        <v>#REF!</v>
      </c>
      <c r="J36" s="39" t="e">
        <f t="shared" si="6"/>
        <v>#REF!</v>
      </c>
      <c r="K36" s="39" t="e">
        <f t="shared" si="7"/>
        <v>#REF!</v>
      </c>
    </row>
    <row r="37" spans="3:11" ht="14.25" customHeight="1" x14ac:dyDescent="0.45">
      <c r="C37" s="39"/>
      <c r="D37" s="39" t="e">
        <f t="shared" si="8"/>
        <v>#REF!</v>
      </c>
      <c r="E37" s="39" t="e">
        <f t="shared" si="9"/>
        <v>#REF!</v>
      </c>
      <c r="F37" s="39" t="e">
        <f t="shared" si="2"/>
        <v>#REF!</v>
      </c>
      <c r="G37" s="39" t="e">
        <f>G18</f>
        <v>#REF!</v>
      </c>
      <c r="H37" s="39" t="e">
        <f t="shared" si="4"/>
        <v>#REF!</v>
      </c>
      <c r="I37" s="39" t="e">
        <f>I18</f>
        <v>#REF!</v>
      </c>
      <c r="J37" s="39" t="e">
        <f t="shared" si="6"/>
        <v>#REF!</v>
      </c>
      <c r="K37" s="39" t="e">
        <f>K18</f>
        <v>#REF!</v>
      </c>
    </row>
    <row r="38" spans="3:11" ht="14.25" customHeight="1" x14ac:dyDescent="0.45"/>
    <row r="39" spans="3:11" ht="14.25" customHeight="1" x14ac:dyDescent="0.45">
      <c r="E39" s="39"/>
      <c r="F39" s="39"/>
      <c r="G39" s="39"/>
      <c r="H39" s="39"/>
      <c r="I39" s="39"/>
      <c r="J39" s="39"/>
      <c r="K39" s="39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N1000"/>
  <sheetViews>
    <sheetView topLeftCell="N1" workbookViewId="0">
      <selection activeCell="AE19" sqref="AE19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1" width="8.73046875" customWidth="1"/>
    <col min="32" max="32" width="11.33203125" customWidth="1"/>
    <col min="33" max="38" width="8.73046875" customWidth="1"/>
  </cols>
  <sheetData>
    <row r="1" spans="2:38" ht="14.25" customHeight="1" x14ac:dyDescent="0.45"/>
    <row r="2" spans="2:38" ht="14.25" customHeight="1" x14ac:dyDescent="0.45">
      <c r="B2" s="4" t="s">
        <v>78</v>
      </c>
    </row>
    <row r="3" spans="2:38" ht="14.25" customHeight="1" x14ac:dyDescent="0.45"/>
    <row r="4" spans="2:38" ht="14.25" customHeight="1" x14ac:dyDescent="0.45">
      <c r="B4" s="4" t="s">
        <v>74</v>
      </c>
      <c r="C4" s="4" t="s">
        <v>79</v>
      </c>
      <c r="D4" s="4" t="s">
        <v>80</v>
      </c>
      <c r="E4" s="4" t="s">
        <v>81</v>
      </c>
      <c r="F4" s="4" t="s">
        <v>82</v>
      </c>
      <c r="I4" s="4" t="s">
        <v>83</v>
      </c>
    </row>
    <row r="5" spans="2:38" ht="14.25" customHeight="1" x14ac:dyDescent="0.45">
      <c r="B5" s="34" t="e">
        <f>#REF!</f>
        <v>#REF!</v>
      </c>
      <c r="C5" s="2">
        <f>COUNT(#REF!)</f>
        <v>0</v>
      </c>
      <c r="D5" s="2" t="e">
        <f>MAX(#REF!)</f>
        <v>#REF!</v>
      </c>
      <c r="E5" s="2" t="e">
        <f t="shared" ref="E5:E10" si="0">C5-D5-F5</f>
        <v>#REF!</v>
      </c>
      <c r="F5" s="2" t="e">
        <f>MIN(#REF!)</f>
        <v>#REF!</v>
      </c>
      <c r="I5" s="1" t="s">
        <v>84</v>
      </c>
      <c r="J5" s="1" t="s">
        <v>80</v>
      </c>
      <c r="K5" s="1" t="s">
        <v>81</v>
      </c>
      <c r="L5" s="1" t="s">
        <v>82</v>
      </c>
      <c r="P5" s="2" t="s">
        <v>85</v>
      </c>
      <c r="Q5" s="1">
        <f>Q26+Q46+Q65+AB26+AB46+AB65</f>
        <v>17</v>
      </c>
      <c r="AH5" s="155" t="s">
        <v>181</v>
      </c>
      <c r="AI5" s="155"/>
      <c r="AJ5" s="155"/>
      <c r="AK5" s="5"/>
      <c r="AL5" s="5"/>
    </row>
    <row r="6" spans="2:38" ht="14.25" customHeight="1" x14ac:dyDescent="0.45">
      <c r="B6" s="34" t="e">
        <f>#REF!</f>
        <v>#REF!</v>
      </c>
      <c r="C6" s="2">
        <f>COUNT(#REF!)</f>
        <v>0</v>
      </c>
      <c r="D6" s="2" t="e">
        <f>MAX(#REF!)</f>
        <v>#REF!</v>
      </c>
      <c r="E6" s="2" t="e">
        <f t="shared" si="0"/>
        <v>#REF!</v>
      </c>
      <c r="F6" s="2" t="e">
        <f>MIN(#REF!)</f>
        <v>#REF!</v>
      </c>
      <c r="I6" s="6">
        <f t="shared" ref="I6:L6" si="1">AVERAGE(C5:C30)</f>
        <v>0</v>
      </c>
      <c r="J6" s="1" t="e">
        <f t="shared" si="1"/>
        <v>#REF!</v>
      </c>
      <c r="K6" s="1" t="e">
        <f t="shared" si="1"/>
        <v>#REF!</v>
      </c>
      <c r="L6" s="1" t="e">
        <f t="shared" si="1"/>
        <v>#REF!</v>
      </c>
      <c r="AA6" s="31" t="s">
        <v>172</v>
      </c>
      <c r="AB6" s="31" t="s">
        <v>182</v>
      </c>
      <c r="AE6" s="99"/>
      <c r="AF6" s="51"/>
      <c r="AH6" s="155"/>
      <c r="AI6" s="155"/>
      <c r="AJ6" s="155"/>
      <c r="AK6" s="5"/>
      <c r="AL6" s="5"/>
    </row>
    <row r="7" spans="2:38" ht="14.25" customHeight="1" x14ac:dyDescent="0.45">
      <c r="B7" s="34" t="e">
        <f>#REF!</f>
        <v>#REF!</v>
      </c>
      <c r="C7" s="2">
        <f>COUNT(#REF!)</f>
        <v>0</v>
      </c>
      <c r="D7" s="2" t="e">
        <f>MAX(#REF!)</f>
        <v>#REF!</v>
      </c>
      <c r="E7" s="2" t="e">
        <f t="shared" si="0"/>
        <v>#REF!</v>
      </c>
      <c r="F7" s="2" t="e">
        <f>MIN(#REF!)</f>
        <v>#REF!</v>
      </c>
      <c r="I7" s="4" t="s">
        <v>86</v>
      </c>
      <c r="J7" s="7" t="e">
        <f t="shared" ref="J7:L7" si="2">J6/$I$6</f>
        <v>#REF!</v>
      </c>
      <c r="K7" s="7" t="e">
        <f t="shared" si="2"/>
        <v>#REF!</v>
      </c>
      <c r="L7" s="7" t="e">
        <f t="shared" si="2"/>
        <v>#REF!</v>
      </c>
      <c r="P7" s="43" t="s">
        <v>87</v>
      </c>
      <c r="Q7" s="44" t="s">
        <v>0</v>
      </c>
      <c r="R7" s="44" t="s">
        <v>88</v>
      </c>
      <c r="S7" s="45" t="s">
        <v>1</v>
      </c>
      <c r="T7" s="46" t="s">
        <v>83</v>
      </c>
      <c r="U7" s="46" t="s">
        <v>2</v>
      </c>
      <c r="V7" s="46" t="s">
        <v>132</v>
      </c>
      <c r="W7" s="45" t="s">
        <v>3</v>
      </c>
      <c r="X7" s="46" t="s">
        <v>133</v>
      </c>
      <c r="Y7" s="47" t="s">
        <v>5</v>
      </c>
      <c r="Z7" s="61" t="s">
        <v>135</v>
      </c>
      <c r="AA7" s="46" t="s">
        <v>148</v>
      </c>
      <c r="AB7" s="46" t="s">
        <v>171</v>
      </c>
      <c r="AC7" s="46" t="s">
        <v>149</v>
      </c>
      <c r="AE7" s="31" t="s">
        <v>179</v>
      </c>
      <c r="AH7" s="124" t="s">
        <v>46</v>
      </c>
      <c r="AI7" s="127" t="e">
        <f>(T8+V8+X8)/SUM($T$8,V$8,X$8,T$10,V$10,X$10,T$16,V$16,X$16,T$17,V$17,X$17,T$18,V$18,X$18)</f>
        <v>#REF!</v>
      </c>
      <c r="AJ7" s="9"/>
      <c r="AK7" s="9"/>
      <c r="AL7" s="9"/>
    </row>
    <row r="8" spans="2:38" ht="14.25" customHeight="1" x14ac:dyDescent="0.45">
      <c r="B8" s="34" t="e">
        <f>#REF!</f>
        <v>#REF!</v>
      </c>
      <c r="C8" s="2">
        <f>COUNT(#REF!)</f>
        <v>0</v>
      </c>
      <c r="D8" s="2" t="e">
        <f>MAX(#REF!)</f>
        <v>#REF!</v>
      </c>
      <c r="E8" s="2" t="e">
        <f t="shared" si="0"/>
        <v>#REF!</v>
      </c>
      <c r="F8" s="2" t="e">
        <f>MIN(#REF!)</f>
        <v>#REF!</v>
      </c>
      <c r="P8" s="75" t="s">
        <v>46</v>
      </c>
      <c r="Q8" s="63" t="e">
        <f t="shared" ref="Q8:Q23" si="3">Q29+Q48+Q67+AB29+AB48+AB67</f>
        <v>#REF!</v>
      </c>
      <c r="R8" s="64" t="e">
        <f>Table1[[#This Row],[Points]]/($Q$5-Table1[[#This Row],[Missed Games]])</f>
        <v>#REF!</v>
      </c>
      <c r="S8" s="65" t="e">
        <f t="shared" ref="S8:S23" si="4">S29+S48+S67+AD29+AD48+AD67</f>
        <v>#REF!</v>
      </c>
      <c r="T8" s="66" t="e">
        <f>Table1[[#This Row],[Finishes]]/($Q$5-Table1[[#This Row],[Missed Games]])</f>
        <v>#REF!</v>
      </c>
      <c r="U8" s="65" t="e">
        <f t="shared" ref="U8:U23" si="5">U29+U48+U67+AF29+AF48+AF67</f>
        <v>#REF!</v>
      </c>
      <c r="V8" s="66" t="e">
        <f>Table1[[#This Row],[Midranges]]/($Q$5-Table1[[#This Row],[Missed Games]])</f>
        <v>#REF!</v>
      </c>
      <c r="W8" s="65" t="e">
        <f t="shared" ref="W8:W23" si="6">W29+W48+W67+AH29+AH48+AH67</f>
        <v>#REF!</v>
      </c>
      <c r="X8" s="66" t="e">
        <f>Table1[[#This Row],[Threes]]/($Q$5-Table1[[#This Row],[Missed Games]])</f>
        <v>#REF!</v>
      </c>
      <c r="Y8" s="75" t="s">
        <v>26</v>
      </c>
      <c r="Z8" s="76">
        <f t="shared" ref="Z8:Z23" si="7">Y29+Y48+Y67+AJ29+AJ48+AJ67</f>
        <v>0</v>
      </c>
      <c r="AA8" s="102">
        <f>1.5564%*1.007842</f>
        <v>1.5686052887999999E-2</v>
      </c>
      <c r="AB8" s="102" t="e">
        <f>(Table1[[#This Row],[Averages]]+Table1[[#This Row],[Averages2]]+Table1[[#This Row],[Averages3]])/SUM(Table1[Averages],Table1[Averages2],Table1[Averages3])</f>
        <v>#REF!</v>
      </c>
      <c r="AC8" s="103" t="e">
        <f t="shared" ref="AC8:AC23" si="8">AB8-AA8</f>
        <v>#REF!</v>
      </c>
      <c r="AE8" s="60" t="s">
        <v>111</v>
      </c>
      <c r="AF8" s="39" t="e">
        <f>MEDIAN(R14:R15,R19:R20,R22:R23)</f>
        <v>#REF!</v>
      </c>
      <c r="AH8" s="125" t="s">
        <v>50</v>
      </c>
      <c r="AI8" s="128" t="e">
        <f>(T9+V9+X9)/SUM(T$9,V$9,X$9,T$11:T$13,V$11:V$13,X$11:X$13,T$21,V$21,X$21)</f>
        <v>#REF!</v>
      </c>
      <c r="AJ8" s="5"/>
      <c r="AK8" s="5"/>
      <c r="AL8" s="10"/>
    </row>
    <row r="9" spans="2:38" ht="14.25" customHeight="1" x14ac:dyDescent="0.45">
      <c r="B9" s="34" t="e">
        <f>#REF!</f>
        <v>#REF!</v>
      </c>
      <c r="C9" s="2">
        <f>COUNT(#REF!)</f>
        <v>0</v>
      </c>
      <c r="D9" s="2" t="e">
        <f>MAX(#REF!)</f>
        <v>#REF!</v>
      </c>
      <c r="E9" s="2" t="e">
        <f t="shared" si="0"/>
        <v>#REF!</v>
      </c>
      <c r="F9" s="2" t="e">
        <f>MIN(#REF!)</f>
        <v>#REF!</v>
      </c>
      <c r="P9" s="77" t="s">
        <v>50</v>
      </c>
      <c r="Q9" s="67" t="e">
        <f t="shared" si="3"/>
        <v>#REF!</v>
      </c>
      <c r="R9" s="68" t="e">
        <f>Table1[[#This Row],[Points]]/($Q$5-Table1[[#This Row],[Missed Games]])</f>
        <v>#REF!</v>
      </c>
      <c r="S9" s="69" t="e">
        <f t="shared" si="4"/>
        <v>#REF!</v>
      </c>
      <c r="T9" s="70" t="e">
        <f>Table1[[#This Row],[Finishes]]/($Q$5-Table1[[#This Row],[Missed Games]])</f>
        <v>#REF!</v>
      </c>
      <c r="U9" s="69" t="e">
        <f t="shared" si="5"/>
        <v>#REF!</v>
      </c>
      <c r="V9" s="70" t="e">
        <f>Table1[[#This Row],[Midranges]]/($Q$5-Table1[[#This Row],[Missed Games]])</f>
        <v>#REF!</v>
      </c>
      <c r="W9" s="69" t="e">
        <f t="shared" si="6"/>
        <v>#REF!</v>
      </c>
      <c r="X9" s="70" t="e">
        <f>Table1[[#This Row],[Threes]]/($Q$5-Table1[[#This Row],[Missed Games]])</f>
        <v>#REF!</v>
      </c>
      <c r="Y9" s="77" t="s">
        <v>31</v>
      </c>
      <c r="Z9" s="78">
        <f t="shared" si="7"/>
        <v>2</v>
      </c>
      <c r="AA9" s="104">
        <f>1.007842*2.7237%</f>
        <v>2.7450592553999998E-2</v>
      </c>
      <c r="AB9" s="104" t="e">
        <f>(Table1[[#This Row],[Averages]]+Table1[[#This Row],[Averages2]]+Table1[[#This Row],[Averages3]])/SUM(Table1[Averages],Table1[Averages2],Table1[Averages3])</f>
        <v>#REF!</v>
      </c>
      <c r="AC9" s="103" t="e">
        <f t="shared" si="8"/>
        <v>#REF!</v>
      </c>
      <c r="AE9" s="60" t="s">
        <v>112</v>
      </c>
      <c r="AF9" s="39" t="e">
        <f>MEDIAN(R9,R11:R13,R21)</f>
        <v>#REF!</v>
      </c>
      <c r="AH9" s="124" t="s">
        <v>52</v>
      </c>
      <c r="AI9" s="127" t="e">
        <f>(T10+V10+X10)/SUM($T$8,V$8,X$8,T$10,V$10,X$10,T$16,V$16,X$16,T$17,V$17,X$17,T$18,V$18,X$18)</f>
        <v>#REF!</v>
      </c>
      <c r="AJ9" s="5"/>
      <c r="AK9" s="5"/>
      <c r="AL9" s="10"/>
    </row>
    <row r="10" spans="2:38" ht="14.25" customHeight="1" x14ac:dyDescent="0.45">
      <c r="B10" s="34" t="e">
        <f>#REF!</f>
        <v>#REF!</v>
      </c>
      <c r="C10" s="2">
        <f>COUNT(#REF!)</f>
        <v>0</v>
      </c>
      <c r="D10" s="2" t="e">
        <f>MAX(#REF!)</f>
        <v>#REF!</v>
      </c>
      <c r="E10" s="2" t="e">
        <f t="shared" si="0"/>
        <v>#REF!</v>
      </c>
      <c r="F10" s="2" t="e">
        <f>MIN(#REF!)</f>
        <v>#REF!</v>
      </c>
      <c r="P10" s="75" t="s">
        <v>52</v>
      </c>
      <c r="Q10" s="63" t="e">
        <f t="shared" si="3"/>
        <v>#REF!</v>
      </c>
      <c r="R10" s="64" t="e">
        <f>Table1[[#This Row],[Points]]/($Q$5-Table1[[#This Row],[Missed Games]])</f>
        <v>#REF!</v>
      </c>
      <c r="S10" s="65" t="e">
        <f t="shared" si="4"/>
        <v>#REF!</v>
      </c>
      <c r="T10" s="66" t="e">
        <f>Table1[[#This Row],[Finishes]]/($Q$5-Table1[[#This Row],[Missed Games]])</f>
        <v>#REF!</v>
      </c>
      <c r="U10" s="65" t="e">
        <f t="shared" si="5"/>
        <v>#REF!</v>
      </c>
      <c r="V10" s="66" t="e">
        <f>Table1[[#This Row],[Midranges]]/($Q$5-Table1[[#This Row],[Missed Games]])</f>
        <v>#REF!</v>
      </c>
      <c r="W10" s="65" t="e">
        <f t="shared" si="6"/>
        <v>#REF!</v>
      </c>
      <c r="X10" s="66" t="e">
        <f>Table1[[#This Row],[Threes]]/($Q$5-Table1[[#This Row],[Missed Games]])</f>
        <v>#REF!</v>
      </c>
      <c r="Y10" s="75" t="s">
        <v>26</v>
      </c>
      <c r="Z10" s="76">
        <f t="shared" si="7"/>
        <v>3</v>
      </c>
      <c r="AA10" s="102">
        <f>1.007842*12.0623%</f>
        <v>0.12156892556599999</v>
      </c>
      <c r="AB10" s="102" t="e">
        <f>(Table1[[#This Row],[Averages]]+Table1[[#This Row],[Averages2]]+Table1[[#This Row],[Averages3]])/SUM(Table1[Averages],Table1[Averages2],Table1[Averages3])</f>
        <v>#REF!</v>
      </c>
      <c r="AC10" s="103" t="e">
        <f t="shared" si="8"/>
        <v>#REF!</v>
      </c>
      <c r="AE10" s="60" t="s">
        <v>113</v>
      </c>
      <c r="AF10" s="39" t="e">
        <f>MEDIAN(R8,R10,R16:R18)</f>
        <v>#REF!</v>
      </c>
      <c r="AH10" s="125" t="s">
        <v>55</v>
      </c>
      <c r="AI10" s="128" t="e">
        <f>(T11+V11+X11)/SUM(T$9,V$9,X$9,T$11:T$13,V$11:V$13,X$11:X$13,T$21,V$21,X$21)</f>
        <v>#REF!</v>
      </c>
      <c r="AJ10" s="5"/>
      <c r="AK10" s="5"/>
      <c r="AL10" s="10"/>
    </row>
    <row r="11" spans="2:38" ht="14.25" customHeight="1" x14ac:dyDescent="0.45">
      <c r="B11" s="34" t="e">
        <f>#REF!</f>
        <v>#REF!</v>
      </c>
      <c r="C11" s="2">
        <f>COUNT(#REF!)</f>
        <v>0</v>
      </c>
      <c r="D11" s="2" t="e">
        <f>MAX(#REF!)</f>
        <v>#REF!</v>
      </c>
      <c r="E11" s="2" t="e">
        <f t="shared" ref="E11" si="9">C11-D11-F11</f>
        <v>#REF!</v>
      </c>
      <c r="F11" s="2" t="e">
        <f>MIN(#REF!)</f>
        <v>#REF!</v>
      </c>
      <c r="P11" s="77" t="s">
        <v>55</v>
      </c>
      <c r="Q11" s="67" t="e">
        <f t="shared" si="3"/>
        <v>#REF!</v>
      </c>
      <c r="R11" s="68" t="e">
        <f>Table1[[#This Row],[Points]]/($Q$5-Table1[[#This Row],[Missed Games]])</f>
        <v>#REF!</v>
      </c>
      <c r="S11" s="69" t="e">
        <f t="shared" si="4"/>
        <v>#REF!</v>
      </c>
      <c r="T11" s="70" t="e">
        <f>Table1[[#This Row],[Finishes]]/($Q$5-Table1[[#This Row],[Missed Games]])</f>
        <v>#REF!</v>
      </c>
      <c r="U11" s="69" t="e">
        <f t="shared" si="5"/>
        <v>#REF!</v>
      </c>
      <c r="V11" s="70" t="e">
        <f>Table1[[#This Row],[Midranges]]/($Q$5-Table1[[#This Row],[Missed Games]])</f>
        <v>#REF!</v>
      </c>
      <c r="W11" s="69" t="e">
        <f t="shared" si="6"/>
        <v>#REF!</v>
      </c>
      <c r="X11" s="70" t="e">
        <f>Table1[[#This Row],[Threes]]/($Q$5-Table1[[#This Row],[Missed Games]])</f>
        <v>#REF!</v>
      </c>
      <c r="Y11" s="77" t="s">
        <v>31</v>
      </c>
      <c r="Z11" s="78">
        <f t="shared" si="7"/>
        <v>1</v>
      </c>
      <c r="AA11" s="104">
        <f>1.007842*12.4514%</f>
        <v>0.12549043878799998</v>
      </c>
      <c r="AB11" s="104" t="e">
        <f>(Table1[[#This Row],[Averages]]+Table1[[#This Row],[Averages2]]+Table1[[#This Row],[Averages3]])/SUM(Table1[Averages],Table1[Averages2],Table1[Averages3])</f>
        <v>#REF!</v>
      </c>
      <c r="AC11" s="103" t="e">
        <f t="shared" si="8"/>
        <v>#REF!</v>
      </c>
      <c r="AE11" s="60"/>
      <c r="AH11" s="125" t="s">
        <v>58</v>
      </c>
      <c r="AI11" s="128" t="e">
        <f>(T12+V12+X12)/SUM(T$9,V$9,X$9,T$11:T$13,V$11:V$13,X$11:X$13,T$21,V$21,X$21)</f>
        <v>#REF!</v>
      </c>
      <c r="AJ11" s="5"/>
      <c r="AK11" s="5"/>
      <c r="AL11" s="10"/>
    </row>
    <row r="12" spans="2:38" ht="14.25" customHeight="1" x14ac:dyDescent="0.45">
      <c r="B12" s="34" t="e">
        <f>#REF!</f>
        <v>#REF!</v>
      </c>
      <c r="C12" s="2">
        <f>COUNT(#REF!)</f>
        <v>0</v>
      </c>
      <c r="D12" s="2" t="e">
        <f>MAX(#REF!)</f>
        <v>#REF!</v>
      </c>
      <c r="E12" s="2" t="e">
        <f t="shared" ref="E12" si="10">C12-D12-F12</f>
        <v>#REF!</v>
      </c>
      <c r="F12" s="2" t="e">
        <f>MIN(#REF!)</f>
        <v>#REF!</v>
      </c>
      <c r="P12" s="77" t="s">
        <v>58</v>
      </c>
      <c r="Q12" s="67" t="e">
        <f t="shared" si="3"/>
        <v>#REF!</v>
      </c>
      <c r="R12" s="68" t="e">
        <f>Table1[[#This Row],[Points]]/($Q$5-Table1[[#This Row],[Missed Games]])</f>
        <v>#REF!</v>
      </c>
      <c r="S12" s="69" t="e">
        <f t="shared" si="4"/>
        <v>#REF!</v>
      </c>
      <c r="T12" s="70" t="e">
        <f>Table1[[#This Row],[Finishes]]/($Q$5-Table1[[#This Row],[Missed Games]])</f>
        <v>#REF!</v>
      </c>
      <c r="U12" s="69" t="e">
        <f t="shared" si="5"/>
        <v>#REF!</v>
      </c>
      <c r="V12" s="70" t="e">
        <f>Table1[[#This Row],[Midranges]]/($Q$5-Table1[[#This Row],[Missed Games]])</f>
        <v>#REF!</v>
      </c>
      <c r="W12" s="69" t="e">
        <f t="shared" si="6"/>
        <v>#REF!</v>
      </c>
      <c r="X12" s="70" t="e">
        <f>Table1[[#This Row],[Threes]]/($Q$5-Table1[[#This Row],[Missed Games]])</f>
        <v>#REF!</v>
      </c>
      <c r="Y12" s="77" t="s">
        <v>31</v>
      </c>
      <c r="Z12" s="78">
        <f t="shared" si="7"/>
        <v>0</v>
      </c>
      <c r="AA12" s="104">
        <f>1.007842*5.4475%</f>
        <v>5.4902192949999991E-2</v>
      </c>
      <c r="AB12" s="104" t="e">
        <f>(Table1[[#This Row],[Averages]]+Table1[[#This Row],[Averages2]]+Table1[[#This Row],[Averages3]])/SUM(Table1[Averages],Table1[Averages2],Table1[Averages3])</f>
        <v>#REF!</v>
      </c>
      <c r="AC12" s="103" t="e">
        <f t="shared" si="8"/>
        <v>#REF!</v>
      </c>
      <c r="AE12" s="60"/>
      <c r="AH12" s="125" t="s">
        <v>61</v>
      </c>
      <c r="AI12" s="128" t="e">
        <f>(T13+V13+X13)/SUM(T$9,V$9,X$9,T$11:T$13,V$11:V$13,X$11:X$13,T$21,V$21,X$21)</f>
        <v>#REF!</v>
      </c>
      <c r="AJ12" s="5"/>
      <c r="AK12" s="5"/>
      <c r="AL12" s="10"/>
    </row>
    <row r="13" spans="2:38" ht="14.25" customHeight="1" x14ac:dyDescent="0.45">
      <c r="B13" s="34" t="e">
        <f>#REF!</f>
        <v>#REF!</v>
      </c>
      <c r="C13" s="2">
        <f>COUNT(#REF!)</f>
        <v>0</v>
      </c>
      <c r="D13" s="2" t="e">
        <f>MAX(#REF!)</f>
        <v>#REF!</v>
      </c>
      <c r="E13" s="2" t="e">
        <f t="shared" ref="E13" si="11">C13-D13-F13</f>
        <v>#REF!</v>
      </c>
      <c r="F13" s="2" t="e">
        <f>MIN(#REF!)</f>
        <v>#REF!</v>
      </c>
      <c r="P13" s="77" t="s">
        <v>61</v>
      </c>
      <c r="Q13" s="67" t="e">
        <f t="shared" si="3"/>
        <v>#REF!</v>
      </c>
      <c r="R13" s="68" t="e">
        <f>Table1[[#This Row],[Points]]/($Q$5-Table1[[#This Row],[Missed Games]])</f>
        <v>#REF!</v>
      </c>
      <c r="S13" s="69" t="e">
        <f t="shared" si="4"/>
        <v>#REF!</v>
      </c>
      <c r="T13" s="70" t="e">
        <f>Table1[[#This Row],[Finishes]]/($Q$5-Table1[[#This Row],[Missed Games]])</f>
        <v>#REF!</v>
      </c>
      <c r="U13" s="69" t="e">
        <f t="shared" si="5"/>
        <v>#REF!</v>
      </c>
      <c r="V13" s="70" t="e">
        <f>Table1[[#This Row],[Midranges]]/($Q$5-Table1[[#This Row],[Missed Games]])</f>
        <v>#REF!</v>
      </c>
      <c r="W13" s="69" t="e">
        <f t="shared" si="6"/>
        <v>#REF!</v>
      </c>
      <c r="X13" s="70" t="e">
        <f>Table1[[#This Row],[Threes]]/($Q$5-Table1[[#This Row],[Missed Games]])</f>
        <v>#REF!</v>
      </c>
      <c r="Y13" s="77" t="s">
        <v>31</v>
      </c>
      <c r="Z13" s="78">
        <f t="shared" si="7"/>
        <v>3</v>
      </c>
      <c r="AA13" s="104">
        <f>1.007842*10.1167%</f>
        <v>0.10196035161399998</v>
      </c>
      <c r="AB13" s="104" t="e">
        <f>(Table1[[#This Row],[Averages]]+Table1[[#This Row],[Averages2]]+Table1[[#This Row],[Averages3]])/SUM(Table1[Averages],Table1[Averages2],Table1[Averages3])</f>
        <v>#REF!</v>
      </c>
      <c r="AC13" s="103" t="e">
        <f t="shared" si="8"/>
        <v>#REF!</v>
      </c>
      <c r="AE13" s="60"/>
      <c r="AH13" s="126" t="s">
        <v>65</v>
      </c>
      <c r="AI13" s="129" t="e">
        <f>SUM(T14,V14,X14)/SUM(T$14,V$14,X$14,T$15,V$15,X$15,T$19:T$20,V$19:V$20,X$19:X$20,T$22:T$23,V$22:V$23,X$22:X$23)</f>
        <v>#REF!</v>
      </c>
      <c r="AJ13" s="5"/>
      <c r="AK13" s="5"/>
      <c r="AL13" s="10"/>
    </row>
    <row r="14" spans="2:38" ht="14.25" customHeight="1" x14ac:dyDescent="0.45">
      <c r="B14" s="34" t="e">
        <f>#REF!</f>
        <v>#REF!</v>
      </c>
      <c r="C14" s="2">
        <f>COUNT(#REF!)</f>
        <v>0</v>
      </c>
      <c r="D14" s="2" t="e">
        <f>MAX(#REF!)</f>
        <v>#REF!</v>
      </c>
      <c r="E14" s="2" t="e">
        <f t="shared" ref="E14" si="12">C14-D14-F14</f>
        <v>#REF!</v>
      </c>
      <c r="F14" s="2" t="e">
        <f>MIN(#REF!)</f>
        <v>#REF!</v>
      </c>
      <c r="P14" s="79" t="s">
        <v>65</v>
      </c>
      <c r="Q14" s="71" t="e">
        <f t="shared" si="3"/>
        <v>#REF!</v>
      </c>
      <c r="R14" s="72" t="e">
        <f>Table1[[#This Row],[Points]]/($Q$5-Table1[[#This Row],[Missed Games]])</f>
        <v>#REF!</v>
      </c>
      <c r="S14" s="73" t="e">
        <f t="shared" si="4"/>
        <v>#REF!</v>
      </c>
      <c r="T14" s="74" t="e">
        <f>Table1[[#This Row],[Finishes]]/($Q$5-Table1[[#This Row],[Missed Games]])</f>
        <v>#REF!</v>
      </c>
      <c r="U14" s="73" t="e">
        <f t="shared" si="5"/>
        <v>#REF!</v>
      </c>
      <c r="V14" s="74" t="e">
        <f>Table1[[#This Row],[Midranges]]/($Q$5-Table1[[#This Row],[Missed Games]])</f>
        <v>#REF!</v>
      </c>
      <c r="W14" s="73" t="e">
        <f t="shared" si="6"/>
        <v>#REF!</v>
      </c>
      <c r="X14" s="74" t="e">
        <f>Table1[[#This Row],[Threes]]/($Q$5-Table1[[#This Row],[Missed Games]])</f>
        <v>#REF!</v>
      </c>
      <c r="Y14" s="79" t="s">
        <v>48</v>
      </c>
      <c r="Z14" s="80">
        <f t="shared" si="7"/>
        <v>0</v>
      </c>
      <c r="AA14" s="105">
        <f>1.007842*3.8911%</f>
        <v>3.9216140061999999E-2</v>
      </c>
      <c r="AB14" s="105" t="e">
        <f>(Table1[[#This Row],[Averages]]+Table1[[#This Row],[Averages2]]+Table1[[#This Row],[Averages3]])/SUM(Table1[Averages],Table1[Averages2],Table1[Averages3])</f>
        <v>#REF!</v>
      </c>
      <c r="AC14" s="103" t="e">
        <f t="shared" si="8"/>
        <v>#REF!</v>
      </c>
      <c r="AE14" s="60"/>
      <c r="AH14" s="126" t="s">
        <v>68</v>
      </c>
      <c r="AI14" s="129" t="e">
        <f>SUM(T15,V15,X15)/SUM(T$14,V$14,X$14,T$15,V$15,X$15,T$19:T$20,V$19:V$20,X$19:X$20,T$22:T$23,V$22:V$23,X$22:X$23)</f>
        <v>#REF!</v>
      </c>
      <c r="AJ14" s="5"/>
      <c r="AK14" s="5"/>
      <c r="AL14" s="10"/>
    </row>
    <row r="15" spans="2:38" ht="14.25" customHeight="1" x14ac:dyDescent="0.45">
      <c r="B15" s="34" t="e">
        <f>#REF!</f>
        <v>#REF!</v>
      </c>
      <c r="C15" s="2">
        <f>COUNT(#REF!)</f>
        <v>0</v>
      </c>
      <c r="D15" s="2" t="e">
        <f>MAX(#REF!)</f>
        <v>#REF!</v>
      </c>
      <c r="E15" s="2" t="e">
        <f t="shared" ref="E15" si="13">C15-D15-F15</f>
        <v>#REF!</v>
      </c>
      <c r="F15" s="2" t="e">
        <f>MIN(#REF!)</f>
        <v>#REF!</v>
      </c>
      <c r="P15" s="79" t="s">
        <v>68</v>
      </c>
      <c r="Q15" s="71" t="e">
        <f t="shared" si="3"/>
        <v>#REF!</v>
      </c>
      <c r="R15" s="72" t="e">
        <f>Table1[[#This Row],[Points]]/($Q$5-Table1[[#This Row],[Missed Games]])</f>
        <v>#REF!</v>
      </c>
      <c r="S15" s="73" t="e">
        <f t="shared" si="4"/>
        <v>#REF!</v>
      </c>
      <c r="T15" s="74" t="e">
        <f>Table1[[#This Row],[Finishes]]/($Q$5-Table1[[#This Row],[Missed Games]])</f>
        <v>#REF!</v>
      </c>
      <c r="U15" s="73" t="e">
        <f t="shared" si="5"/>
        <v>#REF!</v>
      </c>
      <c r="V15" s="74" t="e">
        <f>Table1[[#This Row],[Midranges]]/($Q$5-Table1[[#This Row],[Missed Games]])</f>
        <v>#REF!</v>
      </c>
      <c r="W15" s="73" t="e">
        <f t="shared" si="6"/>
        <v>#REF!</v>
      </c>
      <c r="X15" s="74" t="e">
        <f>Table1[[#This Row],[Threes]]/($Q$5-Table1[[#This Row],[Missed Games]])</f>
        <v>#REF!</v>
      </c>
      <c r="Y15" s="79" t="s">
        <v>48</v>
      </c>
      <c r="Z15" s="80">
        <f t="shared" si="7"/>
        <v>0</v>
      </c>
      <c r="AA15" s="105">
        <f>1.007842*12.4514%</f>
        <v>0.12549043878799998</v>
      </c>
      <c r="AB15" s="105" t="e">
        <f>(Table1[[#This Row],[Averages]]+Table1[[#This Row],[Averages2]]+Table1[[#This Row],[Averages3]])/SUM(Table1[Averages],Table1[Averages2],Table1[Averages3])</f>
        <v>#REF!</v>
      </c>
      <c r="AC15" s="103" t="e">
        <f t="shared" si="8"/>
        <v>#REF!</v>
      </c>
      <c r="AE15" s="60"/>
      <c r="AH15" s="124" t="s">
        <v>70</v>
      </c>
      <c r="AI15" s="127" t="e">
        <f>(T16+V16+X16)/SUM($T$8,V$8,X$8,T$10,V$10,X$10,T$16,V$16,X$16,T$17,V$17,X$17,T$18,V$18,X$18)</f>
        <v>#REF!</v>
      </c>
      <c r="AJ15" s="5"/>
      <c r="AK15" s="5"/>
      <c r="AL15" s="10"/>
    </row>
    <row r="16" spans="2:38" ht="14.25" customHeight="1" x14ac:dyDescent="0.45">
      <c r="B16" s="34" t="e">
        <f>#REF!</f>
        <v>#REF!</v>
      </c>
      <c r="C16" s="2">
        <f>COUNT(#REF!)</f>
        <v>0</v>
      </c>
      <c r="D16" s="2" t="e">
        <f>MAX(#REF!)</f>
        <v>#REF!</v>
      </c>
      <c r="E16" s="2" t="e">
        <f t="shared" ref="E16" si="14">C16-D16-F16</f>
        <v>#REF!</v>
      </c>
      <c r="F16" s="2" t="e">
        <f>MIN(#REF!)</f>
        <v>#REF!</v>
      </c>
      <c r="P16" s="75" t="s">
        <v>70</v>
      </c>
      <c r="Q16" s="63" t="e">
        <f t="shared" si="3"/>
        <v>#REF!</v>
      </c>
      <c r="R16" s="64" t="e">
        <f>Table1[[#This Row],[Points]]/($Q$5-Table1[[#This Row],[Missed Games]])</f>
        <v>#REF!</v>
      </c>
      <c r="S16" s="65" t="e">
        <f t="shared" si="4"/>
        <v>#REF!</v>
      </c>
      <c r="T16" s="66" t="e">
        <f>Table1[[#This Row],[Finishes]]/($Q$5-Table1[[#This Row],[Missed Games]])</f>
        <v>#REF!</v>
      </c>
      <c r="U16" s="65" t="e">
        <f t="shared" si="5"/>
        <v>#REF!</v>
      </c>
      <c r="V16" s="66" t="e">
        <f>Table1[[#This Row],[Midranges]]/($Q$5-Table1[[#This Row],[Missed Games]])</f>
        <v>#REF!</v>
      </c>
      <c r="W16" s="65" t="e">
        <f t="shared" si="6"/>
        <v>#REF!</v>
      </c>
      <c r="X16" s="66" t="e">
        <f>Table1[[#This Row],[Threes]]/($Q$5-Table1[[#This Row],[Missed Games]])</f>
        <v>#REF!</v>
      </c>
      <c r="Y16" s="75" t="s">
        <v>26</v>
      </c>
      <c r="Z16" s="76">
        <f t="shared" si="7"/>
        <v>2</v>
      </c>
      <c r="AA16" s="102">
        <f>1.007842*9.7276%</f>
        <v>9.8038838391999991E-2</v>
      </c>
      <c r="AB16" s="102" t="e">
        <f>(Table1[[#This Row],[Averages]]+Table1[[#This Row],[Averages2]]+Table1[[#This Row],[Averages3]])/SUM(Table1[Averages],Table1[Averages2],Table1[Averages3])</f>
        <v>#REF!</v>
      </c>
      <c r="AC16" s="103" t="e">
        <f t="shared" si="8"/>
        <v>#REF!</v>
      </c>
      <c r="AE16" s="60"/>
      <c r="AH16" s="124" t="s">
        <v>71</v>
      </c>
      <c r="AI16" s="127" t="e">
        <f>(T17+V17+X17)/SUM($T$8,V$8,X$8,T$10,V$10,X$10,T$16,V$16,X$16,T$17,V$17,X$17,T$18,V$18,X$18)</f>
        <v>#REF!</v>
      </c>
      <c r="AJ16" s="5"/>
      <c r="AK16" s="5"/>
      <c r="AL16" s="10"/>
    </row>
    <row r="17" spans="2:38" ht="14.25" customHeight="1" x14ac:dyDescent="0.45">
      <c r="B17" s="34" t="e">
        <f>#REF!</f>
        <v>#REF!</v>
      </c>
      <c r="C17" s="2">
        <f>COUNT(#REF!)</f>
        <v>0</v>
      </c>
      <c r="D17" s="2" t="e">
        <f>MAX(#REF!)</f>
        <v>#REF!</v>
      </c>
      <c r="E17" s="2" t="e">
        <f t="shared" ref="E17" si="15">C17-D17-F17</f>
        <v>#REF!</v>
      </c>
      <c r="F17" s="2" t="e">
        <f>MIN(#REF!)</f>
        <v>#REF!</v>
      </c>
      <c r="P17" s="75" t="s">
        <v>71</v>
      </c>
      <c r="Q17" s="63" t="e">
        <f t="shared" si="3"/>
        <v>#REF!</v>
      </c>
      <c r="R17" s="64" t="e">
        <f>Table1[[#This Row],[Points]]/($Q$5-Table1[[#This Row],[Missed Games]])</f>
        <v>#REF!</v>
      </c>
      <c r="S17" s="65" t="e">
        <f t="shared" si="4"/>
        <v>#REF!</v>
      </c>
      <c r="T17" s="66" t="e">
        <f>Table1[[#This Row],[Finishes]]/($Q$5-Table1[[#This Row],[Missed Games]])</f>
        <v>#REF!</v>
      </c>
      <c r="U17" s="65" t="e">
        <f t="shared" si="5"/>
        <v>#REF!</v>
      </c>
      <c r="V17" s="66" t="e">
        <f>Table1[[#This Row],[Midranges]]/($Q$5-Table1[[#This Row],[Missed Games]])</f>
        <v>#REF!</v>
      </c>
      <c r="W17" s="65" t="e">
        <f t="shared" si="6"/>
        <v>#REF!</v>
      </c>
      <c r="X17" s="66" t="e">
        <f>Table1[[#This Row],[Threes]]/($Q$5-Table1[[#This Row],[Missed Games]])</f>
        <v>#REF!</v>
      </c>
      <c r="Y17" s="75" t="s">
        <v>26</v>
      </c>
      <c r="Z17" s="76">
        <f t="shared" si="7"/>
        <v>1</v>
      </c>
      <c r="AA17" s="102">
        <f>1.007842*1.9455%</f>
        <v>1.9607566109999999E-2</v>
      </c>
      <c r="AB17" s="102" t="e">
        <f>(Table1[[#This Row],[Averages]]+Table1[[#This Row],[Averages2]]+Table1[[#This Row],[Averages3]])/SUM(Table1[Averages],Table1[Averages2],Table1[Averages3])</f>
        <v>#REF!</v>
      </c>
      <c r="AC17" s="103" t="e">
        <f t="shared" si="8"/>
        <v>#REF!</v>
      </c>
      <c r="AE17" s="60"/>
      <c r="AH17" s="124" t="s">
        <v>156</v>
      </c>
      <c r="AI17" s="127" t="e">
        <f>(T18+V18+X18)/SUM($T$8,V$8,X$8,T$10,V$10,X$10,T$16,V$16,X$16,T$17,V$17,X$17,T$18,V$18,X$18)</f>
        <v>#REF!</v>
      </c>
      <c r="AJ17" s="5"/>
      <c r="AK17" s="5"/>
      <c r="AL17" s="10"/>
    </row>
    <row r="18" spans="2:38" ht="14.25" customHeight="1" x14ac:dyDescent="0.45">
      <c r="B18" s="34"/>
      <c r="C18" s="2"/>
      <c r="D18" s="2"/>
      <c r="E18" s="2"/>
      <c r="F18" s="2"/>
      <c r="P18" s="75" t="s">
        <v>156</v>
      </c>
      <c r="Q18" s="63" t="e">
        <f t="shared" si="3"/>
        <v>#REF!</v>
      </c>
      <c r="R18" s="64" t="e">
        <f>Table1[[#This Row],[Points]]/($Q$5-Table1[[#This Row],[Missed Games]])</f>
        <v>#REF!</v>
      </c>
      <c r="S18" s="65" t="e">
        <f t="shared" si="4"/>
        <v>#REF!</v>
      </c>
      <c r="T18" s="66" t="e">
        <f>Table1[[#This Row],[Finishes]]/($Q$5-Table1[[#This Row],[Missed Games]])</f>
        <v>#REF!</v>
      </c>
      <c r="U18" s="65" t="e">
        <f t="shared" si="5"/>
        <v>#REF!</v>
      </c>
      <c r="V18" s="66" t="e">
        <f>Table1[[#This Row],[Midranges]]/($Q$5-Table1[[#This Row],[Missed Games]])</f>
        <v>#REF!</v>
      </c>
      <c r="W18" s="65" t="e">
        <f t="shared" si="6"/>
        <v>#REF!</v>
      </c>
      <c r="X18" s="66" t="e">
        <f>Table1[[#This Row],[Threes]]/($Q$5-Table1[[#This Row],[Missed Games]])</f>
        <v>#REF!</v>
      </c>
      <c r="Y18" s="75" t="s">
        <v>26</v>
      </c>
      <c r="Z18" s="76">
        <f t="shared" si="7"/>
        <v>2</v>
      </c>
      <c r="AA18" s="102">
        <f>1.007842*3.8911%</f>
        <v>3.9216140061999999E-2</v>
      </c>
      <c r="AB18" s="102" t="e">
        <f>(Table1[[#This Row],[Averages]]+Table1[[#This Row],[Averages2]]+Table1[[#This Row],[Averages3]])/SUM(Table1[Averages],Table1[Averages2],Table1[Averages3])</f>
        <v>#REF!</v>
      </c>
      <c r="AC18" s="103" t="e">
        <f t="shared" si="8"/>
        <v>#REF!</v>
      </c>
      <c r="AE18" s="60"/>
      <c r="AH18" s="126" t="s">
        <v>155</v>
      </c>
      <c r="AI18" s="129" t="e">
        <f>SUM(T19,V19,X19)/SUM(T$14,V$14,X$14,T$15,V$15,X$15,T$19:T$20,V$19:V$20,X$19:X$20,T$22:T$23,V$22:V$23,X$22:X$23)</f>
        <v>#REF!</v>
      </c>
      <c r="AJ18" s="5"/>
      <c r="AK18" s="5"/>
      <c r="AL18" s="10"/>
    </row>
    <row r="19" spans="2:38" ht="14.25" customHeight="1" x14ac:dyDescent="0.45">
      <c r="B19" s="3"/>
      <c r="P19" s="79" t="s">
        <v>155</v>
      </c>
      <c r="Q19" s="71" t="e">
        <f t="shared" si="3"/>
        <v>#REF!</v>
      </c>
      <c r="R19" s="72" t="e">
        <f>Table1[[#This Row],[Points]]/($Q$5-Table1[[#This Row],[Missed Games]])</f>
        <v>#REF!</v>
      </c>
      <c r="S19" s="73" t="e">
        <f t="shared" si="4"/>
        <v>#REF!</v>
      </c>
      <c r="T19" s="74" t="e">
        <f>Table1[[#This Row],[Finishes]]/($Q$5-Table1[[#This Row],[Missed Games]])</f>
        <v>#REF!</v>
      </c>
      <c r="U19" s="73" t="e">
        <f t="shared" si="5"/>
        <v>#REF!</v>
      </c>
      <c r="V19" s="74" t="e">
        <f>Table1[[#This Row],[Midranges]]/($Q$5-Table1[[#This Row],[Missed Games]])</f>
        <v>#REF!</v>
      </c>
      <c r="W19" s="73" t="e">
        <f t="shared" si="6"/>
        <v>#REF!</v>
      </c>
      <c r="X19" s="74" t="e">
        <f>Table1[[#This Row],[Threes]]/($Q$5-Table1[[#This Row],[Missed Games]])</f>
        <v>#REF!</v>
      </c>
      <c r="Y19" s="79" t="s">
        <v>48</v>
      </c>
      <c r="Z19" s="80">
        <f t="shared" si="7"/>
        <v>0</v>
      </c>
      <c r="AA19" s="105">
        <f>1.007842*3.8911%</f>
        <v>3.9216140061999999E-2</v>
      </c>
      <c r="AB19" s="105" t="e">
        <f>(Table1[[#This Row],[Averages]]+Table1[[#This Row],[Averages2]]+Table1[[#This Row],[Averages3]])/SUM(Table1[Averages],Table1[Averages2],Table1[Averages3])</f>
        <v>#REF!</v>
      </c>
      <c r="AC19" s="103" t="e">
        <f t="shared" si="8"/>
        <v>#REF!</v>
      </c>
      <c r="AE19" s="60"/>
      <c r="AH19" s="126" t="s">
        <v>75</v>
      </c>
      <c r="AI19" s="129" t="e">
        <f>SUM(T20,V20,X20)/SUM(T$14,V$14,X$14,T$15,V$15,X$15,T$19:T$20,V$19:V$20,X$19:X$20,T$22:T$23,V$22:V$23,X$22:X$23)</f>
        <v>#REF!</v>
      </c>
      <c r="AJ19" s="5"/>
      <c r="AK19" s="5"/>
      <c r="AL19" s="10"/>
    </row>
    <row r="20" spans="2:38" ht="14.25" customHeight="1" x14ac:dyDescent="0.45">
      <c r="B20" s="3"/>
      <c r="P20" s="79" t="s">
        <v>75</v>
      </c>
      <c r="Q20" s="71" t="e">
        <f t="shared" si="3"/>
        <v>#REF!</v>
      </c>
      <c r="R20" s="72" t="e">
        <f>Table1[[#This Row],[Points]]/($Q$5-Table1[[#This Row],[Missed Games]])</f>
        <v>#REF!</v>
      </c>
      <c r="S20" s="73" t="e">
        <f t="shared" si="4"/>
        <v>#REF!</v>
      </c>
      <c r="T20" s="74" t="e">
        <f>Table1[[#This Row],[Finishes]]/($Q$5-Table1[[#This Row],[Missed Games]])</f>
        <v>#REF!</v>
      </c>
      <c r="U20" s="73" t="e">
        <f t="shared" si="5"/>
        <v>#REF!</v>
      </c>
      <c r="V20" s="74" t="e">
        <f>Table1[[#This Row],[Midranges]]/($Q$5-Table1[[#This Row],[Missed Games]])</f>
        <v>#REF!</v>
      </c>
      <c r="W20" s="73" t="e">
        <f t="shared" si="6"/>
        <v>#REF!</v>
      </c>
      <c r="X20" s="74" t="e">
        <f>Table1[[#This Row],[Threes]]/($Q$5-Table1[[#This Row],[Missed Games]])</f>
        <v>#REF!</v>
      </c>
      <c r="Y20" s="79" t="s">
        <v>48</v>
      </c>
      <c r="Z20" s="80">
        <f t="shared" si="7"/>
        <v>3</v>
      </c>
      <c r="AA20" s="105">
        <f>1.007842*12.8405%</f>
        <v>0.12941195200999997</v>
      </c>
      <c r="AB20" s="105" t="e">
        <f>(Table1[[#This Row],[Averages]]+Table1[[#This Row],[Averages2]]+Table1[[#This Row],[Averages3]])/SUM(Table1[Averages],Table1[Averages2],Table1[Averages3])</f>
        <v>#REF!</v>
      </c>
      <c r="AC20" s="103" t="e">
        <f t="shared" si="8"/>
        <v>#REF!</v>
      </c>
      <c r="AE20" s="60"/>
      <c r="AH20" s="125" t="s">
        <v>76</v>
      </c>
      <c r="AI20" s="128" t="e">
        <f>(T21+V21+X21)/SUM(T$9,V$9,X$9,T$11:T$13,V$11:V$13,X$11:X$13,T$21,V$21,X$21)</f>
        <v>#REF!</v>
      </c>
      <c r="AJ20" s="5"/>
      <c r="AK20" s="5"/>
      <c r="AL20" s="10"/>
    </row>
    <row r="21" spans="2:38" ht="14.25" customHeight="1" x14ac:dyDescent="0.45">
      <c r="B21" s="3"/>
      <c r="P21" s="77" t="s">
        <v>76</v>
      </c>
      <c r="Q21" s="67" t="e">
        <f t="shared" si="3"/>
        <v>#REF!</v>
      </c>
      <c r="R21" s="68" t="e">
        <f>Table1[[#This Row],[Points]]/($Q$5-Table1[[#This Row],[Missed Games]])</f>
        <v>#REF!</v>
      </c>
      <c r="S21" s="69" t="e">
        <f t="shared" si="4"/>
        <v>#REF!</v>
      </c>
      <c r="T21" s="70" t="e">
        <f>Table1[[#This Row],[Finishes]]/($Q$5-Table1[[#This Row],[Missed Games]])</f>
        <v>#REF!</v>
      </c>
      <c r="U21" s="69" t="e">
        <f t="shared" si="5"/>
        <v>#REF!</v>
      </c>
      <c r="V21" s="70" t="e">
        <f>Table1[[#This Row],[Midranges]]/($Q$5-Table1[[#This Row],[Missed Games]])</f>
        <v>#REF!</v>
      </c>
      <c r="W21" s="69" t="e">
        <f t="shared" si="6"/>
        <v>#REF!</v>
      </c>
      <c r="X21" s="70" t="e">
        <f>Table1[[#This Row],[Threes]]/($Q$5-Table1[[#This Row],[Missed Games]])</f>
        <v>#REF!</v>
      </c>
      <c r="Y21" s="77" t="s">
        <v>31</v>
      </c>
      <c r="Z21" s="78">
        <f t="shared" si="7"/>
        <v>0</v>
      </c>
      <c r="AA21" s="104">
        <f>1.007842*2.7237%</f>
        <v>2.7450592553999998E-2</v>
      </c>
      <c r="AB21" s="104" t="e">
        <f>(Table1[[#This Row],[Averages]]+Table1[[#This Row],[Averages2]]+Table1[[#This Row],[Averages3]])/SUM(Table1[Averages],Table1[Averages2],Table1[Averages3])</f>
        <v>#REF!</v>
      </c>
      <c r="AC21" s="103" t="e">
        <f t="shared" si="8"/>
        <v>#REF!</v>
      </c>
      <c r="AE21" s="60"/>
      <c r="AH21" s="126" t="s">
        <v>77</v>
      </c>
      <c r="AI21" s="129" t="e">
        <f>SUM(T22,V22,X22)/SUM(T$14,V$14,X$14,T$15,V$15,X$15,T$19:T$20,V$19:V$20,X$19:X$20,T$22:T$23,V$22:V$23,X$22:X$23)</f>
        <v>#REF!</v>
      </c>
      <c r="AJ21" s="5"/>
      <c r="AK21" s="5"/>
      <c r="AL21" s="10"/>
    </row>
    <row r="22" spans="2:38" ht="14.25" customHeight="1" x14ac:dyDescent="0.45">
      <c r="P22" s="79" t="s">
        <v>77</v>
      </c>
      <c r="Q22" s="71" t="e">
        <f t="shared" si="3"/>
        <v>#REF!</v>
      </c>
      <c r="R22" s="72" t="e">
        <f>Table1[[#This Row],[Points]]/($Q$5-Table1[[#This Row],[Missed Games]])</f>
        <v>#REF!</v>
      </c>
      <c r="S22" s="73" t="e">
        <f t="shared" si="4"/>
        <v>#REF!</v>
      </c>
      <c r="T22" s="74" t="e">
        <f>Table1[[#This Row],[Finishes]]/($Q$5-Table1[[#This Row],[Missed Games]])</f>
        <v>#REF!</v>
      </c>
      <c r="U22" s="73" t="e">
        <f t="shared" si="5"/>
        <v>#REF!</v>
      </c>
      <c r="V22" s="74" t="e">
        <f>Table1[[#This Row],[Midranges]]/($Q$5-Table1[[#This Row],[Missed Games]])</f>
        <v>#REF!</v>
      </c>
      <c r="W22" s="73" t="e">
        <f t="shared" si="6"/>
        <v>#REF!</v>
      </c>
      <c r="X22" s="74" t="e">
        <f>Table1[[#This Row],[Threes]]/($Q$5-Table1[[#This Row],[Missed Games]])</f>
        <v>#REF!</v>
      </c>
      <c r="Y22" s="79" t="s">
        <v>48</v>
      </c>
      <c r="Z22" s="80">
        <f t="shared" si="7"/>
        <v>0</v>
      </c>
      <c r="AA22" s="105">
        <f>1.007842*2.3346%</f>
        <v>2.3529079331999995E-2</v>
      </c>
      <c r="AB22" s="105" t="e">
        <f>(Table1[[#This Row],[Averages]]+Table1[[#This Row],[Averages2]]+Table1[[#This Row],[Averages3]])/SUM(Table1[Averages],Table1[Averages2],Table1[Averages3])</f>
        <v>#REF!</v>
      </c>
      <c r="AC22" s="103" t="e">
        <f t="shared" si="8"/>
        <v>#REF!</v>
      </c>
      <c r="AE22" s="60"/>
      <c r="AH22" s="126" t="s">
        <v>96</v>
      </c>
      <c r="AI22" s="129" t="e">
        <f>SUM(T23,V23,X23)/SUM(T$14,V$14,X$14,T$15,V$15,X$15,T$19:T$20,V$19:V$20,X$19:X$20,T$22:T$23,V$22:V$23,X$22:X$23)</f>
        <v>#REF!</v>
      </c>
      <c r="AJ22" s="5"/>
      <c r="AK22" s="5"/>
      <c r="AL22" s="10"/>
    </row>
    <row r="23" spans="2:38" ht="14.25" customHeight="1" x14ac:dyDescent="0.45">
      <c r="P23" s="81" t="s">
        <v>96</v>
      </c>
      <c r="Q23" s="71" t="e">
        <f t="shared" si="3"/>
        <v>#REF!</v>
      </c>
      <c r="R23" s="72" t="e">
        <f>Table1[[#This Row],[Points]]/($Q$5-Table1[[#This Row],[Missed Games]])</f>
        <v>#REF!</v>
      </c>
      <c r="S23" s="73" t="e">
        <f t="shared" si="4"/>
        <v>#REF!</v>
      </c>
      <c r="T23" s="74" t="e">
        <f>Table1[[#This Row],[Finishes]]/($Q$5-Table1[[#This Row],[Missed Games]])</f>
        <v>#REF!</v>
      </c>
      <c r="U23" s="73" t="e">
        <f t="shared" si="5"/>
        <v>#REF!</v>
      </c>
      <c r="V23" s="74" t="e">
        <f>Table1[[#This Row],[Midranges]]/($Q$5-Table1[[#This Row],[Missed Games]])</f>
        <v>#REF!</v>
      </c>
      <c r="W23" s="73" t="e">
        <f t="shared" si="6"/>
        <v>#REF!</v>
      </c>
      <c r="X23" s="74" t="e">
        <f>Table1[[#This Row],[Threes]]/($Q$5-Table1[[#This Row],[Missed Games]])</f>
        <v>#REF!</v>
      </c>
      <c r="Y23" s="81" t="s">
        <v>48</v>
      </c>
      <c r="Z23" s="80">
        <f t="shared" si="7"/>
        <v>1</v>
      </c>
      <c r="AA23" s="105">
        <f>1.007842*1.1673%</f>
        <v>1.1764539665999997E-2</v>
      </c>
      <c r="AB23" s="105" t="e">
        <f>(Table1[[#This Row],[Averages]]+Table1[[#This Row],[Averages2]]+Table1[[#This Row],[Averages3]])/SUM(Table1[Averages],Table1[Averages2],Table1[Averages3])</f>
        <v>#REF!</v>
      </c>
      <c r="AC23" s="103" t="e">
        <f t="shared" si="8"/>
        <v>#REF!</v>
      </c>
      <c r="AE23" s="60"/>
      <c r="AI23" s="62"/>
      <c r="AJ23" s="5"/>
      <c r="AK23" s="5"/>
      <c r="AL23" s="10"/>
    </row>
    <row r="24" spans="2:38" ht="14.25" customHeight="1" x14ac:dyDescent="0.45">
      <c r="R24" s="6"/>
      <c r="V24" s="6"/>
      <c r="Z24" s="6"/>
      <c r="AB24" s="100"/>
      <c r="AC24" s="101"/>
      <c r="AD24" s="6"/>
      <c r="AJ24" s="5"/>
      <c r="AK24" s="5"/>
      <c r="AL24" s="10"/>
    </row>
    <row r="25" spans="2:38" ht="14.25" customHeight="1" x14ac:dyDescent="0.45">
      <c r="R25" s="39"/>
    </row>
    <row r="26" spans="2:38" ht="14.25" customHeight="1" x14ac:dyDescent="0.45">
      <c r="P26" s="2" t="s">
        <v>146</v>
      </c>
      <c r="Q26" s="1">
        <v>2</v>
      </c>
      <c r="AA26" s="2" t="s">
        <v>173</v>
      </c>
      <c r="AB26" s="23">
        <v>3</v>
      </c>
      <c r="AC26" s="38"/>
      <c r="AD26" s="38"/>
      <c r="AE26" s="38"/>
      <c r="AF26" s="38"/>
      <c r="AG26" s="38"/>
      <c r="AH26" s="38"/>
      <c r="AI26" s="38"/>
      <c r="AJ26" s="38"/>
    </row>
    <row r="27" spans="2:38" ht="14.25" customHeight="1" x14ac:dyDescent="0.45">
      <c r="Y27" s="4"/>
      <c r="AA27" s="38"/>
      <c r="AB27" s="38"/>
      <c r="AC27" s="38"/>
      <c r="AD27" s="38"/>
      <c r="AE27" s="38"/>
      <c r="AF27" s="38"/>
      <c r="AG27" s="38"/>
      <c r="AH27" s="38"/>
      <c r="AI27" s="38"/>
      <c r="AJ27" s="4"/>
    </row>
    <row r="28" spans="2:38" ht="14.25" customHeight="1" x14ac:dyDescent="0.45">
      <c r="H28" s="4"/>
      <c r="I28" s="4" t="s">
        <v>116</v>
      </c>
      <c r="J28" s="4"/>
      <c r="K28" s="4"/>
      <c r="L28" s="4"/>
      <c r="M28" s="4"/>
      <c r="N28" s="4"/>
      <c r="P28" s="29" t="s">
        <v>87</v>
      </c>
      <c r="Q28" s="30" t="s">
        <v>0</v>
      </c>
      <c r="R28" s="29" t="s">
        <v>88</v>
      </c>
      <c r="S28" s="31" t="s">
        <v>1</v>
      </c>
      <c r="T28" s="32" t="s">
        <v>83</v>
      </c>
      <c r="U28" s="33" t="s">
        <v>2</v>
      </c>
      <c r="V28" s="32" t="s">
        <v>83</v>
      </c>
      <c r="W28" s="31" t="s">
        <v>3</v>
      </c>
      <c r="X28" s="32" t="s">
        <v>83</v>
      </c>
      <c r="Y28" s="4" t="s">
        <v>135</v>
      </c>
      <c r="AA28" s="29" t="s">
        <v>87</v>
      </c>
      <c r="AB28" s="30" t="s">
        <v>0</v>
      </c>
      <c r="AC28" s="29" t="s">
        <v>88</v>
      </c>
      <c r="AD28" s="31" t="s">
        <v>1</v>
      </c>
      <c r="AE28" s="32" t="s">
        <v>83</v>
      </c>
      <c r="AF28" s="33" t="s">
        <v>2</v>
      </c>
      <c r="AG28" s="32" t="s">
        <v>83</v>
      </c>
      <c r="AH28" s="31" t="s">
        <v>3</v>
      </c>
      <c r="AI28" s="32" t="s">
        <v>83</v>
      </c>
      <c r="AJ28" s="4" t="s">
        <v>135</v>
      </c>
    </row>
    <row r="29" spans="2:38" ht="14.25" customHeight="1" x14ac:dyDescent="0.45">
      <c r="H29" s="4"/>
      <c r="I29" t="s">
        <v>117</v>
      </c>
      <c r="N29" s="41"/>
      <c r="O29" s="41"/>
      <c r="P29" s="28" t="s">
        <v>46</v>
      </c>
      <c r="Q29" s="42" t="e">
        <f>#REF!+#REF!</f>
        <v>#REF!</v>
      </c>
      <c r="R29" s="27" t="e">
        <f>Q29/(Q$26-Y29)</f>
        <v>#REF!</v>
      </c>
      <c r="S29" s="25" t="e">
        <f>#REF!+#REF!</f>
        <v>#REF!</v>
      </c>
      <c r="T29" s="26" t="e">
        <f>S29/($Q$26-Y29)</f>
        <v>#REF!</v>
      </c>
      <c r="U29" s="25" t="e">
        <f>#REF!+#REF!</f>
        <v>#REF!</v>
      </c>
      <c r="V29" s="26" t="e">
        <f>U29/($Q$26-Y29)</f>
        <v>#REF!</v>
      </c>
      <c r="W29" s="25" t="e">
        <f>#REF!+#REF!</f>
        <v>#REF!</v>
      </c>
      <c r="X29" s="26" t="e">
        <f>W29/($Q$26-Y29)</f>
        <v>#REF!</v>
      </c>
      <c r="Y29">
        <v>0</v>
      </c>
      <c r="AA29" s="28" t="s">
        <v>46</v>
      </c>
      <c r="AB29" s="42" t="e">
        <f>#REF!+#REF!+#REF!</f>
        <v>#REF!</v>
      </c>
      <c r="AC29" s="27" t="e">
        <f>AB29/(AB$26-AJ29)</f>
        <v>#REF!</v>
      </c>
      <c r="AD29" s="25" t="e">
        <f>#REF!+#REF!+#REF!</f>
        <v>#REF!</v>
      </c>
      <c r="AE29" s="26" t="e">
        <f>AD29/($Q$26-AJ29)</f>
        <v>#REF!</v>
      </c>
      <c r="AF29" s="25" t="e">
        <f>#REF!+#REF!+#REF!</f>
        <v>#REF!</v>
      </c>
      <c r="AG29" s="26" t="e">
        <f>AF29/($Q$26-AJ29)</f>
        <v>#REF!</v>
      </c>
      <c r="AH29" s="25" t="e">
        <f>#REF!+#REF!+#REF!</f>
        <v>#REF!</v>
      </c>
      <c r="AI29" s="26" t="e">
        <f>AH29/($Q$26-AJ29)</f>
        <v>#REF!</v>
      </c>
      <c r="AJ29" s="38">
        <v>0</v>
      </c>
    </row>
    <row r="30" spans="2:38" ht="14.25" customHeight="1" x14ac:dyDescent="0.45">
      <c r="H30" s="4"/>
      <c r="I30" t="s">
        <v>118</v>
      </c>
      <c r="P30" s="28" t="s">
        <v>50</v>
      </c>
      <c r="Q30" s="42" t="e">
        <f>#REF!+#REF!</f>
        <v>#REF!</v>
      </c>
      <c r="R30" s="27" t="e">
        <f t="shared" ref="R30:R44" si="16">Q30/(Q$26-Y30)</f>
        <v>#REF!</v>
      </c>
      <c r="S30" s="25" t="e">
        <f>#REF!+#REF!</f>
        <v>#REF!</v>
      </c>
      <c r="T30" s="26" t="e">
        <f t="shared" ref="T30:T44" si="17">S30/($Q$26-Y30)</f>
        <v>#REF!</v>
      </c>
      <c r="U30" s="25" t="e">
        <f>#REF!+#REF!</f>
        <v>#REF!</v>
      </c>
      <c r="V30" s="26" t="e">
        <f t="shared" ref="V30:V44" si="18">U30/($Q$26-Y30)</f>
        <v>#REF!</v>
      </c>
      <c r="W30" s="25" t="e">
        <f>#REF!+#REF!</f>
        <v>#REF!</v>
      </c>
      <c r="X30" s="26" t="e">
        <f t="shared" ref="X30:X44" si="19">W30/($Q$26-Y30)</f>
        <v>#REF!</v>
      </c>
      <c r="Y30" s="38">
        <v>1</v>
      </c>
      <c r="AA30" s="28" t="s">
        <v>50</v>
      </c>
      <c r="AB30" s="42" t="e">
        <f>#REF!+#REF!+#REF!</f>
        <v>#REF!</v>
      </c>
      <c r="AC30" s="27" t="e">
        <f t="shared" ref="AC30:AC44" si="20">AB30/(AB$26-AJ30)</f>
        <v>#REF!</v>
      </c>
      <c r="AD30" s="25" t="e">
        <f>#REF!+#REF!+#REF!</f>
        <v>#REF!</v>
      </c>
      <c r="AE30" s="26" t="e">
        <f t="shared" ref="AE30:AE44" si="21">AD30/($Q$26-AJ30)</f>
        <v>#REF!</v>
      </c>
      <c r="AF30" s="25" t="e">
        <f>#REF!+#REF!+#REF!</f>
        <v>#REF!</v>
      </c>
      <c r="AG30" s="26" t="e">
        <f t="shared" ref="AG30:AG44" si="22">AF30/($Q$26-AJ30)</f>
        <v>#REF!</v>
      </c>
      <c r="AH30" s="25" t="e">
        <f>#REF!+#REF!+#REF!</f>
        <v>#REF!</v>
      </c>
      <c r="AI30" s="26" t="e">
        <f t="shared" ref="AI30:AI44" si="23">AH30/($Q$26-AJ30)</f>
        <v>#REF!</v>
      </c>
      <c r="AJ30" s="38">
        <v>0</v>
      </c>
    </row>
    <row r="31" spans="2:38" ht="14.25" customHeight="1" x14ac:dyDescent="0.45">
      <c r="H31" s="4"/>
      <c r="I31" t="s">
        <v>119</v>
      </c>
      <c r="P31" s="28" t="s">
        <v>52</v>
      </c>
      <c r="Q31" s="42" t="e">
        <f>#REF!+#REF!</f>
        <v>#REF!</v>
      </c>
      <c r="R31" s="27" t="e">
        <f t="shared" si="16"/>
        <v>#REF!</v>
      </c>
      <c r="S31" s="25" t="e">
        <f>#REF!+#REF!</f>
        <v>#REF!</v>
      </c>
      <c r="T31" s="26" t="e">
        <f t="shared" si="17"/>
        <v>#REF!</v>
      </c>
      <c r="U31" s="25" t="e">
        <f>#REF!+#REF!</f>
        <v>#REF!</v>
      </c>
      <c r="V31" s="26" t="e">
        <f t="shared" si="18"/>
        <v>#REF!</v>
      </c>
      <c r="W31" s="25" t="e">
        <f>#REF!+#REF!</f>
        <v>#REF!</v>
      </c>
      <c r="X31" s="26" t="e">
        <f t="shared" si="19"/>
        <v>#REF!</v>
      </c>
      <c r="Y31" s="38">
        <v>0</v>
      </c>
      <c r="AA31" s="28" t="s">
        <v>52</v>
      </c>
      <c r="AB31" s="42" t="e">
        <f>#REF!+#REF!+#REF!</f>
        <v>#REF!</v>
      </c>
      <c r="AC31" s="27" t="e">
        <f t="shared" si="20"/>
        <v>#REF!</v>
      </c>
      <c r="AD31" s="25" t="e">
        <f>#REF!+#REF!+#REF!</f>
        <v>#REF!</v>
      </c>
      <c r="AE31" s="26" t="e">
        <f t="shared" si="21"/>
        <v>#REF!</v>
      </c>
      <c r="AF31" s="25" t="e">
        <f>#REF!+#REF!+#REF!</f>
        <v>#REF!</v>
      </c>
      <c r="AG31" s="26" t="e">
        <f t="shared" si="22"/>
        <v>#REF!</v>
      </c>
      <c r="AH31" s="25" t="e">
        <f>#REF!+#REF!+#REF!</f>
        <v>#REF!</v>
      </c>
      <c r="AI31" s="26" t="e">
        <f t="shared" si="23"/>
        <v>#REF!</v>
      </c>
      <c r="AJ31" s="38">
        <v>1</v>
      </c>
    </row>
    <row r="32" spans="2:38" ht="14.25" customHeight="1" x14ac:dyDescent="0.45">
      <c r="I32" t="s">
        <v>120</v>
      </c>
      <c r="N32" s="40"/>
      <c r="P32" s="28" t="s">
        <v>55</v>
      </c>
      <c r="Q32" s="42" t="e">
        <f>#REF!+#REF!</f>
        <v>#REF!</v>
      </c>
      <c r="R32" s="27" t="e">
        <f t="shared" si="16"/>
        <v>#REF!</v>
      </c>
      <c r="S32" s="25" t="e">
        <f>#REF!+#REF!</f>
        <v>#REF!</v>
      </c>
      <c r="T32" s="26" t="e">
        <f t="shared" si="17"/>
        <v>#REF!</v>
      </c>
      <c r="U32" s="25" t="e">
        <f>#REF!+#REF!</f>
        <v>#REF!</v>
      </c>
      <c r="V32" s="26" t="e">
        <f t="shared" si="18"/>
        <v>#REF!</v>
      </c>
      <c r="W32" s="25" t="e">
        <f>#REF!+#REF!</f>
        <v>#REF!</v>
      </c>
      <c r="X32" s="26" t="e">
        <f t="shared" si="19"/>
        <v>#REF!</v>
      </c>
      <c r="Y32" s="38">
        <v>0</v>
      </c>
      <c r="AA32" s="28" t="s">
        <v>55</v>
      </c>
      <c r="AB32" s="42" t="e">
        <f>#REF!+#REF!+#REF!</f>
        <v>#REF!</v>
      </c>
      <c r="AC32" s="27" t="e">
        <f t="shared" si="20"/>
        <v>#REF!</v>
      </c>
      <c r="AD32" s="25" t="e">
        <f>#REF!+#REF!+#REF!</f>
        <v>#REF!</v>
      </c>
      <c r="AE32" s="26" t="e">
        <f t="shared" si="21"/>
        <v>#REF!</v>
      </c>
      <c r="AF32" s="25" t="e">
        <f>#REF!+#REF!+#REF!</f>
        <v>#REF!</v>
      </c>
      <c r="AG32" s="26" t="e">
        <f t="shared" si="22"/>
        <v>#REF!</v>
      </c>
      <c r="AH32" s="25" t="e">
        <f>#REF!+#REF!+#REF!</f>
        <v>#REF!</v>
      </c>
      <c r="AI32" s="26" t="e">
        <f t="shared" si="23"/>
        <v>#REF!</v>
      </c>
      <c r="AJ32" s="38">
        <v>0</v>
      </c>
    </row>
    <row r="33" spans="8:36" ht="14.25" customHeight="1" x14ac:dyDescent="0.45">
      <c r="I33" t="s">
        <v>121</v>
      </c>
      <c r="P33" s="28" t="s">
        <v>58</v>
      </c>
      <c r="Q33" s="42" t="e">
        <f>#REF!+#REF!</f>
        <v>#REF!</v>
      </c>
      <c r="R33" s="27" t="e">
        <f t="shared" si="16"/>
        <v>#REF!</v>
      </c>
      <c r="S33" s="25" t="e">
        <f>#REF!+#REF!</f>
        <v>#REF!</v>
      </c>
      <c r="T33" s="26" t="e">
        <f t="shared" si="17"/>
        <v>#REF!</v>
      </c>
      <c r="U33" s="25" t="e">
        <f>#REF!+#REF!</f>
        <v>#REF!</v>
      </c>
      <c r="V33" s="26" t="e">
        <f t="shared" si="18"/>
        <v>#REF!</v>
      </c>
      <c r="W33" s="25" t="e">
        <f>#REF!+#REF!</f>
        <v>#REF!</v>
      </c>
      <c r="X33" s="26" t="e">
        <f t="shared" si="19"/>
        <v>#REF!</v>
      </c>
      <c r="Y33" s="38">
        <v>0</v>
      </c>
      <c r="AA33" s="28" t="s">
        <v>58</v>
      </c>
      <c r="AB33" s="42" t="e">
        <f>#REF!+#REF!+#REF!</f>
        <v>#REF!</v>
      </c>
      <c r="AC33" s="27" t="e">
        <f t="shared" si="20"/>
        <v>#REF!</v>
      </c>
      <c r="AD33" s="25" t="e">
        <f>#REF!+#REF!+#REF!</f>
        <v>#REF!</v>
      </c>
      <c r="AE33" s="26" t="e">
        <f t="shared" si="21"/>
        <v>#REF!</v>
      </c>
      <c r="AF33" s="25" t="e">
        <f>#REF!+#REF!+#REF!</f>
        <v>#REF!</v>
      </c>
      <c r="AG33" s="26" t="e">
        <f t="shared" si="22"/>
        <v>#REF!</v>
      </c>
      <c r="AH33" s="25" t="e">
        <f>#REF!+#REF!+#REF!</f>
        <v>#REF!</v>
      </c>
      <c r="AI33" s="26" t="e">
        <f t="shared" si="23"/>
        <v>#REF!</v>
      </c>
      <c r="AJ33" s="38">
        <v>0</v>
      </c>
    </row>
    <row r="34" spans="8:36" ht="14.25" customHeight="1" x14ac:dyDescent="0.45">
      <c r="I34" t="s">
        <v>122</v>
      </c>
      <c r="P34" s="28" t="s">
        <v>61</v>
      </c>
      <c r="Q34" s="42" t="e">
        <f>#REF!+#REF!</f>
        <v>#REF!</v>
      </c>
      <c r="R34" s="27" t="e">
        <f t="shared" si="16"/>
        <v>#REF!</v>
      </c>
      <c r="S34" s="25" t="e">
        <f>#REF!+#REF!</f>
        <v>#REF!</v>
      </c>
      <c r="T34" s="26" t="e">
        <f t="shared" si="17"/>
        <v>#REF!</v>
      </c>
      <c r="U34" s="25" t="e">
        <f>#REF!+#REF!</f>
        <v>#REF!</v>
      </c>
      <c r="V34" s="26" t="e">
        <f t="shared" si="18"/>
        <v>#REF!</v>
      </c>
      <c r="W34" s="25" t="e">
        <f>#REF!+#REF!</f>
        <v>#REF!</v>
      </c>
      <c r="X34" s="26" t="e">
        <f t="shared" si="19"/>
        <v>#REF!</v>
      </c>
      <c r="Y34" s="38">
        <v>0</v>
      </c>
      <c r="AA34" s="28" t="s">
        <v>61</v>
      </c>
      <c r="AB34" s="42" t="e">
        <f>#REF!+#REF!+#REF!</f>
        <v>#REF!</v>
      </c>
      <c r="AC34" s="27" t="e">
        <f t="shared" si="20"/>
        <v>#REF!</v>
      </c>
      <c r="AD34" s="25" t="e">
        <f>#REF!+#REF!+#REF!</f>
        <v>#REF!</v>
      </c>
      <c r="AE34" s="26" t="e">
        <f t="shared" si="21"/>
        <v>#REF!</v>
      </c>
      <c r="AF34" s="25" t="e">
        <f>#REF!+#REF!+#REF!</f>
        <v>#REF!</v>
      </c>
      <c r="AG34" s="26" t="e">
        <f t="shared" si="22"/>
        <v>#REF!</v>
      </c>
      <c r="AH34" s="25" t="e">
        <f>#REF!+#REF!+#REF!</f>
        <v>#REF!</v>
      </c>
      <c r="AI34" s="26" t="e">
        <f t="shared" si="23"/>
        <v>#REF!</v>
      </c>
      <c r="AJ34" s="38">
        <v>0</v>
      </c>
    </row>
    <row r="35" spans="8:36" ht="14.25" customHeight="1" x14ac:dyDescent="0.45">
      <c r="I35" t="s">
        <v>143</v>
      </c>
      <c r="P35" s="28" t="s">
        <v>65</v>
      </c>
      <c r="Q35" s="42" t="e">
        <f>#REF!+#REF!</f>
        <v>#REF!</v>
      </c>
      <c r="R35" s="27" t="e">
        <f t="shared" si="16"/>
        <v>#REF!</v>
      </c>
      <c r="S35" s="25" t="e">
        <f>#REF!+#REF!</f>
        <v>#REF!</v>
      </c>
      <c r="T35" s="26" t="e">
        <f t="shared" si="17"/>
        <v>#REF!</v>
      </c>
      <c r="U35" s="25" t="e">
        <f>#REF!+#REF!</f>
        <v>#REF!</v>
      </c>
      <c r="V35" s="26" t="e">
        <f t="shared" si="18"/>
        <v>#REF!</v>
      </c>
      <c r="W35" s="25" t="e">
        <f>#REF!+#REF!</f>
        <v>#REF!</v>
      </c>
      <c r="X35" s="26" t="e">
        <f t="shared" si="19"/>
        <v>#REF!</v>
      </c>
      <c r="Y35" s="38">
        <v>0</v>
      </c>
      <c r="AA35" s="28" t="s">
        <v>65</v>
      </c>
      <c r="AB35" s="42" t="e">
        <f>#REF!+#REF!+#REF!</f>
        <v>#REF!</v>
      </c>
      <c r="AC35" s="27" t="e">
        <f t="shared" si="20"/>
        <v>#REF!</v>
      </c>
      <c r="AD35" s="25" t="e">
        <f>#REF!+#REF!+#REF!</f>
        <v>#REF!</v>
      </c>
      <c r="AE35" s="26" t="e">
        <f t="shared" si="21"/>
        <v>#REF!</v>
      </c>
      <c r="AF35" s="25" t="e">
        <f>#REF!+#REF!+#REF!</f>
        <v>#REF!</v>
      </c>
      <c r="AG35" s="26" t="e">
        <f t="shared" si="22"/>
        <v>#REF!</v>
      </c>
      <c r="AH35" s="25" t="e">
        <f>#REF!+#REF!+#REF!</f>
        <v>#REF!</v>
      </c>
      <c r="AI35" s="26" t="e">
        <f t="shared" si="23"/>
        <v>#REF!</v>
      </c>
      <c r="AJ35" s="38">
        <v>0</v>
      </c>
    </row>
    <row r="36" spans="8:36" ht="14.25" customHeight="1" x14ac:dyDescent="0.45">
      <c r="I36" t="s">
        <v>142</v>
      </c>
      <c r="P36" s="28" t="s">
        <v>68</v>
      </c>
      <c r="Q36" s="42" t="e">
        <f>#REF!+#REF!</f>
        <v>#REF!</v>
      </c>
      <c r="R36" s="27" t="e">
        <f t="shared" si="16"/>
        <v>#REF!</v>
      </c>
      <c r="S36" s="25" t="e">
        <f>#REF!+#REF!</f>
        <v>#REF!</v>
      </c>
      <c r="T36" s="26" t="e">
        <f t="shared" si="17"/>
        <v>#REF!</v>
      </c>
      <c r="U36" s="25" t="e">
        <f>#REF!+#REF!</f>
        <v>#REF!</v>
      </c>
      <c r="V36" s="26" t="e">
        <f t="shared" si="18"/>
        <v>#REF!</v>
      </c>
      <c r="W36" s="25" t="e">
        <f>#REF!+#REF!</f>
        <v>#REF!</v>
      </c>
      <c r="X36" s="26" t="e">
        <f t="shared" si="19"/>
        <v>#REF!</v>
      </c>
      <c r="Y36" s="38">
        <v>0</v>
      </c>
      <c r="AA36" s="28" t="s">
        <v>68</v>
      </c>
      <c r="AB36" s="42" t="e">
        <f>#REF!+#REF!+#REF!</f>
        <v>#REF!</v>
      </c>
      <c r="AC36" s="27" t="e">
        <f t="shared" si="20"/>
        <v>#REF!</v>
      </c>
      <c r="AD36" s="25" t="e">
        <f>#REF!+#REF!+#REF!</f>
        <v>#REF!</v>
      </c>
      <c r="AE36" s="26" t="e">
        <f t="shared" si="21"/>
        <v>#REF!</v>
      </c>
      <c r="AF36" s="25" t="e">
        <f>#REF!+#REF!+#REF!</f>
        <v>#REF!</v>
      </c>
      <c r="AG36" s="26" t="e">
        <f t="shared" si="22"/>
        <v>#REF!</v>
      </c>
      <c r="AH36" s="25" t="e">
        <f>#REF!+#REF!+#REF!</f>
        <v>#REF!</v>
      </c>
      <c r="AI36" s="26" t="e">
        <f t="shared" si="23"/>
        <v>#REF!</v>
      </c>
      <c r="AJ36" s="38">
        <v>0</v>
      </c>
    </row>
    <row r="37" spans="8:36" ht="14.25" customHeight="1" x14ac:dyDescent="0.45">
      <c r="P37" s="28" t="s">
        <v>70</v>
      </c>
      <c r="Q37" s="42" t="e">
        <f>#REF!+#REF!</f>
        <v>#REF!</v>
      </c>
      <c r="R37" s="27" t="e">
        <f t="shared" si="16"/>
        <v>#REF!</v>
      </c>
      <c r="S37" s="25" t="e">
        <f>#REF!+#REF!</f>
        <v>#REF!</v>
      </c>
      <c r="T37" s="26" t="e">
        <f t="shared" si="17"/>
        <v>#REF!</v>
      </c>
      <c r="U37" s="25" t="e">
        <f>#REF!+#REF!</f>
        <v>#REF!</v>
      </c>
      <c r="V37" s="26" t="e">
        <f t="shared" si="18"/>
        <v>#REF!</v>
      </c>
      <c r="W37" s="25" t="e">
        <f>#REF!+#REF!</f>
        <v>#REF!</v>
      </c>
      <c r="X37" s="26" t="e">
        <f t="shared" si="19"/>
        <v>#REF!</v>
      </c>
      <c r="Y37" s="38">
        <v>1</v>
      </c>
      <c r="AA37" s="28" t="s">
        <v>70</v>
      </c>
      <c r="AB37" s="42" t="e">
        <f>#REF!+#REF!+#REF!</f>
        <v>#REF!</v>
      </c>
      <c r="AC37" s="27" t="e">
        <f t="shared" si="20"/>
        <v>#REF!</v>
      </c>
      <c r="AD37" s="25" t="e">
        <f>#REF!+#REF!+#REF!</f>
        <v>#REF!</v>
      </c>
      <c r="AE37" s="26" t="e">
        <f t="shared" si="21"/>
        <v>#REF!</v>
      </c>
      <c r="AF37" s="25" t="e">
        <f>#REF!+#REF!+#REF!</f>
        <v>#REF!</v>
      </c>
      <c r="AG37" s="26" t="e">
        <f t="shared" si="22"/>
        <v>#REF!</v>
      </c>
      <c r="AH37" s="25" t="e">
        <f>#REF!+#REF!+#REF!</f>
        <v>#REF!</v>
      </c>
      <c r="AI37" s="26" t="e">
        <f t="shared" si="23"/>
        <v>#REF!</v>
      </c>
      <c r="AJ37" s="38">
        <v>0</v>
      </c>
    </row>
    <row r="38" spans="8:36" ht="14.25" customHeight="1" x14ac:dyDescent="0.45">
      <c r="P38" s="28" t="s">
        <v>71</v>
      </c>
      <c r="Q38" s="42" t="e">
        <f>#REF!+#REF!</f>
        <v>#REF!</v>
      </c>
      <c r="R38" s="27" t="e">
        <f t="shared" si="16"/>
        <v>#REF!</v>
      </c>
      <c r="S38" s="25" t="e">
        <f>#REF!+#REF!</f>
        <v>#REF!</v>
      </c>
      <c r="T38" s="26" t="e">
        <f t="shared" si="17"/>
        <v>#REF!</v>
      </c>
      <c r="U38" s="25" t="e">
        <f>#REF!+#REF!</f>
        <v>#REF!</v>
      </c>
      <c r="V38" s="26" t="e">
        <f t="shared" si="18"/>
        <v>#REF!</v>
      </c>
      <c r="W38" s="25" t="e">
        <f>#REF!+#REF!</f>
        <v>#REF!</v>
      </c>
      <c r="X38" s="26" t="e">
        <f t="shared" si="19"/>
        <v>#REF!</v>
      </c>
      <c r="Y38" s="38">
        <v>0</v>
      </c>
      <c r="AA38" s="28" t="s">
        <v>71</v>
      </c>
      <c r="AB38" s="42" t="e">
        <f>#REF!+#REF!+#REF!</f>
        <v>#REF!</v>
      </c>
      <c r="AC38" s="27" t="e">
        <f t="shared" si="20"/>
        <v>#REF!</v>
      </c>
      <c r="AD38" s="25" t="e">
        <f>#REF!+#REF!+#REF!</f>
        <v>#REF!</v>
      </c>
      <c r="AE38" s="26" t="e">
        <f t="shared" si="21"/>
        <v>#REF!</v>
      </c>
      <c r="AF38" s="25" t="e">
        <f>#REF!+#REF!+#REF!</f>
        <v>#REF!</v>
      </c>
      <c r="AG38" s="26" t="e">
        <f t="shared" si="22"/>
        <v>#REF!</v>
      </c>
      <c r="AH38" s="25" t="e">
        <f>#REF!+#REF!+#REF!</f>
        <v>#REF!</v>
      </c>
      <c r="AI38" s="26" t="e">
        <f t="shared" si="23"/>
        <v>#REF!</v>
      </c>
      <c r="AJ38" s="38">
        <v>0</v>
      </c>
    </row>
    <row r="39" spans="8:36" ht="14.25" customHeight="1" x14ac:dyDescent="0.45">
      <c r="P39" s="28" t="s">
        <v>156</v>
      </c>
      <c r="Q39" s="42" t="e">
        <f>#REF!+#REF!</f>
        <v>#REF!</v>
      </c>
      <c r="R39" s="27" t="e">
        <f t="shared" si="16"/>
        <v>#REF!</v>
      </c>
      <c r="S39" s="25" t="e">
        <f>#REF!+#REF!</f>
        <v>#REF!</v>
      </c>
      <c r="T39" s="26" t="e">
        <f t="shared" si="17"/>
        <v>#REF!</v>
      </c>
      <c r="U39" s="25" t="e">
        <f>#REF!+#REF!</f>
        <v>#REF!</v>
      </c>
      <c r="V39" s="26" t="e">
        <f t="shared" si="18"/>
        <v>#REF!</v>
      </c>
      <c r="W39" s="25" t="e">
        <f>#REF!+#REF!</f>
        <v>#REF!</v>
      </c>
      <c r="X39" s="26" t="e">
        <f t="shared" si="19"/>
        <v>#REF!</v>
      </c>
      <c r="Y39" s="38">
        <v>0</v>
      </c>
      <c r="Z39" s="11"/>
      <c r="AA39" s="28" t="s">
        <v>156</v>
      </c>
      <c r="AB39" s="42" t="e">
        <f>#REF!+#REF!+#REF!</f>
        <v>#REF!</v>
      </c>
      <c r="AC39" s="27" t="e">
        <f t="shared" si="20"/>
        <v>#REF!</v>
      </c>
      <c r="AD39" s="25" t="e">
        <f>#REF!+#REF!+#REF!</f>
        <v>#REF!</v>
      </c>
      <c r="AE39" s="26" t="e">
        <f t="shared" si="21"/>
        <v>#REF!</v>
      </c>
      <c r="AF39" s="25" t="e">
        <f>#REF!+#REF!+#REF!</f>
        <v>#REF!</v>
      </c>
      <c r="AG39" s="26" t="e">
        <f t="shared" si="22"/>
        <v>#REF!</v>
      </c>
      <c r="AH39" s="25" t="e">
        <f>#REF!+#REF!+#REF!</f>
        <v>#REF!</v>
      </c>
      <c r="AI39" s="26" t="e">
        <f t="shared" si="23"/>
        <v>#REF!</v>
      </c>
      <c r="AJ39" s="38">
        <v>0</v>
      </c>
    </row>
    <row r="40" spans="8:36" ht="14.25" customHeight="1" x14ac:dyDescent="0.45">
      <c r="I40" s="31" t="s">
        <v>131</v>
      </c>
      <c r="P40" s="28" t="s">
        <v>155</v>
      </c>
      <c r="Q40" s="42" t="e">
        <f>#REF!+#REF!</f>
        <v>#REF!</v>
      </c>
      <c r="R40" s="27" t="e">
        <f t="shared" si="16"/>
        <v>#REF!</v>
      </c>
      <c r="S40" s="25" t="e">
        <f>#REF!+#REF!</f>
        <v>#REF!</v>
      </c>
      <c r="T40" s="26" t="e">
        <f t="shared" si="17"/>
        <v>#REF!</v>
      </c>
      <c r="U40" s="25" t="e">
        <f>#REF!+#REF!</f>
        <v>#REF!</v>
      </c>
      <c r="V40" s="26" t="e">
        <f t="shared" si="18"/>
        <v>#REF!</v>
      </c>
      <c r="W40" s="25" t="e">
        <f>#REF!+#REF!</f>
        <v>#REF!</v>
      </c>
      <c r="X40" s="26" t="e">
        <f t="shared" si="19"/>
        <v>#REF!</v>
      </c>
      <c r="Y40" s="38">
        <v>0</v>
      </c>
      <c r="AA40" s="28" t="s">
        <v>155</v>
      </c>
      <c r="AB40" s="42" t="e">
        <f>#REF!+#REF!+#REF!</f>
        <v>#REF!</v>
      </c>
      <c r="AC40" s="27" t="e">
        <f t="shared" si="20"/>
        <v>#REF!</v>
      </c>
      <c r="AD40" s="25" t="e">
        <f>#REF!+#REF!+#REF!</f>
        <v>#REF!</v>
      </c>
      <c r="AE40" s="26" t="e">
        <f t="shared" si="21"/>
        <v>#REF!</v>
      </c>
      <c r="AF40" s="25" t="e">
        <f>#REF!+#REF!+#REF!</f>
        <v>#REF!</v>
      </c>
      <c r="AG40" s="26" t="e">
        <f t="shared" si="22"/>
        <v>#REF!</v>
      </c>
      <c r="AH40" s="25" t="e">
        <f>#REF!+#REF!+#REF!</f>
        <v>#REF!</v>
      </c>
      <c r="AI40" s="26" t="e">
        <f t="shared" si="23"/>
        <v>#REF!</v>
      </c>
      <c r="AJ40" s="38">
        <v>0</v>
      </c>
    </row>
    <row r="41" spans="8:36" ht="14.25" customHeight="1" x14ac:dyDescent="0.45">
      <c r="I41" s="31" t="s">
        <v>111</v>
      </c>
      <c r="J41" t="e">
        <f>'Statistics LG'!#REF!</f>
        <v>#REF!</v>
      </c>
      <c r="L41" s="51"/>
      <c r="P41" s="28" t="s">
        <v>75</v>
      </c>
      <c r="Q41" s="42" t="e">
        <f>#REF!+#REF!</f>
        <v>#REF!</v>
      </c>
      <c r="R41" s="27" t="e">
        <f t="shared" si="16"/>
        <v>#REF!</v>
      </c>
      <c r="S41" s="25" t="e">
        <f>#REF!+#REF!</f>
        <v>#REF!</v>
      </c>
      <c r="T41" s="26" t="e">
        <f t="shared" si="17"/>
        <v>#REF!</v>
      </c>
      <c r="U41" s="25" t="e">
        <f>#REF!+#REF!</f>
        <v>#REF!</v>
      </c>
      <c r="V41" s="26" t="e">
        <f t="shared" si="18"/>
        <v>#REF!</v>
      </c>
      <c r="W41" s="25" t="e">
        <f>#REF!+#REF!</f>
        <v>#REF!</v>
      </c>
      <c r="X41" s="26" t="e">
        <f t="shared" si="19"/>
        <v>#REF!</v>
      </c>
      <c r="Y41" s="38">
        <v>0</v>
      </c>
      <c r="AA41" s="28" t="s">
        <v>75</v>
      </c>
      <c r="AB41" s="42" t="e">
        <f>#REF!+#REF!+#REF!</f>
        <v>#REF!</v>
      </c>
      <c r="AC41" s="27" t="e">
        <f t="shared" si="20"/>
        <v>#REF!</v>
      </c>
      <c r="AD41" s="25" t="e">
        <f>#REF!+#REF!+#REF!</f>
        <v>#REF!</v>
      </c>
      <c r="AE41" s="26" t="e">
        <f t="shared" si="21"/>
        <v>#REF!</v>
      </c>
      <c r="AF41" s="25" t="e">
        <f>#REF!+#REF!+#REF!</f>
        <v>#REF!</v>
      </c>
      <c r="AG41" s="26" t="e">
        <f t="shared" si="22"/>
        <v>#REF!</v>
      </c>
      <c r="AH41" s="25" t="e">
        <f>#REF!+#REF!+#REF!</f>
        <v>#REF!</v>
      </c>
      <c r="AI41" s="26" t="e">
        <f t="shared" si="23"/>
        <v>#REF!</v>
      </c>
      <c r="AJ41" s="38">
        <v>0</v>
      </c>
    </row>
    <row r="42" spans="8:36" ht="14.25" customHeight="1" x14ac:dyDescent="0.45">
      <c r="I42" s="31" t="s">
        <v>112</v>
      </c>
      <c r="J42" t="e">
        <f>'Statistics WW'!#REF!</f>
        <v>#REF!</v>
      </c>
      <c r="L42" s="51"/>
      <c r="P42" s="28" t="s">
        <v>76</v>
      </c>
      <c r="Q42" s="42" t="e">
        <f>#REF!+#REF!</f>
        <v>#REF!</v>
      </c>
      <c r="R42" s="27" t="e">
        <f t="shared" si="16"/>
        <v>#REF!</v>
      </c>
      <c r="S42" s="25" t="e">
        <f>#REF!+#REF!</f>
        <v>#REF!</v>
      </c>
      <c r="T42" s="26" t="e">
        <f t="shared" si="17"/>
        <v>#REF!</v>
      </c>
      <c r="U42" s="25" t="e">
        <f>#REF!+#REF!</f>
        <v>#REF!</v>
      </c>
      <c r="V42" s="26" t="e">
        <f t="shared" si="18"/>
        <v>#REF!</v>
      </c>
      <c r="W42" s="25" t="e">
        <f>#REF!+#REF!</f>
        <v>#REF!</v>
      </c>
      <c r="X42" s="26" t="e">
        <f t="shared" si="19"/>
        <v>#REF!</v>
      </c>
      <c r="Y42" s="38">
        <v>0</v>
      </c>
      <c r="AA42" s="28" t="s">
        <v>76</v>
      </c>
      <c r="AB42" s="42" t="e">
        <f>#REF!+#REF!+#REF!</f>
        <v>#REF!</v>
      </c>
      <c r="AC42" s="27" t="e">
        <f t="shared" si="20"/>
        <v>#REF!</v>
      </c>
      <c r="AD42" s="25" t="e">
        <f>#REF!+#REF!+#REF!</f>
        <v>#REF!</v>
      </c>
      <c r="AE42" s="26" t="e">
        <f t="shared" si="21"/>
        <v>#REF!</v>
      </c>
      <c r="AF42" s="25" t="e">
        <f>#REF!+#REF!+#REF!</f>
        <v>#REF!</v>
      </c>
      <c r="AG42" s="26" t="e">
        <f t="shared" si="22"/>
        <v>#REF!</v>
      </c>
      <c r="AH42" s="25" t="e">
        <f>#REF!+#REF!+#REF!</f>
        <v>#REF!</v>
      </c>
      <c r="AI42" s="26" t="e">
        <f t="shared" si="23"/>
        <v>#REF!</v>
      </c>
      <c r="AJ42" s="38">
        <v>0</v>
      </c>
    </row>
    <row r="43" spans="8:36" ht="14.25" customHeight="1" x14ac:dyDescent="0.45">
      <c r="I43" s="31" t="s">
        <v>113</v>
      </c>
      <c r="J43">
        <f>'Statistics 5M'!I4</f>
        <v>0</v>
      </c>
      <c r="L43" s="51"/>
      <c r="P43" s="28" t="s">
        <v>77</v>
      </c>
      <c r="Q43" s="42" t="e">
        <f>#REF!+#REF!</f>
        <v>#REF!</v>
      </c>
      <c r="R43" s="27" t="e">
        <f t="shared" si="16"/>
        <v>#REF!</v>
      </c>
      <c r="S43" s="25" t="e">
        <f>#REF!+#REF!</f>
        <v>#REF!</v>
      </c>
      <c r="T43" s="26" t="e">
        <f t="shared" si="17"/>
        <v>#REF!</v>
      </c>
      <c r="U43" s="25" t="e">
        <f>#REF!+#REF!</f>
        <v>#REF!</v>
      </c>
      <c r="V43" s="26" t="e">
        <f t="shared" si="18"/>
        <v>#REF!</v>
      </c>
      <c r="W43" s="25" t="e">
        <f>#REF!+#REF!</f>
        <v>#REF!</v>
      </c>
      <c r="X43" s="26" t="e">
        <f t="shared" si="19"/>
        <v>#REF!</v>
      </c>
      <c r="Y43" s="38">
        <v>0</v>
      </c>
      <c r="AA43" s="28" t="s">
        <v>77</v>
      </c>
      <c r="AB43" s="42" t="e">
        <f>#REF!+#REF!+#REF!</f>
        <v>#REF!</v>
      </c>
      <c r="AC43" s="27" t="e">
        <f t="shared" si="20"/>
        <v>#REF!</v>
      </c>
      <c r="AD43" s="25" t="e">
        <f>#REF!+#REF!+#REF!</f>
        <v>#REF!</v>
      </c>
      <c r="AE43" s="26" t="e">
        <f t="shared" si="21"/>
        <v>#REF!</v>
      </c>
      <c r="AF43" s="25" t="e">
        <f>#REF!+#REF!+#REF!</f>
        <v>#REF!</v>
      </c>
      <c r="AG43" s="26" t="e">
        <f t="shared" si="22"/>
        <v>#REF!</v>
      </c>
      <c r="AH43" s="25" t="e">
        <f>#REF!+#REF!+#REF!</f>
        <v>#REF!</v>
      </c>
      <c r="AI43" s="26" t="e">
        <f t="shared" si="23"/>
        <v>#REF!</v>
      </c>
      <c r="AJ43" s="38">
        <v>0</v>
      </c>
    </row>
    <row r="44" spans="8:36" ht="14.25" customHeight="1" x14ac:dyDescent="0.45">
      <c r="P44" s="48" t="s">
        <v>96</v>
      </c>
      <c r="Q44" s="42" t="e">
        <f>#REF!+#REF!</f>
        <v>#REF!</v>
      </c>
      <c r="R44" s="27" t="e">
        <f t="shared" si="16"/>
        <v>#REF!</v>
      </c>
      <c r="S44" s="25" t="e">
        <f>#REF!+#REF!</f>
        <v>#REF!</v>
      </c>
      <c r="T44" s="26" t="e">
        <f t="shared" si="17"/>
        <v>#REF!</v>
      </c>
      <c r="U44" s="25" t="e">
        <f>#REF!+#REF!</f>
        <v>#REF!</v>
      </c>
      <c r="V44" s="26" t="e">
        <f t="shared" si="18"/>
        <v>#REF!</v>
      </c>
      <c r="W44" s="25" t="e">
        <f>#REF!+#REF!</f>
        <v>#REF!</v>
      </c>
      <c r="X44" s="26" t="e">
        <f t="shared" si="19"/>
        <v>#REF!</v>
      </c>
      <c r="Y44" s="38">
        <v>0</v>
      </c>
      <c r="AA44" s="48" t="s">
        <v>96</v>
      </c>
      <c r="AB44" s="42" t="e">
        <f>#REF!+#REF!+#REF!</f>
        <v>#REF!</v>
      </c>
      <c r="AC44" s="27" t="e">
        <f t="shared" si="20"/>
        <v>#REF!</v>
      </c>
      <c r="AD44" s="25" t="e">
        <f>#REF!+#REF!+#REF!</f>
        <v>#REF!</v>
      </c>
      <c r="AE44" s="26" t="e">
        <f t="shared" si="21"/>
        <v>#REF!</v>
      </c>
      <c r="AF44" s="25" t="e">
        <f>#REF!+#REF!+#REF!</f>
        <v>#REF!</v>
      </c>
      <c r="AG44" s="26" t="e">
        <f t="shared" si="22"/>
        <v>#REF!</v>
      </c>
      <c r="AH44" s="25" t="e">
        <f>#REF!+#REF!+#REF!</f>
        <v>#REF!</v>
      </c>
      <c r="AI44" s="26" t="e">
        <f t="shared" si="23"/>
        <v>#REF!</v>
      </c>
      <c r="AJ44" s="38">
        <v>0</v>
      </c>
    </row>
    <row r="45" spans="8:36" ht="14.25" customHeight="1" x14ac:dyDescent="0.45">
      <c r="H45" s="31" t="s">
        <v>174</v>
      </c>
      <c r="J45" s="31" t="s">
        <v>85</v>
      </c>
      <c r="K45" s="31" t="s">
        <v>88</v>
      </c>
      <c r="L45" s="31" t="s">
        <v>175</v>
      </c>
      <c r="O45" s="38"/>
    </row>
    <row r="46" spans="8:36" ht="14.25" customHeight="1" x14ac:dyDescent="0.45">
      <c r="I46" s="31" t="s">
        <v>1</v>
      </c>
      <c r="J46" s="40" t="e">
        <f>SUM(Table1[Finishes])</f>
        <v>#REF!</v>
      </c>
      <c r="K46" s="39" t="e">
        <f>J46/Q5</f>
        <v>#REF!</v>
      </c>
      <c r="L46" s="51" t="e">
        <f>J46/SUM($J$46:$J$48)</f>
        <v>#REF!</v>
      </c>
      <c r="P46" s="59" t="s">
        <v>147</v>
      </c>
      <c r="Q46" s="12">
        <v>2</v>
      </c>
      <c r="R46" s="12"/>
      <c r="S46" s="12"/>
      <c r="AA46" s="2" t="s">
        <v>178</v>
      </c>
      <c r="AB46" s="23">
        <v>3</v>
      </c>
      <c r="AC46" s="38"/>
      <c r="AD46" s="38"/>
      <c r="AE46" s="38"/>
      <c r="AF46" s="38"/>
      <c r="AG46" s="38"/>
      <c r="AH46" s="38"/>
      <c r="AI46" s="38"/>
      <c r="AJ46" s="38"/>
    </row>
    <row r="47" spans="8:36" ht="14.25" customHeight="1" x14ac:dyDescent="0.45">
      <c r="I47" s="31" t="s">
        <v>2</v>
      </c>
      <c r="J47" s="40" t="e">
        <f>SUM(Table1[Midranges])</f>
        <v>#REF!</v>
      </c>
      <c r="K47" s="39" t="e">
        <f>J47/Q5</f>
        <v>#REF!</v>
      </c>
      <c r="L47" s="51" t="e">
        <f t="shared" ref="L47:L48" si="24">J47/SUM($J$46:$J$48)</f>
        <v>#REF!</v>
      </c>
      <c r="P47" s="29" t="s">
        <v>87</v>
      </c>
      <c r="Q47" s="30" t="s">
        <v>0</v>
      </c>
      <c r="R47" s="29" t="s">
        <v>88</v>
      </c>
      <c r="S47" s="31" t="s">
        <v>1</v>
      </c>
      <c r="T47" s="32" t="s">
        <v>83</v>
      </c>
      <c r="U47" s="33" t="s">
        <v>2</v>
      </c>
      <c r="V47" s="32" t="s">
        <v>83</v>
      </c>
      <c r="W47" s="31" t="s">
        <v>3</v>
      </c>
      <c r="X47" s="32" t="s">
        <v>83</v>
      </c>
      <c r="Y47" s="4" t="s">
        <v>135</v>
      </c>
      <c r="AA47" s="29" t="s">
        <v>87</v>
      </c>
      <c r="AB47" s="30" t="s">
        <v>0</v>
      </c>
      <c r="AC47" s="29" t="s">
        <v>88</v>
      </c>
      <c r="AD47" s="31" t="s">
        <v>1</v>
      </c>
      <c r="AE47" s="32" t="s">
        <v>83</v>
      </c>
      <c r="AF47" s="33" t="s">
        <v>2</v>
      </c>
      <c r="AG47" s="32" t="s">
        <v>83</v>
      </c>
      <c r="AH47" s="31" t="s">
        <v>3</v>
      </c>
      <c r="AI47" s="32" t="s">
        <v>83</v>
      </c>
      <c r="AJ47" s="4" t="s">
        <v>135</v>
      </c>
    </row>
    <row r="48" spans="8:36" ht="14.25" customHeight="1" x14ac:dyDescent="0.45">
      <c r="I48" s="31" t="s">
        <v>3</v>
      </c>
      <c r="J48" s="40" t="e">
        <f>SUM(Table1[Threes])</f>
        <v>#REF!</v>
      </c>
      <c r="K48" s="39" t="e">
        <f>J48/Q5</f>
        <v>#REF!</v>
      </c>
      <c r="L48" s="51" t="e">
        <f t="shared" si="24"/>
        <v>#REF!</v>
      </c>
      <c r="P48" s="28" t="s">
        <v>46</v>
      </c>
      <c r="Q48" s="42" t="e">
        <f>#REF!+#REF!</f>
        <v>#REF!</v>
      </c>
      <c r="R48" s="27" t="e">
        <f>Q48/(Q$46-Y48)</f>
        <v>#REF!</v>
      </c>
      <c r="S48" s="25" t="e">
        <f>#REF!+#REF!</f>
        <v>#REF!</v>
      </c>
      <c r="T48" s="26" t="e">
        <f>S48/($Q$46-Y48)</f>
        <v>#REF!</v>
      </c>
      <c r="U48" s="25" t="e">
        <f>#REF!+#REF!</f>
        <v>#REF!</v>
      </c>
      <c r="V48" s="26" t="e">
        <f>U48/($Q$46-Y48)</f>
        <v>#REF!</v>
      </c>
      <c r="W48" s="25" t="e">
        <f>#REF!+#REF!</f>
        <v>#REF!</v>
      </c>
      <c r="X48" s="26" t="e">
        <f>W48/($Q$46-Y48)</f>
        <v>#REF!</v>
      </c>
      <c r="Y48" s="38">
        <v>0</v>
      </c>
      <c r="AA48" s="28" t="s">
        <v>46</v>
      </c>
      <c r="AB48" s="42" t="e">
        <f>#REF!+#REF!+#REF!</f>
        <v>#REF!</v>
      </c>
      <c r="AC48" s="27" t="e">
        <f t="shared" ref="AC48:AC63" si="25">AB48/(AB$46-AJ48)</f>
        <v>#REF!</v>
      </c>
      <c r="AD48" s="25" t="e">
        <f>#REF!+#REF!+#REF!</f>
        <v>#REF!</v>
      </c>
      <c r="AE48" s="26" t="e">
        <f t="shared" ref="AE48:AE63" si="26">AD48/($AB$46-AJ48)</f>
        <v>#REF!</v>
      </c>
      <c r="AF48" s="25" t="e">
        <f>#REF!+#REF!+#REF!</f>
        <v>#REF!</v>
      </c>
      <c r="AG48" s="26" t="e">
        <f t="shared" ref="AG48:AG63" si="27">AF48/(AB$46-AJ48)</f>
        <v>#REF!</v>
      </c>
      <c r="AH48" s="25" t="e">
        <f>#REF!+#REF!+#REF!</f>
        <v>#REF!</v>
      </c>
      <c r="AI48" s="26" t="e">
        <f t="shared" ref="AI48:AI63" si="28">AH48/(AB$46-AJ48)</f>
        <v>#REF!</v>
      </c>
      <c r="AJ48" s="38">
        <v>0</v>
      </c>
    </row>
    <row r="49" spans="8:36" ht="14.25" customHeight="1" x14ac:dyDescent="0.45">
      <c r="P49" s="28" t="s">
        <v>50</v>
      </c>
      <c r="Q49" s="42" t="e">
        <f>#REF!+#REF!</f>
        <v>#REF!</v>
      </c>
      <c r="R49" s="27" t="e">
        <f t="shared" ref="R49:R63" si="29">Q49/(Q$46-Y49)</f>
        <v>#REF!</v>
      </c>
      <c r="S49" s="25" t="e">
        <f>#REF!+#REF!</f>
        <v>#REF!</v>
      </c>
      <c r="T49" s="26" t="e">
        <f t="shared" ref="T49:T63" si="30">S49/($Q$46-Y49)</f>
        <v>#REF!</v>
      </c>
      <c r="U49" s="25" t="e">
        <f>#REF!+#REF!</f>
        <v>#REF!</v>
      </c>
      <c r="V49" s="26" t="e">
        <f t="shared" ref="V49:V63" si="31">U49/($Q$46-Y49)</f>
        <v>#REF!</v>
      </c>
      <c r="W49" s="25" t="e">
        <f>#REF!+#REF!</f>
        <v>#REF!</v>
      </c>
      <c r="X49" s="26" t="e">
        <f t="shared" ref="X49:X63" si="32">W49/($Q$46-Y49)</f>
        <v>#REF!</v>
      </c>
      <c r="Y49" s="38">
        <v>0</v>
      </c>
      <c r="AA49" s="28" t="s">
        <v>50</v>
      </c>
      <c r="AB49" s="42" t="e">
        <f>#REF!+#REF!+#REF!</f>
        <v>#REF!</v>
      </c>
      <c r="AC49" s="27" t="e">
        <f t="shared" si="25"/>
        <v>#REF!</v>
      </c>
      <c r="AD49" s="25" t="e">
        <f>#REF!+#REF!+#REF!</f>
        <v>#REF!</v>
      </c>
      <c r="AE49" s="26" t="e">
        <f t="shared" si="26"/>
        <v>#REF!</v>
      </c>
      <c r="AF49" s="25" t="e">
        <f>#REF!+#REF!+#REF!</f>
        <v>#REF!</v>
      </c>
      <c r="AG49" s="26" t="e">
        <f t="shared" si="27"/>
        <v>#REF!</v>
      </c>
      <c r="AH49" s="25" t="e">
        <f>#REF!+#REF!+#REF!</f>
        <v>#REF!</v>
      </c>
      <c r="AI49" s="26" t="e">
        <f t="shared" si="28"/>
        <v>#REF!</v>
      </c>
      <c r="AJ49" s="38">
        <v>1</v>
      </c>
    </row>
    <row r="50" spans="8:36" ht="14.25" customHeight="1" x14ac:dyDescent="0.45">
      <c r="P50" s="28" t="s">
        <v>52</v>
      </c>
      <c r="Q50" s="42" t="e">
        <f>#REF!+#REF!</f>
        <v>#REF!</v>
      </c>
      <c r="R50" s="27" t="e">
        <f t="shared" si="29"/>
        <v>#REF!</v>
      </c>
      <c r="S50" s="25" t="e">
        <f>#REF!+#REF!</f>
        <v>#REF!</v>
      </c>
      <c r="T50" s="26" t="e">
        <f t="shared" si="30"/>
        <v>#REF!</v>
      </c>
      <c r="U50" s="25" t="e">
        <f>#REF!+#REF!</f>
        <v>#REF!</v>
      </c>
      <c r="V50" s="26" t="e">
        <f t="shared" si="31"/>
        <v>#REF!</v>
      </c>
      <c r="W50" s="25" t="e">
        <f>#REF!+#REF!</f>
        <v>#REF!</v>
      </c>
      <c r="X50" s="26" t="e">
        <f t="shared" si="32"/>
        <v>#REF!</v>
      </c>
      <c r="Y50" s="38">
        <v>0</v>
      </c>
      <c r="AA50" s="28" t="s">
        <v>52</v>
      </c>
      <c r="AB50" s="42" t="e">
        <f>#REF!+#REF!+#REF!</f>
        <v>#REF!</v>
      </c>
      <c r="AC50" s="27" t="e">
        <f t="shared" si="25"/>
        <v>#REF!</v>
      </c>
      <c r="AD50" s="25" t="e">
        <f>#REF!+#REF!+#REF!</f>
        <v>#REF!</v>
      </c>
      <c r="AE50" s="26" t="e">
        <f t="shared" si="26"/>
        <v>#REF!</v>
      </c>
      <c r="AF50" s="25" t="e">
        <f>#REF!+#REF!+#REF!</f>
        <v>#REF!</v>
      </c>
      <c r="AG50" s="26" t="e">
        <f t="shared" si="27"/>
        <v>#REF!</v>
      </c>
      <c r="AH50" s="25" t="e">
        <f>#REF!+#REF!+#REF!</f>
        <v>#REF!</v>
      </c>
      <c r="AI50" s="26" t="e">
        <f t="shared" si="28"/>
        <v>#REF!</v>
      </c>
      <c r="AJ50" s="38">
        <v>0</v>
      </c>
    </row>
    <row r="51" spans="8:36" ht="14.25" customHeight="1" x14ac:dyDescent="0.45">
      <c r="I51" s="31" t="s">
        <v>158</v>
      </c>
      <c r="P51" s="28" t="s">
        <v>55</v>
      </c>
      <c r="Q51" s="42" t="e">
        <f>#REF!+#REF!</f>
        <v>#REF!</v>
      </c>
      <c r="R51" s="27" t="e">
        <f t="shared" si="29"/>
        <v>#REF!</v>
      </c>
      <c r="S51" s="25" t="e">
        <f>#REF!+#REF!</f>
        <v>#REF!</v>
      </c>
      <c r="T51" s="26" t="e">
        <f t="shared" si="30"/>
        <v>#REF!</v>
      </c>
      <c r="U51" s="25" t="e">
        <f>#REF!+#REF!</f>
        <v>#REF!</v>
      </c>
      <c r="V51" s="26" t="e">
        <f t="shared" si="31"/>
        <v>#REF!</v>
      </c>
      <c r="W51" s="25" t="e">
        <f>#REF!+#REF!</f>
        <v>#REF!</v>
      </c>
      <c r="X51" s="26" t="e">
        <f t="shared" si="32"/>
        <v>#REF!</v>
      </c>
      <c r="Y51" s="38">
        <v>0</v>
      </c>
      <c r="AA51" s="28" t="s">
        <v>55</v>
      </c>
      <c r="AB51" s="42" t="e">
        <f>#REF!+#REF!+#REF!</f>
        <v>#REF!</v>
      </c>
      <c r="AC51" s="27" t="e">
        <f t="shared" si="25"/>
        <v>#REF!</v>
      </c>
      <c r="AD51" s="25" t="e">
        <f>#REF!+#REF!+#REF!</f>
        <v>#REF!</v>
      </c>
      <c r="AE51" s="26" t="e">
        <f t="shared" si="26"/>
        <v>#REF!</v>
      </c>
      <c r="AF51" s="25" t="e">
        <f>#REF!+#REF!+#REF!</f>
        <v>#REF!</v>
      </c>
      <c r="AG51" s="26" t="e">
        <f t="shared" si="27"/>
        <v>#REF!</v>
      </c>
      <c r="AH51" s="25" t="e">
        <f>#REF!+#REF!+#REF!</f>
        <v>#REF!</v>
      </c>
      <c r="AI51" s="26" t="e">
        <f t="shared" si="28"/>
        <v>#REF!</v>
      </c>
      <c r="AJ51" s="38">
        <v>0</v>
      </c>
    </row>
    <row r="52" spans="8:36" ht="14.25" customHeight="1" x14ac:dyDescent="0.45">
      <c r="I52" s="31" t="s">
        <v>111</v>
      </c>
      <c r="J52" s="31" t="s">
        <v>112</v>
      </c>
      <c r="K52" s="31" t="s">
        <v>113</v>
      </c>
      <c r="P52" s="28" t="s">
        <v>58</v>
      </c>
      <c r="Q52" s="42" t="e">
        <f>#REF!+#REF!</f>
        <v>#REF!</v>
      </c>
      <c r="R52" s="27" t="e">
        <f t="shared" si="29"/>
        <v>#REF!</v>
      </c>
      <c r="S52" s="25" t="e">
        <f>#REF!+#REF!</f>
        <v>#REF!</v>
      </c>
      <c r="T52" s="26" t="e">
        <f t="shared" si="30"/>
        <v>#REF!</v>
      </c>
      <c r="U52" s="25" t="e">
        <f>#REF!+#REF!</f>
        <v>#REF!</v>
      </c>
      <c r="V52" s="26" t="e">
        <f t="shared" si="31"/>
        <v>#REF!</v>
      </c>
      <c r="W52" s="25" t="e">
        <f>#REF!+#REF!</f>
        <v>#REF!</v>
      </c>
      <c r="X52" s="26" t="e">
        <f t="shared" si="32"/>
        <v>#REF!</v>
      </c>
      <c r="Y52" s="38">
        <v>0</v>
      </c>
      <c r="AA52" s="28" t="s">
        <v>58</v>
      </c>
      <c r="AB52" s="42" t="e">
        <f>#REF!+#REF!+#REF!</f>
        <v>#REF!</v>
      </c>
      <c r="AC52" s="27" t="e">
        <f t="shared" si="25"/>
        <v>#REF!</v>
      </c>
      <c r="AD52" s="25" t="e">
        <f>#REF!+#REF!+#REF!</f>
        <v>#REF!</v>
      </c>
      <c r="AE52" s="26" t="e">
        <f t="shared" si="26"/>
        <v>#REF!</v>
      </c>
      <c r="AF52" s="25" t="e">
        <f>#REF!+#REF!+#REF!</f>
        <v>#REF!</v>
      </c>
      <c r="AG52" s="26" t="e">
        <f t="shared" si="27"/>
        <v>#REF!</v>
      </c>
      <c r="AH52" s="25" t="e">
        <f>#REF!+#REF!+#REF!</f>
        <v>#REF!</v>
      </c>
      <c r="AI52" s="26" t="e">
        <f t="shared" si="28"/>
        <v>#REF!</v>
      </c>
      <c r="AJ52" s="38">
        <v>0</v>
      </c>
    </row>
    <row r="53" spans="8:36" ht="14.25" customHeight="1" x14ac:dyDescent="0.45">
      <c r="H53" s="31" t="s">
        <v>160</v>
      </c>
      <c r="I53" s="93" t="s">
        <v>159</v>
      </c>
      <c r="J53" s="62" t="e">
        <f>'Statistics LG'!L32</f>
        <v>#DIV/0!</v>
      </c>
      <c r="K53" s="62" t="e">
        <f>'Statistics LG'!O32</f>
        <v>#DIV/0!</v>
      </c>
      <c r="L53" s="62" t="e">
        <f>AVERAGE(J53:K53)</f>
        <v>#DIV/0!</v>
      </c>
      <c r="P53" s="28" t="s">
        <v>61</v>
      </c>
      <c r="Q53" s="42" t="e">
        <f>#REF!+#REF!</f>
        <v>#REF!</v>
      </c>
      <c r="R53" s="27" t="e">
        <f t="shared" si="29"/>
        <v>#REF!</v>
      </c>
      <c r="S53" s="25" t="e">
        <f>#REF!+#REF!</f>
        <v>#REF!</v>
      </c>
      <c r="T53" s="26" t="e">
        <f t="shared" si="30"/>
        <v>#REF!</v>
      </c>
      <c r="U53" s="25" t="e">
        <f>#REF!+#REF!</f>
        <v>#REF!</v>
      </c>
      <c r="V53" s="26" t="e">
        <f t="shared" si="31"/>
        <v>#REF!</v>
      </c>
      <c r="W53" s="25" t="e">
        <f>#REF!+#REF!</f>
        <v>#REF!</v>
      </c>
      <c r="X53" s="26" t="e">
        <f t="shared" si="32"/>
        <v>#REF!</v>
      </c>
      <c r="Y53" s="38">
        <v>0</v>
      </c>
      <c r="AA53" s="28" t="s">
        <v>61</v>
      </c>
      <c r="AB53" s="42" t="e">
        <f>#REF!+#REF!+#REF!</f>
        <v>#REF!</v>
      </c>
      <c r="AC53" s="27" t="e">
        <f t="shared" si="25"/>
        <v>#REF!</v>
      </c>
      <c r="AD53" s="25" t="e">
        <f>#REF!+#REF!+#REF!</f>
        <v>#REF!</v>
      </c>
      <c r="AE53" s="26" t="e">
        <f t="shared" si="26"/>
        <v>#REF!</v>
      </c>
      <c r="AF53" s="25" t="e">
        <f>#REF!+#REF!+#REF!</f>
        <v>#REF!</v>
      </c>
      <c r="AG53" s="26" t="e">
        <f t="shared" si="27"/>
        <v>#REF!</v>
      </c>
      <c r="AH53" s="25" t="e">
        <f>#REF!+#REF!+#REF!</f>
        <v>#REF!</v>
      </c>
      <c r="AI53" s="26" t="e">
        <f t="shared" si="28"/>
        <v>#REF!</v>
      </c>
      <c r="AJ53" s="38">
        <v>0</v>
      </c>
    </row>
    <row r="54" spans="8:36" ht="14.25" customHeight="1" x14ac:dyDescent="0.45">
      <c r="H54" s="31" t="s">
        <v>161</v>
      </c>
      <c r="I54" s="62" t="e">
        <f>1-'Statistics LG'!L32</f>
        <v>#DIV/0!</v>
      </c>
      <c r="J54" s="93" t="s">
        <v>159</v>
      </c>
      <c r="K54" s="62" t="e">
        <f>'Statistics WW'!L31</f>
        <v>#DIV/0!</v>
      </c>
      <c r="L54" s="62" t="e">
        <f>AVERAGE(I54:K54)</f>
        <v>#DIV/0!</v>
      </c>
      <c r="P54" s="28" t="s">
        <v>65</v>
      </c>
      <c r="Q54" s="42" t="e">
        <f>#REF!+#REF!</f>
        <v>#REF!</v>
      </c>
      <c r="R54" s="27" t="e">
        <f t="shared" si="29"/>
        <v>#REF!</v>
      </c>
      <c r="S54" s="25" t="e">
        <f>#REF!+#REF!</f>
        <v>#REF!</v>
      </c>
      <c r="T54" s="26" t="e">
        <f t="shared" si="30"/>
        <v>#REF!</v>
      </c>
      <c r="U54" s="25" t="e">
        <f>#REF!+#REF!</f>
        <v>#REF!</v>
      </c>
      <c r="V54" s="26" t="e">
        <f t="shared" si="31"/>
        <v>#REF!</v>
      </c>
      <c r="W54" s="25" t="e">
        <f>#REF!+#REF!</f>
        <v>#REF!</v>
      </c>
      <c r="X54" s="26" t="e">
        <f t="shared" si="32"/>
        <v>#REF!</v>
      </c>
      <c r="Y54" s="38">
        <v>0</v>
      </c>
      <c r="AA54" s="28" t="s">
        <v>65</v>
      </c>
      <c r="AB54" s="42" t="e">
        <f>#REF!+#REF!+#REF!</f>
        <v>#REF!</v>
      </c>
      <c r="AC54" s="27" t="e">
        <f t="shared" si="25"/>
        <v>#REF!</v>
      </c>
      <c r="AD54" s="25" t="e">
        <f>#REF!+#REF!+#REF!</f>
        <v>#REF!</v>
      </c>
      <c r="AE54" s="26" t="e">
        <f t="shared" si="26"/>
        <v>#REF!</v>
      </c>
      <c r="AF54" s="25" t="e">
        <f>#REF!+#REF!+#REF!</f>
        <v>#REF!</v>
      </c>
      <c r="AG54" s="26" t="e">
        <f t="shared" si="27"/>
        <v>#REF!</v>
      </c>
      <c r="AH54" s="25" t="e">
        <f>#REF!+#REF!+#REF!</f>
        <v>#REF!</v>
      </c>
      <c r="AI54" s="26" t="e">
        <f t="shared" si="28"/>
        <v>#REF!</v>
      </c>
      <c r="AJ54" s="38">
        <v>0</v>
      </c>
    </row>
    <row r="55" spans="8:36" ht="14.25" customHeight="1" x14ac:dyDescent="0.45">
      <c r="H55" s="31" t="s">
        <v>162</v>
      </c>
      <c r="I55" s="62" t="e">
        <f>1-K53</f>
        <v>#DIV/0!</v>
      </c>
      <c r="J55" s="62" t="e">
        <f>1-K54</f>
        <v>#DIV/0!</v>
      </c>
      <c r="K55" s="93" t="s">
        <v>159</v>
      </c>
      <c r="L55" s="62" t="e">
        <f>AVERAGE(I55:K55)</f>
        <v>#DIV/0!</v>
      </c>
      <c r="P55" s="28" t="s">
        <v>68</v>
      </c>
      <c r="Q55" s="42" t="e">
        <f>#REF!+#REF!</f>
        <v>#REF!</v>
      </c>
      <c r="R55" s="27" t="e">
        <f t="shared" si="29"/>
        <v>#REF!</v>
      </c>
      <c r="S55" s="25" t="e">
        <f>#REF!+#REF!</f>
        <v>#REF!</v>
      </c>
      <c r="T55" s="26" t="e">
        <f t="shared" si="30"/>
        <v>#REF!</v>
      </c>
      <c r="U55" s="25" t="e">
        <f>#REF!+#REF!</f>
        <v>#REF!</v>
      </c>
      <c r="V55" s="26" t="e">
        <f t="shared" si="31"/>
        <v>#REF!</v>
      </c>
      <c r="W55" s="25" t="e">
        <f>#REF!+#REF!</f>
        <v>#REF!</v>
      </c>
      <c r="X55" s="26" t="e">
        <f t="shared" si="32"/>
        <v>#REF!</v>
      </c>
      <c r="Y55" s="38">
        <v>0</v>
      </c>
      <c r="AA55" s="28" t="s">
        <v>68</v>
      </c>
      <c r="AB55" s="42" t="e">
        <f>#REF!+#REF!+#REF!</f>
        <v>#REF!</v>
      </c>
      <c r="AC55" s="27" t="e">
        <f t="shared" si="25"/>
        <v>#REF!</v>
      </c>
      <c r="AD55" s="25" t="e">
        <f>#REF!+#REF!+#REF!</f>
        <v>#REF!</v>
      </c>
      <c r="AE55" s="26" t="e">
        <f t="shared" si="26"/>
        <v>#REF!</v>
      </c>
      <c r="AF55" s="25" t="e">
        <f>#REF!+#REF!+#REF!</f>
        <v>#REF!</v>
      </c>
      <c r="AG55" s="26" t="e">
        <f t="shared" si="27"/>
        <v>#REF!</v>
      </c>
      <c r="AH55" s="25" t="e">
        <f>#REF!+#REF!+#REF!</f>
        <v>#REF!</v>
      </c>
      <c r="AI55" s="26" t="e">
        <f t="shared" si="28"/>
        <v>#REF!</v>
      </c>
      <c r="AJ55" s="38">
        <v>0</v>
      </c>
    </row>
    <row r="56" spans="8:36" ht="14.25" customHeight="1" x14ac:dyDescent="0.45">
      <c r="L56" s="94"/>
      <c r="M56" s="94"/>
      <c r="P56" s="28" t="s">
        <v>70</v>
      </c>
      <c r="Q56" s="42" t="e">
        <f>#REF!+#REF!</f>
        <v>#REF!</v>
      </c>
      <c r="R56" s="27" t="e">
        <f t="shared" si="29"/>
        <v>#REF!</v>
      </c>
      <c r="S56" s="25" t="e">
        <f>#REF!+#REF!</f>
        <v>#REF!</v>
      </c>
      <c r="T56" s="26" t="e">
        <f t="shared" si="30"/>
        <v>#REF!</v>
      </c>
      <c r="U56" s="25" t="e">
        <f>#REF!+#REF!</f>
        <v>#REF!</v>
      </c>
      <c r="V56" s="26" t="e">
        <f t="shared" si="31"/>
        <v>#REF!</v>
      </c>
      <c r="W56" s="25" t="e">
        <f>#REF!+#REF!</f>
        <v>#REF!</v>
      </c>
      <c r="X56" s="26" t="e">
        <f t="shared" si="32"/>
        <v>#REF!</v>
      </c>
      <c r="Y56" s="38">
        <v>0</v>
      </c>
      <c r="AA56" s="28" t="s">
        <v>70</v>
      </c>
      <c r="AB56" s="42" t="e">
        <f>#REF!+#REF!+#REF!</f>
        <v>#REF!</v>
      </c>
      <c r="AC56" s="27" t="e">
        <f t="shared" si="25"/>
        <v>#REF!</v>
      </c>
      <c r="AD56" s="25" t="e">
        <f>#REF!+#REF!+#REF!</f>
        <v>#REF!</v>
      </c>
      <c r="AE56" s="26" t="e">
        <f t="shared" si="26"/>
        <v>#REF!</v>
      </c>
      <c r="AF56" s="25" t="e">
        <f>#REF!+#REF!+#REF!</f>
        <v>#REF!</v>
      </c>
      <c r="AG56" s="26" t="e">
        <f t="shared" si="27"/>
        <v>#REF!</v>
      </c>
      <c r="AH56" s="25" t="e">
        <f>#REF!+#REF!+#REF!</f>
        <v>#REF!</v>
      </c>
      <c r="AI56" s="26" t="e">
        <f t="shared" si="28"/>
        <v>#REF!</v>
      </c>
      <c r="AJ56" s="38">
        <v>0</v>
      </c>
    </row>
    <row r="57" spans="8:36" ht="14.25" customHeight="1" x14ac:dyDescent="0.45">
      <c r="P57" s="28" t="s">
        <v>71</v>
      </c>
      <c r="Q57" s="42" t="e">
        <f>#REF!+#REF!</f>
        <v>#REF!</v>
      </c>
      <c r="R57" s="27" t="e">
        <f t="shared" si="29"/>
        <v>#REF!</v>
      </c>
      <c r="S57" s="25" t="e">
        <f>#REF!+#REF!</f>
        <v>#REF!</v>
      </c>
      <c r="T57" s="26" t="e">
        <f t="shared" si="30"/>
        <v>#REF!</v>
      </c>
      <c r="U57" s="25" t="e">
        <f>#REF!+#REF!</f>
        <v>#REF!</v>
      </c>
      <c r="V57" s="26" t="e">
        <f t="shared" si="31"/>
        <v>#REF!</v>
      </c>
      <c r="W57" s="25" t="e">
        <f>#REF!+#REF!</f>
        <v>#REF!</v>
      </c>
      <c r="X57" s="26" t="e">
        <f t="shared" si="32"/>
        <v>#REF!</v>
      </c>
      <c r="Y57" s="38">
        <v>0</v>
      </c>
      <c r="AA57" s="28" t="s">
        <v>71</v>
      </c>
      <c r="AB57" s="42" t="e">
        <f>#REF!+#REF!+#REF!</f>
        <v>#REF!</v>
      </c>
      <c r="AC57" s="27" t="e">
        <f t="shared" si="25"/>
        <v>#REF!</v>
      </c>
      <c r="AD57" s="25" t="e">
        <f>#REF!+#REF!+#REF!</f>
        <v>#REF!</v>
      </c>
      <c r="AE57" s="26" t="e">
        <f t="shared" si="26"/>
        <v>#REF!</v>
      </c>
      <c r="AF57" s="25" t="e">
        <f>#REF!+#REF!+#REF!</f>
        <v>#REF!</v>
      </c>
      <c r="AG57" s="26" t="e">
        <f t="shared" si="27"/>
        <v>#REF!</v>
      </c>
      <c r="AH57" s="25" t="e">
        <f>#REF!+#REF!+#REF!</f>
        <v>#REF!</v>
      </c>
      <c r="AI57" s="26" t="e">
        <f t="shared" si="28"/>
        <v>#REF!</v>
      </c>
      <c r="AJ57" s="38">
        <v>1</v>
      </c>
    </row>
    <row r="58" spans="8:36" ht="14.25" customHeight="1" x14ac:dyDescent="0.45">
      <c r="P58" s="28" t="s">
        <v>156</v>
      </c>
      <c r="Q58" s="42" t="e">
        <f>#REF!+#REF!</f>
        <v>#REF!</v>
      </c>
      <c r="R58" s="27" t="e">
        <f t="shared" si="29"/>
        <v>#REF!</v>
      </c>
      <c r="S58" s="25" t="e">
        <f>#REF!+#REF!</f>
        <v>#REF!</v>
      </c>
      <c r="T58" s="26" t="e">
        <f t="shared" si="30"/>
        <v>#REF!</v>
      </c>
      <c r="U58" s="25" t="e">
        <f>#REF!+#REF!</f>
        <v>#REF!</v>
      </c>
      <c r="V58" s="26" t="e">
        <f t="shared" si="31"/>
        <v>#REF!</v>
      </c>
      <c r="W58" s="25" t="e">
        <f>#REF!+#REF!</f>
        <v>#REF!</v>
      </c>
      <c r="X58" s="26" t="e">
        <f t="shared" si="32"/>
        <v>#REF!</v>
      </c>
      <c r="Y58" s="38">
        <v>0</v>
      </c>
      <c r="AA58" s="28" t="s">
        <v>156</v>
      </c>
      <c r="AB58" s="42" t="e">
        <f>#REF!+#REF!+#REF!</f>
        <v>#REF!</v>
      </c>
      <c r="AC58" s="27" t="e">
        <f t="shared" si="25"/>
        <v>#REF!</v>
      </c>
      <c r="AD58" s="25" t="e">
        <f>#REF!+#REF!+#REF!</f>
        <v>#REF!</v>
      </c>
      <c r="AE58" s="26" t="e">
        <f t="shared" si="26"/>
        <v>#REF!</v>
      </c>
      <c r="AF58" s="25" t="e">
        <f>#REF!+#REF!+#REF!</f>
        <v>#REF!</v>
      </c>
      <c r="AG58" s="26" t="e">
        <f t="shared" si="27"/>
        <v>#REF!</v>
      </c>
      <c r="AH58" s="25" t="e">
        <f>#REF!+#REF!+#REF!</f>
        <v>#REF!</v>
      </c>
      <c r="AI58" s="26" t="e">
        <f t="shared" si="28"/>
        <v>#REF!</v>
      </c>
      <c r="AJ58" s="38">
        <v>0</v>
      </c>
    </row>
    <row r="59" spans="8:36" ht="14.25" customHeight="1" x14ac:dyDescent="0.45">
      <c r="P59" s="28" t="s">
        <v>155</v>
      </c>
      <c r="Q59" s="42" t="e">
        <f>#REF!+#REF!</f>
        <v>#REF!</v>
      </c>
      <c r="R59" s="27" t="e">
        <f t="shared" si="29"/>
        <v>#REF!</v>
      </c>
      <c r="S59" s="25" t="e">
        <f>#REF!+#REF!</f>
        <v>#REF!</v>
      </c>
      <c r="T59" s="26" t="e">
        <f t="shared" si="30"/>
        <v>#REF!</v>
      </c>
      <c r="U59" s="25" t="e">
        <f>#REF!+#REF!</f>
        <v>#REF!</v>
      </c>
      <c r="V59" s="26" t="e">
        <f t="shared" si="31"/>
        <v>#REF!</v>
      </c>
      <c r="W59" s="25" t="e">
        <f>#REF!+#REF!</f>
        <v>#REF!</v>
      </c>
      <c r="X59" s="26" t="e">
        <f t="shared" si="32"/>
        <v>#REF!</v>
      </c>
      <c r="Y59" s="38">
        <v>0</v>
      </c>
      <c r="AA59" s="28" t="s">
        <v>155</v>
      </c>
      <c r="AB59" s="42" t="e">
        <f>#REF!+#REF!+#REF!</f>
        <v>#REF!</v>
      </c>
      <c r="AC59" s="27" t="e">
        <f t="shared" si="25"/>
        <v>#REF!</v>
      </c>
      <c r="AD59" s="25" t="e">
        <f>#REF!+#REF!+#REF!</f>
        <v>#REF!</v>
      </c>
      <c r="AE59" s="26" t="e">
        <f t="shared" si="26"/>
        <v>#REF!</v>
      </c>
      <c r="AF59" s="25" t="e">
        <f>#REF!+#REF!+#REF!</f>
        <v>#REF!</v>
      </c>
      <c r="AG59" s="26" t="e">
        <f t="shared" si="27"/>
        <v>#REF!</v>
      </c>
      <c r="AH59" s="25" t="e">
        <f>#REF!+#REF!+#REF!</f>
        <v>#REF!</v>
      </c>
      <c r="AI59" s="26" t="e">
        <f t="shared" si="28"/>
        <v>#REF!</v>
      </c>
      <c r="AJ59" s="38">
        <v>0</v>
      </c>
    </row>
    <row r="60" spans="8:36" ht="14.25" customHeight="1" x14ac:dyDescent="0.45">
      <c r="P60" s="28" t="s">
        <v>75</v>
      </c>
      <c r="Q60" s="42" t="e">
        <f>#REF!+#REF!</f>
        <v>#REF!</v>
      </c>
      <c r="R60" s="27" t="e">
        <f t="shared" si="29"/>
        <v>#REF!</v>
      </c>
      <c r="S60" s="25" t="e">
        <f>#REF!+#REF!</f>
        <v>#REF!</v>
      </c>
      <c r="T60" s="26" t="e">
        <f t="shared" si="30"/>
        <v>#REF!</v>
      </c>
      <c r="U60" s="25" t="e">
        <f>#REF!+#REF!</f>
        <v>#REF!</v>
      </c>
      <c r="V60" s="26" t="e">
        <f t="shared" si="31"/>
        <v>#REF!</v>
      </c>
      <c r="W60" s="25" t="e">
        <f>#REF!+#REF!</f>
        <v>#REF!</v>
      </c>
      <c r="X60" s="26" t="e">
        <f t="shared" si="32"/>
        <v>#REF!</v>
      </c>
      <c r="Y60" s="38">
        <v>1</v>
      </c>
      <c r="AA60" s="28" t="s">
        <v>75</v>
      </c>
      <c r="AB60" s="42" t="e">
        <f>#REF!+#REF!+#REF!</f>
        <v>#REF!</v>
      </c>
      <c r="AC60" s="27" t="e">
        <f t="shared" si="25"/>
        <v>#REF!</v>
      </c>
      <c r="AD60" s="25" t="e">
        <f>#REF!+#REF!+#REF!</f>
        <v>#REF!</v>
      </c>
      <c r="AE60" s="26" t="e">
        <f t="shared" si="26"/>
        <v>#REF!</v>
      </c>
      <c r="AF60" s="25" t="e">
        <f>#REF!+#REF!+#REF!</f>
        <v>#REF!</v>
      </c>
      <c r="AG60" s="26" t="e">
        <f t="shared" si="27"/>
        <v>#REF!</v>
      </c>
      <c r="AH60" s="25" t="e">
        <f>#REF!+#REF!+#REF!</f>
        <v>#REF!</v>
      </c>
      <c r="AI60" s="26" t="e">
        <f t="shared" si="28"/>
        <v>#REF!</v>
      </c>
      <c r="AJ60" s="38">
        <v>0</v>
      </c>
    </row>
    <row r="61" spans="8:36" ht="14.25" customHeight="1" x14ac:dyDescent="0.45">
      <c r="P61" s="28" t="s">
        <v>76</v>
      </c>
      <c r="Q61" s="42" t="e">
        <f>#REF!+#REF!</f>
        <v>#REF!</v>
      </c>
      <c r="R61" s="27" t="e">
        <f t="shared" si="29"/>
        <v>#REF!</v>
      </c>
      <c r="S61" s="25" t="e">
        <f>#REF!+#REF!</f>
        <v>#REF!</v>
      </c>
      <c r="T61" s="26" t="e">
        <f t="shared" si="30"/>
        <v>#REF!</v>
      </c>
      <c r="U61" s="25" t="e">
        <f>#REF!+#REF!</f>
        <v>#REF!</v>
      </c>
      <c r="V61" s="26" t="e">
        <f t="shared" si="31"/>
        <v>#REF!</v>
      </c>
      <c r="W61" s="25" t="e">
        <f>#REF!+#REF!</f>
        <v>#REF!</v>
      </c>
      <c r="X61" s="26" t="e">
        <f t="shared" si="32"/>
        <v>#REF!</v>
      </c>
      <c r="Y61" s="38">
        <v>0</v>
      </c>
      <c r="AA61" s="28" t="s">
        <v>76</v>
      </c>
      <c r="AB61" s="42" t="e">
        <f>#REF!+#REF!+#REF!</f>
        <v>#REF!</v>
      </c>
      <c r="AC61" s="27" t="e">
        <f t="shared" si="25"/>
        <v>#REF!</v>
      </c>
      <c r="AD61" s="25" t="e">
        <f>#REF!+#REF!+#REF!</f>
        <v>#REF!</v>
      </c>
      <c r="AE61" s="26" t="e">
        <f t="shared" si="26"/>
        <v>#REF!</v>
      </c>
      <c r="AF61" s="25" t="e">
        <f>#REF!+#REF!+#REF!</f>
        <v>#REF!</v>
      </c>
      <c r="AG61" s="26" t="e">
        <f t="shared" si="27"/>
        <v>#REF!</v>
      </c>
      <c r="AH61" s="25" t="e">
        <f>#REF!+#REF!+#REF!</f>
        <v>#REF!</v>
      </c>
      <c r="AI61" s="26" t="e">
        <f t="shared" si="28"/>
        <v>#REF!</v>
      </c>
      <c r="AJ61" s="38">
        <v>0</v>
      </c>
    </row>
    <row r="62" spans="8:36" ht="14.25" customHeight="1" x14ac:dyDescent="0.45">
      <c r="P62" s="28" t="s">
        <v>77</v>
      </c>
      <c r="Q62" s="42" t="e">
        <f>#REF!+#REF!</f>
        <v>#REF!</v>
      </c>
      <c r="R62" s="27" t="e">
        <f t="shared" si="29"/>
        <v>#REF!</v>
      </c>
      <c r="S62" s="25" t="e">
        <f>#REF!+#REF!</f>
        <v>#REF!</v>
      </c>
      <c r="T62" s="26" t="e">
        <f t="shared" si="30"/>
        <v>#REF!</v>
      </c>
      <c r="U62" s="25" t="e">
        <f>#REF!+#REF!</f>
        <v>#REF!</v>
      </c>
      <c r="V62" s="26" t="e">
        <f t="shared" si="31"/>
        <v>#REF!</v>
      </c>
      <c r="W62" s="25" t="e">
        <f>#REF!+#REF!</f>
        <v>#REF!</v>
      </c>
      <c r="X62" s="26" t="e">
        <f t="shared" si="32"/>
        <v>#REF!</v>
      </c>
      <c r="Y62" s="38">
        <v>0</v>
      </c>
      <c r="AA62" s="28" t="s">
        <v>77</v>
      </c>
      <c r="AB62" s="42" t="e">
        <f>#REF!+#REF!+#REF!</f>
        <v>#REF!</v>
      </c>
      <c r="AC62" s="27" t="e">
        <f t="shared" si="25"/>
        <v>#REF!</v>
      </c>
      <c r="AD62" s="25" t="e">
        <f>#REF!+#REF!+#REF!</f>
        <v>#REF!</v>
      </c>
      <c r="AE62" s="26" t="e">
        <f t="shared" si="26"/>
        <v>#REF!</v>
      </c>
      <c r="AF62" s="25" t="e">
        <f>#REF!+#REF!+#REF!</f>
        <v>#REF!</v>
      </c>
      <c r="AG62" s="26" t="e">
        <f t="shared" si="27"/>
        <v>#REF!</v>
      </c>
      <c r="AH62" s="25" t="e">
        <f>#REF!+#REF!+#REF!</f>
        <v>#REF!</v>
      </c>
      <c r="AI62" s="26" t="e">
        <f t="shared" si="28"/>
        <v>#REF!</v>
      </c>
      <c r="AJ62" s="38">
        <v>0</v>
      </c>
    </row>
    <row r="63" spans="8:36" ht="14.25" customHeight="1" x14ac:dyDescent="0.45">
      <c r="P63" s="48" t="s">
        <v>96</v>
      </c>
      <c r="Q63" s="42" t="e">
        <f>#REF!+#REF!</f>
        <v>#REF!</v>
      </c>
      <c r="R63" s="27" t="e">
        <f t="shared" si="29"/>
        <v>#REF!</v>
      </c>
      <c r="S63" s="25" t="e">
        <f>#REF!+#REF!</f>
        <v>#REF!</v>
      </c>
      <c r="T63" s="26" t="e">
        <f t="shared" si="30"/>
        <v>#REF!</v>
      </c>
      <c r="U63" s="25" t="e">
        <f>#REF!+#REF!</f>
        <v>#REF!</v>
      </c>
      <c r="V63" s="26" t="e">
        <f t="shared" si="31"/>
        <v>#REF!</v>
      </c>
      <c r="W63" s="25" t="e">
        <f>#REF!+#REF!</f>
        <v>#REF!</v>
      </c>
      <c r="X63" s="26" t="e">
        <f t="shared" si="32"/>
        <v>#REF!</v>
      </c>
      <c r="Y63" s="38">
        <v>0</v>
      </c>
      <c r="AA63" s="48" t="s">
        <v>96</v>
      </c>
      <c r="AB63" s="42" t="e">
        <f>#REF!+#REF!+#REF!</f>
        <v>#REF!</v>
      </c>
      <c r="AC63" s="27" t="e">
        <f t="shared" si="25"/>
        <v>#REF!</v>
      </c>
      <c r="AD63" s="25" t="e">
        <f>#REF!+#REF!+#REF!</f>
        <v>#REF!</v>
      </c>
      <c r="AE63" s="26" t="e">
        <f t="shared" si="26"/>
        <v>#REF!</v>
      </c>
      <c r="AF63" s="25" t="e">
        <f>#REF!+#REF!+#REF!</f>
        <v>#REF!</v>
      </c>
      <c r="AG63" s="26" t="e">
        <f t="shared" si="27"/>
        <v>#REF!</v>
      </c>
      <c r="AH63" s="25" t="e">
        <f>#REF!+#REF!+#REF!</f>
        <v>#REF!</v>
      </c>
      <c r="AI63" s="26" t="e">
        <f t="shared" si="28"/>
        <v>#REF!</v>
      </c>
      <c r="AJ63" s="38">
        <v>1</v>
      </c>
    </row>
    <row r="64" spans="8:36" ht="14.25" customHeight="1" x14ac:dyDescent="0.45">
      <c r="P64" s="12"/>
      <c r="Q64" s="14"/>
      <c r="R64" s="14"/>
      <c r="S64" s="14"/>
    </row>
    <row r="65" spans="8:40" ht="14.25" customHeight="1" x14ac:dyDescent="0.45">
      <c r="P65" s="48" t="s">
        <v>157</v>
      </c>
      <c r="Q65">
        <v>3</v>
      </c>
      <c r="AA65" s="134" t="s">
        <v>183</v>
      </c>
      <c r="AB65">
        <v>4</v>
      </c>
    </row>
    <row r="66" spans="8:40" ht="14.25" customHeight="1" x14ac:dyDescent="0.45">
      <c r="P66" s="29" t="s">
        <v>87</v>
      </c>
      <c r="Q66" s="30" t="s">
        <v>0</v>
      </c>
      <c r="R66" s="29" t="s">
        <v>88</v>
      </c>
      <c r="S66" s="31" t="s">
        <v>1</v>
      </c>
      <c r="T66" s="32" t="s">
        <v>83</v>
      </c>
      <c r="U66" s="33" t="s">
        <v>2</v>
      </c>
      <c r="V66" s="32" t="s">
        <v>83</v>
      </c>
      <c r="W66" s="31" t="s">
        <v>3</v>
      </c>
      <c r="X66" s="32" t="s">
        <v>83</v>
      </c>
      <c r="Y66" s="4" t="s">
        <v>135</v>
      </c>
      <c r="AA66" s="135" t="s">
        <v>87</v>
      </c>
      <c r="AB66" s="30" t="s">
        <v>0</v>
      </c>
      <c r="AC66" s="135" t="s">
        <v>88</v>
      </c>
      <c r="AD66" s="31" t="s">
        <v>1</v>
      </c>
      <c r="AE66" s="138" t="s">
        <v>83</v>
      </c>
      <c r="AF66" s="33" t="s">
        <v>2</v>
      </c>
      <c r="AG66" s="138" t="s">
        <v>83</v>
      </c>
      <c r="AH66" s="31" t="s">
        <v>3</v>
      </c>
      <c r="AI66" s="138" t="s">
        <v>83</v>
      </c>
      <c r="AJ66" s="4" t="s">
        <v>135</v>
      </c>
    </row>
    <row r="67" spans="8:40" ht="14.25" customHeight="1" x14ac:dyDescent="0.45">
      <c r="P67" s="28" t="s">
        <v>46</v>
      </c>
      <c r="Q67" s="42" t="e">
        <f>#REF!+#REF!+#REF!</f>
        <v>#REF!</v>
      </c>
      <c r="R67" s="27" t="e">
        <f t="shared" ref="R67:R82" si="33">Q67/(Q$65-Y67)</f>
        <v>#REF!</v>
      </c>
      <c r="S67" s="25" t="e">
        <f>#REF!+#REF!+#REF!</f>
        <v>#REF!</v>
      </c>
      <c r="T67" s="26" t="e">
        <f t="shared" ref="T67:T82" si="34">S67/($Q$65-Y67)</f>
        <v>#REF!</v>
      </c>
      <c r="U67" s="25" t="e">
        <f>#REF!+#REF!+#REF!</f>
        <v>#REF!</v>
      </c>
      <c r="V67" s="26" t="e">
        <f t="shared" ref="V67:V82" si="35">U67/($Q$65-Y67)</f>
        <v>#REF!</v>
      </c>
      <c r="W67" s="25" t="e">
        <f>#REF!+#REF!+#REF!</f>
        <v>#REF!</v>
      </c>
      <c r="X67" s="26" t="e">
        <f t="shared" ref="X67:X82" si="36">W67/($Q$65-Y67)</f>
        <v>#REF!</v>
      </c>
      <c r="Y67" s="38">
        <v>0</v>
      </c>
      <c r="AA67" s="136" t="s">
        <v>46</v>
      </c>
      <c r="AB67" s="42" t="e">
        <f>#REF!+#REF!+#REF!+#REF!</f>
        <v>#REF!</v>
      </c>
      <c r="AC67" s="137" t="e">
        <f>AB67/(AB$65-AJ67)</f>
        <v>#REF!</v>
      </c>
      <c r="AD67" s="25" t="e">
        <f>#REF!+#REF!+#REF!+#REF!</f>
        <v>#REF!</v>
      </c>
      <c r="AE67" s="139" t="e">
        <f>AD67/(AB$65-AJ67)</f>
        <v>#REF!</v>
      </c>
      <c r="AF67" s="25" t="e">
        <f>#REF!+#REF!+#REF!+#REF!</f>
        <v>#REF!</v>
      </c>
      <c r="AG67" s="139" t="e">
        <f>AF67/(AB$65-AJ67)</f>
        <v>#REF!</v>
      </c>
      <c r="AH67" s="25" t="e">
        <f>#REF!+#REF!+#REF!+#REF!</f>
        <v>#REF!</v>
      </c>
      <c r="AI67" s="139" t="e">
        <f>AH67/(AB$65-AJ67)</f>
        <v>#REF!</v>
      </c>
      <c r="AJ67" s="38">
        <v>0</v>
      </c>
      <c r="AM67" s="140"/>
      <c r="AN67" s="55"/>
    </row>
    <row r="68" spans="8:40" ht="14.25" customHeight="1" x14ac:dyDescent="0.45">
      <c r="P68" s="28" t="s">
        <v>50</v>
      </c>
      <c r="Q68" s="42" t="e">
        <f>#REF!+#REF!+#REF!</f>
        <v>#REF!</v>
      </c>
      <c r="R68" s="27" t="e">
        <f t="shared" si="33"/>
        <v>#REF!</v>
      </c>
      <c r="S68" s="25" t="e">
        <f>#REF!+#REF!+#REF!</f>
        <v>#REF!</v>
      </c>
      <c r="T68" s="26" t="e">
        <f t="shared" si="34"/>
        <v>#REF!</v>
      </c>
      <c r="U68" s="25" t="e">
        <f>#REF!+#REF!+#REF!</f>
        <v>#REF!</v>
      </c>
      <c r="V68" s="26" t="e">
        <f t="shared" si="35"/>
        <v>#REF!</v>
      </c>
      <c r="W68" s="25" t="e">
        <f>#REF!+#REF!+#REF!</f>
        <v>#REF!</v>
      </c>
      <c r="X68" s="26" t="e">
        <f t="shared" si="36"/>
        <v>#REF!</v>
      </c>
      <c r="Y68" s="38">
        <v>0</v>
      </c>
      <c r="AA68" s="136" t="s">
        <v>50</v>
      </c>
      <c r="AB68" s="42" t="e">
        <f>#REF!+#REF!+#REF!+#REF!</f>
        <v>#REF!</v>
      </c>
      <c r="AC68" s="137" t="e">
        <f t="shared" ref="AC68:AC82" si="37">AB68/(AB$65-AJ68)</f>
        <v>#REF!</v>
      </c>
      <c r="AD68" s="25" t="e">
        <f>#REF!+#REF!+#REF!+#REF!</f>
        <v>#REF!</v>
      </c>
      <c r="AE68" s="139" t="e">
        <f t="shared" ref="AE68:AE82" si="38">AD68/(AB$65-AJ68)</f>
        <v>#REF!</v>
      </c>
      <c r="AF68" s="25" t="e">
        <f>#REF!+#REF!+#REF!+#REF!</f>
        <v>#REF!</v>
      </c>
      <c r="AG68" s="139" t="e">
        <f t="shared" ref="AG68:AG82" si="39">AF68/(AB$65-AJ68)</f>
        <v>#REF!</v>
      </c>
      <c r="AH68" s="25" t="e">
        <f>#REF!+#REF!+#REF!+#REF!</f>
        <v>#REF!</v>
      </c>
      <c r="AI68" s="139" t="e">
        <f t="shared" ref="AI68:AI82" si="40">AH68/(AB$65-AJ68)</f>
        <v>#REF!</v>
      </c>
      <c r="AJ68" s="38">
        <v>0</v>
      </c>
      <c r="AM68" s="140"/>
      <c r="AN68" s="55"/>
    </row>
    <row r="69" spans="8:40" ht="14.25" customHeight="1" x14ac:dyDescent="0.45">
      <c r="P69" s="28" t="s">
        <v>52</v>
      </c>
      <c r="Q69" s="42" t="e">
        <f>#REF!+#REF!+#REF!</f>
        <v>#REF!</v>
      </c>
      <c r="R69" s="27" t="e">
        <f t="shared" si="33"/>
        <v>#REF!</v>
      </c>
      <c r="S69" s="25" t="e">
        <f>#REF!+#REF!+#REF!</f>
        <v>#REF!</v>
      </c>
      <c r="T69" s="26" t="e">
        <f t="shared" si="34"/>
        <v>#REF!</v>
      </c>
      <c r="U69" s="25" t="e">
        <f>#REF!+#REF!+#REF!</f>
        <v>#REF!</v>
      </c>
      <c r="V69" s="26" t="e">
        <f t="shared" si="35"/>
        <v>#REF!</v>
      </c>
      <c r="W69" s="25" t="e">
        <f>#REF!+#REF!+#REF!</f>
        <v>#REF!</v>
      </c>
      <c r="X69" s="26" t="e">
        <f t="shared" si="36"/>
        <v>#REF!</v>
      </c>
      <c r="Y69" s="38">
        <v>2</v>
      </c>
      <c r="AA69" s="136" t="s">
        <v>52</v>
      </c>
      <c r="AB69" s="42" t="e">
        <f>#REF!+#REF!+#REF!+#REF!</f>
        <v>#REF!</v>
      </c>
      <c r="AC69" s="137" t="e">
        <f t="shared" si="37"/>
        <v>#REF!</v>
      </c>
      <c r="AD69" s="25" t="e">
        <f>#REF!+#REF!+#REF!+#REF!</f>
        <v>#REF!</v>
      </c>
      <c r="AE69" s="139" t="e">
        <f t="shared" si="38"/>
        <v>#REF!</v>
      </c>
      <c r="AF69" s="25" t="e">
        <f>#REF!+#REF!+#REF!+#REF!</f>
        <v>#REF!</v>
      </c>
      <c r="AG69" s="139" t="e">
        <f t="shared" si="39"/>
        <v>#REF!</v>
      </c>
      <c r="AH69" s="25" t="e">
        <f>#REF!+#REF!+#REF!+#REF!</f>
        <v>#REF!</v>
      </c>
      <c r="AI69" s="139" t="e">
        <f t="shared" si="40"/>
        <v>#REF!</v>
      </c>
      <c r="AJ69" s="38">
        <v>0</v>
      </c>
      <c r="AM69" s="140"/>
      <c r="AN69" s="55"/>
    </row>
    <row r="70" spans="8:40" ht="14.25" customHeight="1" x14ac:dyDescent="0.45">
      <c r="H70" s="121"/>
      <c r="I70" s="38"/>
      <c r="J70" s="38"/>
      <c r="K70" s="38"/>
      <c r="P70" s="28" t="s">
        <v>55</v>
      </c>
      <c r="Q70" s="42" t="e">
        <f>#REF!+#REF!+#REF!</f>
        <v>#REF!</v>
      </c>
      <c r="R70" s="27" t="e">
        <f t="shared" si="33"/>
        <v>#REF!</v>
      </c>
      <c r="S70" s="25" t="e">
        <f>#REF!+#REF!+#REF!</f>
        <v>#REF!</v>
      </c>
      <c r="T70" s="26" t="e">
        <f t="shared" si="34"/>
        <v>#REF!</v>
      </c>
      <c r="U70" s="25" t="e">
        <f>#REF!+#REF!+#REF!</f>
        <v>#REF!</v>
      </c>
      <c r="V70" s="26" t="e">
        <f t="shared" si="35"/>
        <v>#REF!</v>
      </c>
      <c r="W70" s="25" t="e">
        <f>#REF!+#REF!+#REF!</f>
        <v>#REF!</v>
      </c>
      <c r="X70" s="26" t="e">
        <f t="shared" si="36"/>
        <v>#REF!</v>
      </c>
      <c r="Y70" s="38">
        <v>0</v>
      </c>
      <c r="AA70" s="136" t="s">
        <v>55</v>
      </c>
      <c r="AB70" s="42" t="e">
        <f>#REF!+#REF!+#REF!+#REF!</f>
        <v>#REF!</v>
      </c>
      <c r="AC70" s="137" t="e">
        <f t="shared" si="37"/>
        <v>#REF!</v>
      </c>
      <c r="AD70" s="25" t="e">
        <f>#REF!+#REF!+#REF!+#REF!</f>
        <v>#REF!</v>
      </c>
      <c r="AE70" s="139" t="e">
        <f t="shared" si="38"/>
        <v>#REF!</v>
      </c>
      <c r="AF70" s="25" t="e">
        <f>#REF!+#REF!+#REF!+#REF!</f>
        <v>#REF!</v>
      </c>
      <c r="AG70" s="139" t="e">
        <f t="shared" si="39"/>
        <v>#REF!</v>
      </c>
      <c r="AH70" s="25" t="e">
        <f>#REF!+#REF!+#REF!+#REF!</f>
        <v>#REF!</v>
      </c>
      <c r="AI70" s="139" t="e">
        <f t="shared" si="40"/>
        <v>#REF!</v>
      </c>
      <c r="AJ70" s="38">
        <v>1</v>
      </c>
      <c r="AM70" s="140"/>
      <c r="AN70" s="55"/>
    </row>
    <row r="71" spans="8:40" ht="14.25" customHeight="1" x14ac:dyDescent="0.45">
      <c r="P71" s="28" t="s">
        <v>58</v>
      </c>
      <c r="Q71" s="42" t="e">
        <f>#REF!+#REF!+#REF!</f>
        <v>#REF!</v>
      </c>
      <c r="R71" s="27" t="e">
        <f t="shared" si="33"/>
        <v>#REF!</v>
      </c>
      <c r="S71" s="25" t="e">
        <f>#REF!+#REF!+#REF!</f>
        <v>#REF!</v>
      </c>
      <c r="T71" s="26" t="e">
        <f t="shared" si="34"/>
        <v>#REF!</v>
      </c>
      <c r="U71" s="25" t="e">
        <f>#REF!+#REF!+#REF!</f>
        <v>#REF!</v>
      </c>
      <c r="V71" s="26" t="e">
        <f t="shared" si="35"/>
        <v>#REF!</v>
      </c>
      <c r="W71" s="25" t="e">
        <f>#REF!+#REF!+#REF!</f>
        <v>#REF!</v>
      </c>
      <c r="X71" s="26" t="e">
        <f t="shared" si="36"/>
        <v>#REF!</v>
      </c>
      <c r="Y71" s="38">
        <v>0</v>
      </c>
      <c r="AA71" s="136" t="s">
        <v>58</v>
      </c>
      <c r="AB71" s="42" t="e">
        <f>#REF!+#REF!+#REF!+#REF!</f>
        <v>#REF!</v>
      </c>
      <c r="AC71" s="137" t="e">
        <f t="shared" si="37"/>
        <v>#REF!</v>
      </c>
      <c r="AD71" s="25" t="e">
        <f>#REF!+#REF!+#REF!+#REF!</f>
        <v>#REF!</v>
      </c>
      <c r="AE71" s="139" t="e">
        <f t="shared" si="38"/>
        <v>#REF!</v>
      </c>
      <c r="AF71" s="25" t="e">
        <f>#REF!+#REF!+#REF!+#REF!</f>
        <v>#REF!</v>
      </c>
      <c r="AG71" s="139" t="e">
        <f t="shared" si="39"/>
        <v>#REF!</v>
      </c>
      <c r="AH71" s="25" t="e">
        <f>#REF!+#REF!+#REF!+#REF!</f>
        <v>#REF!</v>
      </c>
      <c r="AI71" s="139" t="e">
        <f t="shared" si="40"/>
        <v>#REF!</v>
      </c>
      <c r="AJ71" s="38">
        <v>0</v>
      </c>
      <c r="AM71" s="140"/>
      <c r="AN71" s="55"/>
    </row>
    <row r="72" spans="8:40" ht="14.25" customHeight="1" x14ac:dyDescent="0.45">
      <c r="P72" s="28" t="s">
        <v>61</v>
      </c>
      <c r="Q72" s="42" t="e">
        <f>#REF!+#REF!+#REF!</f>
        <v>#REF!</v>
      </c>
      <c r="R72" s="27" t="e">
        <f t="shared" si="33"/>
        <v>#REF!</v>
      </c>
      <c r="S72" s="25" t="e">
        <f>#REF!+#REF!+#REF!</f>
        <v>#REF!</v>
      </c>
      <c r="T72" s="26" t="e">
        <f t="shared" si="34"/>
        <v>#REF!</v>
      </c>
      <c r="U72" s="25" t="e">
        <f>#REF!+#REF!+#REF!</f>
        <v>#REF!</v>
      </c>
      <c r="V72" s="26" t="e">
        <f t="shared" si="35"/>
        <v>#REF!</v>
      </c>
      <c r="W72" s="25" t="e">
        <f>#REF!+#REF!+#REF!</f>
        <v>#REF!</v>
      </c>
      <c r="X72" s="26" t="e">
        <f t="shared" si="36"/>
        <v>#REF!</v>
      </c>
      <c r="Y72" s="38">
        <v>3</v>
      </c>
      <c r="AA72" s="136" t="s">
        <v>61</v>
      </c>
      <c r="AB72" s="42" t="e">
        <f>#REF!+#REF!+#REF!+#REF!</f>
        <v>#REF!</v>
      </c>
      <c r="AC72" s="137" t="e">
        <f t="shared" si="37"/>
        <v>#REF!</v>
      </c>
      <c r="AD72" s="25" t="e">
        <f>#REF!+#REF!+#REF!+#REF!</f>
        <v>#REF!</v>
      </c>
      <c r="AE72" s="139" t="e">
        <f t="shared" si="38"/>
        <v>#REF!</v>
      </c>
      <c r="AF72" s="25" t="e">
        <f>#REF!+#REF!+#REF!+#REF!</f>
        <v>#REF!</v>
      </c>
      <c r="AG72" s="139" t="e">
        <f t="shared" si="39"/>
        <v>#REF!</v>
      </c>
      <c r="AH72" s="25" t="e">
        <f>#REF!+#REF!+#REF!+#REF!</f>
        <v>#REF!</v>
      </c>
      <c r="AI72" s="139" t="e">
        <f t="shared" si="40"/>
        <v>#REF!</v>
      </c>
      <c r="AJ72" s="38">
        <v>0</v>
      </c>
      <c r="AM72" s="140"/>
      <c r="AN72" s="55"/>
    </row>
    <row r="73" spans="8:40" ht="14.25" customHeight="1" x14ac:dyDescent="0.45">
      <c r="P73" s="28" t="s">
        <v>65</v>
      </c>
      <c r="Q73" s="42" t="e">
        <f>#REF!+#REF!+#REF!</f>
        <v>#REF!</v>
      </c>
      <c r="R73" s="27" t="e">
        <f t="shared" si="33"/>
        <v>#REF!</v>
      </c>
      <c r="S73" s="25" t="e">
        <f>#REF!+#REF!+#REF!</f>
        <v>#REF!</v>
      </c>
      <c r="T73" s="26" t="e">
        <f t="shared" si="34"/>
        <v>#REF!</v>
      </c>
      <c r="U73" s="25" t="e">
        <f>#REF!+#REF!+#REF!</f>
        <v>#REF!</v>
      </c>
      <c r="V73" s="26" t="e">
        <f t="shared" si="35"/>
        <v>#REF!</v>
      </c>
      <c r="W73" s="25" t="e">
        <f>#REF!+#REF!+#REF!</f>
        <v>#REF!</v>
      </c>
      <c r="X73" s="26" t="e">
        <f t="shared" si="36"/>
        <v>#REF!</v>
      </c>
      <c r="Y73" s="38">
        <v>0</v>
      </c>
      <c r="AA73" s="136" t="s">
        <v>65</v>
      </c>
      <c r="AB73" s="42" t="e">
        <f>#REF!+#REF!+#REF!+#REF!</f>
        <v>#REF!</v>
      </c>
      <c r="AC73" s="137" t="e">
        <f t="shared" si="37"/>
        <v>#REF!</v>
      </c>
      <c r="AD73" s="25" t="e">
        <f>#REF!+#REF!+#REF!+#REF!</f>
        <v>#REF!</v>
      </c>
      <c r="AE73" s="139" t="e">
        <f t="shared" si="38"/>
        <v>#REF!</v>
      </c>
      <c r="AF73" s="25" t="e">
        <f>#REF!+#REF!+#REF!+#REF!</f>
        <v>#REF!</v>
      </c>
      <c r="AG73" s="139" t="e">
        <f t="shared" si="39"/>
        <v>#REF!</v>
      </c>
      <c r="AH73" s="25" t="e">
        <f>#REF!+#REF!+#REF!+#REF!</f>
        <v>#REF!</v>
      </c>
      <c r="AI73" s="139" t="e">
        <f t="shared" si="40"/>
        <v>#REF!</v>
      </c>
      <c r="AJ73" s="38">
        <v>0</v>
      </c>
      <c r="AM73" s="140"/>
      <c r="AN73" s="55"/>
    </row>
    <row r="74" spans="8:40" ht="14.25" customHeight="1" x14ac:dyDescent="0.45">
      <c r="J74" s="31" t="s">
        <v>177</v>
      </c>
      <c r="P74" s="28" t="s">
        <v>68</v>
      </c>
      <c r="Q74" s="42" t="e">
        <f>#REF!+#REF!+#REF!</f>
        <v>#REF!</v>
      </c>
      <c r="R74" s="27" t="e">
        <f t="shared" si="33"/>
        <v>#REF!</v>
      </c>
      <c r="S74" s="25" t="e">
        <f>#REF!+#REF!+#REF!</f>
        <v>#REF!</v>
      </c>
      <c r="T74" s="26" t="e">
        <f t="shared" si="34"/>
        <v>#REF!</v>
      </c>
      <c r="U74" s="25" t="e">
        <f>#REF!+#REF!+#REF!</f>
        <v>#REF!</v>
      </c>
      <c r="V74" s="26" t="e">
        <f t="shared" si="35"/>
        <v>#REF!</v>
      </c>
      <c r="W74" s="25" t="e">
        <f>#REF!+#REF!+#REF!</f>
        <v>#REF!</v>
      </c>
      <c r="X74" s="26" t="e">
        <f t="shared" si="36"/>
        <v>#REF!</v>
      </c>
      <c r="Y74" s="38">
        <v>0</v>
      </c>
      <c r="AA74" s="136" t="s">
        <v>68</v>
      </c>
      <c r="AB74" s="42" t="e">
        <f>#REF!+#REF!+#REF!+#REF!</f>
        <v>#REF!</v>
      </c>
      <c r="AC74" s="137" t="e">
        <f t="shared" si="37"/>
        <v>#REF!</v>
      </c>
      <c r="AD74" s="25" t="e">
        <f>#REF!+#REF!+#REF!+#REF!</f>
        <v>#REF!</v>
      </c>
      <c r="AE74" s="139" t="e">
        <f t="shared" si="38"/>
        <v>#REF!</v>
      </c>
      <c r="AF74" s="25" t="e">
        <f>#REF!+#REF!+#REF!+#REF!</f>
        <v>#REF!</v>
      </c>
      <c r="AG74" s="139" t="e">
        <f t="shared" si="39"/>
        <v>#REF!</v>
      </c>
      <c r="AH74" s="25" t="e">
        <f>#REF!+#REF!+#REF!+#REF!</f>
        <v>#REF!</v>
      </c>
      <c r="AI74" s="139" t="e">
        <f t="shared" si="40"/>
        <v>#REF!</v>
      </c>
      <c r="AJ74" s="38">
        <v>0</v>
      </c>
      <c r="AM74" s="140"/>
      <c r="AN74" s="55"/>
    </row>
    <row r="75" spans="8:40" ht="14.25" customHeight="1" x14ac:dyDescent="0.45">
      <c r="I75" s="120" t="s">
        <v>74</v>
      </c>
      <c r="J75" t="s">
        <v>111</v>
      </c>
      <c r="K75" t="s">
        <v>112</v>
      </c>
      <c r="L75" t="s">
        <v>113</v>
      </c>
      <c r="P75" s="28" t="s">
        <v>70</v>
      </c>
      <c r="Q75" s="42" t="e">
        <f>#REF!+#REF!+#REF!</f>
        <v>#REF!</v>
      </c>
      <c r="R75" s="27" t="e">
        <f t="shared" si="33"/>
        <v>#REF!</v>
      </c>
      <c r="S75" s="25" t="e">
        <f>#REF!+#REF!+#REF!</f>
        <v>#REF!</v>
      </c>
      <c r="T75" s="26" t="e">
        <f t="shared" si="34"/>
        <v>#REF!</v>
      </c>
      <c r="U75" s="25" t="e">
        <f>#REF!+#REF!+#REF!</f>
        <v>#REF!</v>
      </c>
      <c r="V75" s="26" t="e">
        <f t="shared" si="35"/>
        <v>#REF!</v>
      </c>
      <c r="W75" s="25" t="e">
        <f>#REF!+#REF!+#REF!</f>
        <v>#REF!</v>
      </c>
      <c r="X75" s="26" t="e">
        <f t="shared" si="36"/>
        <v>#REF!</v>
      </c>
      <c r="Y75" s="38">
        <v>0</v>
      </c>
      <c r="AA75" s="136" t="s">
        <v>70</v>
      </c>
      <c r="AB75" s="42" t="e">
        <f>#REF!+#REF!+#REF!+#REF!</f>
        <v>#REF!</v>
      </c>
      <c r="AC75" s="137" t="e">
        <f t="shared" si="37"/>
        <v>#REF!</v>
      </c>
      <c r="AD75" s="25" t="e">
        <f>#REF!+#REF!+#REF!+#REF!</f>
        <v>#REF!</v>
      </c>
      <c r="AE75" s="139" t="e">
        <f t="shared" si="38"/>
        <v>#REF!</v>
      </c>
      <c r="AF75" s="25" t="e">
        <f>#REF!+#REF!+#REF!+#REF!</f>
        <v>#REF!</v>
      </c>
      <c r="AG75" s="139" t="e">
        <f t="shared" si="39"/>
        <v>#REF!</v>
      </c>
      <c r="AH75" s="25" t="e">
        <f>#REF!+#REF!+#REF!+#REF!</f>
        <v>#REF!</v>
      </c>
      <c r="AI75" s="139" t="e">
        <f t="shared" si="40"/>
        <v>#REF!</v>
      </c>
      <c r="AJ75" s="38">
        <v>1</v>
      </c>
      <c r="AM75" s="140"/>
      <c r="AN75" s="55"/>
    </row>
    <row r="76" spans="8:40" ht="14.25" customHeight="1" x14ac:dyDescent="0.45">
      <c r="H76">
        <v>1</v>
      </c>
      <c r="I76" s="121">
        <f>'Statistics LG'!A4</f>
        <v>0</v>
      </c>
      <c r="J76">
        <f>'Statistics LG'!D4</f>
        <v>0</v>
      </c>
      <c r="K76">
        <f>'Statistics WW'!D4</f>
        <v>0</v>
      </c>
      <c r="L76">
        <f>'Statistics 5M'!D4</f>
        <v>0</v>
      </c>
      <c r="P76" s="28" t="s">
        <v>71</v>
      </c>
      <c r="Q76" s="42" t="e">
        <f>#REF!+#REF!+#REF!</f>
        <v>#REF!</v>
      </c>
      <c r="R76" s="27" t="e">
        <f t="shared" si="33"/>
        <v>#REF!</v>
      </c>
      <c r="S76" s="25" t="e">
        <f>#REF!+#REF!+#REF!</f>
        <v>#REF!</v>
      </c>
      <c r="T76" s="26" t="e">
        <f t="shared" si="34"/>
        <v>#REF!</v>
      </c>
      <c r="U76" s="25" t="e">
        <f>#REF!+#REF!+#REF!</f>
        <v>#REF!</v>
      </c>
      <c r="V76" s="26" t="e">
        <f t="shared" si="35"/>
        <v>#REF!</v>
      </c>
      <c r="W76" s="25" t="e">
        <f>#REF!+#REF!+#REF!</f>
        <v>#REF!</v>
      </c>
      <c r="X76" s="26" t="e">
        <f t="shared" si="36"/>
        <v>#REF!</v>
      </c>
      <c r="Y76" s="38">
        <v>0</v>
      </c>
      <c r="AA76" s="136" t="s">
        <v>71</v>
      </c>
      <c r="AB76" s="42" t="e">
        <f>#REF!+#REF!+#REF!+#REF!</f>
        <v>#REF!</v>
      </c>
      <c r="AC76" s="137" t="e">
        <f t="shared" si="37"/>
        <v>#REF!</v>
      </c>
      <c r="AD76" s="25" t="e">
        <f>#REF!+#REF!+#REF!+#REF!</f>
        <v>#REF!</v>
      </c>
      <c r="AE76" s="139" t="e">
        <f t="shared" si="38"/>
        <v>#REF!</v>
      </c>
      <c r="AF76" s="25" t="e">
        <f>#REF!+#REF!+#REF!+#REF!</f>
        <v>#REF!</v>
      </c>
      <c r="AG76" s="139" t="e">
        <f t="shared" si="39"/>
        <v>#REF!</v>
      </c>
      <c r="AH76" s="25" t="e">
        <f>#REF!+#REF!+#REF!+#REF!</f>
        <v>#REF!</v>
      </c>
      <c r="AI76" s="139" t="e">
        <f t="shared" si="40"/>
        <v>#REF!</v>
      </c>
      <c r="AJ76" s="38">
        <v>0</v>
      </c>
      <c r="AM76" s="140"/>
      <c r="AN76" s="55"/>
    </row>
    <row r="77" spans="8:40" ht="14.25" customHeight="1" x14ac:dyDescent="0.45">
      <c r="H77">
        <v>2</v>
      </c>
      <c r="I77" s="121">
        <f>'Statistics LG'!A5</f>
        <v>0</v>
      </c>
      <c r="J77">
        <f>J76+'Statistics LG'!D5</f>
        <v>0</v>
      </c>
      <c r="K77">
        <f>K76+'Statistics WW'!D5</f>
        <v>0</v>
      </c>
      <c r="L77">
        <f>L76+'Statistics 5M'!D5</f>
        <v>0</v>
      </c>
      <c r="P77" s="28" t="s">
        <v>156</v>
      </c>
      <c r="Q77" s="42" t="e">
        <f>#REF!+#REF!+#REF!</f>
        <v>#REF!</v>
      </c>
      <c r="R77" s="27" t="e">
        <f t="shared" si="33"/>
        <v>#REF!</v>
      </c>
      <c r="S77" s="25" t="e">
        <f>#REF!+#REF!+#REF!</f>
        <v>#REF!</v>
      </c>
      <c r="T77" s="26" t="e">
        <f t="shared" si="34"/>
        <v>#REF!</v>
      </c>
      <c r="U77" s="25" t="e">
        <f>#REF!+#REF!+#REF!</f>
        <v>#REF!</v>
      </c>
      <c r="V77" s="26" t="e">
        <f t="shared" si="35"/>
        <v>#REF!</v>
      </c>
      <c r="W77" s="25" t="e">
        <f>#REF!+#REF!+#REF!</f>
        <v>#REF!</v>
      </c>
      <c r="X77" s="26" t="e">
        <f t="shared" si="36"/>
        <v>#REF!</v>
      </c>
      <c r="Y77" s="38">
        <v>2</v>
      </c>
      <c r="AA77" s="136" t="s">
        <v>156</v>
      </c>
      <c r="AB77" s="42" t="e">
        <f>#REF!+#REF!+#REF!+#REF!</f>
        <v>#REF!</v>
      </c>
      <c r="AC77" s="137" t="e">
        <f t="shared" si="37"/>
        <v>#REF!</v>
      </c>
      <c r="AD77" s="25" t="e">
        <f>#REF!+#REF!+#REF!+#REF!</f>
        <v>#REF!</v>
      </c>
      <c r="AE77" s="139" t="e">
        <f t="shared" si="38"/>
        <v>#REF!</v>
      </c>
      <c r="AF77" s="25" t="e">
        <f>#REF!+#REF!+#REF!+#REF!</f>
        <v>#REF!</v>
      </c>
      <c r="AG77" s="139" t="e">
        <f t="shared" si="39"/>
        <v>#REF!</v>
      </c>
      <c r="AH77" s="25" t="e">
        <f>#REF!+#REF!+#REF!+#REF!</f>
        <v>#REF!</v>
      </c>
      <c r="AI77" s="139" t="e">
        <f t="shared" si="40"/>
        <v>#REF!</v>
      </c>
      <c r="AJ77" s="38">
        <v>0</v>
      </c>
      <c r="AM77" s="140"/>
      <c r="AN77" s="55"/>
    </row>
    <row r="78" spans="8:40" ht="14.25" customHeight="1" x14ac:dyDescent="0.45">
      <c r="H78" s="38">
        <v>3</v>
      </c>
      <c r="I78" s="121">
        <f>'Statistics LG'!A6</f>
        <v>0</v>
      </c>
      <c r="J78" s="38">
        <f>J77+'Statistics LG'!D6</f>
        <v>0</v>
      </c>
      <c r="K78" s="38">
        <f>K77+'Statistics WW'!D6</f>
        <v>0</v>
      </c>
      <c r="L78" s="38">
        <f>L77+'Statistics 5M'!D6</f>
        <v>0</v>
      </c>
      <c r="P78" s="28" t="s">
        <v>155</v>
      </c>
      <c r="Q78" s="42" t="e">
        <f>#REF!+#REF!+#REF!</f>
        <v>#REF!</v>
      </c>
      <c r="R78" s="27" t="e">
        <f t="shared" si="33"/>
        <v>#REF!</v>
      </c>
      <c r="S78" s="25" t="e">
        <f>#REF!+#REF!+#REF!</f>
        <v>#REF!</v>
      </c>
      <c r="T78" s="26" t="e">
        <f t="shared" si="34"/>
        <v>#REF!</v>
      </c>
      <c r="U78" s="25" t="e">
        <f>#REF!+#REF!+#REF!</f>
        <v>#REF!</v>
      </c>
      <c r="V78" s="26" t="e">
        <f t="shared" si="35"/>
        <v>#REF!</v>
      </c>
      <c r="W78" s="25" t="e">
        <f>#REF!+#REF!+#REF!</f>
        <v>#REF!</v>
      </c>
      <c r="X78" s="26" t="e">
        <f t="shared" si="36"/>
        <v>#REF!</v>
      </c>
      <c r="Y78" s="38">
        <v>0</v>
      </c>
      <c r="AA78" s="136" t="s">
        <v>155</v>
      </c>
      <c r="AB78" s="42" t="e">
        <f>#REF!+#REF!+#REF!+#REF!</f>
        <v>#REF!</v>
      </c>
      <c r="AC78" s="137" t="e">
        <f t="shared" si="37"/>
        <v>#REF!</v>
      </c>
      <c r="AD78" s="25" t="e">
        <f>#REF!+#REF!+#REF!+#REF!</f>
        <v>#REF!</v>
      </c>
      <c r="AE78" s="139" t="e">
        <f t="shared" si="38"/>
        <v>#REF!</v>
      </c>
      <c r="AF78" s="25" t="e">
        <f>#REF!+#REF!+#REF!+#REF!</f>
        <v>#REF!</v>
      </c>
      <c r="AG78" s="139" t="e">
        <f t="shared" si="39"/>
        <v>#REF!</v>
      </c>
      <c r="AH78" s="25" t="e">
        <f>#REF!+#REF!+#REF!+#REF!</f>
        <v>#REF!</v>
      </c>
      <c r="AI78" s="139" t="e">
        <f t="shared" si="40"/>
        <v>#REF!</v>
      </c>
      <c r="AJ78" s="38">
        <v>0</v>
      </c>
      <c r="AM78" s="140"/>
      <c r="AN78" s="55"/>
    </row>
    <row r="79" spans="8:40" ht="14.25" customHeight="1" x14ac:dyDescent="0.45">
      <c r="H79" s="38">
        <v>4</v>
      </c>
      <c r="I79" s="121">
        <f>'Statistics LG'!A7</f>
        <v>0</v>
      </c>
      <c r="J79" s="38">
        <f>J78+'Statistics LG'!D7</f>
        <v>0</v>
      </c>
      <c r="K79" s="38">
        <f>K78+'Statistics WW'!D7</f>
        <v>0</v>
      </c>
      <c r="L79" s="38">
        <f>L78+'Statistics 5M'!D7</f>
        <v>0</v>
      </c>
      <c r="P79" s="28" t="s">
        <v>75</v>
      </c>
      <c r="Q79" s="42" t="e">
        <f>#REF!+#REF!+#REF!</f>
        <v>#REF!</v>
      </c>
      <c r="R79" s="27" t="e">
        <f t="shared" si="33"/>
        <v>#REF!</v>
      </c>
      <c r="S79" s="25" t="e">
        <f>#REF!+#REF!+#REF!</f>
        <v>#REF!</v>
      </c>
      <c r="T79" s="26" t="e">
        <f t="shared" si="34"/>
        <v>#REF!</v>
      </c>
      <c r="U79" s="25" t="e">
        <f>#REF!+#REF!+#REF!</f>
        <v>#REF!</v>
      </c>
      <c r="V79" s="26" t="e">
        <f t="shared" si="35"/>
        <v>#REF!</v>
      </c>
      <c r="W79" s="25" t="e">
        <f>#REF!+#REF!+#REF!</f>
        <v>#REF!</v>
      </c>
      <c r="X79" s="26" t="e">
        <f t="shared" si="36"/>
        <v>#REF!</v>
      </c>
      <c r="Y79" s="38">
        <v>2</v>
      </c>
      <c r="AA79" s="136" t="s">
        <v>75</v>
      </c>
      <c r="AB79" s="42" t="e">
        <f>#REF!+#REF!+#REF!+#REF!</f>
        <v>#REF!</v>
      </c>
      <c r="AC79" s="137" t="e">
        <f t="shared" si="37"/>
        <v>#REF!</v>
      </c>
      <c r="AD79" s="25" t="e">
        <f>#REF!+#REF!+#REF!+#REF!</f>
        <v>#REF!</v>
      </c>
      <c r="AE79" s="139" t="e">
        <f t="shared" si="38"/>
        <v>#REF!</v>
      </c>
      <c r="AF79" s="25" t="e">
        <f>#REF!+#REF!+#REF!+#REF!</f>
        <v>#REF!</v>
      </c>
      <c r="AG79" s="139" t="e">
        <f t="shared" si="39"/>
        <v>#REF!</v>
      </c>
      <c r="AH79" s="25" t="e">
        <f>#REF!+#REF!+#REF!+#REF!</f>
        <v>#REF!</v>
      </c>
      <c r="AI79" s="139" t="e">
        <f t="shared" si="40"/>
        <v>#REF!</v>
      </c>
      <c r="AJ79" s="38">
        <v>0</v>
      </c>
      <c r="AM79" s="140"/>
      <c r="AN79" s="55"/>
    </row>
    <row r="80" spans="8:40" ht="14.25" customHeight="1" x14ac:dyDescent="0.45">
      <c r="H80" s="38">
        <v>5</v>
      </c>
      <c r="I80" s="121">
        <f>'Statistics LG'!A8</f>
        <v>0</v>
      </c>
      <c r="J80" s="38">
        <f>J79+'Statistics LG'!D8</f>
        <v>0</v>
      </c>
      <c r="K80" s="38">
        <f>K79+'Statistics WW'!D8</f>
        <v>0</v>
      </c>
      <c r="L80" s="38">
        <f>L79+'Statistics 5M'!D8</f>
        <v>0</v>
      </c>
      <c r="P80" s="28" t="s">
        <v>76</v>
      </c>
      <c r="Q80" s="42" t="e">
        <f>#REF!+#REF!+#REF!</f>
        <v>#REF!</v>
      </c>
      <c r="R80" s="27" t="e">
        <f t="shared" si="33"/>
        <v>#REF!</v>
      </c>
      <c r="S80" s="25" t="e">
        <f>#REF!+#REF!+#REF!</f>
        <v>#REF!</v>
      </c>
      <c r="T80" s="26" t="e">
        <f t="shared" si="34"/>
        <v>#REF!</v>
      </c>
      <c r="U80" s="25" t="e">
        <f>#REF!+#REF!+#REF!</f>
        <v>#REF!</v>
      </c>
      <c r="V80" s="26" t="e">
        <f t="shared" si="35"/>
        <v>#REF!</v>
      </c>
      <c r="W80" s="25" t="e">
        <f>#REF!+#REF!+#REF!</f>
        <v>#REF!</v>
      </c>
      <c r="X80" s="26" t="e">
        <f t="shared" si="36"/>
        <v>#REF!</v>
      </c>
      <c r="Y80" s="38">
        <v>0</v>
      </c>
      <c r="AA80" s="136" t="s">
        <v>76</v>
      </c>
      <c r="AB80" s="42" t="e">
        <f>#REF!+#REF!+#REF!+#REF!</f>
        <v>#REF!</v>
      </c>
      <c r="AC80" s="137" t="e">
        <f t="shared" si="37"/>
        <v>#REF!</v>
      </c>
      <c r="AD80" s="25" t="e">
        <f>#REF!+#REF!+#REF!+#REF!</f>
        <v>#REF!</v>
      </c>
      <c r="AE80" s="139" t="e">
        <f t="shared" si="38"/>
        <v>#REF!</v>
      </c>
      <c r="AF80" s="25" t="e">
        <f>#REF!+#REF!+#REF!+#REF!</f>
        <v>#REF!</v>
      </c>
      <c r="AG80" s="139" t="e">
        <f t="shared" si="39"/>
        <v>#REF!</v>
      </c>
      <c r="AH80" s="25" t="e">
        <f>#REF!+#REF!+#REF!+#REF!</f>
        <v>#REF!</v>
      </c>
      <c r="AI80" s="139" t="e">
        <f t="shared" si="40"/>
        <v>#REF!</v>
      </c>
      <c r="AJ80" s="38">
        <v>0</v>
      </c>
      <c r="AM80" s="140"/>
      <c r="AN80" s="55"/>
    </row>
    <row r="81" spans="7:40" ht="14.25" customHeight="1" x14ac:dyDescent="0.45">
      <c r="H81" s="38">
        <v>6</v>
      </c>
      <c r="I81" s="121">
        <f>'Statistics LG'!A9</f>
        <v>0</v>
      </c>
      <c r="J81" s="38">
        <f>J80+'Statistics LG'!D9</f>
        <v>0</v>
      </c>
      <c r="K81" s="38">
        <f>K80+'Statistics WW'!D9</f>
        <v>0</v>
      </c>
      <c r="L81" s="38">
        <f>L80+'Statistics 5M'!D9</f>
        <v>0</v>
      </c>
      <c r="P81" s="28" t="s">
        <v>77</v>
      </c>
      <c r="Q81" s="42" t="e">
        <f>#REF!+#REF!+#REF!</f>
        <v>#REF!</v>
      </c>
      <c r="R81" s="27" t="e">
        <f t="shared" si="33"/>
        <v>#REF!</v>
      </c>
      <c r="S81" s="25" t="e">
        <f>#REF!+#REF!+#REF!</f>
        <v>#REF!</v>
      </c>
      <c r="T81" s="26" t="e">
        <f t="shared" si="34"/>
        <v>#REF!</v>
      </c>
      <c r="U81" s="25" t="e">
        <f>#REF!+#REF!+#REF!</f>
        <v>#REF!</v>
      </c>
      <c r="V81" s="26" t="e">
        <f t="shared" si="35"/>
        <v>#REF!</v>
      </c>
      <c r="W81" s="25" t="e">
        <f>#REF!+#REF!+#REF!</f>
        <v>#REF!</v>
      </c>
      <c r="X81" s="26" t="e">
        <f t="shared" si="36"/>
        <v>#REF!</v>
      </c>
      <c r="Y81" s="38">
        <v>0</v>
      </c>
      <c r="AA81" s="136" t="s">
        <v>77</v>
      </c>
      <c r="AB81" s="42" t="e">
        <f>#REF!+#REF!+#REF!+#REF!</f>
        <v>#REF!</v>
      </c>
      <c r="AC81" s="137" t="e">
        <f t="shared" si="37"/>
        <v>#REF!</v>
      </c>
      <c r="AD81" s="25" t="e">
        <f>#REF!+#REF!+#REF!+#REF!</f>
        <v>#REF!</v>
      </c>
      <c r="AE81" s="139" t="e">
        <f t="shared" si="38"/>
        <v>#REF!</v>
      </c>
      <c r="AF81" s="25" t="e">
        <f>#REF!+#REF!+#REF!+#REF!</f>
        <v>#REF!</v>
      </c>
      <c r="AG81" s="139" t="e">
        <f t="shared" si="39"/>
        <v>#REF!</v>
      </c>
      <c r="AH81" s="25" t="e">
        <f>#REF!+#REF!+#REF!+#REF!</f>
        <v>#REF!</v>
      </c>
      <c r="AI81" s="139" t="e">
        <f t="shared" si="40"/>
        <v>#REF!</v>
      </c>
      <c r="AJ81" s="38">
        <v>0</v>
      </c>
      <c r="AM81" s="140"/>
      <c r="AN81" s="55"/>
    </row>
    <row r="82" spans="7:40" ht="14.25" customHeight="1" x14ac:dyDescent="0.45">
      <c r="H82" s="38">
        <v>7</v>
      </c>
      <c r="I82" s="121">
        <f>'Statistics LG'!A10</f>
        <v>0</v>
      </c>
      <c r="J82" s="38">
        <f>J81+'Statistics LG'!D10</f>
        <v>0</v>
      </c>
      <c r="K82" s="38">
        <f>K81+'Statistics WW'!D10</f>
        <v>0</v>
      </c>
      <c r="L82" s="38">
        <f>L81+'Statistics 5M'!D10</f>
        <v>0</v>
      </c>
      <c r="P82" s="48" t="s">
        <v>96</v>
      </c>
      <c r="Q82" s="42" t="e">
        <f>#REF!+#REF!+#REF!</f>
        <v>#REF!</v>
      </c>
      <c r="R82" s="27" t="e">
        <f t="shared" si="33"/>
        <v>#REF!</v>
      </c>
      <c r="S82" s="25" t="e">
        <f>#REF!+#REF!+#REF!</f>
        <v>#REF!</v>
      </c>
      <c r="T82" s="26" t="e">
        <f t="shared" si="34"/>
        <v>#REF!</v>
      </c>
      <c r="U82" s="25" t="e">
        <f>#REF!+#REF!+#REF!</f>
        <v>#REF!</v>
      </c>
      <c r="V82" s="26" t="e">
        <f t="shared" si="35"/>
        <v>#REF!</v>
      </c>
      <c r="W82" s="25" t="e">
        <f>#REF!+#REF!+#REF!</f>
        <v>#REF!</v>
      </c>
      <c r="X82" s="26" t="e">
        <f t="shared" si="36"/>
        <v>#REF!</v>
      </c>
      <c r="Y82" s="38">
        <v>0</v>
      </c>
      <c r="AA82" s="134" t="s">
        <v>96</v>
      </c>
      <c r="AB82" s="42" t="e">
        <f>#REF!+#REF!+#REF!+#REF!</f>
        <v>#REF!</v>
      </c>
      <c r="AC82" s="137" t="e">
        <f t="shared" si="37"/>
        <v>#REF!</v>
      </c>
      <c r="AD82" s="25" t="e">
        <f>#REF!+#REF!+#REF!+#REF!</f>
        <v>#REF!</v>
      </c>
      <c r="AE82" s="139" t="e">
        <f t="shared" si="38"/>
        <v>#REF!</v>
      </c>
      <c r="AF82" s="25" t="e">
        <f>#REF!+#REF!+#REF!+#REF!</f>
        <v>#REF!</v>
      </c>
      <c r="AG82" s="139" t="e">
        <f t="shared" si="39"/>
        <v>#REF!</v>
      </c>
      <c r="AH82" s="25" t="e">
        <f>#REF!+#REF!+#REF!+#REF!</f>
        <v>#REF!</v>
      </c>
      <c r="AI82" s="139" t="e">
        <f t="shared" si="40"/>
        <v>#REF!</v>
      </c>
      <c r="AJ82" s="38">
        <v>0</v>
      </c>
      <c r="AM82" s="140"/>
      <c r="AN82" s="55"/>
    </row>
    <row r="83" spans="7:40" ht="14.25" customHeight="1" x14ac:dyDescent="0.45">
      <c r="H83" s="38">
        <v>8</v>
      </c>
      <c r="I83" s="121">
        <f>'Statistics LG'!A11</f>
        <v>0</v>
      </c>
      <c r="J83" s="38">
        <f>J82+'Statistics LG'!D11</f>
        <v>0</v>
      </c>
      <c r="K83" s="38">
        <f>K82+'Statistics WW'!D11</f>
        <v>0</v>
      </c>
      <c r="L83" s="38">
        <f>L82+'Statistics 5M'!D11</f>
        <v>0</v>
      </c>
      <c r="AM83" s="59"/>
      <c r="AN83" s="55"/>
    </row>
    <row r="84" spans="7:40" ht="14.25" customHeight="1" x14ac:dyDescent="0.45">
      <c r="H84" s="38">
        <v>9</v>
      </c>
      <c r="I84" s="121">
        <f>'Statistics LG'!A12</f>
        <v>0</v>
      </c>
      <c r="J84" s="38">
        <f>J83+'Statistics LG'!D12</f>
        <v>0</v>
      </c>
      <c r="K84" s="38">
        <f>K83+'Statistics WW'!D12</f>
        <v>0</v>
      </c>
      <c r="L84" s="38">
        <f>L83+'Statistics 5M'!D12</f>
        <v>0</v>
      </c>
    </row>
    <row r="85" spans="7:40" ht="14.25" customHeight="1" x14ac:dyDescent="0.45">
      <c r="H85" s="38">
        <v>10</v>
      </c>
      <c r="I85" s="121">
        <f>'Statistics LG'!A13</f>
        <v>0</v>
      </c>
      <c r="J85" s="38">
        <f>J84+'Statistics LG'!D13</f>
        <v>0</v>
      </c>
      <c r="K85" s="38">
        <f>K84+'Statistics WW'!D13</f>
        <v>0</v>
      </c>
      <c r="L85" s="38">
        <f>L84+'Statistics 5M'!D13</f>
        <v>0</v>
      </c>
    </row>
    <row r="86" spans="7:40" ht="14.25" customHeight="1" x14ac:dyDescent="0.45">
      <c r="H86" s="38">
        <v>11</v>
      </c>
      <c r="I86" s="121">
        <f>'Statistics LG'!A14</f>
        <v>0</v>
      </c>
      <c r="J86" s="38">
        <f>J85+'Statistics LG'!D14</f>
        <v>0</v>
      </c>
      <c r="K86" s="38">
        <f>K85+'Statistics WW'!D14</f>
        <v>0</v>
      </c>
      <c r="L86" s="38">
        <f>L85+'Statistics 5M'!D14</f>
        <v>0</v>
      </c>
    </row>
    <row r="87" spans="7:40" ht="14.25" customHeight="1" x14ac:dyDescent="0.45">
      <c r="H87" s="38">
        <v>12</v>
      </c>
      <c r="I87" s="121">
        <f>'Statistics LG'!A15</f>
        <v>0</v>
      </c>
      <c r="J87" s="38">
        <f>J86+'Statistics LG'!D15</f>
        <v>0</v>
      </c>
      <c r="K87" s="38">
        <f>K86+'Statistics WW'!D15</f>
        <v>0</v>
      </c>
      <c r="L87" s="38">
        <f>L86+'Statistics 5M'!D15</f>
        <v>0</v>
      </c>
    </row>
    <row r="88" spans="7:40" ht="14.25" customHeight="1" x14ac:dyDescent="0.45">
      <c r="H88" s="38">
        <v>13</v>
      </c>
      <c r="I88" s="121">
        <f>'Statistics LG'!A16</f>
        <v>0</v>
      </c>
      <c r="J88" s="38">
        <f>J87+'Statistics LG'!D16</f>
        <v>0</v>
      </c>
      <c r="K88" s="38">
        <f>K87+'Statistics WW'!D16</f>
        <v>0</v>
      </c>
      <c r="L88" s="38">
        <f>L87+'Statistics 5M'!D16</f>
        <v>0</v>
      </c>
    </row>
    <row r="89" spans="7:40" ht="14.25" customHeight="1" x14ac:dyDescent="0.45">
      <c r="H89" s="38">
        <v>14</v>
      </c>
      <c r="I89" s="121">
        <f>'Statistics LG'!A17</f>
        <v>0</v>
      </c>
      <c r="J89" s="38">
        <f>J88+'Statistics LG'!D17</f>
        <v>0</v>
      </c>
      <c r="K89" s="38">
        <f>K88+'Statistics WW'!D17</f>
        <v>0</v>
      </c>
      <c r="L89" s="38">
        <f>L88+'Statistics 5M'!D17</f>
        <v>0</v>
      </c>
    </row>
    <row r="90" spans="7:40" ht="14.25" customHeight="1" x14ac:dyDescent="0.45">
      <c r="H90" s="38">
        <v>15</v>
      </c>
      <c r="I90" s="121">
        <f>'Statistics LG'!A18</f>
        <v>0</v>
      </c>
      <c r="J90" s="38">
        <f>J89+'Statistics LG'!D18</f>
        <v>0</v>
      </c>
      <c r="K90" s="38">
        <f>K89+'Statistics WW'!D18</f>
        <v>0</v>
      </c>
      <c r="L90" s="38">
        <f>L89+'Statistics 5M'!D18</f>
        <v>0</v>
      </c>
    </row>
    <row r="91" spans="7:40" ht="14.25" customHeight="1" x14ac:dyDescent="0.45"/>
    <row r="92" spans="7:40" ht="14.25" customHeight="1" x14ac:dyDescent="0.45"/>
    <row r="93" spans="7:40" ht="14.25" customHeight="1" x14ac:dyDescent="0.45"/>
    <row r="94" spans="7:40" ht="14.25" customHeight="1" x14ac:dyDescent="0.45">
      <c r="G94" t="s">
        <v>180</v>
      </c>
    </row>
    <row r="95" spans="7:40" ht="14.25" customHeight="1" x14ac:dyDescent="0.45">
      <c r="H95">
        <v>1</v>
      </c>
      <c r="I95" s="38">
        <v>2</v>
      </c>
      <c r="J95" s="38">
        <v>3</v>
      </c>
      <c r="K95" s="38">
        <v>4</v>
      </c>
      <c r="L95" s="38">
        <v>5</v>
      </c>
      <c r="M95" s="38">
        <v>6</v>
      </c>
      <c r="N95" s="38">
        <v>7</v>
      </c>
      <c r="O95" s="38">
        <v>8</v>
      </c>
      <c r="P95" s="38">
        <v>9</v>
      </c>
      <c r="Q95" s="38">
        <v>10</v>
      </c>
      <c r="R95" s="38">
        <v>11</v>
      </c>
      <c r="S95" s="38">
        <v>12</v>
      </c>
      <c r="T95" s="38">
        <v>13</v>
      </c>
    </row>
    <row r="96" spans="7:40" ht="14.25" customHeight="1" x14ac:dyDescent="0.45">
      <c r="G96" s="122" t="s">
        <v>46</v>
      </c>
      <c r="H96" s="40" t="e">
        <f>#REF!</f>
        <v>#REF!</v>
      </c>
      <c r="I96" s="40" t="e">
        <f>#REF!</f>
        <v>#REF!</v>
      </c>
      <c r="J96" s="40" t="e">
        <f>#REF!</f>
        <v>#REF!</v>
      </c>
      <c r="K96" s="40" t="e">
        <f>#REF!</f>
        <v>#REF!</v>
      </c>
      <c r="L96" s="40" t="e">
        <f>#REF!</f>
        <v>#REF!</v>
      </c>
      <c r="M96" s="40" t="e">
        <f>#REF!</f>
        <v>#REF!</v>
      </c>
      <c r="N96" s="40" t="e">
        <f>#REF!</f>
        <v>#REF!</v>
      </c>
      <c r="O96" s="40" t="e">
        <f>#REF!</f>
        <v>#REF!</v>
      </c>
      <c r="P96" s="40" t="e">
        <f>#REF!</f>
        <v>#REF!</v>
      </c>
      <c r="Q96" s="40" t="e">
        <f>#REF!</f>
        <v>#REF!</v>
      </c>
      <c r="R96" s="40" t="e">
        <f>#REF!</f>
        <v>#REF!</v>
      </c>
      <c r="S96" s="40" t="e">
        <f>#REF!</f>
        <v>#REF!</v>
      </c>
      <c r="T96" s="40" t="e">
        <f>#REF!</f>
        <v>#REF!</v>
      </c>
      <c r="U96" t="e" cm="1">
        <f t="array" ref="U96">LINEST(H96:T96)</f>
        <v>#VALUE!</v>
      </c>
    </row>
    <row r="97" spans="7:21" ht="14.25" customHeight="1" x14ac:dyDescent="0.45">
      <c r="G97" s="123" t="s">
        <v>50</v>
      </c>
      <c r="H97" s="40" t="e">
        <f>#REF!</f>
        <v>#REF!</v>
      </c>
      <c r="I97" s="40" t="e">
        <f>#REF!</f>
        <v>#REF!</v>
      </c>
      <c r="J97" s="40" t="e">
        <f>#REF!</f>
        <v>#REF!</v>
      </c>
      <c r="K97" s="40" t="e">
        <f>#REF!</f>
        <v>#REF!</v>
      </c>
      <c r="L97" s="40" t="e">
        <f>#REF!</f>
        <v>#REF!</v>
      </c>
      <c r="M97" s="40" t="e">
        <f>#REF!</f>
        <v>#REF!</v>
      </c>
      <c r="N97" s="40" t="e">
        <f>#REF!</f>
        <v>#REF!</v>
      </c>
      <c r="O97" s="40" t="e">
        <f>#REF!</f>
        <v>#REF!</v>
      </c>
      <c r="P97" s="40" t="e">
        <f>#REF!</f>
        <v>#REF!</v>
      </c>
      <c r="Q97" s="40" t="e">
        <f>#REF!</f>
        <v>#REF!</v>
      </c>
      <c r="R97" s="40" t="e">
        <f>#REF!</f>
        <v>#REF!</v>
      </c>
      <c r="S97" s="40" t="e">
        <f>#REF!</f>
        <v>#REF!</v>
      </c>
      <c r="T97" s="40" t="e">
        <f>#REF!</f>
        <v>#REF!</v>
      </c>
      <c r="U97" s="38" t="e" cm="1">
        <f t="array" ref="U97">LINEST(H97:T97)</f>
        <v>#VALUE!</v>
      </c>
    </row>
    <row r="98" spans="7:21" ht="14.25" customHeight="1" x14ac:dyDescent="0.45">
      <c r="G98" s="122" t="s">
        <v>52</v>
      </c>
      <c r="H98" s="40" t="e">
        <f>#REF!</f>
        <v>#REF!</v>
      </c>
      <c r="I98" s="40" t="e">
        <f>#REF!</f>
        <v>#REF!</v>
      </c>
      <c r="J98" s="40" t="e">
        <f>#REF!</f>
        <v>#REF!</v>
      </c>
      <c r="K98" s="40" t="e">
        <f>#REF!</f>
        <v>#REF!</v>
      </c>
      <c r="L98" s="40" t="e">
        <f>#REF!</f>
        <v>#REF!</v>
      </c>
      <c r="M98" s="40" t="e">
        <f>#REF!</f>
        <v>#REF!</v>
      </c>
      <c r="N98" s="40" t="e">
        <f>#REF!</f>
        <v>#REF!</v>
      </c>
      <c r="O98" s="40" t="e">
        <f>#REF!</f>
        <v>#REF!</v>
      </c>
      <c r="P98" s="40" t="e">
        <f>#REF!</f>
        <v>#REF!</v>
      </c>
      <c r="Q98" s="40" t="e">
        <f>#REF!</f>
        <v>#REF!</v>
      </c>
      <c r="R98" s="40" t="e">
        <f>#REF!</f>
        <v>#REF!</v>
      </c>
      <c r="S98" s="40" t="e">
        <f>#REF!</f>
        <v>#REF!</v>
      </c>
      <c r="T98" s="40" t="e">
        <f>#REF!</f>
        <v>#REF!</v>
      </c>
      <c r="U98" s="38" t="e" cm="1">
        <f t="array" ref="U98">LINEST(H98:T98)</f>
        <v>#VALUE!</v>
      </c>
    </row>
    <row r="99" spans="7:21" ht="14.25" customHeight="1" x14ac:dyDescent="0.45">
      <c r="G99" s="123" t="s">
        <v>55</v>
      </c>
      <c r="H99" s="40" t="e">
        <f>#REF!</f>
        <v>#REF!</v>
      </c>
      <c r="I99" s="40" t="e">
        <f>#REF!</f>
        <v>#REF!</v>
      </c>
      <c r="J99" s="40" t="e">
        <f>#REF!</f>
        <v>#REF!</v>
      </c>
      <c r="K99" s="40" t="e">
        <f>#REF!</f>
        <v>#REF!</v>
      </c>
      <c r="L99" s="40" t="e">
        <f>#REF!</f>
        <v>#REF!</v>
      </c>
      <c r="M99" s="40" t="e">
        <f>#REF!</f>
        <v>#REF!</v>
      </c>
      <c r="N99" s="40" t="e">
        <f>#REF!</f>
        <v>#REF!</v>
      </c>
      <c r="O99" s="40" t="e">
        <f>#REF!</f>
        <v>#REF!</v>
      </c>
      <c r="P99" s="40" t="e">
        <f>#REF!</f>
        <v>#REF!</v>
      </c>
      <c r="Q99" s="40" t="e">
        <f>#REF!</f>
        <v>#REF!</v>
      </c>
      <c r="R99" s="40" t="e">
        <f>#REF!</f>
        <v>#REF!</v>
      </c>
      <c r="S99" s="40" t="e">
        <f>#REF!</f>
        <v>#REF!</v>
      </c>
      <c r="T99" s="40" t="e">
        <f>#REF!</f>
        <v>#REF!</v>
      </c>
      <c r="U99" s="38" t="e" cm="1">
        <f t="array" ref="U99">LINEST(H99:T99)</f>
        <v>#VALUE!</v>
      </c>
    </row>
    <row r="100" spans="7:21" ht="14.25" customHeight="1" x14ac:dyDescent="0.45">
      <c r="G100" s="123" t="s">
        <v>58</v>
      </c>
      <c r="H100" s="40" t="e">
        <f>#REF!</f>
        <v>#REF!</v>
      </c>
      <c r="I100" s="40" t="e">
        <f>#REF!</f>
        <v>#REF!</v>
      </c>
      <c r="J100" s="40" t="e">
        <f>#REF!</f>
        <v>#REF!</v>
      </c>
      <c r="K100" s="40" t="e">
        <f>#REF!</f>
        <v>#REF!</v>
      </c>
      <c r="L100" s="40" t="e">
        <f>#REF!</f>
        <v>#REF!</v>
      </c>
      <c r="M100" s="40" t="e">
        <f>#REF!</f>
        <v>#REF!</v>
      </c>
      <c r="N100" s="40" t="e">
        <f>#REF!</f>
        <v>#REF!</v>
      </c>
      <c r="O100" s="40" t="e">
        <f>#REF!</f>
        <v>#REF!</v>
      </c>
      <c r="P100" s="40" t="e">
        <f>#REF!</f>
        <v>#REF!</v>
      </c>
      <c r="Q100" s="40" t="e">
        <f>#REF!</f>
        <v>#REF!</v>
      </c>
      <c r="R100" s="40" t="e">
        <f>#REF!</f>
        <v>#REF!</v>
      </c>
      <c r="S100" s="40" t="e">
        <f>#REF!</f>
        <v>#REF!</v>
      </c>
      <c r="T100" s="40" t="e">
        <f>#REF!</f>
        <v>#REF!</v>
      </c>
      <c r="U100" s="38" t="e" cm="1">
        <f t="array" ref="U100">LINEST(H100:T100)</f>
        <v>#VALUE!</v>
      </c>
    </row>
    <row r="101" spans="7:21" ht="14.25" customHeight="1" x14ac:dyDescent="0.45">
      <c r="G101" s="123" t="s">
        <v>61</v>
      </c>
      <c r="H101" s="40" t="e">
        <f>#REF!</f>
        <v>#REF!</v>
      </c>
      <c r="I101" s="40" t="e">
        <f>#REF!</f>
        <v>#REF!</v>
      </c>
      <c r="J101" s="40" t="e">
        <f>#REF!</f>
        <v>#REF!</v>
      </c>
      <c r="K101" s="40" t="e">
        <f>#REF!</f>
        <v>#REF!</v>
      </c>
      <c r="L101" s="40" t="e">
        <f>#REF!</f>
        <v>#REF!</v>
      </c>
      <c r="M101" s="40" t="e">
        <f>#REF!</f>
        <v>#REF!</v>
      </c>
      <c r="N101" s="40" t="e">
        <f>#REF!</f>
        <v>#REF!</v>
      </c>
      <c r="O101" s="40" t="e">
        <f>#REF!</f>
        <v>#REF!</v>
      </c>
      <c r="P101" s="40" t="e">
        <f>#REF!</f>
        <v>#REF!</v>
      </c>
      <c r="Q101" s="40" t="e">
        <f>#REF!</f>
        <v>#REF!</v>
      </c>
      <c r="R101" s="40" t="e">
        <f>#REF!</f>
        <v>#REF!</v>
      </c>
      <c r="S101" s="40" t="e">
        <f>#REF!</f>
        <v>#REF!</v>
      </c>
      <c r="T101" s="40" t="e">
        <f>#REF!</f>
        <v>#REF!</v>
      </c>
      <c r="U101" s="38" t="e" cm="1">
        <f t="array" ref="U101">LINEST(H101:T101)</f>
        <v>#VALUE!</v>
      </c>
    </row>
    <row r="102" spans="7:21" ht="14.25" customHeight="1" x14ac:dyDescent="0.45">
      <c r="G102" s="81" t="s">
        <v>65</v>
      </c>
      <c r="H102" s="40" t="e">
        <f>#REF!</f>
        <v>#REF!</v>
      </c>
      <c r="I102" s="40" t="e">
        <f>#REF!</f>
        <v>#REF!</v>
      </c>
      <c r="J102" s="40" t="e">
        <f>#REF!</f>
        <v>#REF!</v>
      </c>
      <c r="K102" s="40" t="e">
        <f>#REF!</f>
        <v>#REF!</v>
      </c>
      <c r="L102" s="40" t="e">
        <f>#REF!</f>
        <v>#REF!</v>
      </c>
      <c r="M102" s="40" t="e">
        <f>#REF!</f>
        <v>#REF!</v>
      </c>
      <c r="N102" s="40" t="e">
        <f>#REF!</f>
        <v>#REF!</v>
      </c>
      <c r="O102" s="40" t="e">
        <f>#REF!</f>
        <v>#REF!</v>
      </c>
      <c r="P102" s="40" t="e">
        <f>#REF!</f>
        <v>#REF!</v>
      </c>
      <c r="Q102" s="40" t="e">
        <f>#REF!</f>
        <v>#REF!</v>
      </c>
      <c r="R102" s="40" t="e">
        <f>#REF!</f>
        <v>#REF!</v>
      </c>
      <c r="S102" s="40" t="e">
        <f>#REF!</f>
        <v>#REF!</v>
      </c>
      <c r="T102" s="40" t="e">
        <f>#REF!</f>
        <v>#REF!</v>
      </c>
      <c r="U102" s="38" t="e" cm="1">
        <f t="array" ref="U102">LINEST(H102:T102)</f>
        <v>#VALUE!</v>
      </c>
    </row>
    <row r="103" spans="7:21" ht="14.25" customHeight="1" x14ac:dyDescent="0.45">
      <c r="G103" s="81" t="s">
        <v>68</v>
      </c>
      <c r="H103" s="40" t="e">
        <f>#REF!</f>
        <v>#REF!</v>
      </c>
      <c r="I103" s="40" t="e">
        <f>#REF!</f>
        <v>#REF!</v>
      </c>
      <c r="J103" s="40" t="e">
        <f>#REF!</f>
        <v>#REF!</v>
      </c>
      <c r="K103" s="40" t="e">
        <f>#REF!</f>
        <v>#REF!</v>
      </c>
      <c r="L103" s="40" t="e">
        <f>#REF!</f>
        <v>#REF!</v>
      </c>
      <c r="M103" s="40" t="e">
        <f>#REF!</f>
        <v>#REF!</v>
      </c>
      <c r="N103" s="40" t="e">
        <f>#REF!</f>
        <v>#REF!</v>
      </c>
      <c r="O103" s="40" t="e">
        <f>#REF!</f>
        <v>#REF!</v>
      </c>
      <c r="P103" s="40" t="e">
        <f>#REF!</f>
        <v>#REF!</v>
      </c>
      <c r="Q103" s="40" t="e">
        <f>#REF!</f>
        <v>#REF!</v>
      </c>
      <c r="R103" s="40" t="e">
        <f>#REF!</f>
        <v>#REF!</v>
      </c>
      <c r="S103" s="40" t="e">
        <f>#REF!</f>
        <v>#REF!</v>
      </c>
      <c r="T103" s="40" t="e">
        <f>#REF!</f>
        <v>#REF!</v>
      </c>
      <c r="U103" s="38" t="e" cm="1">
        <f t="array" ref="U103">LINEST(H103:T103)</f>
        <v>#VALUE!</v>
      </c>
    </row>
    <row r="104" spans="7:21" ht="14.25" customHeight="1" x14ac:dyDescent="0.45">
      <c r="G104" s="122" t="s">
        <v>70</v>
      </c>
      <c r="H104" s="40" t="e">
        <f>#REF!</f>
        <v>#REF!</v>
      </c>
      <c r="I104" s="40" t="e">
        <f>#REF!</f>
        <v>#REF!</v>
      </c>
      <c r="J104" s="40" t="e">
        <f>#REF!</f>
        <v>#REF!</v>
      </c>
      <c r="K104" s="40" t="e">
        <f>#REF!</f>
        <v>#REF!</v>
      </c>
      <c r="L104" s="40" t="e">
        <f>#REF!</f>
        <v>#REF!</v>
      </c>
      <c r="M104" s="40" t="e">
        <f>#REF!</f>
        <v>#REF!</v>
      </c>
      <c r="N104" s="40" t="e">
        <f>#REF!</f>
        <v>#REF!</v>
      </c>
      <c r="O104" s="40" t="e">
        <f>#REF!</f>
        <v>#REF!</v>
      </c>
      <c r="P104" s="40" t="e">
        <f>#REF!</f>
        <v>#REF!</v>
      </c>
      <c r="Q104" s="40" t="e">
        <f>#REF!</f>
        <v>#REF!</v>
      </c>
      <c r="R104" s="40" t="e">
        <f>#REF!</f>
        <v>#REF!</v>
      </c>
      <c r="S104" s="40" t="e">
        <f>#REF!</f>
        <v>#REF!</v>
      </c>
      <c r="T104" s="40" t="e">
        <f>#REF!</f>
        <v>#REF!</v>
      </c>
      <c r="U104" s="38" t="e" cm="1">
        <f t="array" ref="U104">LINEST(H104:T104)</f>
        <v>#VALUE!</v>
      </c>
    </row>
    <row r="105" spans="7:21" ht="14.25" customHeight="1" x14ac:dyDescent="0.45">
      <c r="G105" s="122" t="s">
        <v>71</v>
      </c>
      <c r="H105" s="40" t="e">
        <f>#REF!</f>
        <v>#REF!</v>
      </c>
      <c r="I105" s="40" t="e">
        <f>#REF!</f>
        <v>#REF!</v>
      </c>
      <c r="J105" s="40" t="e">
        <f>#REF!</f>
        <v>#REF!</v>
      </c>
      <c r="K105" s="40" t="e">
        <f>#REF!</f>
        <v>#REF!</v>
      </c>
      <c r="L105" s="40" t="e">
        <f>#REF!</f>
        <v>#REF!</v>
      </c>
      <c r="M105" s="40" t="e">
        <f>#REF!</f>
        <v>#REF!</v>
      </c>
      <c r="N105" s="40" t="e">
        <f>#REF!</f>
        <v>#REF!</v>
      </c>
      <c r="O105" s="40" t="e">
        <f>#REF!</f>
        <v>#REF!</v>
      </c>
      <c r="P105" s="40" t="e">
        <f>#REF!</f>
        <v>#REF!</v>
      </c>
      <c r="Q105" s="40" t="e">
        <f>#REF!</f>
        <v>#REF!</v>
      </c>
      <c r="R105" s="40" t="e">
        <f>#REF!</f>
        <v>#REF!</v>
      </c>
      <c r="S105" s="40" t="e">
        <f>#REF!</f>
        <v>#REF!</v>
      </c>
      <c r="T105" s="40" t="e">
        <f>#REF!</f>
        <v>#REF!</v>
      </c>
      <c r="U105" s="38" t="e" cm="1">
        <f t="array" ref="U105">LINEST(H105:T105)</f>
        <v>#VALUE!</v>
      </c>
    </row>
    <row r="106" spans="7:21" ht="14.25" customHeight="1" x14ac:dyDescent="0.45">
      <c r="G106" s="122" t="s">
        <v>156</v>
      </c>
      <c r="H106" s="40" t="e">
        <f>#REF!</f>
        <v>#REF!</v>
      </c>
      <c r="I106" s="40" t="e">
        <f>#REF!</f>
        <v>#REF!</v>
      </c>
      <c r="J106" s="40" t="e">
        <f>#REF!</f>
        <v>#REF!</v>
      </c>
      <c r="K106" s="40" t="e">
        <f>#REF!</f>
        <v>#REF!</v>
      </c>
      <c r="L106" s="40" t="e">
        <f>#REF!</f>
        <v>#REF!</v>
      </c>
      <c r="M106" s="40" t="e">
        <f>#REF!</f>
        <v>#REF!</v>
      </c>
      <c r="N106" s="40" t="e">
        <f>#REF!</f>
        <v>#REF!</v>
      </c>
      <c r="O106" s="40" t="e">
        <f>#REF!</f>
        <v>#REF!</v>
      </c>
      <c r="P106" s="40" t="e">
        <f>#REF!</f>
        <v>#REF!</v>
      </c>
      <c r="Q106" s="40" t="e">
        <f>#REF!</f>
        <v>#REF!</v>
      </c>
      <c r="R106" s="40" t="e">
        <f>#REF!</f>
        <v>#REF!</v>
      </c>
      <c r="S106" s="40" t="e">
        <f>#REF!</f>
        <v>#REF!</v>
      </c>
      <c r="T106" s="40" t="e">
        <f>#REF!</f>
        <v>#REF!</v>
      </c>
      <c r="U106" s="38" t="e" cm="1">
        <f t="array" ref="U106">LINEST(H106:T106)</f>
        <v>#VALUE!</v>
      </c>
    </row>
    <row r="107" spans="7:21" ht="14.25" customHeight="1" x14ac:dyDescent="0.45">
      <c r="G107" s="81" t="s">
        <v>155</v>
      </c>
      <c r="H107" s="40" t="e">
        <f>#REF!</f>
        <v>#REF!</v>
      </c>
      <c r="I107" s="40" t="e">
        <f>#REF!</f>
        <v>#REF!</v>
      </c>
      <c r="J107" s="40" t="e">
        <f>#REF!</f>
        <v>#REF!</v>
      </c>
      <c r="K107" s="40" t="e">
        <f>#REF!</f>
        <v>#REF!</v>
      </c>
      <c r="L107" s="40" t="e">
        <f>#REF!</f>
        <v>#REF!</v>
      </c>
      <c r="M107" s="40" t="e">
        <f>#REF!</f>
        <v>#REF!</v>
      </c>
      <c r="N107" s="40" t="e">
        <f>#REF!</f>
        <v>#REF!</v>
      </c>
      <c r="O107" s="40" t="e">
        <f>#REF!</f>
        <v>#REF!</v>
      </c>
      <c r="P107" s="40" t="e">
        <f>#REF!</f>
        <v>#REF!</v>
      </c>
      <c r="Q107" s="40" t="e">
        <f>#REF!</f>
        <v>#REF!</v>
      </c>
      <c r="R107" s="40" t="e">
        <f>#REF!</f>
        <v>#REF!</v>
      </c>
      <c r="S107" s="40" t="e">
        <f>#REF!</f>
        <v>#REF!</v>
      </c>
      <c r="T107" s="40" t="e">
        <f>#REF!</f>
        <v>#REF!</v>
      </c>
      <c r="U107" s="38" t="e" cm="1">
        <f t="array" ref="U107">LINEST(H107:T107)</f>
        <v>#VALUE!</v>
      </c>
    </row>
    <row r="108" spans="7:21" ht="14.25" customHeight="1" x14ac:dyDescent="0.45">
      <c r="G108" s="81" t="s">
        <v>75</v>
      </c>
      <c r="H108" s="40" t="e">
        <f>#REF!</f>
        <v>#REF!</v>
      </c>
      <c r="I108" s="40" t="e">
        <f>#REF!</f>
        <v>#REF!</v>
      </c>
      <c r="J108" s="40" t="e">
        <f>#REF!</f>
        <v>#REF!</v>
      </c>
      <c r="K108" s="40" t="e">
        <f>#REF!</f>
        <v>#REF!</v>
      </c>
      <c r="L108" s="40" t="e">
        <f>#REF!</f>
        <v>#REF!</v>
      </c>
      <c r="M108" s="40" t="e">
        <f>#REF!</f>
        <v>#REF!</v>
      </c>
      <c r="N108" s="40" t="e">
        <f>#REF!</f>
        <v>#REF!</v>
      </c>
      <c r="O108" s="40" t="e">
        <f>#REF!</f>
        <v>#REF!</v>
      </c>
      <c r="P108" s="40" t="e">
        <f>#REF!</f>
        <v>#REF!</v>
      </c>
      <c r="Q108" s="40" t="e">
        <f>#REF!</f>
        <v>#REF!</v>
      </c>
      <c r="R108" s="40" t="e">
        <f>#REF!</f>
        <v>#REF!</v>
      </c>
      <c r="S108" s="40" t="e">
        <f>#REF!</f>
        <v>#REF!</v>
      </c>
      <c r="T108" s="40" t="e">
        <f>#REF!</f>
        <v>#REF!</v>
      </c>
      <c r="U108" s="38" t="e" cm="1">
        <f t="array" ref="U108">LINEST(H108:T108)</f>
        <v>#VALUE!</v>
      </c>
    </row>
    <row r="109" spans="7:21" ht="14.25" customHeight="1" x14ac:dyDescent="0.45">
      <c r="G109" s="123" t="s">
        <v>76</v>
      </c>
      <c r="H109" s="40" t="e">
        <f>#REF!</f>
        <v>#REF!</v>
      </c>
      <c r="I109" s="40" t="e">
        <f>#REF!</f>
        <v>#REF!</v>
      </c>
      <c r="J109" s="40" t="e">
        <f>#REF!</f>
        <v>#REF!</v>
      </c>
      <c r="K109" s="40" t="e">
        <f>#REF!</f>
        <v>#REF!</v>
      </c>
      <c r="L109" s="40" t="e">
        <f>#REF!</f>
        <v>#REF!</v>
      </c>
      <c r="M109" s="40" t="e">
        <f>#REF!</f>
        <v>#REF!</v>
      </c>
      <c r="N109" s="40" t="e">
        <f>#REF!</f>
        <v>#REF!</v>
      </c>
      <c r="O109" s="40" t="e">
        <f>#REF!</f>
        <v>#REF!</v>
      </c>
      <c r="P109" s="40" t="e">
        <f>#REF!</f>
        <v>#REF!</v>
      </c>
      <c r="Q109" s="40" t="e">
        <f>#REF!</f>
        <v>#REF!</v>
      </c>
      <c r="R109" s="40" t="e">
        <f>#REF!</f>
        <v>#REF!</v>
      </c>
      <c r="S109" s="40" t="e">
        <f>#REF!</f>
        <v>#REF!</v>
      </c>
      <c r="T109" s="40" t="e">
        <f>#REF!</f>
        <v>#REF!</v>
      </c>
      <c r="U109" s="38" t="e" cm="1">
        <f t="array" ref="U109">LINEST(H109:T109)</f>
        <v>#VALUE!</v>
      </c>
    </row>
    <row r="110" spans="7:21" ht="14.25" customHeight="1" x14ac:dyDescent="0.45">
      <c r="G110" s="81" t="s">
        <v>77</v>
      </c>
      <c r="H110" s="40" t="e">
        <f>#REF!</f>
        <v>#REF!</v>
      </c>
      <c r="I110" s="40" t="e">
        <f>#REF!</f>
        <v>#REF!</v>
      </c>
      <c r="J110" s="40" t="e">
        <f>#REF!</f>
        <v>#REF!</v>
      </c>
      <c r="K110" s="40" t="e">
        <f>#REF!</f>
        <v>#REF!</v>
      </c>
      <c r="L110" s="40" t="e">
        <f>#REF!</f>
        <v>#REF!</v>
      </c>
      <c r="M110" s="40" t="e">
        <f>#REF!</f>
        <v>#REF!</v>
      </c>
      <c r="N110" s="40" t="e">
        <f>#REF!</f>
        <v>#REF!</v>
      </c>
      <c r="O110" s="40" t="e">
        <f>#REF!</f>
        <v>#REF!</v>
      </c>
      <c r="P110" s="40" t="e">
        <f>#REF!</f>
        <v>#REF!</v>
      </c>
      <c r="Q110" s="40" t="e">
        <f>#REF!</f>
        <v>#REF!</v>
      </c>
      <c r="R110" s="40" t="e">
        <f>#REF!</f>
        <v>#REF!</v>
      </c>
      <c r="S110" s="40" t="e">
        <f>#REF!</f>
        <v>#REF!</v>
      </c>
      <c r="T110" s="40" t="e">
        <f>#REF!</f>
        <v>#REF!</v>
      </c>
      <c r="U110" s="38" t="e" cm="1">
        <f t="array" ref="U110">LINEST(H110:T110)</f>
        <v>#VALUE!</v>
      </c>
    </row>
    <row r="111" spans="7:21" ht="14.25" customHeight="1" x14ac:dyDescent="0.45">
      <c r="G111" s="81" t="s">
        <v>96</v>
      </c>
      <c r="H111" s="40" t="e">
        <f>#REF!</f>
        <v>#REF!</v>
      </c>
      <c r="I111" s="40" t="e">
        <f>#REF!</f>
        <v>#REF!</v>
      </c>
      <c r="J111" s="40" t="e">
        <f>#REF!</f>
        <v>#REF!</v>
      </c>
      <c r="K111" s="40" t="e">
        <f>#REF!</f>
        <v>#REF!</v>
      </c>
      <c r="L111" s="40" t="e">
        <f>#REF!</f>
        <v>#REF!</v>
      </c>
      <c r="M111" s="40" t="e">
        <f>#REF!</f>
        <v>#REF!</v>
      </c>
      <c r="N111" s="40" t="e">
        <f>#REF!</f>
        <v>#REF!</v>
      </c>
      <c r="O111" s="40" t="e">
        <f>#REF!</f>
        <v>#REF!</v>
      </c>
      <c r="P111" s="40" t="e">
        <f>#REF!</f>
        <v>#REF!</v>
      </c>
      <c r="Q111" s="40" t="e">
        <f>#REF!</f>
        <v>#REF!</v>
      </c>
      <c r="R111" s="40" t="e">
        <f>#REF!</f>
        <v>#REF!</v>
      </c>
      <c r="S111" s="40" t="e">
        <f>#REF!</f>
        <v>#REF!</v>
      </c>
      <c r="T111" s="40" t="e">
        <f>#REF!</f>
        <v>#REF!</v>
      </c>
      <c r="U111" s="38" t="e" cm="1">
        <f t="array" ref="U111">LINEST(H111:T111)</f>
        <v>#VALUE!</v>
      </c>
    </row>
    <row r="112" spans="7:21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AH5:AJ6"/>
  </mergeCells>
  <phoneticPr fontId="17" type="noConversion"/>
  <conditionalFormatting sqref="AE11:AE23">
    <cfRule type="cellIs" dxfId="12" priority="11" operator="lessThan">
      <formula>$AE$6</formula>
    </cfRule>
    <cfRule type="cellIs" dxfId="11" priority="12" operator="greaterThan">
      <formula>$AE$6</formula>
    </cfRule>
  </conditionalFormatting>
  <conditionalFormatting sqref="AC8:AC23">
    <cfRule type="cellIs" dxfId="10" priority="3" operator="lessThan">
      <formula>0</formula>
    </cfRule>
    <cfRule type="cellIs" dxfId="9" priority="4" operator="greaterThan">
      <formula>0</formula>
    </cfRule>
  </conditionalFormatting>
  <conditionalFormatting sqref="U96:U111">
    <cfRule type="cellIs" dxfId="8" priority="2" operator="greaterThan">
      <formula>0</formula>
    </cfRule>
  </conditionalFormatting>
  <conditionalFormatting sqref="U96:U111">
    <cfRule type="cellIs" dxfId="7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1000"/>
  <sheetViews>
    <sheetView tabSelected="1" zoomScale="70" zoomScaleNormal="70" workbookViewId="0">
      <selection activeCell="J22" sqref="J22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36" ht="14.35" customHeight="1" x14ac:dyDescent="0.45"/>
    <row r="2" spans="1:36" ht="14.35" customHeight="1" x14ac:dyDescent="0.45">
      <c r="B2" s="4" t="s">
        <v>114</v>
      </c>
      <c r="L2" s="59"/>
      <c r="M2" s="59"/>
      <c r="N2" s="58"/>
      <c r="O2" s="59"/>
      <c r="P2" s="59"/>
      <c r="R2" t="s">
        <v>137</v>
      </c>
      <c r="T2">
        <f>'Stats Global'!Q5</f>
        <v>17</v>
      </c>
    </row>
    <row r="3" spans="1:36" ht="14.35" customHeight="1" x14ac:dyDescent="0.45">
      <c r="A3" s="1" t="s">
        <v>74</v>
      </c>
      <c r="B3" s="1" t="s">
        <v>91</v>
      </c>
      <c r="C3" s="1" t="s">
        <v>92</v>
      </c>
      <c r="D3" s="1" t="s">
        <v>0</v>
      </c>
      <c r="E3" s="38" t="s">
        <v>168</v>
      </c>
      <c r="F3" s="38" t="s">
        <v>169</v>
      </c>
      <c r="H3" s="1" t="s">
        <v>93</v>
      </c>
      <c r="I3" s="1" t="s">
        <v>94</v>
      </c>
      <c r="J3" s="59" t="s">
        <v>95</v>
      </c>
      <c r="L3" s="1" t="s">
        <v>89</v>
      </c>
      <c r="N3" s="59"/>
      <c r="O3" s="1" t="s">
        <v>90</v>
      </c>
      <c r="R3" s="52" t="s">
        <v>87</v>
      </c>
      <c r="S3" s="52" t="s">
        <v>0</v>
      </c>
      <c r="T3" s="52" t="s">
        <v>141</v>
      </c>
      <c r="U3" s="53" t="s">
        <v>1</v>
      </c>
      <c r="V3" s="54" t="s">
        <v>138</v>
      </c>
      <c r="W3" s="54" t="s">
        <v>2</v>
      </c>
      <c r="X3" s="54" t="s">
        <v>139</v>
      </c>
      <c r="Y3" s="53" t="s">
        <v>3</v>
      </c>
      <c r="Z3" s="54" t="s">
        <v>140</v>
      </c>
      <c r="AA3" s="54" t="s">
        <v>151</v>
      </c>
      <c r="AB3" s="54" t="s">
        <v>184</v>
      </c>
      <c r="AC3" s="54" t="s">
        <v>185</v>
      </c>
      <c r="AE3" t="s">
        <v>152</v>
      </c>
      <c r="AF3" t="s">
        <v>86</v>
      </c>
      <c r="AH3" s="146" t="s">
        <v>87</v>
      </c>
      <c r="AI3" s="147" t="s">
        <v>184</v>
      </c>
      <c r="AJ3" s="147" t="s">
        <v>185</v>
      </c>
    </row>
    <row r="4" spans="1:36" ht="14.35" customHeight="1" x14ac:dyDescent="0.45">
      <c r="A4" s="3"/>
      <c r="B4" s="15"/>
      <c r="C4" s="15"/>
      <c r="D4" s="15"/>
      <c r="H4" s="1"/>
      <c r="I4" s="1"/>
      <c r="J4" s="58"/>
      <c r="L4" s="1" t="s">
        <v>91</v>
      </c>
      <c r="M4" s="1" t="s">
        <v>92</v>
      </c>
      <c r="N4" s="58"/>
      <c r="O4" s="1" t="s">
        <v>91</v>
      </c>
      <c r="P4" s="1" t="s">
        <v>92</v>
      </c>
      <c r="R4" s="2" t="s">
        <v>25</v>
      </c>
      <c r="S4" s="55" t="e">
        <f>Table2[[#This Row],[Finishes]]+Table2[[#This Row],[Midranges]]+Table2[[#This Row],[Threes]]+Table2[[#This Row],[Threes]]</f>
        <v>#REF!</v>
      </c>
      <c r="T4" s="56" t="e">
        <f>Table2[[#This Row],[Points]]/($T$2-Table2[[#This Row],[DNP]])</f>
        <v>#REF!</v>
      </c>
      <c r="U4" s="57" t="e">
        <f>#REF!+#REF!+#REF!+#REF!+#REF!+#REF!+#REF!+#REF!+#REF!+#REF!+#REF!+#REF!+#REF!+#REF!+#REF!</f>
        <v>#REF!</v>
      </c>
      <c r="V4" s="95" t="e">
        <f>Table2[[#This Row],[Finishes]]/($T$2-Table2[[#This Row],[DNP]])</f>
        <v>#REF!</v>
      </c>
      <c r="W4" s="57" t="e">
        <f>#REF!+#REF!+#REF!+#REF!+#REF!+#REF!+#REF!+#REF!+#REF!+#REF!+#REF!+#REF!+#REF!+#REF!+#REF!</f>
        <v>#REF!</v>
      </c>
      <c r="X4" s="95" t="e">
        <f>Table2[[#This Row],[Midranges]]/($T$2-Table2[[#This Row],[DNP]])</f>
        <v>#REF!</v>
      </c>
      <c r="Y4" s="57" t="e">
        <f>#REF!+#REF!+#REF!+#REF!+#REF!+#REF!+#REF!+#REF!+#REF!+#REF!+#REF!+#REF!+#REF!+#REF!+#REF!</f>
        <v>#REF!</v>
      </c>
      <c r="Z4" s="58" t="e">
        <f>Table2[[#This Row],[Threes]]/($T$2-Table2[[#This Row],[DNP]])</f>
        <v>#REF!</v>
      </c>
      <c r="AA4" s="84">
        <f>'Stats Global'!Z8</f>
        <v>0</v>
      </c>
      <c r="AB4" s="59" t="e">
        <f>#REF!+#REF!+#REF!+#REF!+#REF!+#REF!</f>
        <v>#REF!</v>
      </c>
      <c r="AC4" s="84" t="e">
        <f>'Stats Global'!AB67-Table2[[#This Row],[Finals]]</f>
        <v>#REF!</v>
      </c>
      <c r="AE4" s="39" t="e">
        <f>'Stats Global'!R8-Table2[[#This Row],[Avg P]]</f>
        <v>#REF!</v>
      </c>
      <c r="AF4" s="51" t="e">
        <f>Table2[[#This Row],[Avg P]]/(Table2[[#This Row],[Avg P]]+AE4)</f>
        <v>#REF!</v>
      </c>
      <c r="AH4" s="141" t="s">
        <v>25</v>
      </c>
      <c r="AI4" s="141">
        <v>0</v>
      </c>
      <c r="AJ4" s="144">
        <v>0</v>
      </c>
    </row>
    <row r="5" spans="1:36" ht="14.35" customHeight="1" x14ac:dyDescent="0.45">
      <c r="A5" s="3"/>
      <c r="B5" s="15"/>
      <c r="C5" s="15"/>
      <c r="D5" s="15"/>
      <c r="J5" s="82"/>
      <c r="L5" s="16"/>
      <c r="M5" s="16"/>
      <c r="N5" s="157"/>
      <c r="O5" s="16"/>
      <c r="P5" s="16"/>
      <c r="R5" s="2" t="s">
        <v>28</v>
      </c>
      <c r="S5" s="55" t="e">
        <f>Table2[[#This Row],[Finishes]]+Table2[[#This Row],[Midranges]]+Table2[[#This Row],[Threes]]+Table2[[#This Row],[Threes]]</f>
        <v>#REF!</v>
      </c>
      <c r="T5" s="56" t="e">
        <f>Table2[[#This Row],[Points]]/($T$2-Table2[[#This Row],[DNP]])</f>
        <v>#REF!</v>
      </c>
      <c r="U5" s="57" t="e">
        <f>#REF!+#REF!+#REF!+#REF!+#REF!+#REF!+#REF!+#REF!+#REF!+#REF!+#REF!+#REF!+#REF!+#REF!+#REF!</f>
        <v>#REF!</v>
      </c>
      <c r="V5" s="95" t="e">
        <f>Table2[[#This Row],[Finishes]]/($T$2-Table2[[#This Row],[DNP]])</f>
        <v>#REF!</v>
      </c>
      <c r="W5" s="57" t="e">
        <f>#REF!+#REF!+#REF!+#REF!+#REF!+#REF!+#REF!+#REF!+#REF!+#REF!+#REF!+#REF!+#REF!+#REF!+#REF!</f>
        <v>#REF!</v>
      </c>
      <c r="X5" s="95" t="e">
        <f>Table2[[#This Row],[Midranges]]/($T$2-Table2[[#This Row],[DNP]])</f>
        <v>#REF!</v>
      </c>
      <c r="Y5" s="57" t="e">
        <f>#REF!+#REF!+#REF!+#REF!+#REF!+#REF!+#REF!+#REF!+#REF!+#REF!+#REF!+#REF!+#REF!+#REF!+#REF!</f>
        <v>#REF!</v>
      </c>
      <c r="Z5" s="58" t="e">
        <f>Table2[[#This Row],[Threes]]/($T$2-Table2[[#This Row],[DNP]])</f>
        <v>#REF!</v>
      </c>
      <c r="AA5" s="84">
        <f>'Stats Global'!Z9</f>
        <v>2</v>
      </c>
      <c r="AB5" s="59" t="e">
        <f>#REF!+#REF!+#REF!+#REF!+#REF!+#REF!</f>
        <v>#REF!</v>
      </c>
      <c r="AC5" s="84" t="e">
        <f>'Stats Global'!AB68-Table2[[#This Row],[Finals]]</f>
        <v>#REF!</v>
      </c>
      <c r="AE5" s="39" t="e">
        <f>'Stats Global'!R9-Table2[[#This Row],[Avg P]]</f>
        <v>#REF!</v>
      </c>
      <c r="AF5" s="51" t="e">
        <f>Table2[[#This Row],[Avg P]]/(Table2[[#This Row],[Avg P]]+AE5)</f>
        <v>#REF!</v>
      </c>
      <c r="AH5" s="142" t="s">
        <v>28</v>
      </c>
      <c r="AI5" s="142">
        <v>1</v>
      </c>
      <c r="AJ5" s="145">
        <v>0</v>
      </c>
    </row>
    <row r="6" spans="1:36" ht="14.35" customHeight="1" x14ac:dyDescent="0.45">
      <c r="A6" s="3"/>
      <c r="B6" s="15"/>
      <c r="C6" s="15"/>
      <c r="D6" s="15"/>
      <c r="I6" s="1"/>
      <c r="J6" s="82"/>
      <c r="L6" s="16"/>
      <c r="M6" s="16"/>
      <c r="N6" s="157"/>
      <c r="O6" s="16"/>
      <c r="P6" s="16"/>
      <c r="R6" s="2" t="s">
        <v>30</v>
      </c>
      <c r="S6" s="55" t="e">
        <f>Table2[[#This Row],[Finishes]]+Table2[[#This Row],[Midranges]]+Table2[[#This Row],[Threes]]+Table2[[#This Row],[Threes]]</f>
        <v>#REF!</v>
      </c>
      <c r="T6" s="56" t="e">
        <f>Table2[[#This Row],[Points]]/($T$2-Table2[[#This Row],[DNP]])</f>
        <v>#REF!</v>
      </c>
      <c r="U6" s="57" t="e">
        <f>#REF!+#REF!+#REF!+#REF!+#REF!+#REF!+#REF!+#REF!+#REF!+#REF!+#REF!+#REF!+#REF!+#REF!+#REF!</f>
        <v>#REF!</v>
      </c>
      <c r="V6" s="95" t="e">
        <f>Table2[[#This Row],[Finishes]]/($T$2-Table2[[#This Row],[DNP]])</f>
        <v>#REF!</v>
      </c>
      <c r="W6" s="57" t="e">
        <f>#REF!+#REF!+#REF!+#REF!+#REF!+#REF!+#REF!+#REF!+#REF!+#REF!+#REF!+#REF!+#REF!+#REF!+#REF!</f>
        <v>#REF!</v>
      </c>
      <c r="X6" s="95" t="e">
        <f>Table2[[#This Row],[Midranges]]/($T$2-Table2[[#This Row],[DNP]])</f>
        <v>#REF!</v>
      </c>
      <c r="Y6" s="57" t="e">
        <f>#REF!+#REF!+#REF!+#REF!+#REF!+#REF!+#REF!+#REF!+#REF!+#REF!+#REF!+#REF!+#REF!+#REF!+#REF!</f>
        <v>#REF!</v>
      </c>
      <c r="Z6" s="58" t="e">
        <f>Table2[[#This Row],[Threes]]/($T$2-Table2[[#This Row],[DNP]])</f>
        <v>#REF!</v>
      </c>
      <c r="AA6" s="84">
        <f>'Stats Global'!Z10</f>
        <v>3</v>
      </c>
      <c r="AB6" s="59" t="e">
        <f>#REF!+#REF!+#REF!+#REF!+#REF!+#REF!</f>
        <v>#REF!</v>
      </c>
      <c r="AC6" s="84" t="e">
        <f>'Stats Global'!AB69-Table2[[#This Row],[Finals]]</f>
        <v>#REF!</v>
      </c>
      <c r="AE6" s="39" t="e">
        <f>'Stats Global'!R10-Table2[[#This Row],[Avg P]]</f>
        <v>#REF!</v>
      </c>
      <c r="AF6" s="51" t="e">
        <f>Table2[[#This Row],[Avg P]]/(Table2[[#This Row],[Avg P]]+AE6)</f>
        <v>#REF!</v>
      </c>
      <c r="AH6" s="141" t="s">
        <v>30</v>
      </c>
      <c r="AI6" s="141">
        <v>6</v>
      </c>
      <c r="AJ6" s="144">
        <v>1</v>
      </c>
    </row>
    <row r="7" spans="1:36" ht="14.35" customHeight="1" x14ac:dyDescent="0.45">
      <c r="A7" s="3"/>
      <c r="B7" s="15"/>
      <c r="C7" s="15"/>
      <c r="D7" s="15"/>
      <c r="I7" s="1"/>
      <c r="J7" s="82"/>
      <c r="L7" s="16"/>
      <c r="M7" s="16"/>
      <c r="N7" s="157"/>
      <c r="O7" s="16"/>
      <c r="P7" s="16"/>
      <c r="R7" s="2" t="s">
        <v>36</v>
      </c>
      <c r="S7" s="55" t="e">
        <f>Table2[[#This Row],[Finishes]]+Table2[[#This Row],[Midranges]]+Table2[[#This Row],[Threes]]+Table2[[#This Row],[Threes]]</f>
        <v>#REF!</v>
      </c>
      <c r="T7" s="56" t="e">
        <f>Table2[[#This Row],[Points]]/($T$2-Table2[[#This Row],[DNP]])</f>
        <v>#REF!</v>
      </c>
      <c r="U7" s="57" t="e">
        <f>#REF!+#REF!+#REF!+#REF!+#REF!+#REF!+#REF!+#REF!+#REF!+#REF!+#REF!+#REF!+#REF!+#REF!+#REF!</f>
        <v>#REF!</v>
      </c>
      <c r="V7" s="95" t="e">
        <f>Table2[[#This Row],[Finishes]]/($T$2-Table2[[#This Row],[DNP]])</f>
        <v>#REF!</v>
      </c>
      <c r="W7" s="57" t="e">
        <f>#REF!+#REF!+#REF!+#REF!+#REF!+#REF!+#REF!+#REF!+#REF!+#REF!+#REF!+#REF!+#REF!+#REF!+#REF!</f>
        <v>#REF!</v>
      </c>
      <c r="X7" s="95" t="e">
        <f>Table2[[#This Row],[Midranges]]/($T$2-Table2[[#This Row],[DNP]])</f>
        <v>#REF!</v>
      </c>
      <c r="Y7" s="57" t="e">
        <f>#REF!+#REF!+#REF!+#REF!+#REF!+#REF!+#REF!+#REF!+#REF!+#REF!+#REF!+#REF!+#REF!+#REF!+#REF!</f>
        <v>#REF!</v>
      </c>
      <c r="Z7" s="58" t="e">
        <f>Table2[[#This Row],[Threes]]/($T$2-Table2[[#This Row],[DNP]])</f>
        <v>#REF!</v>
      </c>
      <c r="AA7" s="84">
        <f>'Stats Global'!Z11</f>
        <v>1</v>
      </c>
      <c r="AB7" s="59" t="e">
        <f>#REF!+#REF!+#REF!+#REF!+#REF!+#REF!</f>
        <v>#REF!</v>
      </c>
      <c r="AC7" s="84" t="e">
        <f>'Stats Global'!AB70-Table2[[#This Row],[Finals]]</f>
        <v>#REF!</v>
      </c>
      <c r="AE7" s="39" t="e">
        <f>'Stats Global'!R11-Table2[[#This Row],[Avg P]]</f>
        <v>#REF!</v>
      </c>
      <c r="AF7" s="51" t="e">
        <f>Table2[[#This Row],[Avg P]]/(Table2[[#This Row],[Avg P]]+AE7)</f>
        <v>#REF!</v>
      </c>
      <c r="AH7" s="142" t="s">
        <v>36</v>
      </c>
      <c r="AI7" s="142">
        <v>0</v>
      </c>
      <c r="AJ7" s="145">
        <v>1</v>
      </c>
    </row>
    <row r="8" spans="1:36" ht="14.35" customHeight="1" x14ac:dyDescent="0.45">
      <c r="A8" s="3"/>
      <c r="B8" s="15"/>
      <c r="C8" s="15"/>
      <c r="D8" s="15"/>
      <c r="I8" s="1"/>
      <c r="J8" s="82"/>
      <c r="L8" s="16"/>
      <c r="M8" s="16"/>
      <c r="N8" s="157"/>
      <c r="O8" s="16"/>
      <c r="P8" s="16"/>
      <c r="R8" s="2" t="s">
        <v>38</v>
      </c>
      <c r="S8" s="55" t="e">
        <f>Table2[[#This Row],[Finishes]]+Table2[[#This Row],[Midranges]]+Table2[[#This Row],[Threes]]+Table2[[#This Row],[Threes]]</f>
        <v>#REF!</v>
      </c>
      <c r="T8" s="56" t="e">
        <f>Table2[[#This Row],[Points]]/($T$2-Table2[[#This Row],[DNP]])</f>
        <v>#REF!</v>
      </c>
      <c r="U8" s="57" t="e">
        <f>#REF!+#REF!+#REF!+#REF!+#REF!+#REF!+#REF!+#REF!+#REF!+#REF!+#REF!+#REF!+#REF!+#REF!+#REF!</f>
        <v>#REF!</v>
      </c>
      <c r="V8" s="95" t="e">
        <f>Table2[[#This Row],[Finishes]]/($T$2-Table2[[#This Row],[DNP]])</f>
        <v>#REF!</v>
      </c>
      <c r="W8" s="57" t="e">
        <f>#REF!+#REF!+#REF!+#REF!+#REF!+#REF!+#REF!+#REF!+#REF!+#REF!+#REF!+#REF!+#REF!+#REF!+#REF!</f>
        <v>#REF!</v>
      </c>
      <c r="X8" s="95" t="e">
        <f>Table2[[#This Row],[Midranges]]/($T$2-Table2[[#This Row],[DNP]])</f>
        <v>#REF!</v>
      </c>
      <c r="Y8" s="57" t="e">
        <f>#REF!+#REF!+#REF!+#REF!+#REF!+#REF!+#REF!+#REF!+#REF!+#REF!+#REF!+#REF!+#REF!+#REF!+#REF!</f>
        <v>#REF!</v>
      </c>
      <c r="Z8" s="58" t="e">
        <f>Table2[[#This Row],[Threes]]/($T$2-Table2[[#This Row],[DNP]])</f>
        <v>#REF!</v>
      </c>
      <c r="AA8" s="84">
        <f>'Stats Global'!Z12</f>
        <v>0</v>
      </c>
      <c r="AB8" s="59" t="e">
        <f>#REF!+#REF!+#REF!+#REF!+#REF!+#REF!</f>
        <v>#REF!</v>
      </c>
      <c r="AC8" s="84" t="e">
        <f>'Stats Global'!AB71-Table2[[#This Row],[Finals]]</f>
        <v>#REF!</v>
      </c>
      <c r="AE8" s="39" t="e">
        <f>'Stats Global'!R12-Table2[[#This Row],[Avg P]]</f>
        <v>#REF!</v>
      </c>
      <c r="AF8" s="51" t="e">
        <f>Table2[[#This Row],[Avg P]]/(Table2[[#This Row],[Avg P]]+AE8)</f>
        <v>#REF!</v>
      </c>
      <c r="AH8" s="141" t="s">
        <v>38</v>
      </c>
      <c r="AI8" s="141">
        <v>0</v>
      </c>
      <c r="AJ8" s="144">
        <v>4</v>
      </c>
    </row>
    <row r="9" spans="1:36" ht="14.35" customHeight="1" x14ac:dyDescent="0.45">
      <c r="A9" s="3"/>
      <c r="B9" s="15"/>
      <c r="C9" s="15"/>
      <c r="D9" s="15"/>
      <c r="I9" s="1"/>
      <c r="J9" s="82"/>
      <c r="L9" s="16"/>
      <c r="M9" s="16"/>
      <c r="N9" s="157"/>
      <c r="O9" s="16"/>
      <c r="P9" s="16"/>
      <c r="R9" s="2" t="s">
        <v>43</v>
      </c>
      <c r="S9" s="55" t="e">
        <f>Table2[[#This Row],[Finishes]]+Table2[[#This Row],[Midranges]]+Table2[[#This Row],[Threes]]+Table2[[#This Row],[Threes]]</f>
        <v>#REF!</v>
      </c>
      <c r="T9" s="56" t="e">
        <f>Table2[[#This Row],[Points]]/($T$2-Table2[[#This Row],[DNP]])</f>
        <v>#REF!</v>
      </c>
      <c r="U9" s="57" t="e">
        <f>#REF!+#REF!+#REF!+#REF!+#REF!+#REF!+#REF!+#REF!+#REF!+#REF!+#REF!+#REF!+#REF!+#REF!+#REF!</f>
        <v>#REF!</v>
      </c>
      <c r="V9" s="95" t="e">
        <f>Table2[[#This Row],[Finishes]]/($T$2-Table2[[#This Row],[DNP]])</f>
        <v>#REF!</v>
      </c>
      <c r="W9" s="57" t="e">
        <f>#REF!+#REF!+#REF!+#REF!+#REF!+#REF!+#REF!+#REF!+#REF!+#REF!+#REF!+#REF!+#REF!+#REF!+#REF!</f>
        <v>#REF!</v>
      </c>
      <c r="X9" s="95" t="e">
        <f>Table2[[#This Row],[Midranges]]/($T$2-Table2[[#This Row],[DNP]])</f>
        <v>#REF!</v>
      </c>
      <c r="Y9" s="57" t="e">
        <f>#REF!+#REF!+#REF!+#REF!+#REF!+#REF!+#REF!+#REF!+#REF!+#REF!+#REF!+#REF!+#REF!+#REF!+#REF!</f>
        <v>#REF!</v>
      </c>
      <c r="Z9" s="58" t="e">
        <f>Table2[[#This Row],[Threes]]/($T$2-Table2[[#This Row],[DNP]])</f>
        <v>#REF!</v>
      </c>
      <c r="AA9" s="84">
        <f>'Stats Global'!Z13</f>
        <v>3</v>
      </c>
      <c r="AB9" s="59" t="e">
        <f>#REF!+#REF!+#REF!+#REF!+#REF!+#REF!</f>
        <v>#REF!</v>
      </c>
      <c r="AC9" s="84" t="e">
        <f>'Stats Global'!AB72-Table2[[#This Row],[Finals]]</f>
        <v>#REF!</v>
      </c>
      <c r="AE9" s="39" t="e">
        <f>'Stats Global'!R13-Table2[[#This Row],[Avg P]]</f>
        <v>#REF!</v>
      </c>
      <c r="AF9" s="51" t="e">
        <f>Table2[[#This Row],[Avg P]]/(Table2[[#This Row],[Avg P]]+AE9)</f>
        <v>#REF!</v>
      </c>
      <c r="AH9" s="142" t="s">
        <v>43</v>
      </c>
      <c r="AI9" s="142">
        <v>2</v>
      </c>
      <c r="AJ9" s="145">
        <v>1</v>
      </c>
    </row>
    <row r="10" spans="1:36" ht="14.35" customHeight="1" x14ac:dyDescent="0.45">
      <c r="A10" s="3"/>
      <c r="B10" s="15"/>
      <c r="C10" s="15"/>
      <c r="D10" s="15"/>
      <c r="I10" s="1"/>
      <c r="J10" s="82"/>
      <c r="L10" s="16"/>
      <c r="M10" s="16"/>
      <c r="N10" s="157"/>
      <c r="O10" s="16"/>
      <c r="P10" s="16"/>
      <c r="R10" s="108" t="s">
        <v>45</v>
      </c>
      <c r="S10" s="109" t="e">
        <f>Table2[[#This Row],[Finishes]]+Table2[[#This Row],[Midranges]]+Table2[[#This Row],[Threes]]+Table2[[#This Row],[Threes]]</f>
        <v>#REF!</v>
      </c>
      <c r="T10" s="110" t="e">
        <f>Table2[[#This Row],[Points]]/($T$2-Table2[[#This Row],[DNP]])</f>
        <v>#REF!</v>
      </c>
      <c r="U10" s="111" t="e">
        <f>#REF!+#REF!+#REF!+#REF!+#REF!+#REF!+#REF!+#REF!+#REF!+#REF!+#REF!+#REF!+#REF!+#REF!+#REF!</f>
        <v>#REF!</v>
      </c>
      <c r="V10" s="112" t="e">
        <f>Table2[[#This Row],[Finishes]]/($T$2-Table2[[#This Row],[DNP]])</f>
        <v>#REF!</v>
      </c>
      <c r="W10" s="111" t="e">
        <f>#REF!+#REF!+#REF!+#REF!+#REF!+#REF!+#REF!+#REF!+#REF!+#REF!+#REF!+#REF!+#REF!+#REF!+#REF!</f>
        <v>#REF!</v>
      </c>
      <c r="X10" s="112" t="e">
        <f>Table2[[#This Row],[Midranges]]/($T$2-Table2[[#This Row],[DNP]])</f>
        <v>#REF!</v>
      </c>
      <c r="Y10" s="111" t="e">
        <f>#REF!+#REF!+#REF!+#REF!+#REF!+#REF!+#REF!+#REF!+#REF!+#REF!+#REF!+#REF!+#REF!+#REF!+#REF!</f>
        <v>#REF!</v>
      </c>
      <c r="Z10" s="113" t="e">
        <f>Table2[[#This Row],[Threes]]/($T$2-Table2[[#This Row],[DNP]])</f>
        <v>#REF!</v>
      </c>
      <c r="AA10" s="114">
        <f>'Stats Global'!Z14</f>
        <v>0</v>
      </c>
      <c r="AB10" s="59" t="e">
        <f>#REF!+#REF!+#REF!+#REF!+#REF!+#REF!</f>
        <v>#REF!</v>
      </c>
      <c r="AC10" s="84" t="e">
        <f>'Stats Global'!AB73-Table2[[#This Row],[Finals]]</f>
        <v>#REF!</v>
      </c>
      <c r="AE10" s="115" t="e">
        <f>'Stats Global'!R14-Table2[[#This Row],[Avg P]]</f>
        <v>#REF!</v>
      </c>
      <c r="AF10" s="117" t="e">
        <f>Table2[[#This Row],[Avg P]]/(Table2[[#This Row],[Avg P]]+AE10)</f>
        <v>#REF!</v>
      </c>
      <c r="AH10" s="143" t="s">
        <v>45</v>
      </c>
      <c r="AI10" s="141">
        <v>3</v>
      </c>
      <c r="AJ10" s="144">
        <v>4</v>
      </c>
    </row>
    <row r="11" spans="1:36" ht="14.35" customHeight="1" x14ac:dyDescent="0.45">
      <c r="A11" s="3"/>
      <c r="B11" s="15"/>
      <c r="C11" s="15"/>
      <c r="D11" s="15"/>
      <c r="I11" s="1"/>
      <c r="J11" s="82"/>
      <c r="L11" s="16"/>
      <c r="M11" s="16"/>
      <c r="N11" s="157"/>
      <c r="O11" s="16"/>
      <c r="P11" s="16"/>
      <c r="R11" s="108" t="s">
        <v>47</v>
      </c>
      <c r="S11" s="109" t="e">
        <f>Table2[[#This Row],[Finishes]]+Table2[[#This Row],[Midranges]]+Table2[[#This Row],[Threes]]+Table2[[#This Row],[Threes]]</f>
        <v>#REF!</v>
      </c>
      <c r="T11" s="110" t="e">
        <f>Table2[[#This Row],[Points]]/($T$2-Table2[[#This Row],[DNP]])</f>
        <v>#REF!</v>
      </c>
      <c r="U11" s="111" t="e">
        <f>#REF!+#REF!+#REF!+#REF!+#REF!+#REF!+#REF!+#REF!+#REF!+#REF!+#REF!+#REF!+#REF!+#REF!+#REF!</f>
        <v>#REF!</v>
      </c>
      <c r="V11" s="112" t="e">
        <f>Table2[[#This Row],[Finishes]]/($T$2-Table2[[#This Row],[DNP]])</f>
        <v>#REF!</v>
      </c>
      <c r="W11" s="111" t="e">
        <f>#REF!+#REF!+#REF!+#REF!+#REF!+#REF!+#REF!+#REF!+#REF!+#REF!+#REF!+#REF!+#REF!+#REF!+#REF!</f>
        <v>#REF!</v>
      </c>
      <c r="X11" s="112" t="e">
        <f>Table2[[#This Row],[Midranges]]/($T$2-Table2[[#This Row],[DNP]])</f>
        <v>#REF!</v>
      </c>
      <c r="Y11" s="111" t="e">
        <f>#REF!+#REF!+#REF!+#REF!+#REF!+#REF!+#REF!+#REF!+#REF!+#REF!+#REF!+#REF!+#REF!+#REF!+#REF!</f>
        <v>#REF!</v>
      </c>
      <c r="Z11" s="113" t="e">
        <f>Table2[[#This Row],[Threes]]/($T$2-Table2[[#This Row],[DNP]])</f>
        <v>#REF!</v>
      </c>
      <c r="AA11" s="114">
        <f>'Stats Global'!Z15</f>
        <v>0</v>
      </c>
      <c r="AB11" s="59" t="e">
        <f>#REF!+#REF!+#REF!+#REF!+#REF!+#REF!</f>
        <v>#REF!</v>
      </c>
      <c r="AC11" s="84" t="e">
        <f>'Stats Global'!AB74-Table2[[#This Row],[Finals]]</f>
        <v>#REF!</v>
      </c>
      <c r="AE11" s="115" t="e">
        <f>'Stats Global'!R15-Table2[[#This Row],[Avg P]]</f>
        <v>#REF!</v>
      </c>
      <c r="AF11" s="117" t="e">
        <f>Table2[[#This Row],[Avg P]]/(Table2[[#This Row],[Avg P]]+AE11)</f>
        <v>#REF!</v>
      </c>
      <c r="AH11" s="143" t="s">
        <v>47</v>
      </c>
      <c r="AI11" s="142">
        <v>2</v>
      </c>
      <c r="AJ11" s="145">
        <v>3</v>
      </c>
    </row>
    <row r="12" spans="1:36" ht="14.35" customHeight="1" x14ac:dyDescent="0.45">
      <c r="A12" s="3"/>
      <c r="B12" s="15"/>
      <c r="C12" s="15"/>
      <c r="D12" s="15"/>
      <c r="I12" s="1"/>
      <c r="J12" s="82"/>
      <c r="L12" s="16"/>
      <c r="M12" s="16"/>
      <c r="N12" s="157"/>
      <c r="O12" s="16"/>
      <c r="P12" s="16"/>
      <c r="R12" s="2" t="s">
        <v>51</v>
      </c>
      <c r="S12" s="55" t="e">
        <f>Table2[[#This Row],[Finishes]]+Table2[[#This Row],[Midranges]]+Table2[[#This Row],[Threes]]+Table2[[#This Row],[Threes]]</f>
        <v>#REF!</v>
      </c>
      <c r="T12" s="56" t="e">
        <f>Table2[[#This Row],[Points]]/($T$2-Table2[[#This Row],[DNP]])</f>
        <v>#REF!</v>
      </c>
      <c r="U12" s="57" t="e">
        <f>#REF!+#REF!+#REF!+#REF!+#REF!+#REF!+#REF!+#REF!+#REF!+#REF!+#REF!+#REF!+#REF!+#REF!+#REF!</f>
        <v>#REF!</v>
      </c>
      <c r="V12" s="95" t="e">
        <f>Table2[[#This Row],[Finishes]]/($T$2-Table2[[#This Row],[DNP]])</f>
        <v>#REF!</v>
      </c>
      <c r="W12" s="57" t="e">
        <f>#REF!+#REF!+#REF!+#REF!+#REF!+#REF!+#REF!+#REF!+#REF!+#REF!+#REF!+#REF!+#REF!+#REF!+#REF!</f>
        <v>#REF!</v>
      </c>
      <c r="X12" s="95" t="e">
        <f>Table2[[#This Row],[Midranges]]/($T$2-Table2[[#This Row],[DNP]])</f>
        <v>#REF!</v>
      </c>
      <c r="Y12" s="57" t="e">
        <f>#REF!+#REF!+#REF!+#REF!+#REF!+#REF!+#REF!+#REF!+#REF!+#REF!+#REF!+#REF!+#REF!+#REF!+#REF!</f>
        <v>#REF!</v>
      </c>
      <c r="Z12" s="58" t="e">
        <f>Table2[[#This Row],[Threes]]/($T$2-Table2[[#This Row],[DNP]])</f>
        <v>#REF!</v>
      </c>
      <c r="AA12" s="84">
        <f>'Stats Global'!Z16</f>
        <v>2</v>
      </c>
      <c r="AB12" s="59" t="e">
        <f>#REF!+#REF!+#REF!+#REF!+#REF!+#REF!</f>
        <v>#REF!</v>
      </c>
      <c r="AC12" s="84" t="e">
        <f>'Stats Global'!AB75-Table2[[#This Row],[Finals]]</f>
        <v>#REF!</v>
      </c>
      <c r="AE12" s="39" t="e">
        <f>'Stats Global'!R16-Table2[[#This Row],[Avg P]]</f>
        <v>#REF!</v>
      </c>
      <c r="AF12" s="51" t="e">
        <f>Table2[[#This Row],[Avg P]]/(Table2[[#This Row],[Avg P]]+AE12)</f>
        <v>#REF!</v>
      </c>
      <c r="AH12" s="141" t="s">
        <v>51</v>
      </c>
      <c r="AI12" s="141">
        <v>1</v>
      </c>
      <c r="AJ12" s="144">
        <v>0</v>
      </c>
    </row>
    <row r="13" spans="1:36" ht="14.35" customHeight="1" x14ac:dyDescent="0.45">
      <c r="A13" s="3"/>
      <c r="B13" s="15"/>
      <c r="C13" s="15"/>
      <c r="D13" s="15"/>
      <c r="I13" s="1"/>
      <c r="J13" s="82"/>
      <c r="L13" s="16"/>
      <c r="M13" s="16"/>
      <c r="N13" s="157"/>
      <c r="O13" s="16"/>
      <c r="P13" s="16"/>
      <c r="R13" s="2" t="s">
        <v>53</v>
      </c>
      <c r="S13" s="55" t="e">
        <f>Table2[[#This Row],[Finishes]]+Table2[[#This Row],[Midranges]]+Table2[[#This Row],[Threes]]+Table2[[#This Row],[Threes]]</f>
        <v>#REF!</v>
      </c>
      <c r="T13" s="56" t="e">
        <f>Table2[[#This Row],[Points]]/($T$2-Table2[[#This Row],[DNP]])</f>
        <v>#REF!</v>
      </c>
      <c r="U13" s="57" t="e">
        <f>#REF!+#REF!+#REF!+#REF!+#REF!+#REF!+#REF!+#REF!+#REF!+#REF!+#REF!+#REF!+#REF!+#REF!+#REF!</f>
        <v>#REF!</v>
      </c>
      <c r="V13" s="95" t="e">
        <f>Table2[[#This Row],[Finishes]]/($T$2-Table2[[#This Row],[DNP]])</f>
        <v>#REF!</v>
      </c>
      <c r="W13" s="57" t="e">
        <f>#REF!+#REF!+#REF!+#REF!+#REF!+#REF!+#REF!+#REF!+#REF!+#REF!+#REF!+#REF!+#REF!+#REF!+#REF!</f>
        <v>#REF!</v>
      </c>
      <c r="X13" s="95" t="e">
        <f>Table2[[#This Row],[Midranges]]/($T$2-Table2[[#This Row],[DNP]])</f>
        <v>#REF!</v>
      </c>
      <c r="Y13" s="57" t="e">
        <f>#REF!+#REF!+#REF!+#REF!+#REF!+#REF!+#REF!+#REF!+#REF!+#REF!+#REF!+#REF!+#REF!+#REF!+#REF!</f>
        <v>#REF!</v>
      </c>
      <c r="Z13" s="58" t="e">
        <f>Table2[[#This Row],[Threes]]/($T$2-Table2[[#This Row],[DNP]])</f>
        <v>#REF!</v>
      </c>
      <c r="AA13" s="84">
        <f>'Stats Global'!Z17</f>
        <v>1</v>
      </c>
      <c r="AB13" s="59" t="e">
        <f>#REF!+#REF!+#REF!+#REF!+#REF!+#REF!</f>
        <v>#REF!</v>
      </c>
      <c r="AC13" s="84" t="e">
        <f>'Stats Global'!AB76-Table2[[#This Row],[Finals]]</f>
        <v>#REF!</v>
      </c>
      <c r="AE13" s="39" t="e">
        <f>'Stats Global'!R17-Table2[[#This Row],[Avg P]]</f>
        <v>#REF!</v>
      </c>
      <c r="AF13" s="51" t="e">
        <f>Table2[[#This Row],[Avg P]]/(Table2[[#This Row],[Avg P]]+AE13)</f>
        <v>#REF!</v>
      </c>
      <c r="AH13" s="142" t="s">
        <v>53</v>
      </c>
      <c r="AI13" s="142">
        <v>0</v>
      </c>
      <c r="AJ13" s="145">
        <v>1</v>
      </c>
    </row>
    <row r="14" spans="1:36" ht="14.35" customHeight="1" x14ac:dyDescent="0.45">
      <c r="A14" s="3"/>
      <c r="B14" s="15"/>
      <c r="C14" s="15"/>
      <c r="D14" s="15"/>
      <c r="J14" s="82"/>
      <c r="L14" s="16"/>
      <c r="M14" s="16"/>
      <c r="N14" s="157"/>
      <c r="O14" s="16"/>
      <c r="P14" s="16"/>
      <c r="R14" s="2" t="s">
        <v>56</v>
      </c>
      <c r="S14" s="84" t="e">
        <f>Table2[[#This Row],[Finishes]]+Table2[[#This Row],[Midranges]]+Table2[[#This Row],[Threes]]+Table2[[#This Row],[Threes]]</f>
        <v>#REF!</v>
      </c>
      <c r="T14" s="56" t="e">
        <f>Table2[[#This Row],[Points]]/($T$2-Table2[[#This Row],[DNP]])</f>
        <v>#REF!</v>
      </c>
      <c r="U14" s="84" t="e">
        <f>#REF!+#REF!+#REF!+#REF!+#REF!+#REF!+#REF!+#REF!+#REF!+#REF!+#REF!+#REF!+#REF!+#REF!+#REF!</f>
        <v>#REF!</v>
      </c>
      <c r="V14" s="96" t="e">
        <f>Table2[[#This Row],[Finishes]]/($T$2-Table2[[#This Row],[DNP]])</f>
        <v>#REF!</v>
      </c>
      <c r="W14" s="84" t="e">
        <f>#REF!+#REF!+#REF!+#REF!+#REF!+#REF!+#REF!+#REF!+#REF!+#REF!+#REF!+#REF!+#REF!+#REF!+#REF!</f>
        <v>#REF!</v>
      </c>
      <c r="X14" s="96" t="e">
        <f>Table2[[#This Row],[Midranges]]/($T$2-Table2[[#This Row],[DNP]])</f>
        <v>#REF!</v>
      </c>
      <c r="Y14" s="84" t="e">
        <f>#REF!+#REF!+#REF!+#REF!+#REF!+#REF!+#REF!+#REF!+#REF!+#REF!+#REF!+#REF!+#REF!+#REF!+#REF!</f>
        <v>#REF!</v>
      </c>
      <c r="Z14" s="83" t="e">
        <f>Table2[[#This Row],[Threes]]/($T$2-Table2[[#This Row],[DNP]])</f>
        <v>#REF!</v>
      </c>
      <c r="AA14" s="84">
        <f>'Stats Global'!Z18</f>
        <v>2</v>
      </c>
      <c r="AB14" s="59" t="e">
        <f>#REF!+#REF!+#REF!+#REF!+#REF!+#REF!</f>
        <v>#REF!</v>
      </c>
      <c r="AC14" s="84" t="e">
        <f>'Stats Global'!AB77-Table2[[#This Row],[Finals]]</f>
        <v>#REF!</v>
      </c>
      <c r="AE14" s="39" t="e">
        <f>'Stats Global'!R18-Table2[[#This Row],[Avg P]]</f>
        <v>#REF!</v>
      </c>
      <c r="AF14" s="51" t="e">
        <f>Table2[[#This Row],[Avg P]]/(Table2[[#This Row],[Avg P]]+AE14)</f>
        <v>#REF!</v>
      </c>
      <c r="AH14" s="141" t="s">
        <v>56</v>
      </c>
      <c r="AI14" s="141">
        <v>1</v>
      </c>
      <c r="AJ14" s="144">
        <v>3</v>
      </c>
    </row>
    <row r="15" spans="1:36" ht="14.35" customHeight="1" x14ac:dyDescent="0.45">
      <c r="A15" s="3"/>
      <c r="B15" s="15"/>
      <c r="C15" s="15"/>
      <c r="D15" s="15"/>
      <c r="J15" s="82"/>
      <c r="L15" s="16"/>
      <c r="M15" s="16"/>
      <c r="N15" s="157"/>
      <c r="O15" s="16"/>
      <c r="P15" s="16"/>
      <c r="R15" s="108" t="s">
        <v>59</v>
      </c>
      <c r="S15" s="114" t="e">
        <f>Table2[[#This Row],[Finishes]]+Table2[[#This Row],[Midranges]]+Table2[[#This Row],[Threes]]+Table2[[#This Row],[Threes]]</f>
        <v>#REF!</v>
      </c>
      <c r="T15" s="110" t="e">
        <f>Table2[[#This Row],[Points]]/($T$2-Table2[[#This Row],[DNP]])</f>
        <v>#REF!</v>
      </c>
      <c r="U15" s="114" t="e">
        <f>#REF!+#REF!+#REF!+#REF!+#REF!+#REF!+#REF!+#REF!+#REF!+#REF!+#REF!+#REF!+#REF!+#REF!+#REF!</f>
        <v>#REF!</v>
      </c>
      <c r="V15" s="115" t="e">
        <f>Table2[[#This Row],[Finishes]]/($T$2-Table2[[#This Row],[DNP]])</f>
        <v>#REF!</v>
      </c>
      <c r="W15" s="114" t="e">
        <f>#REF!+#REF!+#REF!+#REF!+#REF!+#REF!+#REF!+#REF!+#REF!+#REF!+#REF!+#REF!+#REF!+#REF!+#REF!</f>
        <v>#REF!</v>
      </c>
      <c r="X15" s="115" t="e">
        <f>Table2[[#This Row],[Midranges]]/($T$2-Table2[[#This Row],[DNP]])</f>
        <v>#REF!</v>
      </c>
      <c r="Y15" s="114" t="e">
        <f>#REF!+#REF!+#REF!+#REF!+#REF!+#REF!+#REF!+#REF!+#REF!+#REF!+#REF!+#REF!+#REF!+#REF!+#REF!</f>
        <v>#REF!</v>
      </c>
      <c r="Z15" s="116" t="e">
        <f>Table2[[#This Row],[Threes]]/($T$2-Table2[[#This Row],[DNP]])</f>
        <v>#REF!</v>
      </c>
      <c r="AA15" s="114">
        <f>'Stats Global'!Z19</f>
        <v>0</v>
      </c>
      <c r="AB15" s="59" t="e">
        <f>#REF!+#REF!+#REF!+#REF!+#REF!+#REF!</f>
        <v>#REF!</v>
      </c>
      <c r="AC15" s="84" t="e">
        <f>'Stats Global'!AB78-Table2[[#This Row],[Finals]]</f>
        <v>#REF!</v>
      </c>
      <c r="AE15" s="115" t="e">
        <f>'Stats Global'!R19-Table2[[#This Row],[Avg P]]</f>
        <v>#REF!</v>
      </c>
      <c r="AF15" s="117" t="e">
        <f>Table2[[#This Row],[Avg P]]/(Table2[[#This Row],[Avg P]]+AE15)</f>
        <v>#REF!</v>
      </c>
      <c r="AH15" s="143" t="s">
        <v>59</v>
      </c>
      <c r="AI15" s="142">
        <v>0</v>
      </c>
      <c r="AJ15" s="145">
        <v>0</v>
      </c>
    </row>
    <row r="16" spans="1:36" ht="14.35" customHeight="1" x14ac:dyDescent="0.45">
      <c r="A16" s="3"/>
      <c r="B16" s="15"/>
      <c r="C16" s="15"/>
      <c r="D16" s="15"/>
      <c r="J16" s="82"/>
      <c r="L16" s="16"/>
      <c r="M16" s="16"/>
      <c r="N16" s="157"/>
      <c r="O16" s="16"/>
      <c r="P16" s="16"/>
      <c r="R16" s="108" t="s">
        <v>62</v>
      </c>
      <c r="S16" s="114" t="e">
        <f>Table2[[#This Row],[Finishes]]+Table2[[#This Row],[Midranges]]+Table2[[#This Row],[Threes]]+Table2[[#This Row],[Threes]]</f>
        <v>#REF!</v>
      </c>
      <c r="T16" s="110" t="e">
        <f>Table2[[#This Row],[Points]]/($T$2-Table2[[#This Row],[DNP]])</f>
        <v>#REF!</v>
      </c>
      <c r="U16" s="114" t="e">
        <f>#REF!+#REF!+#REF!+#REF!+#REF!+#REF!+#REF!+#REF!+#REF!+#REF!+#REF!+#REF!+#REF!+#REF!+#REF!</f>
        <v>#REF!</v>
      </c>
      <c r="V16" s="115" t="e">
        <f>Table2[[#This Row],[Finishes]]/($T$2-Table2[[#This Row],[DNP]])</f>
        <v>#REF!</v>
      </c>
      <c r="W16" s="114" t="e">
        <f>#REF!+#REF!+#REF!+#REF!+#REF!+#REF!+#REF!+#REF!+#REF!+#REF!+#REF!+#REF!+#REF!+#REF!+#REF!</f>
        <v>#REF!</v>
      </c>
      <c r="X16" s="115" t="e">
        <f>Table2[[#This Row],[Midranges]]/($T$2-Table2[[#This Row],[DNP]])</f>
        <v>#REF!</v>
      </c>
      <c r="Y16" s="114" t="e">
        <f>#REF!+#REF!+#REF!+#REF!+#REF!+#REF!+#REF!+#REF!+#REF!+#REF!+#REF!+#REF!+#REF!+#REF!+#REF!</f>
        <v>#REF!</v>
      </c>
      <c r="Z16" s="116" t="e">
        <f>Table2[[#This Row],[Threes]]/($T$2-Table2[[#This Row],[DNP]])</f>
        <v>#REF!</v>
      </c>
      <c r="AA16" s="114">
        <f>'Stats Global'!Z20</f>
        <v>3</v>
      </c>
      <c r="AB16" s="59" t="e">
        <f>#REF!+#REF!+#REF!+#REF!+#REF!+#REF!</f>
        <v>#REF!</v>
      </c>
      <c r="AC16" s="84" t="e">
        <f>'Stats Global'!AB79-Table2[[#This Row],[Finals]]</f>
        <v>#REF!</v>
      </c>
      <c r="AE16" s="115" t="e">
        <f>'Stats Global'!R20-Table2[[#This Row],[Avg P]]</f>
        <v>#REF!</v>
      </c>
      <c r="AF16" s="117" t="e">
        <f>Table2[[#This Row],[Avg P]]/(Table2[[#This Row],[Avg P]]+AE16)</f>
        <v>#REF!</v>
      </c>
      <c r="AH16" s="143" t="s">
        <v>62</v>
      </c>
      <c r="AI16" s="141">
        <v>2</v>
      </c>
      <c r="AJ16" s="144">
        <v>2</v>
      </c>
    </row>
    <row r="17" spans="1:36" ht="14.35" customHeight="1" x14ac:dyDescent="0.45">
      <c r="A17" s="3"/>
      <c r="B17" s="15"/>
      <c r="C17" s="15"/>
      <c r="D17" s="130"/>
      <c r="E17" s="131"/>
      <c r="F17" s="131"/>
      <c r="J17" s="82"/>
      <c r="L17" s="16"/>
      <c r="M17" s="16"/>
      <c r="N17" s="157"/>
      <c r="O17" s="16"/>
      <c r="P17" s="16"/>
      <c r="R17" s="2" t="s">
        <v>66</v>
      </c>
      <c r="S17" s="84" t="e">
        <f>Table2[[#This Row],[Finishes]]+Table2[[#This Row],[Midranges]]+Table2[[#This Row],[Threes]]+Table2[[#This Row],[Threes]]</f>
        <v>#REF!</v>
      </c>
      <c r="T17" s="56" t="e">
        <f>Table2[[#This Row],[Points]]/($T$2-Table2[[#This Row],[DNP]])</f>
        <v>#REF!</v>
      </c>
      <c r="U17" s="84" t="e">
        <f>#REF!+#REF!+#REF!+#REF!+#REF!+#REF!+#REF!+#REF!+#REF!+#REF!+#REF!+#REF!+#REF!+#REF!+#REF!</f>
        <v>#REF!</v>
      </c>
      <c r="V17" s="96" t="e">
        <f>Table2[[#This Row],[Finishes]]/($T$2-Table2[[#This Row],[DNP]])</f>
        <v>#REF!</v>
      </c>
      <c r="W17" s="84" t="e">
        <f>#REF!+#REF!+#REF!+#REF!+#REF!+#REF!+#REF!+#REF!+#REF!+#REF!+#REF!+#REF!+#REF!+#REF!+#REF!</f>
        <v>#REF!</v>
      </c>
      <c r="X17" s="96" t="e">
        <f>Table2[[#This Row],[Midranges]]/($T$2-Table2[[#This Row],[DNP]])</f>
        <v>#REF!</v>
      </c>
      <c r="Y17" s="84" t="e">
        <f>#REF!+#REF!+#REF!+#REF!+#REF!+#REF!+#REF!+#REF!+#REF!+#REF!+#REF!+#REF!+#REF!+#REF!+#REF!</f>
        <v>#REF!</v>
      </c>
      <c r="Z17" s="83" t="e">
        <f>Table2[[#This Row],[Threes]]/($T$2-Table2[[#This Row],[DNP]])</f>
        <v>#REF!</v>
      </c>
      <c r="AA17" s="84">
        <f>'Stats Global'!Z21</f>
        <v>0</v>
      </c>
      <c r="AB17" s="59" t="e">
        <f>#REF!+#REF!+#REF!+#REF!+#REF!+#REF!</f>
        <v>#REF!</v>
      </c>
      <c r="AC17" s="84" t="e">
        <f>'Stats Global'!AB80-Table2[[#This Row],[Finals]]</f>
        <v>#REF!</v>
      </c>
      <c r="AE17" s="39" t="e">
        <f>'Stats Global'!R21-Table2[[#This Row],[Avg P]]</f>
        <v>#REF!</v>
      </c>
      <c r="AF17" s="51" t="e">
        <f>Table2[[#This Row],[Avg P]]/(Table2[[#This Row],[Avg P]]+AE17)</f>
        <v>#REF!</v>
      </c>
      <c r="AH17" s="142" t="s">
        <v>66</v>
      </c>
      <c r="AI17" s="142">
        <v>0</v>
      </c>
      <c r="AJ17" s="145">
        <v>0</v>
      </c>
    </row>
    <row r="18" spans="1:36" ht="14.35" customHeight="1" x14ac:dyDescent="0.45">
      <c r="A18" s="3"/>
      <c r="B18" s="15"/>
      <c r="C18" s="15"/>
      <c r="D18" s="130"/>
      <c r="E18" s="133"/>
      <c r="F18" s="133"/>
      <c r="J18" s="82"/>
      <c r="L18" s="16"/>
      <c r="M18" s="16"/>
      <c r="N18" s="82"/>
      <c r="O18" s="16"/>
      <c r="P18" s="16"/>
      <c r="R18" s="108" t="s">
        <v>69</v>
      </c>
      <c r="S18" s="114" t="e">
        <f>Table2[[#This Row],[Finishes]]+Table2[[#This Row],[Midranges]]+Table2[[#This Row],[Threes]]+Table2[[#This Row],[Threes]]</f>
        <v>#REF!</v>
      </c>
      <c r="T18" s="110" t="e">
        <f>Table2[[#This Row],[Points]]/($T$2-Table2[[#This Row],[DNP]])</f>
        <v>#REF!</v>
      </c>
      <c r="U18" s="114" t="e">
        <f>#REF!+#REF!+#REF!+#REF!+#REF!+#REF!+#REF!+#REF!+#REF!+#REF!+#REF!+#REF!+#REF!+#REF!+#REF!</f>
        <v>#REF!</v>
      </c>
      <c r="V18" s="115" t="e">
        <f>Table2[[#This Row],[Finishes]]/($T$2-Table2[[#This Row],[DNP]])</f>
        <v>#REF!</v>
      </c>
      <c r="W18" s="114" t="e">
        <f>#REF!+#REF!+#REF!+#REF!+#REF!+#REF!+#REF!+#REF!+#REF!+#REF!+#REF!+#REF!+#REF!+#REF!+#REF!</f>
        <v>#REF!</v>
      </c>
      <c r="X18" s="115" t="e">
        <f>Table2[[#This Row],[Midranges]]/($T$2-Table2[[#This Row],[DNP]])</f>
        <v>#REF!</v>
      </c>
      <c r="Y18" s="114" t="e">
        <f>#REF!+#REF!+#REF!+#REF!+#REF!+#REF!+#REF!+#REF!+#REF!+#REF!+#REF!+#REF!+#REF!+#REF!+#REF!</f>
        <v>#REF!</v>
      </c>
      <c r="Z18" s="116" t="e">
        <f>Table2[[#This Row],[Threes]]/($T$2-Table2[[#This Row],[DNP]])</f>
        <v>#REF!</v>
      </c>
      <c r="AA18" s="114">
        <f>'Stats Global'!Z22</f>
        <v>0</v>
      </c>
      <c r="AB18" s="59" t="e">
        <f>#REF!+#REF!+#REF!+#REF!+#REF!+#REF!</f>
        <v>#REF!</v>
      </c>
      <c r="AC18" s="84" t="e">
        <f>'Stats Global'!AB81-Table2[[#This Row],[Finals]]</f>
        <v>#REF!</v>
      </c>
      <c r="AE18" s="115" t="e">
        <f>'Stats Global'!R22-Table2[[#This Row],[Avg P]]</f>
        <v>#REF!</v>
      </c>
      <c r="AF18" s="117" t="e">
        <f>Table2[[#This Row],[Avg P]]/(Table2[[#This Row],[Avg P]]+AE18)</f>
        <v>#REF!</v>
      </c>
      <c r="AH18" s="143" t="s">
        <v>69</v>
      </c>
      <c r="AI18" s="141">
        <v>0</v>
      </c>
      <c r="AJ18" s="144">
        <v>0</v>
      </c>
    </row>
    <row r="19" spans="1:36" ht="14.35" customHeight="1" x14ac:dyDescent="0.45">
      <c r="A19" s="3"/>
      <c r="B19" s="15"/>
      <c r="C19" s="15"/>
      <c r="D19" s="130"/>
      <c r="E19" s="151"/>
      <c r="F19" s="151"/>
      <c r="J19" s="82"/>
      <c r="L19" s="16"/>
      <c r="M19" s="16"/>
      <c r="N19" s="82"/>
      <c r="O19" s="16"/>
      <c r="P19" s="16"/>
      <c r="R19" s="118" t="s">
        <v>126</v>
      </c>
      <c r="S19" s="114" t="e">
        <f>Table2[[#This Row],[Finishes]]+Table2[[#This Row],[Midranges]]+Table2[[#This Row],[Threes]]+Table2[[#This Row],[Threes]]</f>
        <v>#REF!</v>
      </c>
      <c r="T19" s="119" t="e">
        <f>Table2[[#This Row],[Points]]/($T$2-Table2[[#This Row],[DNP]])</f>
        <v>#REF!</v>
      </c>
      <c r="U19" s="114" t="e">
        <f>#REF!+#REF!+#REF!+#REF!+#REF!+#REF!+#REF!+#REF!+#REF!+#REF!+#REF!+#REF!+#REF!+#REF!+#REF!</f>
        <v>#REF!</v>
      </c>
      <c r="V19" s="115" t="e">
        <f>Table2[[#This Row],[Finishes]]/($T$2-Table2[[#This Row],[DNP]])</f>
        <v>#REF!</v>
      </c>
      <c r="W19" s="114" t="e">
        <f>#REF!+#REF!+#REF!+#REF!+#REF!+#REF!+#REF!+#REF!+#REF!+#REF!+#REF!+#REF!+#REF!+#REF!+#REF!</f>
        <v>#REF!</v>
      </c>
      <c r="X19" s="115" t="e">
        <f>Table2[[#This Row],[Midranges]]/($T$2-Table2[[#This Row],[DNP]])</f>
        <v>#REF!</v>
      </c>
      <c r="Y19" s="114" t="e">
        <f>#REF!+#REF!+#REF!+#REF!+#REF!+#REF!+#REF!+#REF!+#REF!+#REF!+#REF!+#REF!+#REF!+#REF!+#REF!</f>
        <v>#REF!</v>
      </c>
      <c r="Z19" s="116" t="e">
        <f>Table2[[#This Row],[Threes]]/($T$2-Table2[[#This Row],[DNP]])</f>
        <v>#REF!</v>
      </c>
      <c r="AA19" s="114">
        <f>'Stats Global'!Z23</f>
        <v>1</v>
      </c>
      <c r="AB19" s="59" t="e">
        <f>#REF!+#REF!+#REF!+#REF!+#REF!+#REF!</f>
        <v>#REF!</v>
      </c>
      <c r="AC19" s="84" t="e">
        <f>'Stats Global'!AB82-Table2[[#This Row],[Finals]]</f>
        <v>#REF!</v>
      </c>
      <c r="AE19" s="115" t="e">
        <f>'Stats Global'!R23-Table2[[#This Row],[Avg P]]</f>
        <v>#REF!</v>
      </c>
      <c r="AF19" s="117" t="e">
        <f>Table2[[#This Row],[Avg P]]/(Table2[[#This Row],[Avg P]]+AE19)</f>
        <v>#REF!</v>
      </c>
      <c r="AH19" s="148" t="s">
        <v>126</v>
      </c>
      <c r="AI19" s="149">
        <v>0</v>
      </c>
      <c r="AJ19" s="150">
        <v>0</v>
      </c>
    </row>
    <row r="20" spans="1:36" ht="14.35" customHeight="1" x14ac:dyDescent="0.45">
      <c r="A20" s="3"/>
      <c r="B20" s="15"/>
      <c r="C20" s="15"/>
      <c r="D20" s="130"/>
      <c r="E20" s="152"/>
      <c r="F20" s="152"/>
      <c r="J20" s="82"/>
      <c r="L20" s="16"/>
      <c r="M20" s="16"/>
      <c r="N20" s="82"/>
      <c r="O20" s="16"/>
      <c r="P20" s="16"/>
    </row>
    <row r="21" spans="1:36" ht="14.35" customHeight="1" x14ac:dyDescent="0.45">
      <c r="A21" s="3"/>
      <c r="B21" s="15"/>
      <c r="C21" s="15"/>
      <c r="D21" s="15"/>
      <c r="J21" s="82"/>
      <c r="L21" s="16"/>
      <c r="M21" s="16"/>
      <c r="N21" s="82"/>
      <c r="O21" s="16"/>
      <c r="P21" s="16"/>
      <c r="R21" t="s">
        <v>153</v>
      </c>
      <c r="AD21" s="62"/>
    </row>
    <row r="22" spans="1:36" ht="14.35" customHeight="1" x14ac:dyDescent="0.45">
      <c r="J22" s="82"/>
      <c r="L22" s="16"/>
      <c r="M22" s="16"/>
      <c r="N22" s="82"/>
      <c r="O22" s="16"/>
      <c r="P22" s="16"/>
      <c r="S22" s="38"/>
      <c r="T22" s="38"/>
      <c r="U22" s="38"/>
    </row>
    <row r="23" spans="1:36" ht="14.35" customHeight="1" x14ac:dyDescent="1.1000000000000001">
      <c r="A23" s="20"/>
      <c r="B23" s="20"/>
      <c r="C23" s="20"/>
      <c r="D23" s="20"/>
      <c r="E23" s="20"/>
      <c r="H23" s="20"/>
      <c r="J23" s="82"/>
      <c r="L23" s="16"/>
      <c r="M23" s="16"/>
      <c r="N23" s="82"/>
      <c r="O23" s="16"/>
      <c r="P23" s="16"/>
      <c r="R23" s="90" t="s">
        <v>154</v>
      </c>
      <c r="S23" s="91" t="s">
        <v>144</v>
      </c>
      <c r="T23" s="92" t="s">
        <v>68</v>
      </c>
      <c r="U23" s="91" t="s">
        <v>155</v>
      </c>
      <c r="V23" s="92" t="s">
        <v>65</v>
      </c>
      <c r="W23" s="91" t="s">
        <v>77</v>
      </c>
    </row>
    <row r="24" spans="1:36" ht="14.35" customHeight="1" x14ac:dyDescent="1.1000000000000001">
      <c r="A24" s="20"/>
      <c r="B24" s="20"/>
      <c r="C24" s="20"/>
      <c r="D24" s="20"/>
      <c r="E24" s="20"/>
      <c r="H24" s="20"/>
      <c r="J24" s="82"/>
      <c r="L24" s="16"/>
      <c r="M24" s="16"/>
      <c r="N24" s="82"/>
      <c r="O24" s="16"/>
      <c r="P24" s="16"/>
      <c r="R24" s="85" t="s">
        <v>55</v>
      </c>
      <c r="S24" s="86" t="s">
        <v>75</v>
      </c>
      <c r="T24" s="87" t="s">
        <v>75</v>
      </c>
      <c r="U24" s="86" t="s">
        <v>75</v>
      </c>
      <c r="V24" s="87" t="s">
        <v>75</v>
      </c>
      <c r="W24" s="86" t="s">
        <v>75</v>
      </c>
    </row>
    <row r="25" spans="1:36" ht="14.35" customHeight="1" x14ac:dyDescent="1.1000000000000001">
      <c r="A25" s="20"/>
      <c r="B25" s="20"/>
      <c r="C25" s="20"/>
      <c r="D25" s="20"/>
      <c r="E25" s="20"/>
      <c r="H25" s="20"/>
      <c r="J25" s="82"/>
      <c r="L25" s="16"/>
      <c r="M25" s="16"/>
      <c r="N25" s="82"/>
      <c r="O25" s="16"/>
      <c r="P25" s="16"/>
      <c r="R25" s="85" t="s">
        <v>61</v>
      </c>
      <c r="S25" s="86" t="s">
        <v>68</v>
      </c>
      <c r="T25" s="87" t="s">
        <v>155</v>
      </c>
      <c r="U25" s="86" t="s">
        <v>68</v>
      </c>
      <c r="V25" s="87" t="s">
        <v>68</v>
      </c>
      <c r="W25" s="86" t="s">
        <v>68</v>
      </c>
    </row>
    <row r="26" spans="1:36" ht="14.35" customHeight="1" x14ac:dyDescent="0.45">
      <c r="J26" s="82"/>
      <c r="L26" s="16"/>
      <c r="M26" s="16"/>
      <c r="N26" s="82"/>
      <c r="O26" s="16"/>
      <c r="P26" s="16"/>
      <c r="R26" s="85" t="s">
        <v>58</v>
      </c>
      <c r="S26" s="88" t="s">
        <v>155</v>
      </c>
      <c r="T26" s="89" t="s">
        <v>65</v>
      </c>
      <c r="U26" s="88" t="s">
        <v>65</v>
      </c>
      <c r="V26" s="89" t="s">
        <v>155</v>
      </c>
      <c r="W26" s="88" t="s">
        <v>155</v>
      </c>
    </row>
    <row r="27" spans="1:36" ht="14.35" customHeight="1" x14ac:dyDescent="0.45">
      <c r="J27" s="82"/>
      <c r="L27" s="16"/>
      <c r="M27" s="16"/>
      <c r="N27" s="82"/>
      <c r="O27" s="16"/>
      <c r="P27" s="16"/>
      <c r="R27" s="85" t="s">
        <v>50</v>
      </c>
      <c r="S27" s="88" t="s">
        <v>65</v>
      </c>
      <c r="T27" s="89" t="s">
        <v>77</v>
      </c>
      <c r="U27" s="88" t="s">
        <v>77</v>
      </c>
      <c r="V27" s="89" t="s">
        <v>77</v>
      </c>
      <c r="W27" s="88" t="s">
        <v>65</v>
      </c>
    </row>
    <row r="28" spans="1:36" ht="14.35" customHeight="1" x14ac:dyDescent="0.45">
      <c r="J28" s="82"/>
      <c r="L28" s="16"/>
      <c r="M28" s="16"/>
      <c r="N28" s="82"/>
      <c r="O28" s="16"/>
      <c r="P28" s="16"/>
      <c r="R28" s="85" t="s">
        <v>76</v>
      </c>
      <c r="S28" s="88" t="s">
        <v>77</v>
      </c>
      <c r="T28" s="89" t="s">
        <v>144</v>
      </c>
      <c r="U28" s="88" t="s">
        <v>144</v>
      </c>
      <c r="V28" s="89" t="s">
        <v>144</v>
      </c>
      <c r="W28" s="88" t="s">
        <v>144</v>
      </c>
    </row>
    <row r="29" spans="1:36" ht="14.35" customHeight="1" x14ac:dyDescent="0.45">
      <c r="J29" s="82"/>
      <c r="L29" s="16"/>
      <c r="M29" s="16"/>
      <c r="N29" s="82"/>
      <c r="O29" s="16"/>
      <c r="P29" s="16"/>
      <c r="R29" s="87"/>
      <c r="S29" s="86"/>
      <c r="T29" s="87"/>
      <c r="U29" s="86"/>
      <c r="V29" s="87"/>
      <c r="W29" s="86"/>
    </row>
    <row r="30" spans="1:36" ht="14.35" customHeight="1" x14ac:dyDescent="0.45">
      <c r="J30" s="82"/>
      <c r="L30" s="16"/>
      <c r="M30" s="16"/>
      <c r="N30" s="82"/>
      <c r="O30" s="16"/>
      <c r="P30" s="16"/>
      <c r="R30" s="90" t="s">
        <v>154</v>
      </c>
      <c r="S30" s="91" t="s">
        <v>144</v>
      </c>
      <c r="T30" s="92" t="s">
        <v>68</v>
      </c>
      <c r="U30" s="91" t="s">
        <v>155</v>
      </c>
      <c r="V30" s="92" t="s">
        <v>65</v>
      </c>
      <c r="W30" s="91" t="s">
        <v>77</v>
      </c>
    </row>
    <row r="31" spans="1:36" ht="14.35" customHeight="1" x14ac:dyDescent="0.45">
      <c r="J31" s="82"/>
      <c r="K31" s="1" t="s">
        <v>97</v>
      </c>
      <c r="L31" s="16">
        <f t="shared" ref="L31:M31" si="0">SUM(L5:L30)</f>
        <v>0</v>
      </c>
      <c r="M31" s="16">
        <f t="shared" si="0"/>
        <v>0</v>
      </c>
      <c r="N31" s="82"/>
      <c r="O31" s="16">
        <f t="shared" ref="O31:P31" si="1">SUM(O5:O30)</f>
        <v>0</v>
      </c>
      <c r="P31" s="16">
        <f t="shared" si="1"/>
        <v>0</v>
      </c>
      <c r="R31" s="87" t="s">
        <v>144</v>
      </c>
      <c r="S31" s="86" t="s">
        <v>75</v>
      </c>
      <c r="T31" s="87" t="s">
        <v>75</v>
      </c>
      <c r="U31" s="86" t="s">
        <v>75</v>
      </c>
      <c r="V31" s="87" t="s">
        <v>75</v>
      </c>
      <c r="W31" s="86" t="s">
        <v>75</v>
      </c>
    </row>
    <row r="32" spans="1:36" ht="14.35" customHeight="1" x14ac:dyDescent="0.45">
      <c r="L32" s="21" t="e">
        <f>L31/(M31+L31)</f>
        <v>#DIV/0!</v>
      </c>
      <c r="O32" s="21" t="e">
        <f>O31/(P31+O31)</f>
        <v>#DIV/0!</v>
      </c>
      <c r="R32" s="87" t="s">
        <v>52</v>
      </c>
      <c r="S32" s="86" t="s">
        <v>68</v>
      </c>
      <c r="T32" s="87" t="s">
        <v>155</v>
      </c>
      <c r="U32" s="86" t="s">
        <v>68</v>
      </c>
      <c r="V32" s="87" t="s">
        <v>68</v>
      </c>
      <c r="W32" s="86" t="s">
        <v>68</v>
      </c>
    </row>
    <row r="33" spans="9:23" ht="14.35" customHeight="1" x14ac:dyDescent="0.45">
      <c r="I33" s="97" t="str">
        <f>K33&amp;H4&amp;","&amp;I4&amp;"],"</f>
        <v>"PartA":[,],</v>
      </c>
      <c r="K33" t="s">
        <v>163</v>
      </c>
      <c r="M33" t="s">
        <v>167</v>
      </c>
      <c r="O33" s="60" t="e">
        <f>ROUND(SUM('Stats Global'!Q14:Q15,'Stats Global'!Q19:Q20,'Stats Global'!Q22:Q23)/COUNT(B4:B40),1)</f>
        <v>#REF!</v>
      </c>
      <c r="R33" s="87" t="s">
        <v>156</v>
      </c>
      <c r="S33" s="86" t="s">
        <v>155</v>
      </c>
      <c r="T33" s="87" t="s">
        <v>65</v>
      </c>
      <c r="U33" s="86" t="s">
        <v>65</v>
      </c>
      <c r="V33" s="87" t="s">
        <v>155</v>
      </c>
      <c r="W33" s="86" t="s">
        <v>155</v>
      </c>
    </row>
    <row r="34" spans="9:23" ht="14.25" customHeight="1" x14ac:dyDescent="0.45">
      <c r="I34" t="e">
        <f>K34&amp;M34&amp;","&amp;CHAR(34)&amp;N34&amp;CHAR(34)&amp;","&amp;M35&amp;","&amp;CHAR(34)&amp;N35&amp;CHAR(34)&amp;","&amp;M36&amp;","&amp;CHAR(34)&amp;N36&amp;CHAR(34)&amp;","&amp;M37&amp;","&amp;CHAR(34)&amp;N37&amp;CHAR(34)&amp;"],"</f>
        <v>#REF!</v>
      </c>
      <c r="K34" t="s">
        <v>164</v>
      </c>
      <c r="M34" s="40" t="e">
        <f>MAX('Stats Global'!Q14:Q15,'Stats Global'!Q19:Q20,'Stats Global'!Q22:Q23)</f>
        <v>#REF!</v>
      </c>
      <c r="N34" t="e">
        <f>IF('Statistics LG'!M34='Stats Global'!Q14,"Clarrie Jones", IF('Statistics LG'!M34='Stats Global'!Q15, "William Kim", IF('Statistics LG'!M34='Stats Global'!Q19, "Christopher Tomkinson", IF('Statistics LG'!M34='Stats Global'!Q20, "Angus Walker", IF('Statistics LG'!M34='Stats Global'!Q22, "Mitch Yue", "Sam James")))))</f>
        <v>#REF!</v>
      </c>
      <c r="O34" s="60" t="e">
        <f>ROUND(SUM('Stats Global'!S14:S15,'Stats Global'!S19:S20,'Stats Global'!S22:S23)/COUNT(B4:B40),1)</f>
        <v>#REF!</v>
      </c>
      <c r="R34" s="87" t="s">
        <v>46</v>
      </c>
      <c r="S34" s="86" t="s">
        <v>77</v>
      </c>
      <c r="T34" s="87" t="s">
        <v>144</v>
      </c>
      <c r="U34" s="86" t="s">
        <v>144</v>
      </c>
      <c r="V34" s="87" t="s">
        <v>144</v>
      </c>
      <c r="W34" s="86" t="s">
        <v>144</v>
      </c>
    </row>
    <row r="35" spans="9:23" ht="14.25" customHeight="1" x14ac:dyDescent="0.45">
      <c r="I35" t="e">
        <f>K35&amp;O33&amp;","&amp;O34&amp;","&amp;O35&amp;","&amp;O36&amp;","&amp;O37&amp;","&amp;O38&amp;"],"</f>
        <v>#REF!</v>
      </c>
      <c r="K35" t="s">
        <v>165</v>
      </c>
      <c r="M35" s="40" t="e">
        <f>MAX('Stats Global'!S14:S15,'Stats Global'!S19:S20,'Stats Global'!S22:S23)</f>
        <v>#REF!</v>
      </c>
      <c r="N35" t="e">
        <f>IF('Statistics LG'!M35='Stats Global'!S14,"Clarrie Jones", IF('Statistics LG'!M35='Stats Global'!S15, "William Kim", IF('Statistics LG'!M35='Stats Global'!S19, "Christopher Tomkinson", IF('Statistics LG'!M35='Stats Global'!S20, "Angus Walker", IF('Statistics LG'!M35='Stats Global'!S22, "Mitch Yue", "Sam James")))))</f>
        <v>#REF!</v>
      </c>
      <c r="O35" s="60" t="e">
        <f>ROUND(SUM('Stats Global'!U14:U15,'Stats Global'!U19:U20,'Stats Global'!U22:U23)/COUNT(B4:B40),1)</f>
        <v>#REF!</v>
      </c>
      <c r="R35" s="87" t="s">
        <v>71</v>
      </c>
      <c r="S35" s="86" t="s">
        <v>65</v>
      </c>
      <c r="T35" s="87" t="s">
        <v>77</v>
      </c>
      <c r="U35" s="86" t="s">
        <v>77</v>
      </c>
      <c r="V35" s="87" t="s">
        <v>77</v>
      </c>
      <c r="W35" s="86" t="s">
        <v>65</v>
      </c>
    </row>
    <row r="36" spans="9:23" ht="14.25" customHeight="1" x14ac:dyDescent="0.45">
      <c r="I36" t="e">
        <f>K36&amp;L31&amp;","&amp;M31&amp;","&amp;ROUND(L32*100,1)&amp;","&amp;O31&amp;","&amp;P31&amp;","&amp;ROUND(O32*100,1)&amp;"],"</f>
        <v>#DIV/0!</v>
      </c>
      <c r="K36" t="s">
        <v>166</v>
      </c>
      <c r="M36" s="40" t="e">
        <f>MAX('Stats Global'!U14:U15,'Stats Global'!U19:U20,'Stats Global'!U22:U23)</f>
        <v>#REF!</v>
      </c>
      <c r="N36" t="e">
        <f>IF('Statistics LG'!M36='Stats Global'!U14,"Clarrie Jones", IF('Statistics LG'!M36='Stats Global'!U15, "William Kim", IF('Statistics LG'!M36='Stats Global'!U19, "Christopher Tomkinson", IF('Statistics LG'!M36='Stats Global'!U20, "Angus Walker", IF('Statistics LG'!M36='Stats Global'!U22, "Mitch Yue", "Sam James")))))</f>
        <v>#REF!</v>
      </c>
      <c r="O36" s="60" t="e">
        <f>ROUND(SUM('Stats Global'!W14:W15,'Stats Global'!W19:W20,'Stats Global'!W22:W23)/COUNT(B4:B40),1)</f>
        <v>#REF!</v>
      </c>
    </row>
    <row r="37" spans="9:23" ht="14.25" customHeight="1" x14ac:dyDescent="0.45">
      <c r="M37" s="40" t="e">
        <f>MAX('Stats Global'!W14:W15,'Stats Global'!W19:W20,'Stats Global'!W22:W23)</f>
        <v>#REF!</v>
      </c>
      <c r="N37" t="e">
        <f>IF('Statistics LG'!M37='Stats Global'!W14,"Clarrie Jones", IF('Statistics LG'!M37='Stats Global'!W15, "William Kim", IF('Statistics LG'!M37='Stats Global'!W19, "Christopher Tomkinson", IF('Statistics LG'!M37='Stats Global'!W20, "Angus Walker", IF('Statistics LG'!M37='Stats Global'!W22, "Mitch Yue", "Sam James")))))</f>
        <v>#REF!</v>
      </c>
      <c r="O37" t="e">
        <f>ROUND(H4/COUNT(B4:B40),1)</f>
        <v>#DIV/0!</v>
      </c>
    </row>
    <row r="38" spans="9:23" ht="14.25" customHeight="1" x14ac:dyDescent="0.45">
      <c r="O38" t="e">
        <f>ROUND(I4/COUNT(B4:B40),1)</f>
        <v>#DIV/0!</v>
      </c>
    </row>
    <row r="39" spans="9:23" ht="14.25" customHeight="1" x14ac:dyDescent="0.45"/>
    <row r="40" spans="9:23" ht="14.25" customHeight="1" x14ac:dyDescent="0.45"/>
    <row r="41" spans="9:23" ht="14.25" customHeight="1" x14ac:dyDescent="0.45"/>
    <row r="42" spans="9:23" ht="14.25" customHeight="1" x14ac:dyDescent="0.45"/>
    <row r="43" spans="9:23" ht="14.25" customHeight="1" x14ac:dyDescent="0.45"/>
    <row r="44" spans="9:23" ht="14.25" customHeight="1" x14ac:dyDescent="0.45"/>
    <row r="45" spans="9:23" ht="14.25" customHeight="1" x14ac:dyDescent="0.45"/>
    <row r="46" spans="9:23" ht="14.25" customHeight="1" x14ac:dyDescent="0.45"/>
    <row r="47" spans="9:23" ht="14.25" customHeight="1" x14ac:dyDescent="0.45"/>
    <row r="48" spans="9:23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F4:AF19">
    <cfRule type="cellIs" dxfId="6" priority="4" operator="lessThan">
      <formula>0.3333</formula>
    </cfRule>
    <cfRule type="cellIs" dxfId="5" priority="5" operator="greaterThan">
      <formula>0.5</formula>
    </cfRule>
  </conditionalFormatting>
  <conditionalFormatting sqref="AI4:AI19">
    <cfRule type="cellIs" dxfId="2" priority="13" operator="equal">
      <formula>$AJ4</formula>
    </cfRule>
    <cfRule type="cellIs" dxfId="1" priority="14" operator="lessThan">
      <formula>$AJ4</formula>
    </cfRule>
    <cfRule type="cellIs" dxfId="0" priority="15" operator="greaterThan">
      <formula>$AJ4</formula>
    </cfRule>
  </conditionalFormatting>
  <pageMargins left="0.7" right="0.7" top="0.75" bottom="0.75" header="0" footer="0"/>
  <pageSetup paperSize="9"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T4:T9 T12:T14 T17</xm:sqref>
        </x14:conditionalFormatting>
        <x14:conditionalFormatting xmlns:xm="http://schemas.microsoft.com/office/excel/2006/main">
          <x14:cfRule type="cellIs" priority="6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T4:T9 T12:T14 T17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55" zoomScaleNormal="55" workbookViewId="0">
      <selection activeCell="N24" sqref="N24"/>
    </sheetView>
  </sheetViews>
  <sheetFormatPr defaultColWidth="14.3984375" defaultRowHeight="15" customHeight="1" x14ac:dyDescent="0.45"/>
  <cols>
    <col min="1" max="32" width="8.73046875" style="38" customWidth="1"/>
    <col min="33" max="16384" width="14.3984375" style="38"/>
  </cols>
  <sheetData>
    <row r="1" spans="1:24" ht="14.25" customHeight="1" x14ac:dyDescent="0.45"/>
    <row r="2" spans="1:24" ht="14.25" customHeight="1" x14ac:dyDescent="0.45">
      <c r="B2" s="4" t="s">
        <v>98</v>
      </c>
      <c r="J2" s="59"/>
      <c r="L2" s="23" t="s">
        <v>90</v>
      </c>
      <c r="N2" s="59"/>
      <c r="O2" s="59"/>
      <c r="P2" s="59"/>
      <c r="W2" s="59"/>
      <c r="X2" s="59"/>
    </row>
    <row r="3" spans="1:24" ht="14.25" customHeight="1" x14ac:dyDescent="0.45">
      <c r="A3" s="23" t="s">
        <v>74</v>
      </c>
      <c r="B3" s="23" t="s">
        <v>91</v>
      </c>
      <c r="C3" s="23" t="s">
        <v>92</v>
      </c>
      <c r="D3" s="23" t="s">
        <v>0</v>
      </c>
      <c r="E3" s="38" t="s">
        <v>168</v>
      </c>
      <c r="F3" s="38" t="s">
        <v>169</v>
      </c>
      <c r="H3" s="23" t="s">
        <v>93</v>
      </c>
      <c r="I3" s="23" t="s">
        <v>94</v>
      </c>
      <c r="J3" s="158" t="s">
        <v>95</v>
      </c>
      <c r="L3" s="23" t="s">
        <v>91</v>
      </c>
      <c r="M3" s="23" t="s">
        <v>92</v>
      </c>
      <c r="N3" s="58"/>
      <c r="O3" s="58"/>
      <c r="P3" s="59"/>
      <c r="W3" s="58"/>
      <c r="X3" s="58"/>
    </row>
    <row r="4" spans="1:24" ht="14.25" customHeight="1" x14ac:dyDescent="0.45">
      <c r="A4" s="3"/>
      <c r="B4" s="15"/>
      <c r="C4" s="15"/>
      <c r="D4" s="15"/>
      <c r="H4" s="23">
        <f>SUM(B4:B30)</f>
        <v>0</v>
      </c>
      <c r="I4" s="23">
        <f>SUM(C4:C30)</f>
        <v>0</v>
      </c>
      <c r="J4" s="82">
        <v>0</v>
      </c>
      <c r="L4" s="16"/>
      <c r="M4" s="16"/>
      <c r="N4" s="157"/>
      <c r="O4" s="82"/>
      <c r="P4" s="59"/>
      <c r="W4" s="82"/>
      <c r="X4" s="82"/>
    </row>
    <row r="5" spans="1:24" ht="14.25" customHeight="1" x14ac:dyDescent="0.45">
      <c r="A5" s="3"/>
      <c r="B5" s="15"/>
      <c r="C5" s="15"/>
      <c r="D5" s="15"/>
      <c r="J5" s="82"/>
      <c r="L5" s="16"/>
      <c r="M5" s="16"/>
      <c r="N5" s="157"/>
      <c r="O5" s="82"/>
      <c r="P5" s="59"/>
      <c r="W5" s="82"/>
      <c r="X5" s="82"/>
    </row>
    <row r="6" spans="1:24" ht="14.25" customHeight="1" x14ac:dyDescent="0.45">
      <c r="A6" s="3"/>
      <c r="B6" s="15"/>
      <c r="C6" s="15"/>
      <c r="D6" s="15"/>
      <c r="I6" s="23"/>
      <c r="J6" s="82"/>
      <c r="L6" s="16"/>
      <c r="M6" s="16"/>
      <c r="N6" s="157"/>
      <c r="O6" s="82"/>
      <c r="P6" s="59"/>
      <c r="W6" s="82"/>
      <c r="X6" s="82"/>
    </row>
    <row r="7" spans="1:24" ht="14.25" customHeight="1" x14ac:dyDescent="0.45">
      <c r="A7" s="3"/>
      <c r="B7" s="15"/>
      <c r="C7" s="15"/>
      <c r="D7" s="15"/>
      <c r="I7" s="23"/>
      <c r="J7" s="82"/>
      <c r="L7" s="16"/>
      <c r="M7" s="16"/>
      <c r="N7" s="157"/>
      <c r="O7" s="82"/>
      <c r="P7" s="59"/>
      <c r="W7" s="82"/>
      <c r="X7" s="82"/>
    </row>
    <row r="8" spans="1:24" ht="14.25" customHeight="1" x14ac:dyDescent="0.45">
      <c r="A8" s="3"/>
      <c r="B8" s="15"/>
      <c r="C8" s="15"/>
      <c r="D8" s="15"/>
      <c r="I8" s="23"/>
      <c r="J8" s="82"/>
      <c r="L8" s="16"/>
      <c r="M8" s="16"/>
      <c r="N8" s="157"/>
      <c r="O8" s="82"/>
      <c r="P8" s="59"/>
      <c r="W8" s="82"/>
      <c r="X8" s="82"/>
    </row>
    <row r="9" spans="1:24" ht="14.25" customHeight="1" x14ac:dyDescent="0.45">
      <c r="A9" s="3"/>
      <c r="B9" s="15"/>
      <c r="C9" s="15"/>
      <c r="D9" s="15"/>
      <c r="I9" s="23"/>
      <c r="J9" s="82"/>
      <c r="L9" s="16"/>
      <c r="M9" s="16"/>
      <c r="N9" s="157"/>
      <c r="O9" s="82"/>
      <c r="P9" s="59"/>
      <c r="W9" s="82"/>
      <c r="X9" s="82"/>
    </row>
    <row r="10" spans="1:24" ht="14.25" customHeight="1" x14ac:dyDescent="0.45">
      <c r="A10" s="3"/>
      <c r="B10" s="15"/>
      <c r="C10" s="15"/>
      <c r="D10" s="15"/>
      <c r="I10" s="23"/>
      <c r="J10" s="82"/>
      <c r="L10" s="16"/>
      <c r="M10" s="16"/>
      <c r="N10" s="157"/>
      <c r="O10" s="82"/>
      <c r="P10" s="59"/>
      <c r="W10" s="82"/>
      <c r="X10" s="82"/>
    </row>
    <row r="11" spans="1:24" ht="14.25" customHeight="1" x14ac:dyDescent="0.45">
      <c r="A11" s="3"/>
      <c r="B11" s="15"/>
      <c r="C11" s="15"/>
      <c r="D11" s="15"/>
      <c r="I11" s="23"/>
      <c r="J11" s="82"/>
      <c r="L11" s="16"/>
      <c r="M11" s="16"/>
      <c r="N11" s="157"/>
      <c r="O11" s="82"/>
      <c r="P11" s="59"/>
      <c r="W11" s="82"/>
      <c r="X11" s="82"/>
    </row>
    <row r="12" spans="1:24" ht="14.25" customHeight="1" x14ac:dyDescent="0.45">
      <c r="A12" s="3"/>
      <c r="B12" s="15"/>
      <c r="C12" s="15"/>
      <c r="D12" s="15"/>
      <c r="I12" s="23"/>
      <c r="J12" s="82"/>
      <c r="L12" s="16"/>
      <c r="M12" s="16"/>
      <c r="N12" s="157"/>
      <c r="O12" s="82"/>
      <c r="P12" s="59"/>
      <c r="W12" s="82"/>
      <c r="X12" s="82"/>
    </row>
    <row r="13" spans="1:24" ht="14.25" customHeight="1" x14ac:dyDescent="0.45">
      <c r="A13" s="3"/>
      <c r="B13" s="15"/>
      <c r="C13" s="15"/>
      <c r="D13" s="15"/>
      <c r="I13" s="23"/>
      <c r="J13" s="82"/>
      <c r="L13" s="16"/>
      <c r="M13" s="16"/>
      <c r="N13" s="157"/>
      <c r="O13" s="82"/>
      <c r="P13" s="59"/>
      <c r="W13" s="82"/>
      <c r="X13" s="82"/>
    </row>
    <row r="14" spans="1:24" ht="14.25" customHeight="1" x14ac:dyDescent="0.45">
      <c r="A14" s="3"/>
      <c r="B14" s="15"/>
      <c r="C14" s="15"/>
      <c r="D14" s="15"/>
      <c r="J14" s="82"/>
      <c r="L14" s="16"/>
      <c r="M14" s="16"/>
      <c r="N14" s="157"/>
      <c r="O14" s="82"/>
      <c r="P14" s="59"/>
      <c r="W14" s="82"/>
      <c r="X14" s="82"/>
    </row>
    <row r="15" spans="1:24" ht="14.25" customHeight="1" x14ac:dyDescent="0.45">
      <c r="A15" s="3"/>
      <c r="B15" s="15"/>
      <c r="C15" s="15"/>
      <c r="D15" s="15"/>
      <c r="J15" s="82"/>
      <c r="L15" s="16"/>
      <c r="M15" s="16"/>
      <c r="N15" s="157"/>
      <c r="O15" s="82"/>
      <c r="P15" s="59"/>
      <c r="W15" s="82"/>
      <c r="X15" s="82"/>
    </row>
    <row r="16" spans="1:24" ht="14.25" customHeight="1" x14ac:dyDescent="0.45">
      <c r="A16" s="3"/>
      <c r="B16" s="15"/>
      <c r="C16" s="15"/>
      <c r="D16" s="15"/>
      <c r="J16" s="82"/>
      <c r="L16" s="16"/>
      <c r="M16" s="16"/>
      <c r="N16" s="157"/>
      <c r="O16" s="82"/>
      <c r="P16" s="59"/>
      <c r="W16" s="82"/>
      <c r="X16" s="82"/>
    </row>
    <row r="17" spans="1:24" ht="14.25" customHeight="1" x14ac:dyDescent="0.45">
      <c r="A17" s="3"/>
      <c r="B17" s="15"/>
      <c r="C17" s="15"/>
      <c r="D17" s="19"/>
      <c r="J17" s="82"/>
      <c r="L17" s="16"/>
      <c r="M17" s="16"/>
      <c r="N17" s="82"/>
      <c r="O17" s="82"/>
      <c r="P17" s="59"/>
      <c r="W17" s="82"/>
      <c r="X17" s="82"/>
    </row>
    <row r="18" spans="1:24" ht="14.25" customHeight="1" x14ac:dyDescent="0.45">
      <c r="A18" s="3"/>
      <c r="B18" s="15"/>
      <c r="C18" s="15"/>
      <c r="D18" s="19"/>
      <c r="J18" s="82"/>
      <c r="L18" s="16"/>
      <c r="M18" s="16"/>
      <c r="N18" s="82"/>
      <c r="O18" s="82"/>
      <c r="P18" s="59"/>
      <c r="W18" s="82"/>
      <c r="X18" s="82"/>
    </row>
    <row r="19" spans="1:24" ht="14.25" customHeight="1" x14ac:dyDescent="0.45">
      <c r="A19" s="3"/>
      <c r="B19" s="15"/>
      <c r="C19" s="15"/>
      <c r="D19" s="19"/>
      <c r="J19" s="82"/>
      <c r="L19" s="16"/>
      <c r="M19" s="16"/>
      <c r="N19" s="82"/>
      <c r="O19" s="82"/>
      <c r="P19" s="59"/>
      <c r="W19" s="82"/>
      <c r="X19" s="82"/>
    </row>
    <row r="20" spans="1:24" ht="14.25" customHeight="1" x14ac:dyDescent="0.45">
      <c r="A20" s="3"/>
      <c r="B20" s="15"/>
      <c r="C20" s="15"/>
      <c r="D20" s="19"/>
      <c r="J20" s="82"/>
      <c r="L20" s="16"/>
      <c r="M20" s="16"/>
      <c r="N20" s="82"/>
      <c r="O20" s="82"/>
      <c r="P20" s="59"/>
      <c r="W20" s="82"/>
      <c r="X20" s="82"/>
    </row>
    <row r="21" spans="1:24" ht="14.25" customHeight="1" x14ac:dyDescent="0.45">
      <c r="A21" s="3"/>
      <c r="B21" s="15"/>
      <c r="C21" s="15"/>
      <c r="D21" s="15"/>
      <c r="J21" s="82"/>
      <c r="L21" s="16"/>
      <c r="M21" s="16"/>
      <c r="N21" s="82"/>
      <c r="O21" s="82"/>
      <c r="P21" s="59"/>
      <c r="W21" s="82"/>
      <c r="X21" s="82"/>
    </row>
    <row r="22" spans="1:24" ht="14.25" customHeight="1" x14ac:dyDescent="0.45">
      <c r="J22" s="82"/>
      <c r="L22" s="16"/>
      <c r="M22" s="16"/>
      <c r="N22" s="82"/>
      <c r="O22" s="82"/>
      <c r="P22" s="59"/>
      <c r="W22" s="82"/>
      <c r="X22" s="82"/>
    </row>
    <row r="23" spans="1:24" ht="14.25" customHeight="1" x14ac:dyDescent="1.1000000000000001">
      <c r="A23" s="37"/>
      <c r="B23" s="37"/>
      <c r="C23" s="37"/>
      <c r="D23" s="37"/>
      <c r="E23" s="37"/>
      <c r="H23" s="37"/>
      <c r="J23" s="82"/>
      <c r="L23" s="16"/>
      <c r="M23" s="16"/>
      <c r="N23" s="82"/>
      <c r="O23" s="82"/>
      <c r="P23" s="59"/>
      <c r="W23" s="82"/>
      <c r="X23" s="82"/>
    </row>
    <row r="24" spans="1:24" ht="14.25" customHeight="1" x14ac:dyDescent="1.1000000000000001">
      <c r="A24" s="37"/>
      <c r="B24" s="37"/>
      <c r="C24" s="37"/>
      <c r="D24" s="37"/>
      <c r="E24" s="37"/>
      <c r="H24" s="37"/>
      <c r="J24" s="82"/>
      <c r="L24" s="16"/>
      <c r="M24" s="16"/>
      <c r="N24" s="82"/>
      <c r="O24" s="82"/>
      <c r="P24" s="59"/>
      <c r="W24" s="82"/>
      <c r="X24" s="82"/>
    </row>
    <row r="25" spans="1:24" ht="14.25" customHeight="1" x14ac:dyDescent="1.1000000000000001">
      <c r="A25" s="37"/>
      <c r="B25" s="37"/>
      <c r="C25" s="37"/>
      <c r="D25" s="37"/>
      <c r="E25" s="37"/>
      <c r="H25" s="37"/>
      <c r="J25" s="82"/>
      <c r="L25" s="16"/>
      <c r="M25" s="16"/>
      <c r="N25" s="82"/>
      <c r="O25" s="82"/>
      <c r="P25" s="59"/>
      <c r="W25" s="82"/>
      <c r="X25" s="82"/>
    </row>
    <row r="26" spans="1:24" ht="14.25" customHeight="1" x14ac:dyDescent="0.45">
      <c r="J26" s="82"/>
      <c r="L26" s="16"/>
      <c r="M26" s="16"/>
      <c r="N26" s="82"/>
      <c r="O26" s="82"/>
      <c r="P26" s="59"/>
      <c r="W26" s="82"/>
      <c r="X26" s="82"/>
    </row>
    <row r="27" spans="1:24" ht="14.25" customHeight="1" x14ac:dyDescent="0.45">
      <c r="J27" s="82"/>
      <c r="L27" s="16"/>
      <c r="M27" s="16"/>
      <c r="N27" s="82"/>
      <c r="O27" s="82"/>
      <c r="P27" s="59"/>
      <c r="W27" s="82"/>
      <c r="X27" s="82"/>
    </row>
    <row r="28" spans="1:24" ht="14.25" customHeight="1" x14ac:dyDescent="0.45">
      <c r="J28" s="82"/>
      <c r="L28" s="16"/>
      <c r="M28" s="16"/>
      <c r="N28" s="82"/>
      <c r="O28" s="82"/>
      <c r="P28" s="59"/>
      <c r="W28" s="82"/>
      <c r="X28" s="82"/>
    </row>
    <row r="29" spans="1:24" ht="14.25" customHeight="1" x14ac:dyDescent="0.45">
      <c r="J29" s="82"/>
      <c r="L29" s="16"/>
      <c r="M29" s="16"/>
      <c r="N29" s="82"/>
      <c r="O29" s="82"/>
      <c r="P29" s="59"/>
      <c r="W29" s="82"/>
      <c r="X29" s="82"/>
    </row>
    <row r="30" spans="1:24" ht="14.25" customHeight="1" x14ac:dyDescent="0.45">
      <c r="J30" s="82"/>
      <c r="K30" s="38" t="s">
        <v>97</v>
      </c>
      <c r="L30" s="16">
        <f t="shared" ref="L30:M30" si="0">SUM(L4:L29)</f>
        <v>0</v>
      </c>
      <c r="M30" s="16">
        <f t="shared" si="0"/>
        <v>0</v>
      </c>
      <c r="N30" s="82"/>
      <c r="O30" s="82"/>
      <c r="P30" s="59"/>
      <c r="W30" s="82"/>
      <c r="X30" s="82"/>
    </row>
    <row r="31" spans="1:24" ht="14.25" customHeight="1" x14ac:dyDescent="0.45">
      <c r="L31" s="21" t="e">
        <f>L30/(M30+L30)</f>
        <v>#DIV/0!</v>
      </c>
      <c r="P31" s="59"/>
      <c r="W31" s="59"/>
      <c r="X31" s="59"/>
    </row>
    <row r="32" spans="1:24" ht="14.25" customHeight="1" x14ac:dyDescent="0.45">
      <c r="J32" s="97" t="str">
        <f>L32&amp;H4&amp;","&amp;I4&amp;"],"</f>
        <v>"PartA":[0,0],</v>
      </c>
      <c r="K32" s="23"/>
      <c r="L32" s="38" t="s">
        <v>163</v>
      </c>
      <c r="N32" s="38" t="s">
        <v>167</v>
      </c>
      <c r="P32" s="60" t="e">
        <f>ROUND(SUM('Stats Global'!Q9,'Stats Global'!Q11:Q13,'Stats Global'!Q21)/COUNT(B4:B40),1)</f>
        <v>#REF!</v>
      </c>
      <c r="W32" s="59"/>
      <c r="X32" s="59"/>
    </row>
    <row r="33" spans="10:16" ht="14.25" customHeight="1" x14ac:dyDescent="0.45">
      <c r="J33" s="38" t="e">
        <f>L33&amp;N33&amp;","&amp;CHAR(34)&amp;O33&amp;CHAR(34)&amp;","&amp;N34&amp;","&amp;CHAR(34)&amp;O34&amp;CHAR(34)&amp;","&amp;N35&amp;","&amp;CHAR(34)&amp;O35&amp;CHAR(34)&amp;","&amp;N36&amp;","&amp;CHAR(34)&amp;O36&amp;CHAR(34)&amp;"],"</f>
        <v>#REF!</v>
      </c>
      <c r="L33" s="38" t="s">
        <v>164</v>
      </c>
      <c r="N33" s="40" t="e">
        <f>MAX('Stats Global'!Q9,'Stats Global'!Q11:Q13,'Stats Global'!Q21)</f>
        <v>#REF!</v>
      </c>
      <c r="O33" s="38" t="s">
        <v>36</v>
      </c>
      <c r="P33" s="60" t="e">
        <f>ROUND(SUM('Stats Global'!S9,'Stats Global'!S11:S13,'Stats Global'!S21)/COUNT(B4:B40),1)</f>
        <v>#REF!</v>
      </c>
    </row>
    <row r="34" spans="10:16" ht="14.25" customHeight="1" x14ac:dyDescent="0.45">
      <c r="J34" s="38" t="e">
        <f>L34&amp;P32&amp;","&amp;P33&amp;","&amp;P34&amp;","&amp;P35&amp;","&amp;P36&amp;","&amp;P37&amp;"],"</f>
        <v>#REF!</v>
      </c>
      <c r="L34" s="38" t="s">
        <v>165</v>
      </c>
      <c r="N34" s="40" t="e">
        <f>MAX('Stats Global'!S9,'Stats Global'!S11:S13,'Stats Global'!S21)</f>
        <v>#REF!</v>
      </c>
      <c r="O34" s="38" t="s">
        <v>36</v>
      </c>
      <c r="P34" s="60" t="e">
        <f>ROUND(SUM('Stats Global'!U9,'Stats Global'!U11:U13,'Stats Global'!U21)/COUNT(B4:B40),1)</f>
        <v>#REF!</v>
      </c>
    </row>
    <row r="35" spans="10:16" ht="14.25" customHeight="1" x14ac:dyDescent="0.45">
      <c r="J35" s="38" t="e">
        <f>L35&amp;'Statistics LG'!M31&amp;","&amp;'Statistics LG'!L31&amp;","&amp;ROUND((1-'Statistics LG'!L32)*100,1)&amp;","&amp;L30&amp;","&amp;M30&amp;","&amp;ROUND(L31*100,1)&amp;"],"</f>
        <v>#DIV/0!</v>
      </c>
      <c r="L35" s="38" t="s">
        <v>166</v>
      </c>
      <c r="N35" s="40" t="e">
        <f>MAX('Stats Global'!U9,'Stats Global'!U11:U13,'Stats Global'!U21)</f>
        <v>#REF!</v>
      </c>
      <c r="O35" s="38" t="s">
        <v>38</v>
      </c>
      <c r="P35" s="60" t="e">
        <f>ROUND(SUM('Stats Global'!W9,'Stats Global'!W11:W13,'Stats Global'!W21)/COUNT(B4:B40),2)</f>
        <v>#REF!</v>
      </c>
    </row>
    <row r="36" spans="10:16" ht="14.25" customHeight="1" x14ac:dyDescent="0.45">
      <c r="N36" s="40">
        <v>1</v>
      </c>
      <c r="O36" s="38" t="s">
        <v>38</v>
      </c>
      <c r="P36" s="38" t="e">
        <f>ROUND(H4/COUNT(B4:B40),1)</f>
        <v>#DIV/0!</v>
      </c>
    </row>
    <row r="37" spans="10:16" ht="14.25" customHeight="1" x14ac:dyDescent="0.45">
      <c r="P37" s="38" t="e">
        <f>ROUND(I4/COUNT(B4:B40),1)</f>
        <v>#DIV/0!</v>
      </c>
    </row>
    <row r="38" spans="10:16" ht="14.25" customHeight="1" x14ac:dyDescent="0.45"/>
    <row r="39" spans="10:16" ht="14.25" customHeight="1" x14ac:dyDescent="0.45"/>
    <row r="40" spans="10:16" ht="14.25" customHeight="1" x14ac:dyDescent="0.45"/>
    <row r="41" spans="10:16" ht="14.25" customHeight="1" x14ac:dyDescent="0.45"/>
    <row r="42" spans="10:16" ht="14.25" customHeight="1" x14ac:dyDescent="0.45"/>
    <row r="43" spans="10:16" ht="14.25" customHeight="1" x14ac:dyDescent="0.45"/>
    <row r="44" spans="10:16" ht="14.25" customHeight="1" x14ac:dyDescent="0.45"/>
    <row r="45" spans="10:16" ht="14.25" customHeight="1" x14ac:dyDescent="0.45"/>
    <row r="46" spans="10:16" ht="14.25" customHeight="1" x14ac:dyDescent="0.45"/>
    <row r="47" spans="10:16" ht="14.25" customHeight="1" x14ac:dyDescent="0.45"/>
    <row r="48" spans="10:1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K32" sqref="K32"/>
    </sheetView>
  </sheetViews>
  <sheetFormatPr defaultColWidth="14.3984375" defaultRowHeight="15" customHeight="1" x14ac:dyDescent="0.45"/>
  <cols>
    <col min="1" max="32" width="8.73046875" style="38" customWidth="1"/>
    <col min="33" max="16384" width="14.3984375" style="38"/>
  </cols>
  <sheetData>
    <row r="1" spans="1:24" ht="14.25" customHeight="1" x14ac:dyDescent="0.45"/>
    <row r="2" spans="1:24" ht="14.25" customHeight="1" x14ac:dyDescent="0.45">
      <c r="B2" s="4" t="s">
        <v>99</v>
      </c>
      <c r="K2" s="59"/>
      <c r="L2" s="59"/>
      <c r="M2" s="58"/>
      <c r="N2" s="59"/>
      <c r="O2" s="59"/>
      <c r="Q2" s="58"/>
      <c r="R2" s="59"/>
      <c r="S2" s="59"/>
      <c r="T2" s="59"/>
      <c r="U2" s="59"/>
      <c r="V2" s="59"/>
      <c r="W2" s="59"/>
      <c r="X2" s="59"/>
    </row>
    <row r="3" spans="1:24" ht="14.25" customHeight="1" x14ac:dyDescent="0.45">
      <c r="A3" s="23" t="s">
        <v>74</v>
      </c>
      <c r="B3" s="23" t="s">
        <v>91</v>
      </c>
      <c r="C3" s="23" t="s">
        <v>92</v>
      </c>
      <c r="D3" s="23" t="s">
        <v>0</v>
      </c>
      <c r="E3" s="38" t="s">
        <v>168</v>
      </c>
      <c r="F3" s="38" t="s">
        <v>169</v>
      </c>
      <c r="G3" s="23" t="s">
        <v>93</v>
      </c>
      <c r="H3" s="23" t="s">
        <v>94</v>
      </c>
      <c r="I3" s="23" t="s">
        <v>95</v>
      </c>
      <c r="K3" s="58"/>
      <c r="L3" s="58"/>
      <c r="M3" s="58"/>
      <c r="N3" s="58"/>
      <c r="O3" s="58"/>
      <c r="Q3" s="58"/>
      <c r="R3" s="58"/>
      <c r="S3" s="58"/>
      <c r="T3" s="58"/>
      <c r="U3" s="59"/>
      <c r="V3" s="58"/>
      <c r="W3" s="58"/>
      <c r="X3" s="58"/>
    </row>
    <row r="4" spans="1:24" ht="14.25" customHeight="1" x14ac:dyDescent="0.45">
      <c r="A4" s="3"/>
      <c r="B4" s="15"/>
      <c r="C4" s="15"/>
      <c r="D4" s="15"/>
      <c r="E4" s="82"/>
      <c r="G4" s="23">
        <f>SUM(B4:B30)</f>
        <v>0</v>
      </c>
      <c r="H4" s="23">
        <f>SUM(C4:C30)</f>
        <v>0</v>
      </c>
      <c r="I4" s="23">
        <f>SUM(D4:D30)</f>
        <v>0</v>
      </c>
      <c r="K4" s="82"/>
      <c r="L4" s="82"/>
      <c r="M4" s="82"/>
      <c r="N4" s="82"/>
      <c r="O4" s="82"/>
      <c r="Q4" s="82"/>
      <c r="R4" s="82"/>
      <c r="S4" s="82"/>
      <c r="T4" s="82"/>
      <c r="U4" s="59"/>
      <c r="V4" s="82"/>
      <c r="W4" s="82"/>
      <c r="X4" s="82"/>
    </row>
    <row r="5" spans="1:24" ht="14.25" customHeight="1" x14ac:dyDescent="0.45">
      <c r="A5" s="3"/>
      <c r="B5" s="15"/>
      <c r="C5" s="15"/>
      <c r="D5" s="15"/>
      <c r="E5" s="98"/>
      <c r="K5" s="82"/>
      <c r="L5" s="82"/>
      <c r="M5" s="82"/>
      <c r="N5" s="82"/>
      <c r="O5" s="82"/>
      <c r="Q5" s="82"/>
      <c r="R5" s="82"/>
      <c r="S5" s="82"/>
      <c r="T5" s="82"/>
      <c r="U5" s="59"/>
      <c r="V5" s="82"/>
      <c r="W5" s="82"/>
      <c r="X5" s="82"/>
    </row>
    <row r="6" spans="1:24" ht="14.25" customHeight="1" x14ac:dyDescent="0.45">
      <c r="A6" s="3"/>
      <c r="B6" s="15"/>
      <c r="C6" s="15"/>
      <c r="D6" s="15"/>
      <c r="E6" s="82"/>
      <c r="H6" s="23"/>
      <c r="I6" s="17"/>
      <c r="K6" s="82"/>
      <c r="L6" s="82"/>
      <c r="M6" s="82"/>
      <c r="N6" s="82"/>
      <c r="O6" s="82"/>
      <c r="Q6" s="82"/>
      <c r="R6" s="82"/>
      <c r="S6" s="82"/>
      <c r="T6" s="82"/>
      <c r="U6" s="59"/>
      <c r="V6" s="82"/>
      <c r="W6" s="82"/>
      <c r="X6" s="82"/>
    </row>
    <row r="7" spans="1:24" ht="14.25" customHeight="1" x14ac:dyDescent="0.45">
      <c r="A7" s="3"/>
      <c r="B7" s="15"/>
      <c r="C7" s="15"/>
      <c r="D7" s="15"/>
      <c r="E7" s="82"/>
      <c r="H7" s="23"/>
      <c r="I7" s="17"/>
      <c r="K7" s="82"/>
      <c r="L7" s="82"/>
      <c r="M7" s="82"/>
      <c r="N7" s="82"/>
      <c r="O7" s="82"/>
      <c r="Q7" s="82"/>
      <c r="R7" s="82"/>
      <c r="S7" s="82"/>
      <c r="T7" s="82"/>
      <c r="U7" s="59"/>
      <c r="V7" s="82"/>
      <c r="W7" s="82"/>
      <c r="X7" s="82"/>
    </row>
    <row r="8" spans="1:24" ht="14.25" customHeight="1" x14ac:dyDescent="0.45">
      <c r="A8" s="3"/>
      <c r="B8" s="15"/>
      <c r="C8" s="15"/>
      <c r="D8" s="15"/>
      <c r="E8" s="82"/>
      <c r="H8" s="23"/>
      <c r="I8" s="17"/>
      <c r="K8" s="82"/>
      <c r="L8" s="82"/>
      <c r="M8" s="82"/>
      <c r="N8" s="82"/>
      <c r="O8" s="82"/>
      <c r="Q8" s="82"/>
      <c r="R8" s="82"/>
      <c r="S8" s="82"/>
      <c r="T8" s="82"/>
      <c r="U8" s="59"/>
      <c r="V8" s="82"/>
      <c r="W8" s="82"/>
      <c r="X8" s="82"/>
    </row>
    <row r="9" spans="1:24" ht="14.25" customHeight="1" x14ac:dyDescent="0.45">
      <c r="A9" s="3"/>
      <c r="B9" s="15"/>
      <c r="C9" s="15"/>
      <c r="D9" s="15"/>
      <c r="E9" s="82"/>
      <c r="H9" s="23"/>
      <c r="I9" s="17"/>
      <c r="K9" s="82"/>
      <c r="L9" s="82"/>
      <c r="M9" s="82"/>
      <c r="N9" s="82"/>
      <c r="O9" s="82"/>
      <c r="Q9" s="82"/>
      <c r="R9" s="82"/>
      <c r="S9" s="82"/>
      <c r="T9" s="82"/>
      <c r="U9" s="59"/>
      <c r="V9" s="82"/>
      <c r="W9" s="82"/>
      <c r="X9" s="82"/>
    </row>
    <row r="10" spans="1:24" ht="14.25" customHeight="1" x14ac:dyDescent="0.45">
      <c r="A10" s="3"/>
      <c r="B10" s="15"/>
      <c r="C10" s="15"/>
      <c r="D10" s="15"/>
      <c r="E10" s="82"/>
      <c r="H10" s="23"/>
      <c r="I10" s="17"/>
      <c r="K10" s="59"/>
      <c r="L10" s="59"/>
      <c r="M10" s="59"/>
      <c r="N10" s="59"/>
      <c r="O10" s="59"/>
      <c r="Q10" s="82"/>
      <c r="R10" s="82"/>
      <c r="S10" s="82"/>
      <c r="T10" s="82"/>
      <c r="U10" s="59"/>
      <c r="V10" s="82"/>
      <c r="W10" s="82"/>
      <c r="X10" s="82"/>
    </row>
    <row r="11" spans="1:24" ht="14.25" customHeight="1" x14ac:dyDescent="0.45">
      <c r="A11" s="3"/>
      <c r="B11" s="15"/>
      <c r="C11" s="15"/>
      <c r="D11" s="15"/>
      <c r="E11" s="107"/>
      <c r="H11" s="23"/>
      <c r="I11" s="17"/>
      <c r="K11" s="82"/>
      <c r="L11" s="82"/>
      <c r="M11" s="82"/>
      <c r="N11" s="82"/>
      <c r="O11" s="82"/>
      <c r="Q11" s="82"/>
      <c r="R11" s="82"/>
      <c r="S11" s="82"/>
      <c r="T11" s="82"/>
      <c r="U11" s="59"/>
      <c r="V11" s="82"/>
      <c r="W11" s="82"/>
      <c r="X11" s="82"/>
    </row>
    <row r="12" spans="1:24" ht="14.25" customHeight="1" x14ac:dyDescent="0.45">
      <c r="A12" s="3"/>
      <c r="B12" s="15"/>
      <c r="C12" s="15"/>
      <c r="D12" s="15"/>
      <c r="E12" s="107"/>
      <c r="H12" s="23"/>
      <c r="I12" s="17"/>
      <c r="K12" s="82"/>
      <c r="L12" s="82"/>
      <c r="M12" s="82"/>
      <c r="N12" s="82"/>
      <c r="O12" s="82"/>
      <c r="Q12" s="82"/>
      <c r="R12" s="82"/>
      <c r="S12" s="82"/>
      <c r="T12" s="82"/>
      <c r="U12" s="59"/>
      <c r="V12" s="82"/>
      <c r="W12" s="82"/>
      <c r="X12" s="82"/>
    </row>
    <row r="13" spans="1:24" ht="14.25" customHeight="1" x14ac:dyDescent="0.45">
      <c r="A13" s="3"/>
      <c r="B13" s="15"/>
      <c r="C13" s="15"/>
      <c r="D13" s="15"/>
      <c r="E13" s="107"/>
      <c r="H13" s="23"/>
      <c r="I13" s="17"/>
      <c r="K13" s="82"/>
      <c r="L13" s="82"/>
      <c r="M13" s="82"/>
      <c r="N13" s="82"/>
      <c r="O13" s="82"/>
      <c r="Q13" s="82"/>
      <c r="R13" s="82"/>
      <c r="S13" s="82"/>
      <c r="T13" s="82"/>
      <c r="U13" s="59"/>
      <c r="V13" s="82"/>
      <c r="W13" s="82"/>
      <c r="X13" s="82"/>
    </row>
    <row r="14" spans="1:24" ht="14.25" customHeight="1" x14ac:dyDescent="0.45">
      <c r="A14" s="3"/>
      <c r="B14" s="15"/>
      <c r="C14" s="15"/>
      <c r="D14" s="15"/>
      <c r="E14" s="107"/>
      <c r="K14" s="82"/>
      <c r="L14" s="82"/>
      <c r="M14" s="82"/>
      <c r="N14" s="82"/>
      <c r="O14" s="82"/>
      <c r="Q14" s="82"/>
      <c r="R14" s="82"/>
      <c r="S14" s="82"/>
      <c r="T14" s="82"/>
      <c r="U14" s="59"/>
      <c r="V14" s="82"/>
      <c r="W14" s="82"/>
      <c r="X14" s="82"/>
    </row>
    <row r="15" spans="1:24" ht="14.25" customHeight="1" x14ac:dyDescent="0.45">
      <c r="A15" s="3"/>
      <c r="B15" s="15"/>
      <c r="C15" s="15"/>
      <c r="D15" s="15"/>
      <c r="E15" s="107"/>
      <c r="K15" s="82"/>
      <c r="L15" s="82"/>
      <c r="M15" s="82"/>
      <c r="N15" s="82"/>
      <c r="O15" s="82"/>
      <c r="Q15" s="82"/>
      <c r="R15" s="82"/>
      <c r="S15" s="82"/>
      <c r="T15" s="82"/>
      <c r="U15" s="59"/>
      <c r="V15" s="82"/>
      <c r="W15" s="82"/>
      <c r="X15" s="82"/>
    </row>
    <row r="16" spans="1:24" ht="14.25" customHeight="1" x14ac:dyDescent="0.45">
      <c r="A16" s="3"/>
      <c r="B16" s="15"/>
      <c r="C16" s="15"/>
      <c r="D16" s="15"/>
      <c r="E16" s="107"/>
      <c r="K16" s="82"/>
      <c r="L16" s="82"/>
      <c r="M16" s="82"/>
      <c r="N16" s="82"/>
      <c r="O16" s="82"/>
      <c r="Q16" s="82"/>
      <c r="R16" s="82"/>
      <c r="S16" s="82"/>
      <c r="T16" s="82"/>
      <c r="U16" s="59"/>
      <c r="V16" s="82"/>
      <c r="W16" s="82"/>
      <c r="X16" s="82"/>
    </row>
    <row r="17" spans="1:24" ht="14.25" customHeight="1" x14ac:dyDescent="0.45">
      <c r="A17" s="3"/>
      <c r="B17" s="15"/>
      <c r="C17" s="15"/>
      <c r="D17" s="19"/>
      <c r="E17" s="132"/>
      <c r="K17" s="82"/>
      <c r="L17" s="82"/>
      <c r="M17" s="82"/>
      <c r="N17" s="82"/>
      <c r="O17" s="82"/>
      <c r="Q17" s="82"/>
      <c r="R17" s="82"/>
      <c r="S17" s="82"/>
      <c r="T17" s="82"/>
      <c r="U17" s="59"/>
      <c r="V17" s="82"/>
      <c r="W17" s="82"/>
      <c r="X17" s="82"/>
    </row>
    <row r="18" spans="1:24" ht="14.25" customHeight="1" x14ac:dyDescent="0.45">
      <c r="A18" s="3"/>
      <c r="B18" s="15"/>
      <c r="C18" s="15"/>
      <c r="D18" s="19"/>
      <c r="E18" s="132"/>
      <c r="K18" s="82"/>
      <c r="L18" s="82"/>
      <c r="M18" s="82"/>
      <c r="N18" s="82"/>
      <c r="O18" s="82"/>
      <c r="Q18" s="82"/>
      <c r="R18" s="82"/>
      <c r="S18" s="82"/>
      <c r="T18" s="82"/>
      <c r="U18" s="59"/>
      <c r="V18" s="82"/>
      <c r="W18" s="82"/>
      <c r="X18" s="82"/>
    </row>
    <row r="19" spans="1:24" ht="14.25" customHeight="1" x14ac:dyDescent="0.45">
      <c r="A19" s="3"/>
      <c r="B19" s="15"/>
      <c r="C19" s="15"/>
      <c r="D19" s="19"/>
      <c r="E19" s="132"/>
      <c r="K19" s="82"/>
      <c r="L19" s="82"/>
      <c r="M19" s="82"/>
      <c r="N19" s="82"/>
      <c r="O19" s="82"/>
      <c r="Q19" s="82"/>
      <c r="R19" s="82"/>
      <c r="S19" s="82"/>
      <c r="T19" s="82"/>
      <c r="U19" s="59"/>
      <c r="V19" s="82"/>
      <c r="W19" s="82"/>
      <c r="X19" s="82"/>
    </row>
    <row r="20" spans="1:24" ht="14.25" customHeight="1" x14ac:dyDescent="0.45">
      <c r="A20" s="3"/>
      <c r="B20" s="15"/>
      <c r="C20" s="15"/>
      <c r="D20" s="19"/>
      <c r="E20" s="132"/>
      <c r="K20" s="82"/>
      <c r="L20" s="82"/>
      <c r="M20" s="82"/>
      <c r="N20" s="82"/>
      <c r="O20" s="82"/>
      <c r="Q20" s="82"/>
      <c r="R20" s="82"/>
      <c r="S20" s="82"/>
      <c r="T20" s="82"/>
      <c r="U20" s="59"/>
      <c r="V20" s="82"/>
      <c r="W20" s="82"/>
      <c r="X20" s="82"/>
    </row>
    <row r="21" spans="1:24" ht="14.25" customHeight="1" x14ac:dyDescent="0.45">
      <c r="A21" s="3"/>
      <c r="B21" s="15"/>
      <c r="C21" s="15"/>
      <c r="D21" s="15"/>
      <c r="K21" s="82"/>
      <c r="L21" s="82"/>
      <c r="M21" s="82"/>
      <c r="N21" s="82"/>
      <c r="O21" s="82"/>
      <c r="Q21" s="82"/>
      <c r="R21" s="82"/>
      <c r="S21" s="82"/>
      <c r="T21" s="82"/>
      <c r="U21" s="59"/>
      <c r="V21" s="82"/>
      <c r="W21" s="82"/>
      <c r="X21" s="82"/>
    </row>
    <row r="22" spans="1:24" ht="14.25" customHeight="1" x14ac:dyDescent="0.45">
      <c r="K22" s="82"/>
      <c r="L22" s="82"/>
      <c r="M22" s="82"/>
      <c r="N22" s="82"/>
      <c r="O22" s="82"/>
      <c r="Q22" s="82"/>
      <c r="R22" s="82"/>
      <c r="S22" s="82"/>
      <c r="T22" s="82"/>
      <c r="U22" s="59"/>
      <c r="V22" s="82"/>
      <c r="W22" s="82"/>
      <c r="X22" s="82"/>
    </row>
    <row r="23" spans="1:24" ht="14.25" customHeight="1" x14ac:dyDescent="1.1000000000000001">
      <c r="A23" s="37"/>
      <c r="B23" s="37"/>
      <c r="C23" s="37"/>
      <c r="D23" s="37"/>
      <c r="E23" s="37"/>
      <c r="G23" s="37"/>
      <c r="K23" s="82"/>
      <c r="L23" s="82"/>
      <c r="M23" s="82"/>
      <c r="N23" s="82"/>
      <c r="O23" s="82"/>
      <c r="Q23" s="82"/>
      <c r="R23" s="82"/>
      <c r="S23" s="82"/>
      <c r="T23" s="82"/>
      <c r="U23" s="59"/>
      <c r="V23" s="82"/>
      <c r="W23" s="82"/>
      <c r="X23" s="82"/>
    </row>
    <row r="24" spans="1:24" ht="14.25" customHeight="1" x14ac:dyDescent="1.1000000000000001">
      <c r="A24" s="37"/>
      <c r="B24" s="37"/>
      <c r="C24" s="37"/>
      <c r="D24" s="37"/>
      <c r="E24" s="37"/>
      <c r="G24" s="37"/>
      <c r="K24" s="82"/>
      <c r="L24" s="82"/>
      <c r="M24" s="82"/>
      <c r="N24" s="82"/>
      <c r="O24" s="82"/>
      <c r="Q24" s="82"/>
      <c r="R24" s="82"/>
      <c r="S24" s="82"/>
      <c r="T24" s="82"/>
      <c r="U24" s="59"/>
      <c r="V24" s="82"/>
      <c r="W24" s="82"/>
      <c r="X24" s="82"/>
    </row>
    <row r="25" spans="1:24" ht="14.25" customHeight="1" x14ac:dyDescent="1.1000000000000001">
      <c r="A25" s="37"/>
      <c r="B25" s="37"/>
      <c r="C25" s="37"/>
      <c r="D25" s="37"/>
      <c r="E25" s="37"/>
      <c r="G25" s="37"/>
      <c r="K25" s="82"/>
      <c r="L25" s="82"/>
      <c r="M25" s="82"/>
      <c r="N25" s="82"/>
      <c r="O25" s="82"/>
      <c r="Q25" s="82"/>
      <c r="R25" s="82"/>
      <c r="S25" s="82"/>
      <c r="T25" s="82"/>
      <c r="U25" s="59"/>
      <c r="V25" s="82"/>
      <c r="W25" s="82"/>
      <c r="X25" s="82"/>
    </row>
    <row r="26" spans="1:24" ht="14.25" customHeight="1" x14ac:dyDescent="0.45">
      <c r="K26" s="82"/>
      <c r="L26" s="82"/>
      <c r="M26" s="82"/>
      <c r="N26" s="82"/>
      <c r="O26" s="82"/>
      <c r="Q26" s="82"/>
      <c r="R26" s="82"/>
      <c r="S26" s="82"/>
      <c r="T26" s="82"/>
      <c r="U26" s="59"/>
      <c r="V26" s="82"/>
      <c r="W26" s="82"/>
      <c r="X26" s="82"/>
    </row>
    <row r="27" spans="1:24" ht="14.25" customHeight="1" x14ac:dyDescent="0.45">
      <c r="K27" s="82"/>
      <c r="L27" s="82"/>
      <c r="M27" s="82"/>
      <c r="N27" s="82"/>
      <c r="O27" s="82"/>
      <c r="Q27" s="82"/>
      <c r="R27" s="82"/>
      <c r="S27" s="82"/>
      <c r="T27" s="82"/>
      <c r="U27" s="59"/>
      <c r="V27" s="82"/>
      <c r="W27" s="82"/>
      <c r="X27" s="82"/>
    </row>
    <row r="28" spans="1:24" ht="14.25" customHeight="1" x14ac:dyDescent="0.45">
      <c r="K28" s="82"/>
      <c r="L28" s="82"/>
      <c r="M28" s="82"/>
      <c r="N28" s="82"/>
      <c r="O28" s="82"/>
      <c r="Q28" s="82"/>
      <c r="R28" s="82"/>
      <c r="S28" s="82"/>
      <c r="T28" s="82"/>
      <c r="U28" s="59"/>
      <c r="V28" s="82"/>
      <c r="W28" s="82"/>
      <c r="X28" s="82"/>
    </row>
    <row r="29" spans="1:24" ht="14.25" customHeight="1" x14ac:dyDescent="0.45">
      <c r="K29" s="82"/>
      <c r="L29" s="82"/>
      <c r="M29" s="82"/>
      <c r="N29" s="82"/>
      <c r="O29" s="82"/>
      <c r="Q29" s="82"/>
      <c r="R29" s="82"/>
      <c r="S29" s="82"/>
      <c r="T29" s="82"/>
      <c r="U29" s="59"/>
      <c r="V29" s="106"/>
      <c r="W29" s="82"/>
      <c r="X29" s="82"/>
    </row>
    <row r="30" spans="1:24" ht="14.25" customHeight="1" x14ac:dyDescent="0.45">
      <c r="K30" s="82"/>
      <c r="L30" s="82"/>
      <c r="M30" s="82"/>
      <c r="N30" s="82"/>
      <c r="O30" s="82"/>
      <c r="P30" s="23"/>
      <c r="Q30" s="82"/>
      <c r="R30" s="82"/>
      <c r="S30" s="82"/>
      <c r="T30" s="82"/>
      <c r="U30" s="59"/>
      <c r="V30" s="82"/>
      <c r="W30" s="82"/>
      <c r="X30" s="82"/>
    </row>
    <row r="31" spans="1:24" ht="14.25" customHeight="1" x14ac:dyDescent="0.45">
      <c r="J31" s="23"/>
      <c r="Q31" s="21"/>
      <c r="U31" s="59"/>
      <c r="V31" s="59"/>
      <c r="W31" s="59"/>
      <c r="X31" s="59"/>
    </row>
    <row r="32" spans="1:24" ht="14.25" customHeight="1" x14ac:dyDescent="0.45">
      <c r="J32" s="23"/>
      <c r="K32" s="97" t="str">
        <f>M32&amp;G4&amp;","&amp;H4&amp;"],"</f>
        <v>"PartA":[0,0],</v>
      </c>
      <c r="L32" s="23"/>
      <c r="M32" s="38" t="s">
        <v>163</v>
      </c>
      <c r="O32" s="38" t="s">
        <v>167</v>
      </c>
      <c r="Q32" s="60" t="e">
        <f>ROUND(SUM('Stats Global'!Q8,'Stats Global'!Q10,'Stats Global'!Q16:Q18,1)/COUNT(B4:B40),1)</f>
        <v>#REF!</v>
      </c>
    </row>
    <row r="33" spans="11:17" ht="14.25" customHeight="1" x14ac:dyDescent="0.45">
      <c r="K33" s="38" t="e">
        <f>M33&amp;O33&amp;","&amp;CHAR(34)&amp;P33&amp;CHAR(34)&amp;","&amp;O34&amp;","&amp;CHAR(34)&amp;P34&amp;CHAR(34)&amp;","&amp;O35&amp;","&amp;CHAR(34)&amp;P35&amp;CHAR(34)&amp;","&amp;O36&amp;","&amp;CHAR(34)&amp;P36&amp;CHAR(34)&amp;"],"</f>
        <v>#REF!</v>
      </c>
      <c r="M33" s="38" t="s">
        <v>164</v>
      </c>
      <c r="O33" s="40" t="e">
        <f>MAX('Stats Global'!Q8,'Stats Global'!Q10,'Stats Global'!Q16:Q18)</f>
        <v>#REF!</v>
      </c>
      <c r="P33" s="38" t="s">
        <v>51</v>
      </c>
      <c r="Q33" s="60" t="e">
        <f>ROUND(SUM('Stats Global'!S8,'Stats Global'!S10,'Stats Global'!S16:S18)/COUNT(B4:B40),1)</f>
        <v>#REF!</v>
      </c>
    </row>
    <row r="34" spans="11:17" ht="14.25" customHeight="1" x14ac:dyDescent="0.45">
      <c r="K34" s="38" t="e">
        <f>M34&amp;Q32&amp;","&amp;Q33&amp;","&amp;Q34&amp;","&amp;Q35&amp;","&amp;Q36&amp;","&amp;Q37&amp;"],"</f>
        <v>#REF!</v>
      </c>
      <c r="M34" s="38" t="s">
        <v>165</v>
      </c>
      <c r="O34" s="40" t="e">
        <f>MAX('Stats Global'!S8,'Stats Global'!S10,'Stats Global'!S16:S18)</f>
        <v>#REF!</v>
      </c>
      <c r="P34" s="38" t="s">
        <v>30</v>
      </c>
      <c r="Q34" s="60" t="e">
        <f>ROUND(SUM('Stats Global'!U8,'Stats Global'!U10,'Stats Global'!U16:U18)/COUNT(B4:B40),1)</f>
        <v>#REF!</v>
      </c>
    </row>
    <row r="35" spans="11:17" ht="14.25" customHeight="1" x14ac:dyDescent="0.45">
      <c r="K35" s="38" t="e">
        <f>M35&amp;'Statistics LG'!P31&amp;","&amp;'Statistics LG'!O31&amp;","&amp;ROUND((1-'Statistics LG'!O32)*100,1)&amp;","&amp;'Statistics WW'!M30&amp;","&amp;'Statistics WW'!L30&amp;","&amp;ROUND((1-'Statistics WW'!L31)*100,1)&amp;"],"</f>
        <v>#DIV/0!</v>
      </c>
      <c r="M35" s="38" t="s">
        <v>166</v>
      </c>
      <c r="O35" s="40" t="e">
        <f>MAX('Stats Global'!U8,'Stats Global'!U10,'Stats Global'!U16:U18)</f>
        <v>#REF!</v>
      </c>
      <c r="P35" s="38" t="s">
        <v>51</v>
      </c>
      <c r="Q35" s="60" t="e">
        <f>ROUND(SUM('Stats Global'!W8,'Stats Global'!W10,'Stats Global'!W16:W18)/COUNT(B4:B40),1)</f>
        <v>#REF!</v>
      </c>
    </row>
    <row r="36" spans="11:17" ht="14.25" customHeight="1" x14ac:dyDescent="0.45">
      <c r="O36" s="40" t="e">
        <f>MAX('Stats Global'!W8,'Stats Global'!W10,'Stats Global'!W16:W18)</f>
        <v>#REF!</v>
      </c>
      <c r="P36" s="38" t="s">
        <v>170</v>
      </c>
      <c r="Q36" s="38" t="e">
        <f>ROUND(G4/COUNT(B4:B40),1)</f>
        <v>#DIV/0!</v>
      </c>
    </row>
    <row r="37" spans="11:17" ht="14.25" customHeight="1" x14ac:dyDescent="0.45">
      <c r="Q37" s="38" t="e">
        <f>ROUND(H4/COUNT(B4:B40),1)</f>
        <v>#DIV/0!</v>
      </c>
    </row>
    <row r="38" spans="11:17" ht="14.25" customHeight="1" x14ac:dyDescent="0.45"/>
    <row r="39" spans="11:17" ht="14.25" customHeight="1" x14ac:dyDescent="0.45"/>
    <row r="40" spans="11:17" ht="14.25" customHeight="1" x14ac:dyDescent="0.45"/>
    <row r="41" spans="11:17" ht="14.25" customHeight="1" x14ac:dyDescent="0.45"/>
    <row r="42" spans="11:17" ht="14.25" customHeight="1" x14ac:dyDescent="0.45"/>
    <row r="43" spans="11:17" ht="14.25" customHeight="1" x14ac:dyDescent="0.45"/>
    <row r="44" spans="11:17" ht="14.25" customHeight="1" x14ac:dyDescent="0.45"/>
    <row r="45" spans="11:17" ht="14.25" customHeight="1" x14ac:dyDescent="0.45"/>
    <row r="46" spans="11:17" ht="14.25" customHeight="1" x14ac:dyDescent="0.45"/>
    <row r="47" spans="11:17" ht="14.25" customHeight="1" x14ac:dyDescent="0.45"/>
    <row r="48" spans="11:1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AE1000"/>
  <sheetViews>
    <sheetView workbookViewId="0">
      <selection activeCell="C2" sqref="C2"/>
    </sheetView>
  </sheetViews>
  <sheetFormatPr defaultColWidth="14.3984375" defaultRowHeight="15" customHeight="1" x14ac:dyDescent="0.45"/>
  <cols>
    <col min="1" max="1" width="8.73046875" style="38" customWidth="1"/>
    <col min="2" max="2" width="13.1328125" style="38" customWidth="1"/>
    <col min="3" max="3" width="11.73046875" style="38" customWidth="1"/>
    <col min="4" max="4" width="14" style="38" customWidth="1"/>
    <col min="5" max="17" width="8.73046875" style="38" customWidth="1"/>
    <col min="18" max="18" width="10.73046875" style="38" customWidth="1"/>
    <col min="19" max="26" width="8.73046875" style="38" customWidth="1"/>
    <col min="27" max="16384" width="14.3984375" style="38"/>
  </cols>
  <sheetData>
    <row r="1" spans="2:31" ht="14.25" customHeight="1" x14ac:dyDescent="0.45"/>
    <row r="2" spans="2:31" ht="14.25" customHeight="1" x14ac:dyDescent="0.45">
      <c r="B2" s="23" t="s">
        <v>100</v>
      </c>
      <c r="C2" s="156" t="s">
        <v>200</v>
      </c>
      <c r="K2" s="4" t="s">
        <v>101</v>
      </c>
      <c r="L2" s="4" t="s">
        <v>91</v>
      </c>
      <c r="M2" s="4" t="s">
        <v>92</v>
      </c>
      <c r="N2" s="4" t="s">
        <v>86</v>
      </c>
      <c r="O2" s="4" t="s">
        <v>0</v>
      </c>
      <c r="Q2" s="4" t="s">
        <v>87</v>
      </c>
      <c r="R2" s="23" t="s">
        <v>0</v>
      </c>
      <c r="S2" s="2" t="s">
        <v>1</v>
      </c>
      <c r="T2" s="2" t="s">
        <v>102</v>
      </c>
      <c r="U2" s="2" t="s">
        <v>103</v>
      </c>
      <c r="V2" s="38" t="s">
        <v>136</v>
      </c>
      <c r="AB2" s="38" t="s">
        <v>150</v>
      </c>
      <c r="AC2" s="2" t="s">
        <v>1</v>
      </c>
      <c r="AD2" s="2" t="s">
        <v>102</v>
      </c>
      <c r="AE2" s="2" t="s">
        <v>103</v>
      </c>
    </row>
    <row r="3" spans="2:31" ht="14.25" customHeight="1" x14ac:dyDescent="0.45">
      <c r="B3" s="35" t="s">
        <v>104</v>
      </c>
      <c r="C3" s="35" t="s">
        <v>105</v>
      </c>
      <c r="D3" s="35" t="s">
        <v>106</v>
      </c>
      <c r="E3" s="35" t="s">
        <v>107</v>
      </c>
      <c r="F3" s="35" t="s">
        <v>108</v>
      </c>
      <c r="G3" s="35" t="s">
        <v>109</v>
      </c>
      <c r="H3" s="35" t="s">
        <v>110</v>
      </c>
      <c r="I3" s="35" t="s">
        <v>115</v>
      </c>
      <c r="K3" s="23" t="s">
        <v>111</v>
      </c>
      <c r="L3" s="23">
        <f>COUNTIF(C3:C40, "Loose Gooses")</f>
        <v>4</v>
      </c>
      <c r="M3" s="23">
        <f>COUNTIF(D3:D40, "Loose Gooses")</f>
        <v>2</v>
      </c>
      <c r="N3" s="22">
        <f>L3/(L3+M3)</f>
        <v>0.66666666666666663</v>
      </c>
      <c r="O3" s="23">
        <v>3</v>
      </c>
      <c r="Q3" s="2" t="s">
        <v>25</v>
      </c>
      <c r="R3" s="18">
        <f t="shared" ref="R3:R18" si="0">COUNTIF($E$3:$E$40, Q3)+U3</f>
        <v>0</v>
      </c>
      <c r="S3" s="19">
        <f t="shared" ref="S3:S18" si="1">COUNTIFS($E$3:$E$40, $Q3,$F$3:$F$40,"Finish")</f>
        <v>0</v>
      </c>
      <c r="T3" s="19">
        <f t="shared" ref="T3:T18" si="2">COUNTIFS($E$3:$E$40, $Q3,$F$3:$F$40,"Midrange")</f>
        <v>0</v>
      </c>
      <c r="U3" s="19">
        <f t="shared" ref="U3:U18" si="3">COUNTIFS($E$3:$E$40, $Q3,$F$3:$F$40,"Three Pointer")</f>
        <v>0</v>
      </c>
      <c r="V3" s="50" t="b">
        <v>0</v>
      </c>
      <c r="X3" s="4" t="s">
        <v>111</v>
      </c>
      <c r="Y3" s="4" t="s">
        <v>112</v>
      </c>
      <c r="Z3" s="4" t="s">
        <v>113</v>
      </c>
      <c r="AB3" s="2" t="s">
        <v>25</v>
      </c>
      <c r="AC3" s="38">
        <f>COUNTIFS($E$4:$E$33, $AB3, $F$4:$F$33, "Finish", $D$4:$D$33, "Loose Gooses")</f>
        <v>0</v>
      </c>
      <c r="AD3" s="38">
        <f>COUNTIFS($E$4:$E$33, $AB3, $F$4:$F$33, "Midrange", $D$4:$D$33, "Loose Gooses")</f>
        <v>0</v>
      </c>
      <c r="AE3" s="38">
        <f>COUNTIFS($E$4:$E$33, $AB3, $F$4:$F$33, "Three Pointer", $D$4:$D$33, "Loose Gooses")</f>
        <v>0</v>
      </c>
    </row>
    <row r="4" spans="2:31" ht="14.25" customHeight="1" x14ac:dyDescent="0.45">
      <c r="B4" s="49">
        <v>1</v>
      </c>
      <c r="C4" s="49" t="s">
        <v>26</v>
      </c>
      <c r="D4" s="49" t="s">
        <v>48</v>
      </c>
      <c r="E4" s="49" t="s">
        <v>30</v>
      </c>
      <c r="F4" s="49" t="s">
        <v>130</v>
      </c>
      <c r="G4" s="49">
        <v>1</v>
      </c>
      <c r="H4" s="49">
        <v>1</v>
      </c>
      <c r="I4" s="49">
        <v>1</v>
      </c>
      <c r="K4" s="23" t="s">
        <v>113</v>
      </c>
      <c r="L4" s="23">
        <f>COUNTIF(C3:C40, "5 Musketeers")</f>
        <v>4</v>
      </c>
      <c r="M4" s="23">
        <f>COUNTIF(D3:D40, "5 Musketeers")</f>
        <v>2</v>
      </c>
      <c r="N4" s="22">
        <f t="shared" ref="N4:N5" si="4">L4/(L4+M4)</f>
        <v>0.66666666666666663</v>
      </c>
      <c r="O4" s="23">
        <f>IF(AND(N4&gt;N3, N4&gt;N5), 3, IF(OR(N4&gt;N3, N4&gt;N5), 2, 1))</f>
        <v>2</v>
      </c>
      <c r="Q4" s="2" t="s">
        <v>28</v>
      </c>
      <c r="R4" s="18">
        <f t="shared" si="0"/>
        <v>0</v>
      </c>
      <c r="S4" s="19">
        <f t="shared" si="1"/>
        <v>0</v>
      </c>
      <c r="T4" s="19">
        <f t="shared" si="2"/>
        <v>0</v>
      </c>
      <c r="U4" s="19">
        <f t="shared" si="3"/>
        <v>0</v>
      </c>
      <c r="V4" s="50" t="b">
        <v>0</v>
      </c>
      <c r="X4" s="23" t="str">
        <f t="shared" ref="X4:X39" si="5">IF(AND(C4="Loose Gooses",D4="Wet Willies"),"LG/WW", IF(AND(C4="Loose Gooses",D4="5 Musketeers"),"LG/5M", ""))</f>
        <v/>
      </c>
      <c r="Y4" s="23" t="str">
        <f t="shared" ref="Y4:Y39" si="6">IF(AND(C4="Wet Willies",D4="Loose Gooses"),"WW/LG", IF(AND(C4="Wet Willies",D4="5 Musketeers"),"WW/5M", ""))</f>
        <v/>
      </c>
      <c r="Z4" s="23" t="str">
        <f t="shared" ref="Z4:Z39" si="7">IF(AND(C4="5 Musketeers",D4="Loose Gooses"),"5M/LG", IF(AND($C4="5 Musketeers",$D4="Wet Willies"),"5M/WW", ""))</f>
        <v>5M/LG</v>
      </c>
      <c r="AB4" s="2" t="s">
        <v>28</v>
      </c>
      <c r="AC4" s="38">
        <f t="shared" ref="AC4:AC16" si="8">COUNTIFS($E$4:$E$33, $AB4, $F$4:$F$33, "Finish", $D$4:$D$33, "Loose Gooses")</f>
        <v>0</v>
      </c>
      <c r="AD4" s="38">
        <f t="shared" ref="AD4:AD16" si="9">COUNTIFS($E$4:$E$33, $AB4, $F$4:$F$33, "Midrange", $D$4:$D$33, "Loose Gooses")</f>
        <v>0</v>
      </c>
      <c r="AE4" s="38">
        <f t="shared" ref="AE4:AE16" si="10">COUNTIFS($E$4:$E$33, $AB4, $F$4:$F$33, "Three Pointer", $D$4:$D$33, "Loose Gooses")</f>
        <v>0</v>
      </c>
    </row>
    <row r="5" spans="2:31" ht="14.25" customHeight="1" x14ac:dyDescent="0.45">
      <c r="B5" s="49">
        <v>2</v>
      </c>
      <c r="C5" s="49" t="s">
        <v>26</v>
      </c>
      <c r="D5" s="49" t="s">
        <v>31</v>
      </c>
      <c r="E5" s="49" t="s">
        <v>51</v>
      </c>
      <c r="F5" s="49" t="s">
        <v>102</v>
      </c>
      <c r="G5" s="49">
        <v>2</v>
      </c>
      <c r="H5" s="49">
        <v>1</v>
      </c>
      <c r="I5" s="49">
        <v>1</v>
      </c>
      <c r="K5" s="23" t="s">
        <v>112</v>
      </c>
      <c r="L5" s="23">
        <f>COUNTIF(C3:C40, "Wet Willies")</f>
        <v>0</v>
      </c>
      <c r="M5" s="23">
        <f>COUNTIF(D3:D40, "Wet Willies")</f>
        <v>4</v>
      </c>
      <c r="N5" s="22">
        <f t="shared" si="4"/>
        <v>0</v>
      </c>
      <c r="O5" s="23">
        <f>IF(AND(N5&gt;N4, N5&gt;N3), 3, IF(OR(N5&gt;N4, N5&gt;N3), 2, 1))</f>
        <v>1</v>
      </c>
      <c r="Q5" s="2" t="s">
        <v>30</v>
      </c>
      <c r="R5" s="18">
        <f t="shared" si="0"/>
        <v>2</v>
      </c>
      <c r="S5" s="19">
        <f t="shared" si="1"/>
        <v>2</v>
      </c>
      <c r="T5" s="19">
        <f t="shared" si="2"/>
        <v>0</v>
      </c>
      <c r="U5" s="19">
        <f t="shared" si="3"/>
        <v>0</v>
      </c>
      <c r="V5" s="50" t="b">
        <v>0</v>
      </c>
      <c r="X5" s="23" t="str">
        <f t="shared" si="5"/>
        <v/>
      </c>
      <c r="Y5" s="23" t="str">
        <f t="shared" si="6"/>
        <v/>
      </c>
      <c r="Z5" s="23" t="str">
        <f t="shared" si="7"/>
        <v>5M/WW</v>
      </c>
      <c r="AB5" s="2" t="s">
        <v>30</v>
      </c>
      <c r="AC5" s="38">
        <f t="shared" si="8"/>
        <v>2</v>
      </c>
      <c r="AD5" s="38">
        <f t="shared" si="9"/>
        <v>0</v>
      </c>
      <c r="AE5" s="38">
        <f t="shared" si="10"/>
        <v>0</v>
      </c>
    </row>
    <row r="6" spans="2:31" ht="14.25" customHeight="1" x14ac:dyDescent="0.45">
      <c r="B6" s="49">
        <v>3</v>
      </c>
      <c r="C6" s="49" t="s">
        <v>48</v>
      </c>
      <c r="D6" s="49" t="s">
        <v>26</v>
      </c>
      <c r="E6" s="49" t="s">
        <v>62</v>
      </c>
      <c r="F6" s="49" t="s">
        <v>130</v>
      </c>
      <c r="G6" s="49">
        <v>1</v>
      </c>
      <c r="H6" s="49">
        <v>1</v>
      </c>
      <c r="I6" s="49">
        <v>1</v>
      </c>
      <c r="Q6" s="2" t="s">
        <v>36</v>
      </c>
      <c r="R6" s="18">
        <f t="shared" si="0"/>
        <v>0</v>
      </c>
      <c r="S6" s="19">
        <f t="shared" si="1"/>
        <v>0</v>
      </c>
      <c r="T6" s="19">
        <f t="shared" si="2"/>
        <v>0</v>
      </c>
      <c r="U6" s="19">
        <f t="shared" si="3"/>
        <v>0</v>
      </c>
      <c r="V6" s="50" t="b">
        <v>0</v>
      </c>
      <c r="X6" s="23" t="str">
        <f t="shared" si="5"/>
        <v>LG/5M</v>
      </c>
      <c r="Y6" s="23" t="str">
        <f t="shared" si="6"/>
        <v/>
      </c>
      <c r="Z6" s="23" t="str">
        <f t="shared" si="7"/>
        <v/>
      </c>
      <c r="AB6" s="2" t="s">
        <v>36</v>
      </c>
      <c r="AC6" s="38">
        <f t="shared" si="8"/>
        <v>0</v>
      </c>
      <c r="AD6" s="38">
        <f t="shared" si="9"/>
        <v>0</v>
      </c>
      <c r="AE6" s="38">
        <f t="shared" si="10"/>
        <v>0</v>
      </c>
    </row>
    <row r="7" spans="2:31" ht="14.25" customHeight="1" x14ac:dyDescent="0.45">
      <c r="B7" s="49">
        <v>4</v>
      </c>
      <c r="C7" s="49" t="s">
        <v>48</v>
      </c>
      <c r="D7" s="49" t="s">
        <v>31</v>
      </c>
      <c r="E7" s="49" t="s">
        <v>62</v>
      </c>
      <c r="F7" s="49" t="s">
        <v>102</v>
      </c>
      <c r="G7" s="49">
        <v>2</v>
      </c>
      <c r="H7" s="49">
        <v>2</v>
      </c>
      <c r="I7" s="49">
        <v>2</v>
      </c>
      <c r="Q7" s="2" t="s">
        <v>38</v>
      </c>
      <c r="R7" s="18">
        <f t="shared" si="0"/>
        <v>0</v>
      </c>
      <c r="S7" s="19">
        <f t="shared" si="1"/>
        <v>0</v>
      </c>
      <c r="T7" s="19">
        <f t="shared" si="2"/>
        <v>0</v>
      </c>
      <c r="U7" s="19">
        <f t="shared" si="3"/>
        <v>0</v>
      </c>
      <c r="V7" s="50" t="b">
        <v>0</v>
      </c>
      <c r="X7" s="23" t="str">
        <f t="shared" si="5"/>
        <v>LG/WW</v>
      </c>
      <c r="Y7" s="23" t="str">
        <f t="shared" si="6"/>
        <v/>
      </c>
      <c r="Z7" s="23" t="str">
        <f t="shared" si="7"/>
        <v/>
      </c>
      <c r="AB7" s="2" t="s">
        <v>38</v>
      </c>
      <c r="AC7" s="38">
        <f t="shared" si="8"/>
        <v>0</v>
      </c>
      <c r="AD7" s="38">
        <f t="shared" si="9"/>
        <v>0</v>
      </c>
      <c r="AE7" s="38">
        <f t="shared" si="10"/>
        <v>0</v>
      </c>
    </row>
    <row r="8" spans="2:31" ht="14.25" customHeight="1" x14ac:dyDescent="0.45">
      <c r="B8" s="49">
        <v>5</v>
      </c>
      <c r="C8" s="49" t="s">
        <v>48</v>
      </c>
      <c r="D8" s="49" t="s">
        <v>26</v>
      </c>
      <c r="E8" s="49" t="s">
        <v>45</v>
      </c>
      <c r="F8" s="49" t="s">
        <v>145</v>
      </c>
      <c r="G8" s="49">
        <v>3</v>
      </c>
      <c r="H8" s="49">
        <v>2</v>
      </c>
      <c r="I8" s="49">
        <v>1</v>
      </c>
      <c r="Q8" s="2" t="s">
        <v>43</v>
      </c>
      <c r="R8" s="18">
        <f t="shared" si="0"/>
        <v>0</v>
      </c>
      <c r="S8" s="19">
        <f t="shared" si="1"/>
        <v>0</v>
      </c>
      <c r="T8" s="19">
        <f t="shared" si="2"/>
        <v>0</v>
      </c>
      <c r="U8" s="19">
        <f t="shared" si="3"/>
        <v>0</v>
      </c>
      <c r="V8" s="50" t="b">
        <v>0</v>
      </c>
      <c r="X8" s="23" t="str">
        <f t="shared" si="5"/>
        <v>LG/5M</v>
      </c>
      <c r="Y8" s="23" t="str">
        <f t="shared" si="6"/>
        <v/>
      </c>
      <c r="Z8" s="23" t="str">
        <f t="shared" si="7"/>
        <v/>
      </c>
      <c r="AB8" s="2" t="s">
        <v>43</v>
      </c>
      <c r="AC8" s="38">
        <f t="shared" si="8"/>
        <v>0</v>
      </c>
      <c r="AD8" s="38">
        <f t="shared" si="9"/>
        <v>0</v>
      </c>
      <c r="AE8" s="38">
        <f t="shared" si="10"/>
        <v>0</v>
      </c>
    </row>
    <row r="9" spans="2:31" ht="14.25" customHeight="1" x14ac:dyDescent="0.45">
      <c r="B9" s="49">
        <v>6</v>
      </c>
      <c r="C9" s="49" t="s">
        <v>48</v>
      </c>
      <c r="D9" s="49" t="s">
        <v>31</v>
      </c>
      <c r="E9" s="49" t="s">
        <v>59</v>
      </c>
      <c r="F9" s="49" t="s">
        <v>102</v>
      </c>
      <c r="G9" s="49">
        <v>4</v>
      </c>
      <c r="H9" s="49">
        <v>3</v>
      </c>
      <c r="I9" s="49">
        <v>1</v>
      </c>
      <c r="Q9" s="2" t="s">
        <v>45</v>
      </c>
      <c r="R9" s="18">
        <f t="shared" si="0"/>
        <v>2</v>
      </c>
      <c r="S9" s="19">
        <f t="shared" si="1"/>
        <v>0</v>
      </c>
      <c r="T9" s="19">
        <f t="shared" si="2"/>
        <v>0</v>
      </c>
      <c r="U9" s="19">
        <f t="shared" si="3"/>
        <v>1</v>
      </c>
      <c r="V9" s="50" t="b">
        <v>0</v>
      </c>
      <c r="X9" s="23" t="str">
        <f t="shared" si="5"/>
        <v>LG/WW</v>
      </c>
      <c r="Y9" s="23" t="str">
        <f t="shared" si="6"/>
        <v/>
      </c>
      <c r="Z9" s="23" t="str">
        <f t="shared" si="7"/>
        <v/>
      </c>
      <c r="AB9" s="2" t="s">
        <v>45</v>
      </c>
      <c r="AC9" s="38">
        <f>COUNTIFS($E$4:$E$33, $AB9, $F$4:$F$33, "Finish", $D$4:$D$33, "Wet Willies")</f>
        <v>0</v>
      </c>
      <c r="AD9" s="38">
        <f>COUNTIFS($E$4:$E$33, $AB9, $F$4:$F$33, "Midrange", $D$4:$D$33, "Wet Willies")</f>
        <v>0</v>
      </c>
      <c r="AE9" s="38">
        <f>COUNTIFS($E$4:$E$33, $AB9, $F$4:$F$33, "Three Pointer", $D$4:$D$33, "Wet Willies")</f>
        <v>0</v>
      </c>
    </row>
    <row r="10" spans="2:31" ht="14.25" customHeight="1" x14ac:dyDescent="0.45">
      <c r="B10" s="49">
        <v>7</v>
      </c>
      <c r="C10" s="49" t="s">
        <v>26</v>
      </c>
      <c r="D10" s="49" t="s">
        <v>48</v>
      </c>
      <c r="E10" s="49" t="s">
        <v>30</v>
      </c>
      <c r="F10" s="49" t="s">
        <v>130</v>
      </c>
      <c r="G10" s="49">
        <v>1</v>
      </c>
      <c r="H10" s="49">
        <v>1</v>
      </c>
      <c r="I10" s="49">
        <v>1</v>
      </c>
      <c r="Q10" s="2" t="s">
        <v>47</v>
      </c>
      <c r="R10" s="18">
        <f t="shared" si="0"/>
        <v>0</v>
      </c>
      <c r="S10" s="19">
        <f t="shared" si="1"/>
        <v>0</v>
      </c>
      <c r="T10" s="19">
        <f t="shared" si="2"/>
        <v>0</v>
      </c>
      <c r="U10" s="19">
        <f t="shared" si="3"/>
        <v>0</v>
      </c>
      <c r="V10" s="50" t="b">
        <v>0</v>
      </c>
      <c r="X10" s="23" t="str">
        <f t="shared" si="5"/>
        <v/>
      </c>
      <c r="Y10" s="23" t="str">
        <f t="shared" si="6"/>
        <v/>
      </c>
      <c r="Z10" s="23" t="str">
        <f t="shared" si="7"/>
        <v>5M/LG</v>
      </c>
      <c r="AB10" s="2" t="s">
        <v>47</v>
      </c>
      <c r="AC10" s="38">
        <f>COUNTIFS($E$4:$E$33, $AB10, $F$4:$F$33, "Finish", $D$4:$D$33, "Wet Willies")</f>
        <v>0</v>
      </c>
      <c r="AD10" s="38">
        <f>COUNTIFS($E$4:$E$33, $AB10, $F$4:$F$33, "Midrange", $D$4:$D$33, "Wet Willies")</f>
        <v>0</v>
      </c>
      <c r="AE10" s="38">
        <f>COUNTIFS($E$4:$E$33, $AB10, $F$4:$F$33, "Three Pointer", $D$4:$D$33, "Wet Willies")</f>
        <v>0</v>
      </c>
    </row>
    <row r="11" spans="2:31" ht="14.25" customHeight="1" x14ac:dyDescent="0.45">
      <c r="B11" s="49">
        <v>8</v>
      </c>
      <c r="C11" s="49" t="s">
        <v>26</v>
      </c>
      <c r="D11" s="49" t="s">
        <v>31</v>
      </c>
      <c r="E11" s="49" t="s">
        <v>53</v>
      </c>
      <c r="F11" s="49" t="s">
        <v>102</v>
      </c>
      <c r="G11" s="49">
        <v>2</v>
      </c>
      <c r="H11" s="49">
        <v>4</v>
      </c>
      <c r="I11" s="49">
        <v>1</v>
      </c>
      <c r="Q11" s="2" t="s">
        <v>51</v>
      </c>
      <c r="R11" s="18">
        <f t="shared" si="0"/>
        <v>1</v>
      </c>
      <c r="S11" s="19">
        <f t="shared" si="1"/>
        <v>0</v>
      </c>
      <c r="T11" s="19">
        <f t="shared" si="2"/>
        <v>1</v>
      </c>
      <c r="U11" s="19">
        <f t="shared" si="3"/>
        <v>0</v>
      </c>
      <c r="V11" s="50" t="b">
        <v>0</v>
      </c>
      <c r="X11" s="23" t="str">
        <f t="shared" si="5"/>
        <v/>
      </c>
      <c r="Y11" s="23" t="str">
        <f t="shared" si="6"/>
        <v/>
      </c>
      <c r="Z11" s="23" t="str">
        <f t="shared" si="7"/>
        <v>5M/WW</v>
      </c>
      <c r="AB11" s="2" t="s">
        <v>51</v>
      </c>
      <c r="AC11" s="38">
        <f t="shared" si="8"/>
        <v>0</v>
      </c>
      <c r="AD11" s="38">
        <f t="shared" si="9"/>
        <v>0</v>
      </c>
      <c r="AE11" s="38">
        <f t="shared" si="10"/>
        <v>0</v>
      </c>
    </row>
    <row r="12" spans="2:31" ht="14.25" customHeight="1" x14ac:dyDescent="0.45">
      <c r="B12" s="49"/>
      <c r="C12" s="49"/>
      <c r="D12" s="49"/>
      <c r="E12" s="49"/>
      <c r="F12" s="49"/>
      <c r="G12" s="49"/>
      <c r="H12" s="49"/>
      <c r="I12" s="49"/>
      <c r="Q12" s="2" t="s">
        <v>53</v>
      </c>
      <c r="R12" s="18">
        <f t="shared" si="0"/>
        <v>1</v>
      </c>
      <c r="S12" s="19">
        <f t="shared" si="1"/>
        <v>0</v>
      </c>
      <c r="T12" s="19">
        <f t="shared" si="2"/>
        <v>1</v>
      </c>
      <c r="U12" s="19">
        <f t="shared" si="3"/>
        <v>0</v>
      </c>
      <c r="V12" s="50" t="b">
        <v>0</v>
      </c>
      <c r="X12" s="23" t="str">
        <f t="shared" si="5"/>
        <v/>
      </c>
      <c r="Y12" s="23" t="str">
        <f t="shared" si="6"/>
        <v/>
      </c>
      <c r="Z12" s="23" t="str">
        <f t="shared" si="7"/>
        <v/>
      </c>
      <c r="AB12" s="2" t="s">
        <v>53</v>
      </c>
      <c r="AC12" s="38">
        <f t="shared" si="8"/>
        <v>0</v>
      </c>
      <c r="AD12" s="38">
        <f t="shared" si="9"/>
        <v>0</v>
      </c>
      <c r="AE12" s="38">
        <f t="shared" si="10"/>
        <v>0</v>
      </c>
    </row>
    <row r="13" spans="2:31" ht="14.25" customHeight="1" x14ac:dyDescent="0.45">
      <c r="B13" s="49"/>
      <c r="C13" s="49"/>
      <c r="D13" s="49"/>
      <c r="E13" s="49"/>
      <c r="F13" s="49"/>
      <c r="G13" s="49"/>
      <c r="H13" s="49"/>
      <c r="I13" s="49"/>
      <c r="Q13" s="2" t="s">
        <v>56</v>
      </c>
      <c r="R13" s="18">
        <f t="shared" si="0"/>
        <v>0</v>
      </c>
      <c r="S13" s="19">
        <f t="shared" si="1"/>
        <v>0</v>
      </c>
      <c r="T13" s="19">
        <f t="shared" si="2"/>
        <v>0</v>
      </c>
      <c r="U13" s="19">
        <f t="shared" si="3"/>
        <v>0</v>
      </c>
      <c r="V13" s="50" t="b">
        <v>0</v>
      </c>
      <c r="X13" s="23" t="str">
        <f t="shared" si="5"/>
        <v/>
      </c>
      <c r="Y13" s="23" t="str">
        <f t="shared" si="6"/>
        <v/>
      </c>
      <c r="Z13" s="23" t="str">
        <f t="shared" si="7"/>
        <v/>
      </c>
      <c r="AB13" s="2" t="s">
        <v>56</v>
      </c>
      <c r="AC13" s="38">
        <f t="shared" si="8"/>
        <v>0</v>
      </c>
      <c r="AD13" s="38">
        <f t="shared" si="9"/>
        <v>0</v>
      </c>
      <c r="AE13" s="38">
        <f t="shared" si="10"/>
        <v>0</v>
      </c>
    </row>
    <row r="14" spans="2:31" ht="14.25" customHeight="1" x14ac:dyDescent="0.45">
      <c r="B14" s="49"/>
      <c r="C14" s="49"/>
      <c r="D14" s="49"/>
      <c r="E14" s="49"/>
      <c r="F14" s="49"/>
      <c r="G14" s="49"/>
      <c r="H14" s="49"/>
      <c r="I14" s="49"/>
      <c r="Q14" s="2" t="s">
        <v>59</v>
      </c>
      <c r="R14" s="18">
        <f t="shared" si="0"/>
        <v>1</v>
      </c>
      <c r="S14" s="19">
        <f t="shared" si="1"/>
        <v>0</v>
      </c>
      <c r="T14" s="19">
        <f t="shared" si="2"/>
        <v>1</v>
      </c>
      <c r="U14" s="19">
        <f t="shared" si="3"/>
        <v>0</v>
      </c>
      <c r="V14" s="50" t="b">
        <v>0</v>
      </c>
      <c r="X14" s="23" t="str">
        <f t="shared" si="5"/>
        <v/>
      </c>
      <c r="Y14" s="23" t="str">
        <f t="shared" si="6"/>
        <v/>
      </c>
      <c r="Z14" s="23" t="str">
        <f t="shared" si="7"/>
        <v/>
      </c>
      <c r="AB14" s="2" t="s">
        <v>59</v>
      </c>
      <c r="AC14" s="38">
        <f>COUNTIFS($E$4:$E$33, $AB14, $F$4:$F$33, "Finish", $D$4:$D$33, "Wet Willies")</f>
        <v>0</v>
      </c>
      <c r="AD14" s="38">
        <f>COUNTIFS($E$4:$E$33, $AB14, $F$4:$F$33, "Midrange", $D$4:$D$33, "Wet Willies")</f>
        <v>1</v>
      </c>
      <c r="AE14" s="38">
        <f>COUNTIFS($E$4:$E$33, $AB14, $F$4:$F$33, "Three Pointer", $D$4:$D$33, "Wet Willies")</f>
        <v>0</v>
      </c>
    </row>
    <row r="15" spans="2:31" ht="14.25" customHeight="1" x14ac:dyDescent="0.45">
      <c r="B15" s="49"/>
      <c r="C15" s="49"/>
      <c r="D15" s="49"/>
      <c r="E15" s="49"/>
      <c r="F15" s="49"/>
      <c r="G15" s="49"/>
      <c r="H15" s="49"/>
      <c r="I15" s="49"/>
      <c r="Q15" s="2" t="s">
        <v>62</v>
      </c>
      <c r="R15" s="18">
        <f t="shared" si="0"/>
        <v>2</v>
      </c>
      <c r="S15" s="19">
        <f t="shared" si="1"/>
        <v>1</v>
      </c>
      <c r="T15" s="19">
        <f t="shared" si="2"/>
        <v>1</v>
      </c>
      <c r="U15" s="19">
        <f t="shared" si="3"/>
        <v>0</v>
      </c>
      <c r="V15" s="50" t="b">
        <v>0</v>
      </c>
      <c r="X15" s="23" t="str">
        <f t="shared" si="5"/>
        <v/>
      </c>
      <c r="Y15" s="23" t="str">
        <f t="shared" si="6"/>
        <v/>
      </c>
      <c r="Z15" s="23" t="str">
        <f t="shared" si="7"/>
        <v/>
      </c>
      <c r="AB15" s="2" t="s">
        <v>62</v>
      </c>
      <c r="AC15" s="38">
        <f>COUNTIFS($E$4:$E$33, $AB15, $F$4:$F$33, "Finish", $D$4:$D$33, "Wet Willies")</f>
        <v>0</v>
      </c>
      <c r="AD15" s="38">
        <f>COUNTIFS($E$4:$E$33, $AB15, $F$4:$F$33, "Midrange", $D$4:$D$33, "Wet Willies")</f>
        <v>1</v>
      </c>
      <c r="AE15" s="38">
        <f>COUNTIFS($E$4:$E$33, $AB15, $F$4:$F$33, "Three Pointer", $D$4:$D$33, "Wet Willies")</f>
        <v>0</v>
      </c>
    </row>
    <row r="16" spans="2:31" ht="14.25" customHeight="1" x14ac:dyDescent="0.45">
      <c r="B16" s="49"/>
      <c r="C16" s="49"/>
      <c r="D16" s="49"/>
      <c r="E16" s="49"/>
      <c r="F16" s="49"/>
      <c r="G16" s="49"/>
      <c r="H16" s="49"/>
      <c r="I16" s="49"/>
      <c r="Q16" s="2" t="s">
        <v>66</v>
      </c>
      <c r="R16" s="18">
        <f t="shared" si="0"/>
        <v>0</v>
      </c>
      <c r="S16" s="19">
        <f t="shared" si="1"/>
        <v>0</v>
      </c>
      <c r="T16" s="19">
        <f t="shared" si="2"/>
        <v>0</v>
      </c>
      <c r="U16" s="19">
        <f t="shared" si="3"/>
        <v>0</v>
      </c>
      <c r="V16" s="50" t="b">
        <v>0</v>
      </c>
      <c r="X16" s="23" t="str">
        <f t="shared" si="5"/>
        <v/>
      </c>
      <c r="Y16" s="23" t="str">
        <f t="shared" si="6"/>
        <v/>
      </c>
      <c r="Z16" s="23" t="str">
        <f t="shared" si="7"/>
        <v/>
      </c>
      <c r="AB16" s="2" t="s">
        <v>66</v>
      </c>
      <c r="AC16" s="38">
        <f t="shared" si="8"/>
        <v>0</v>
      </c>
      <c r="AD16" s="38">
        <f t="shared" si="9"/>
        <v>0</v>
      </c>
      <c r="AE16" s="38">
        <f t="shared" si="10"/>
        <v>0</v>
      </c>
    </row>
    <row r="17" spans="2:31" ht="14.25" customHeight="1" x14ac:dyDescent="0.45">
      <c r="B17" s="49"/>
      <c r="C17" s="49"/>
      <c r="D17" s="49"/>
      <c r="E17" s="49"/>
      <c r="F17" s="49"/>
      <c r="G17" s="49"/>
      <c r="H17" s="49"/>
      <c r="I17" s="49"/>
      <c r="Q17" s="2" t="s">
        <v>69</v>
      </c>
      <c r="R17" s="18">
        <f t="shared" si="0"/>
        <v>0</v>
      </c>
      <c r="S17" s="19">
        <f t="shared" si="1"/>
        <v>0</v>
      </c>
      <c r="T17" s="19">
        <f t="shared" si="2"/>
        <v>0</v>
      </c>
      <c r="U17" s="19">
        <f t="shared" si="3"/>
        <v>0</v>
      </c>
      <c r="V17" s="50" t="b">
        <v>0</v>
      </c>
      <c r="X17" s="23" t="str">
        <f t="shared" si="5"/>
        <v/>
      </c>
      <c r="Y17" s="23" t="str">
        <f t="shared" si="6"/>
        <v/>
      </c>
      <c r="Z17" s="23" t="str">
        <f t="shared" si="7"/>
        <v/>
      </c>
      <c r="AB17" s="2" t="s">
        <v>69</v>
      </c>
      <c r="AC17" s="38">
        <f>COUNTIFS($E$4:$E$33, $AB17, $F$4:$F$33, "Finish", $D$4:$D$33, "Wet Willies")</f>
        <v>0</v>
      </c>
      <c r="AD17" s="38">
        <f>COUNTIFS($E$4:$E$33, $AB17, $F$4:$F$33, "Midrange", $D$4:$D$33, "Wet Willies")</f>
        <v>0</v>
      </c>
      <c r="AE17" s="38">
        <f>COUNTIFS($E$4:$E$33, $AB17, $F$4:$F$33, "Three Pointer", $D$4:$D$33, "Wet Willies")</f>
        <v>0</v>
      </c>
    </row>
    <row r="18" spans="2:31" ht="14.25" customHeight="1" x14ac:dyDescent="0.45">
      <c r="B18" s="49"/>
      <c r="C18" s="49"/>
      <c r="D18" s="49"/>
      <c r="E18" s="49"/>
      <c r="F18" s="49"/>
      <c r="G18" s="49"/>
      <c r="H18" s="49"/>
      <c r="I18" s="49"/>
      <c r="Q18" s="38" t="s">
        <v>126</v>
      </c>
      <c r="R18" s="40">
        <f t="shared" si="0"/>
        <v>0</v>
      </c>
      <c r="S18" s="19">
        <f t="shared" si="1"/>
        <v>0</v>
      </c>
      <c r="T18" s="19">
        <f t="shared" si="2"/>
        <v>0</v>
      </c>
      <c r="U18" s="19">
        <f t="shared" si="3"/>
        <v>0</v>
      </c>
      <c r="V18" s="50" t="b">
        <v>0</v>
      </c>
      <c r="X18" s="23" t="str">
        <f t="shared" si="5"/>
        <v/>
      </c>
      <c r="Y18" s="23" t="str">
        <f t="shared" si="6"/>
        <v/>
      </c>
      <c r="Z18" s="23" t="str">
        <f t="shared" si="7"/>
        <v/>
      </c>
      <c r="AB18" s="38" t="s">
        <v>126</v>
      </c>
      <c r="AC18" s="38">
        <f>COUNTIFS($E$4:$E$33, $AB18, $F$4:$F$33, "Finish", $D$4:$D$33, "Wet Willies")</f>
        <v>0</v>
      </c>
      <c r="AD18" s="38">
        <f>COUNTIFS($E$4:$E$33, $AB18, $F$4:$F$33, "Midrange", $D$4:$D$33, "Wet Willies")</f>
        <v>0</v>
      </c>
      <c r="AE18" s="38">
        <f>COUNTIFS($E$4:$E$33, $AB18, $F$4:$F$33, "Three Pointer", $D$4:$D$33, "Wet Willies")</f>
        <v>0</v>
      </c>
    </row>
    <row r="19" spans="2:31" ht="14.25" customHeight="1" x14ac:dyDescent="0.45">
      <c r="B19" s="49"/>
      <c r="C19" s="49"/>
      <c r="D19" s="49"/>
      <c r="E19" s="49"/>
      <c r="F19" s="49"/>
      <c r="G19" s="49"/>
      <c r="H19" s="49"/>
      <c r="I19" s="49"/>
      <c r="S19" s="19"/>
      <c r="T19" s="19"/>
      <c r="U19" s="19"/>
      <c r="X19" s="23" t="str">
        <f t="shared" si="5"/>
        <v/>
      </c>
      <c r="Y19" s="23" t="str">
        <f t="shared" si="6"/>
        <v/>
      </c>
      <c r="Z19" s="23" t="str">
        <f t="shared" si="7"/>
        <v/>
      </c>
    </row>
    <row r="20" spans="2:31" ht="14.25" customHeight="1" x14ac:dyDescent="0.45">
      <c r="B20" s="49"/>
      <c r="C20" s="49"/>
      <c r="D20" s="49"/>
      <c r="E20" s="49"/>
      <c r="F20" s="49"/>
      <c r="G20" s="49"/>
      <c r="H20" s="49"/>
      <c r="I20" s="49"/>
      <c r="X20" s="23" t="str">
        <f t="shared" si="5"/>
        <v/>
      </c>
      <c r="Y20" s="23" t="str">
        <f t="shared" si="6"/>
        <v/>
      </c>
      <c r="Z20" s="23" t="str">
        <f t="shared" si="7"/>
        <v/>
      </c>
    </row>
    <row r="21" spans="2:31" ht="14.25" customHeight="1" x14ac:dyDescent="0.45">
      <c r="B21" s="49"/>
      <c r="C21" s="49"/>
      <c r="D21" s="49"/>
      <c r="E21" s="49"/>
      <c r="F21" s="49"/>
      <c r="G21" s="49"/>
      <c r="H21" s="49"/>
      <c r="I21" s="49"/>
      <c r="X21" s="23" t="str">
        <f t="shared" si="5"/>
        <v/>
      </c>
      <c r="Y21" s="23" t="str">
        <f t="shared" si="6"/>
        <v/>
      </c>
      <c r="Z21" s="23" t="str">
        <f t="shared" si="7"/>
        <v/>
      </c>
    </row>
    <row r="22" spans="2:31" ht="14.25" customHeight="1" x14ac:dyDescent="0.45">
      <c r="B22" s="49"/>
      <c r="C22" s="49"/>
      <c r="D22" s="49"/>
      <c r="E22" s="49"/>
      <c r="F22" s="49"/>
      <c r="G22" s="49"/>
      <c r="H22" s="49"/>
      <c r="I22" s="49"/>
      <c r="X22" s="23" t="str">
        <f t="shared" si="5"/>
        <v/>
      </c>
      <c r="Y22" s="23" t="str">
        <f t="shared" si="6"/>
        <v/>
      </c>
      <c r="Z22" s="23" t="str">
        <f t="shared" si="7"/>
        <v/>
      </c>
    </row>
    <row r="23" spans="2:31" ht="14.25" customHeight="1" x14ac:dyDescent="0.45">
      <c r="B23" s="49"/>
      <c r="C23" s="49"/>
      <c r="D23" s="49"/>
      <c r="E23" s="49"/>
      <c r="F23" s="49"/>
      <c r="G23" s="49"/>
      <c r="H23" s="49"/>
      <c r="I23" s="49"/>
      <c r="Q23" s="2"/>
      <c r="R23" s="38" t="str">
        <f>IF($V3, CHAR(34)&amp;"Did not Play"&amp;CHAR(34), R3)&amp;","</f>
        <v>0,</v>
      </c>
      <c r="S23" s="38" t="str">
        <f t="shared" ref="S23:U23" si="11">IF($V3, CHAR(34)&amp;"Did not Play"&amp;CHAR(34), S3)&amp;","</f>
        <v>0,</v>
      </c>
      <c r="T23" s="38" t="str">
        <f t="shared" si="11"/>
        <v>0,</v>
      </c>
      <c r="U23" s="38" t="str">
        <f t="shared" si="11"/>
        <v>0,</v>
      </c>
      <c r="X23" s="23" t="str">
        <f t="shared" si="5"/>
        <v/>
      </c>
      <c r="Y23" s="23" t="str">
        <f t="shared" si="6"/>
        <v/>
      </c>
      <c r="Z23" s="23" t="str">
        <f t="shared" si="7"/>
        <v/>
      </c>
    </row>
    <row r="24" spans="2:31" ht="14.25" customHeight="1" x14ac:dyDescent="0.45">
      <c r="B24" s="49"/>
      <c r="C24" s="49"/>
      <c r="D24" s="49"/>
      <c r="E24" s="49"/>
      <c r="F24" s="49"/>
      <c r="G24" s="49"/>
      <c r="H24" s="49"/>
      <c r="I24" s="49"/>
      <c r="R24" s="38" t="str">
        <f t="shared" ref="R24:U37" si="12">IF($V4, CHAR(34)&amp;"Did not Play"&amp;CHAR(34), R4)&amp;","</f>
        <v>0,</v>
      </c>
      <c r="S24" s="38" t="str">
        <f t="shared" si="12"/>
        <v>0,</v>
      </c>
      <c r="T24" s="38" t="str">
        <f t="shared" si="12"/>
        <v>0,</v>
      </c>
      <c r="U24" s="38" t="str">
        <f t="shared" si="12"/>
        <v>0,</v>
      </c>
      <c r="X24" s="23" t="str">
        <f t="shared" si="5"/>
        <v/>
      </c>
      <c r="Y24" s="23" t="str">
        <f t="shared" si="6"/>
        <v/>
      </c>
      <c r="Z24" s="23" t="str">
        <f t="shared" si="7"/>
        <v/>
      </c>
    </row>
    <row r="25" spans="2:31" ht="14.25" customHeight="1" x14ac:dyDescent="0.45">
      <c r="B25" s="49"/>
      <c r="C25" s="49"/>
      <c r="D25" s="49"/>
      <c r="E25" s="49"/>
      <c r="F25" s="49"/>
      <c r="G25" s="49"/>
      <c r="H25" s="49"/>
      <c r="I25" s="49"/>
      <c r="Q25" s="8"/>
      <c r="R25" s="38" t="str">
        <f t="shared" si="12"/>
        <v>2,</v>
      </c>
      <c r="S25" s="38" t="str">
        <f t="shared" si="12"/>
        <v>2,</v>
      </c>
      <c r="T25" s="38" t="str">
        <f t="shared" si="12"/>
        <v>0,</v>
      </c>
      <c r="U25" s="38" t="str">
        <f t="shared" si="12"/>
        <v>0,</v>
      </c>
      <c r="X25" s="23" t="str">
        <f t="shared" si="5"/>
        <v/>
      </c>
      <c r="Y25" s="23" t="str">
        <f t="shared" si="6"/>
        <v/>
      </c>
      <c r="Z25" s="23" t="str">
        <f t="shared" si="7"/>
        <v/>
      </c>
    </row>
    <row r="26" spans="2:31" ht="14.25" customHeight="1" x14ac:dyDescent="0.45">
      <c r="B26" s="49"/>
      <c r="C26" s="49"/>
      <c r="D26" s="49"/>
      <c r="E26" s="49"/>
      <c r="F26" s="49"/>
      <c r="G26" s="49"/>
      <c r="H26" s="49"/>
      <c r="I26" s="49"/>
      <c r="Q26" s="24"/>
      <c r="R26" s="38" t="str">
        <f t="shared" si="12"/>
        <v>0,</v>
      </c>
      <c r="S26" s="38" t="str">
        <f t="shared" si="12"/>
        <v>0,</v>
      </c>
      <c r="T26" s="38" t="str">
        <f t="shared" si="12"/>
        <v>0,</v>
      </c>
      <c r="U26" s="38" t="str">
        <f t="shared" si="12"/>
        <v>0,</v>
      </c>
      <c r="X26" s="23" t="str">
        <f t="shared" si="5"/>
        <v/>
      </c>
      <c r="Y26" s="23" t="str">
        <f t="shared" si="6"/>
        <v/>
      </c>
      <c r="Z26" s="23" t="str">
        <f t="shared" si="7"/>
        <v/>
      </c>
    </row>
    <row r="27" spans="2:31" ht="14.25" customHeight="1" x14ac:dyDescent="0.45">
      <c r="B27" s="49"/>
      <c r="C27" s="49"/>
      <c r="D27" s="49"/>
      <c r="E27" s="49"/>
      <c r="F27" s="49"/>
      <c r="G27" s="49"/>
      <c r="H27" s="49"/>
      <c r="I27" s="49"/>
      <c r="R27" s="38" t="str">
        <f t="shared" si="12"/>
        <v>0,</v>
      </c>
      <c r="S27" s="38" t="str">
        <f t="shared" si="12"/>
        <v>0,</v>
      </c>
      <c r="T27" s="38" t="str">
        <f t="shared" si="12"/>
        <v>0,</v>
      </c>
      <c r="U27" s="38" t="str">
        <f t="shared" si="12"/>
        <v>0,</v>
      </c>
      <c r="X27" s="23" t="str">
        <f t="shared" si="5"/>
        <v/>
      </c>
      <c r="Y27" s="23" t="str">
        <f t="shared" si="6"/>
        <v/>
      </c>
      <c r="Z27" s="23" t="str">
        <f t="shared" si="7"/>
        <v/>
      </c>
    </row>
    <row r="28" spans="2:31" ht="14.25" customHeight="1" x14ac:dyDescent="0.45">
      <c r="B28" s="49"/>
      <c r="C28" s="49"/>
      <c r="D28" s="49"/>
      <c r="E28" s="49"/>
      <c r="F28" s="49"/>
      <c r="G28" s="49"/>
      <c r="H28" s="49"/>
      <c r="I28" s="49"/>
      <c r="R28" s="38" t="str">
        <f t="shared" si="12"/>
        <v>0,</v>
      </c>
      <c r="S28" s="38" t="str">
        <f t="shared" si="12"/>
        <v>0,</v>
      </c>
      <c r="T28" s="38" t="str">
        <f t="shared" si="12"/>
        <v>0,</v>
      </c>
      <c r="U28" s="38" t="str">
        <f t="shared" si="12"/>
        <v>0,</v>
      </c>
      <c r="X28" s="23" t="str">
        <f t="shared" si="5"/>
        <v/>
      </c>
      <c r="Y28" s="23" t="str">
        <f t="shared" si="6"/>
        <v/>
      </c>
      <c r="Z28" s="23" t="str">
        <f t="shared" si="7"/>
        <v/>
      </c>
    </row>
    <row r="29" spans="2:31" ht="14.25" customHeight="1" x14ac:dyDescent="0.5">
      <c r="B29" s="153"/>
      <c r="C29" s="153"/>
      <c r="D29" s="153"/>
      <c r="E29" s="153"/>
      <c r="F29" s="153"/>
      <c r="G29" s="153"/>
      <c r="H29" s="153"/>
      <c r="I29" s="153"/>
      <c r="R29" s="38" t="str">
        <f t="shared" si="12"/>
        <v>2,</v>
      </c>
      <c r="S29" s="38" t="str">
        <f t="shared" si="12"/>
        <v>0,</v>
      </c>
      <c r="T29" s="38" t="str">
        <f t="shared" si="12"/>
        <v>0,</v>
      </c>
      <c r="U29" s="38" t="str">
        <f t="shared" si="12"/>
        <v>1,</v>
      </c>
      <c r="X29" s="23" t="str">
        <f t="shared" si="5"/>
        <v/>
      </c>
      <c r="Y29" s="23" t="str">
        <f t="shared" si="6"/>
        <v/>
      </c>
      <c r="Z29" s="23" t="str">
        <f t="shared" si="7"/>
        <v/>
      </c>
    </row>
    <row r="30" spans="2:31" ht="14.25" customHeight="1" x14ac:dyDescent="0.45">
      <c r="B30" s="49"/>
      <c r="C30" s="49"/>
      <c r="D30" s="49"/>
      <c r="E30" s="49"/>
      <c r="F30" s="49"/>
      <c r="G30" s="49"/>
      <c r="H30" s="49"/>
      <c r="I30" s="49"/>
      <c r="R30" s="38" t="str">
        <f t="shared" si="12"/>
        <v>0,</v>
      </c>
      <c r="S30" s="38" t="str">
        <f t="shared" si="12"/>
        <v>0,</v>
      </c>
      <c r="T30" s="38" t="str">
        <f t="shared" si="12"/>
        <v>0,</v>
      </c>
      <c r="U30" s="38" t="str">
        <f t="shared" si="12"/>
        <v>0,</v>
      </c>
      <c r="X30" s="23" t="str">
        <f t="shared" si="5"/>
        <v/>
      </c>
      <c r="Y30" s="23" t="str">
        <f t="shared" si="6"/>
        <v/>
      </c>
      <c r="Z30" s="23" t="str">
        <f t="shared" si="7"/>
        <v/>
      </c>
    </row>
    <row r="31" spans="2:31" ht="14.25" customHeight="1" x14ac:dyDescent="0.45">
      <c r="B31" s="49"/>
      <c r="C31" s="49"/>
      <c r="D31" s="49"/>
      <c r="E31" s="49"/>
      <c r="F31" s="49"/>
      <c r="G31" s="49"/>
      <c r="H31" s="49"/>
      <c r="I31" s="49"/>
      <c r="R31" s="38" t="str">
        <f t="shared" si="12"/>
        <v>1,</v>
      </c>
      <c r="S31" s="38" t="str">
        <f t="shared" si="12"/>
        <v>0,</v>
      </c>
      <c r="T31" s="38" t="str">
        <f t="shared" si="12"/>
        <v>1,</v>
      </c>
      <c r="U31" s="38" t="str">
        <f t="shared" si="12"/>
        <v>0,</v>
      </c>
      <c r="X31" s="23" t="str">
        <f t="shared" si="5"/>
        <v/>
      </c>
      <c r="Y31" s="23" t="str">
        <f t="shared" si="6"/>
        <v/>
      </c>
      <c r="Z31" s="23" t="str">
        <f t="shared" si="7"/>
        <v/>
      </c>
    </row>
    <row r="32" spans="2:31" ht="14.25" customHeight="1" x14ac:dyDescent="0.45">
      <c r="B32" s="49"/>
      <c r="C32" s="49"/>
      <c r="D32" s="49"/>
      <c r="E32" s="49"/>
      <c r="F32" s="49"/>
      <c r="G32" s="49"/>
      <c r="H32" s="49"/>
      <c r="I32" s="49"/>
      <c r="R32" s="38" t="str">
        <f t="shared" si="12"/>
        <v>1,</v>
      </c>
      <c r="S32" s="38" t="str">
        <f t="shared" si="12"/>
        <v>0,</v>
      </c>
      <c r="T32" s="38" t="str">
        <f t="shared" si="12"/>
        <v>1,</v>
      </c>
      <c r="U32" s="38" t="str">
        <f t="shared" si="12"/>
        <v>0,</v>
      </c>
      <c r="X32" s="23" t="str">
        <f t="shared" si="5"/>
        <v/>
      </c>
      <c r="Y32" s="23" t="str">
        <f t="shared" si="6"/>
        <v/>
      </c>
      <c r="Z32" s="23" t="str">
        <f t="shared" si="7"/>
        <v/>
      </c>
    </row>
    <row r="33" spans="2:26" ht="14.25" customHeight="1" x14ac:dyDescent="0.45">
      <c r="B33" s="49"/>
      <c r="C33" s="49"/>
      <c r="D33" s="49"/>
      <c r="E33" s="49"/>
      <c r="F33" s="49"/>
      <c r="G33" s="49"/>
      <c r="H33" s="49"/>
      <c r="I33" s="49"/>
      <c r="R33" s="38" t="str">
        <f t="shared" si="12"/>
        <v>0,</v>
      </c>
      <c r="S33" s="38" t="str">
        <f t="shared" si="12"/>
        <v>0,</v>
      </c>
      <c r="T33" s="38" t="str">
        <f t="shared" si="12"/>
        <v>0,</v>
      </c>
      <c r="U33" s="38" t="str">
        <f t="shared" si="12"/>
        <v>0,</v>
      </c>
      <c r="X33" s="23" t="str">
        <f t="shared" si="5"/>
        <v/>
      </c>
      <c r="Y33" s="23" t="str">
        <f t="shared" si="6"/>
        <v/>
      </c>
      <c r="Z33" s="23" t="str">
        <f t="shared" si="7"/>
        <v/>
      </c>
    </row>
    <row r="34" spans="2:26" ht="14.25" customHeight="1" x14ac:dyDescent="0.45">
      <c r="B34" s="49"/>
      <c r="C34" s="49"/>
      <c r="D34" s="49"/>
      <c r="E34" s="49"/>
      <c r="F34" s="49"/>
      <c r="G34" s="49"/>
      <c r="H34" s="49"/>
      <c r="I34" s="49"/>
      <c r="R34" s="38" t="str">
        <f t="shared" si="12"/>
        <v>1,</v>
      </c>
      <c r="S34" s="38" t="str">
        <f t="shared" si="12"/>
        <v>0,</v>
      </c>
      <c r="T34" s="38" t="str">
        <f t="shared" si="12"/>
        <v>1,</v>
      </c>
      <c r="U34" s="38" t="str">
        <f t="shared" si="12"/>
        <v>0,</v>
      </c>
      <c r="X34" s="23" t="str">
        <f t="shared" si="5"/>
        <v/>
      </c>
      <c r="Y34" s="23" t="str">
        <f t="shared" si="6"/>
        <v/>
      </c>
      <c r="Z34" s="23" t="str">
        <f t="shared" si="7"/>
        <v/>
      </c>
    </row>
    <row r="35" spans="2:26" ht="14.25" customHeight="1" x14ac:dyDescent="0.45">
      <c r="R35" s="38" t="str">
        <f t="shared" si="12"/>
        <v>2,</v>
      </c>
      <c r="S35" s="38" t="str">
        <f t="shared" si="12"/>
        <v>1,</v>
      </c>
      <c r="T35" s="38" t="str">
        <f t="shared" si="12"/>
        <v>1,</v>
      </c>
      <c r="U35" s="38" t="str">
        <f t="shared" si="12"/>
        <v>0,</v>
      </c>
      <c r="X35" s="23" t="str">
        <f t="shared" si="5"/>
        <v/>
      </c>
      <c r="Y35" s="23" t="str">
        <f t="shared" si="6"/>
        <v/>
      </c>
      <c r="Z35" s="23" t="str">
        <f t="shared" si="7"/>
        <v/>
      </c>
    </row>
    <row r="36" spans="2:26" ht="14.25" customHeight="1" x14ac:dyDescent="0.45">
      <c r="R36" s="38" t="str">
        <f t="shared" si="12"/>
        <v>0,</v>
      </c>
      <c r="S36" s="38" t="str">
        <f t="shared" si="12"/>
        <v>0,</v>
      </c>
      <c r="T36" s="38" t="str">
        <f t="shared" si="12"/>
        <v>0,</v>
      </c>
      <c r="U36" s="38" t="str">
        <f t="shared" si="12"/>
        <v>0,</v>
      </c>
      <c r="X36" s="23" t="str">
        <f t="shared" si="5"/>
        <v/>
      </c>
      <c r="Y36" s="23" t="str">
        <f t="shared" si="6"/>
        <v/>
      </c>
      <c r="Z36" s="23" t="str">
        <f t="shared" si="7"/>
        <v/>
      </c>
    </row>
    <row r="37" spans="2:26" ht="14.25" customHeight="1" x14ac:dyDescent="0.45">
      <c r="R37" s="38" t="str">
        <f t="shared" si="12"/>
        <v>0,</v>
      </c>
      <c r="S37" s="38" t="str">
        <f t="shared" si="12"/>
        <v>0,</v>
      </c>
      <c r="T37" s="38" t="str">
        <f t="shared" si="12"/>
        <v>0,</v>
      </c>
      <c r="U37" s="38" t="str">
        <f t="shared" si="12"/>
        <v>0,</v>
      </c>
      <c r="X37" s="23" t="str">
        <f t="shared" si="5"/>
        <v/>
      </c>
      <c r="Y37" s="23" t="str">
        <f t="shared" si="6"/>
        <v/>
      </c>
      <c r="Z37" s="23" t="str">
        <f t="shared" si="7"/>
        <v/>
      </c>
    </row>
    <row r="38" spans="2:26" ht="14.25" customHeight="1" x14ac:dyDescent="0.45">
      <c r="R38" s="38">
        <f>IF($V18, CHAR(34)&amp;"Did not Play"&amp;CHAR(34), R18)</f>
        <v>0</v>
      </c>
      <c r="S38" s="38">
        <f>IF($V18, CHAR(34)&amp;"Did not Play"&amp;CHAR(34), S18)</f>
        <v>0</v>
      </c>
      <c r="T38" s="38">
        <f>IF($V18, CHAR(34)&amp;"Did not Play"&amp;CHAR(34), T18)</f>
        <v>0</v>
      </c>
      <c r="U38" s="38">
        <f>IF($V18, CHAR(34)&amp;"Did not Play"&amp;CHAR(34), U18)</f>
        <v>0</v>
      </c>
      <c r="X38" s="23" t="str">
        <f t="shared" si="5"/>
        <v/>
      </c>
      <c r="Y38" s="23" t="str">
        <f t="shared" si="6"/>
        <v/>
      </c>
      <c r="Z38" s="23" t="str">
        <f t="shared" si="7"/>
        <v/>
      </c>
    </row>
    <row r="39" spans="2:26" ht="14.25" customHeight="1" x14ac:dyDescent="0.45">
      <c r="S39" s="18"/>
      <c r="T39" s="18"/>
      <c r="U39" s="18"/>
      <c r="X39" s="23" t="str">
        <f t="shared" si="5"/>
        <v/>
      </c>
      <c r="Y39" s="23" t="str">
        <f t="shared" si="6"/>
        <v/>
      </c>
      <c r="Z39" s="23" t="str">
        <f t="shared" si="7"/>
        <v/>
      </c>
    </row>
    <row r="40" spans="2:26" ht="14.25" customHeight="1" x14ac:dyDescent="0.45">
      <c r="S40" s="18"/>
      <c r="T40" s="18"/>
      <c r="U40" s="18"/>
    </row>
    <row r="41" spans="2:26" ht="14.25" customHeight="1" x14ac:dyDescent="0.45">
      <c r="Q41" s="154" t="s">
        <v>134</v>
      </c>
      <c r="R41" s="154"/>
      <c r="S41" s="154"/>
      <c r="T41" s="18"/>
      <c r="U41" s="18"/>
    </row>
    <row r="42" spans="2:26" ht="14.25" customHeight="1" x14ac:dyDescent="0.45">
      <c r="Q42" s="154"/>
      <c r="R42" s="154"/>
      <c r="S42" s="154"/>
    </row>
    <row r="43" spans="2:26" ht="14.25" customHeight="1" x14ac:dyDescent="0.45">
      <c r="Q43" s="38" t="str">
        <f>CHAR(34)&amp;"Date"&amp;CHAR(34)&amp;":["&amp;CHAR(34)&amp;""&amp;C2&amp;""&amp;CHAR(34)&amp;"],"</f>
        <v>"Date":["24-May"],</v>
      </c>
    </row>
    <row r="44" spans="2:26" ht="14.25" customHeight="1" x14ac:dyDescent="0.45">
      <c r="Q44" s="38" t="str">
        <f>CHAR(34)&amp;"Points"&amp;CHAR(34)&amp;":["&amp;R23&amp;R24&amp;R25&amp;R26&amp;R27&amp;R28&amp;R29&amp;R30&amp;R31&amp;R32&amp;R33&amp;R34&amp;R35&amp;R36&amp;R37&amp;R38&amp;"],"</f>
        <v>"Points":[0,0,2,0,0,0,2,0,1,1,0,1,2,0,0,0],</v>
      </c>
    </row>
    <row r="45" spans="2:26" ht="14.25" customHeight="1" x14ac:dyDescent="0.45">
      <c r="Q45" s="38" t="str">
        <f>CHAR(34)&amp;"Finishes"&amp;CHAR(34)&amp;":["&amp;S23&amp;S24&amp;S25&amp;S26&amp;S27&amp;S28&amp;S29&amp;S30&amp;S31&amp;S32&amp;S33&amp;S34&amp;S35&amp;S36&amp;S37&amp;S38&amp;"],"</f>
        <v>"Finishes":[0,0,2,0,0,0,0,0,0,0,0,0,1,0,0,0],</v>
      </c>
    </row>
    <row r="46" spans="2:26" ht="14.25" customHeight="1" x14ac:dyDescent="0.45">
      <c r="Q46" s="38" t="str">
        <f>CHAR(34)&amp;"Midrange"&amp;CHAR(34)&amp;":["&amp;T23&amp;T24&amp;T25&amp;T26&amp;T27&amp;T28&amp;T29&amp;T30&amp;T31&amp;T32&amp;T33&amp;T34&amp;T35&amp;T36&amp;T37&amp;T38&amp;"],"</f>
        <v>"Midrange":[0,0,0,0,0,0,0,0,1,1,0,1,1,0,0,0],</v>
      </c>
    </row>
    <row r="47" spans="2:26" ht="14.25" customHeight="1" x14ac:dyDescent="0.45">
      <c r="Q47" s="38" t="str">
        <f>CHAR(34)&amp;"ThreePointers"&amp;CHAR(34)&amp;":["&amp;U23&amp;U24&amp;U25&amp;U26&amp;U27&amp;U28&amp;U29&amp;U30&amp;U31&amp;U32&amp;U33&amp;U34&amp;U35&amp;U36&amp;U37&amp;U38&amp;"]"</f>
        <v>"ThreePointers":[0,0,0,0,0,0,1,0,0,0,0,0,0,0,0,0]</v>
      </c>
    </row>
    <row r="48" spans="2:26" ht="14.25" customHeight="1" x14ac:dyDescent="0.45"/>
    <row r="49" s="38" customFormat="1" ht="14.25" customHeight="1" x14ac:dyDescent="0.45"/>
    <row r="50" s="38" customFormat="1" ht="14.25" customHeight="1" x14ac:dyDescent="0.45"/>
    <row r="51" s="38" customFormat="1" ht="14.25" customHeight="1" x14ac:dyDescent="0.45"/>
    <row r="52" s="38" customFormat="1" ht="14.25" customHeight="1" x14ac:dyDescent="0.45"/>
    <row r="53" s="38" customFormat="1" ht="14.25" customHeight="1" x14ac:dyDescent="0.45"/>
    <row r="54" s="38" customFormat="1" ht="14.25" customHeight="1" x14ac:dyDescent="0.45"/>
    <row r="55" s="38" customFormat="1" ht="14.25" customHeight="1" x14ac:dyDescent="0.45"/>
    <row r="56" s="38" customFormat="1" ht="14.25" customHeight="1" x14ac:dyDescent="0.45"/>
    <row r="57" s="38" customFormat="1" ht="14.25" customHeight="1" x14ac:dyDescent="0.45"/>
    <row r="58" s="38" customFormat="1" ht="14.25" customHeight="1" x14ac:dyDescent="0.45"/>
    <row r="59" s="38" customFormat="1" ht="14.25" customHeight="1" x14ac:dyDescent="0.45"/>
    <row r="60" s="38" customFormat="1" ht="14.25" customHeight="1" x14ac:dyDescent="0.45"/>
    <row r="61" s="38" customFormat="1" ht="14.25" customHeight="1" x14ac:dyDescent="0.45"/>
    <row r="62" s="38" customFormat="1" ht="14.25" customHeight="1" x14ac:dyDescent="0.45"/>
    <row r="63" s="38" customFormat="1" ht="14.25" customHeight="1" x14ac:dyDescent="0.45"/>
    <row r="64" s="38" customFormat="1" ht="14.25" customHeight="1" x14ac:dyDescent="0.45"/>
    <row r="65" s="38" customFormat="1" ht="14.25" customHeight="1" x14ac:dyDescent="0.45"/>
    <row r="66" s="38" customFormat="1" ht="14.25" customHeight="1" x14ac:dyDescent="0.45"/>
    <row r="67" s="38" customFormat="1" ht="14.25" customHeight="1" x14ac:dyDescent="0.45"/>
    <row r="68" s="38" customFormat="1" ht="14.25" customHeight="1" x14ac:dyDescent="0.45"/>
    <row r="69" s="38" customFormat="1" ht="14.25" customHeight="1" x14ac:dyDescent="0.45"/>
    <row r="70" s="38" customFormat="1" ht="14.25" customHeight="1" x14ac:dyDescent="0.45"/>
    <row r="71" s="38" customFormat="1" ht="14.25" customHeight="1" x14ac:dyDescent="0.45"/>
    <row r="72" s="38" customFormat="1" ht="14.25" customHeight="1" x14ac:dyDescent="0.45"/>
    <row r="73" s="38" customFormat="1" ht="14.25" customHeight="1" x14ac:dyDescent="0.45"/>
    <row r="74" s="38" customFormat="1" ht="14.25" customHeight="1" x14ac:dyDescent="0.45"/>
    <row r="75" s="38" customFormat="1" ht="14.25" customHeight="1" x14ac:dyDescent="0.45"/>
    <row r="76" s="38" customFormat="1" ht="14.25" customHeight="1" x14ac:dyDescent="0.45"/>
    <row r="77" s="38" customFormat="1" ht="14.25" customHeight="1" x14ac:dyDescent="0.45"/>
    <row r="78" s="38" customFormat="1" ht="14.25" customHeight="1" x14ac:dyDescent="0.45"/>
    <row r="79" s="38" customFormat="1" ht="14.25" customHeight="1" x14ac:dyDescent="0.45"/>
    <row r="80" s="38" customFormat="1" ht="14.25" customHeight="1" x14ac:dyDescent="0.45"/>
    <row r="81" s="38" customFormat="1" ht="14.25" customHeight="1" x14ac:dyDescent="0.45"/>
    <row r="82" s="38" customFormat="1" ht="14.25" customHeight="1" x14ac:dyDescent="0.45"/>
    <row r="83" s="38" customFormat="1" ht="14.25" customHeight="1" x14ac:dyDescent="0.45"/>
    <row r="84" s="38" customFormat="1" ht="14.25" customHeight="1" x14ac:dyDescent="0.45"/>
    <row r="85" s="38" customFormat="1" ht="14.25" customHeight="1" x14ac:dyDescent="0.45"/>
    <row r="86" s="38" customFormat="1" ht="14.25" customHeight="1" x14ac:dyDescent="0.45"/>
    <row r="87" s="38" customFormat="1" ht="14.25" customHeight="1" x14ac:dyDescent="0.45"/>
    <row r="88" s="38" customFormat="1" ht="14.25" customHeight="1" x14ac:dyDescent="0.45"/>
    <row r="89" s="38" customFormat="1" ht="14.25" customHeight="1" x14ac:dyDescent="0.45"/>
    <row r="90" s="38" customFormat="1" ht="14.25" customHeight="1" x14ac:dyDescent="0.45"/>
    <row r="91" s="38" customFormat="1" ht="14.25" customHeight="1" x14ac:dyDescent="0.45"/>
    <row r="92" s="38" customFormat="1" ht="14.25" customHeight="1" x14ac:dyDescent="0.45"/>
    <row r="93" s="38" customFormat="1" ht="14.25" customHeight="1" x14ac:dyDescent="0.45"/>
    <row r="94" s="38" customFormat="1" ht="14.25" customHeight="1" x14ac:dyDescent="0.45"/>
    <row r="95" s="38" customFormat="1" ht="14.25" customHeight="1" x14ac:dyDescent="0.45"/>
    <row r="96" s="38" customFormat="1" ht="14.25" customHeight="1" x14ac:dyDescent="0.45"/>
    <row r="97" s="38" customFormat="1" ht="14.25" customHeight="1" x14ac:dyDescent="0.45"/>
    <row r="98" s="38" customFormat="1" ht="14.25" customHeight="1" x14ac:dyDescent="0.45"/>
    <row r="99" s="38" customFormat="1" ht="14.25" customHeight="1" x14ac:dyDescent="0.45"/>
    <row r="100" s="38" customFormat="1" ht="14.25" customHeight="1" x14ac:dyDescent="0.45"/>
    <row r="101" s="38" customFormat="1" ht="14.25" customHeight="1" x14ac:dyDescent="0.45"/>
    <row r="102" s="38" customFormat="1" ht="14.25" customHeight="1" x14ac:dyDescent="0.45"/>
    <row r="103" s="38" customFormat="1" ht="14.25" customHeight="1" x14ac:dyDescent="0.45"/>
    <row r="104" s="38" customFormat="1" ht="14.25" customHeight="1" x14ac:dyDescent="0.45"/>
    <row r="105" s="38" customFormat="1" ht="14.25" customHeight="1" x14ac:dyDescent="0.45"/>
    <row r="106" s="38" customFormat="1" ht="14.25" customHeight="1" x14ac:dyDescent="0.45"/>
    <row r="107" s="38" customFormat="1" ht="14.25" customHeight="1" x14ac:dyDescent="0.45"/>
    <row r="108" s="38" customFormat="1" ht="14.25" customHeight="1" x14ac:dyDescent="0.45"/>
    <row r="109" s="38" customFormat="1" ht="14.25" customHeight="1" x14ac:dyDescent="0.45"/>
    <row r="110" s="38" customFormat="1" ht="14.25" customHeight="1" x14ac:dyDescent="0.45"/>
    <row r="111" s="38" customFormat="1" ht="14.25" customHeight="1" x14ac:dyDescent="0.45"/>
    <row r="112" s="38" customFormat="1" ht="14.25" customHeight="1" x14ac:dyDescent="0.45"/>
    <row r="113" s="38" customFormat="1" ht="14.25" customHeight="1" x14ac:dyDescent="0.45"/>
    <row r="114" s="38" customFormat="1" ht="14.25" customHeight="1" x14ac:dyDescent="0.45"/>
    <row r="115" s="38" customFormat="1" ht="14.25" customHeight="1" x14ac:dyDescent="0.45"/>
    <row r="116" s="38" customFormat="1" ht="14.25" customHeight="1" x14ac:dyDescent="0.45"/>
    <row r="117" s="38" customFormat="1" ht="14.25" customHeight="1" x14ac:dyDescent="0.45"/>
    <row r="118" s="38" customFormat="1" ht="14.25" customHeight="1" x14ac:dyDescent="0.45"/>
    <row r="119" s="38" customFormat="1" ht="14.25" customHeight="1" x14ac:dyDescent="0.45"/>
    <row r="120" s="38" customFormat="1" ht="14.25" customHeight="1" x14ac:dyDescent="0.45"/>
    <row r="121" s="38" customFormat="1" ht="14.25" customHeight="1" x14ac:dyDescent="0.45"/>
    <row r="122" s="38" customFormat="1" ht="14.25" customHeight="1" x14ac:dyDescent="0.45"/>
    <row r="123" s="38" customFormat="1" ht="14.25" customHeight="1" x14ac:dyDescent="0.45"/>
    <row r="124" s="38" customFormat="1" ht="14.25" customHeight="1" x14ac:dyDescent="0.45"/>
    <row r="125" s="38" customFormat="1" ht="14.25" customHeight="1" x14ac:dyDescent="0.45"/>
    <row r="126" s="38" customFormat="1" ht="14.25" customHeight="1" x14ac:dyDescent="0.45"/>
    <row r="127" s="38" customFormat="1" ht="14.25" customHeight="1" x14ac:dyDescent="0.45"/>
    <row r="128" s="38" customFormat="1" ht="14.25" customHeight="1" x14ac:dyDescent="0.45"/>
    <row r="129" s="38" customFormat="1" ht="14.25" customHeight="1" x14ac:dyDescent="0.45"/>
    <row r="130" s="38" customFormat="1" ht="14.25" customHeight="1" x14ac:dyDescent="0.45"/>
    <row r="131" s="38" customFormat="1" ht="14.25" customHeight="1" x14ac:dyDescent="0.45"/>
    <row r="132" s="38" customFormat="1" ht="14.25" customHeight="1" x14ac:dyDescent="0.45"/>
    <row r="133" s="38" customFormat="1" ht="14.25" customHeight="1" x14ac:dyDescent="0.45"/>
    <row r="134" s="38" customFormat="1" ht="14.25" customHeight="1" x14ac:dyDescent="0.45"/>
    <row r="135" s="38" customFormat="1" ht="14.25" customHeight="1" x14ac:dyDescent="0.45"/>
    <row r="136" s="38" customFormat="1" ht="14.25" customHeight="1" x14ac:dyDescent="0.45"/>
    <row r="137" s="38" customFormat="1" ht="14.25" customHeight="1" x14ac:dyDescent="0.45"/>
    <row r="138" s="38" customFormat="1" ht="14.25" customHeight="1" x14ac:dyDescent="0.45"/>
    <row r="139" s="38" customFormat="1" ht="14.25" customHeight="1" x14ac:dyDescent="0.45"/>
    <row r="140" s="38" customFormat="1" ht="14.25" customHeight="1" x14ac:dyDescent="0.45"/>
    <row r="141" s="38" customFormat="1" ht="14.25" customHeight="1" x14ac:dyDescent="0.45"/>
    <row r="142" s="38" customFormat="1" ht="14.25" customHeight="1" x14ac:dyDescent="0.45"/>
    <row r="143" s="38" customFormat="1" ht="14.25" customHeight="1" x14ac:dyDescent="0.45"/>
    <row r="144" s="38" customFormat="1" ht="14.25" customHeight="1" x14ac:dyDescent="0.45"/>
    <row r="145" s="38" customFormat="1" ht="14.25" customHeight="1" x14ac:dyDescent="0.45"/>
    <row r="146" s="38" customFormat="1" ht="14.25" customHeight="1" x14ac:dyDescent="0.45"/>
    <row r="147" s="38" customFormat="1" ht="14.25" customHeight="1" x14ac:dyDescent="0.45"/>
    <row r="148" s="38" customFormat="1" ht="14.25" customHeight="1" x14ac:dyDescent="0.45"/>
    <row r="149" s="38" customFormat="1" ht="14.25" customHeight="1" x14ac:dyDescent="0.45"/>
    <row r="150" s="38" customFormat="1" ht="14.25" customHeight="1" x14ac:dyDescent="0.45"/>
    <row r="151" s="38" customFormat="1" ht="14.25" customHeight="1" x14ac:dyDescent="0.45"/>
    <row r="152" s="38" customFormat="1" ht="14.25" customHeight="1" x14ac:dyDescent="0.45"/>
    <row r="153" s="38" customFormat="1" ht="14.25" customHeight="1" x14ac:dyDescent="0.45"/>
    <row r="154" s="38" customFormat="1" ht="14.25" customHeight="1" x14ac:dyDescent="0.45"/>
    <row r="155" s="38" customFormat="1" ht="14.25" customHeight="1" x14ac:dyDescent="0.45"/>
    <row r="156" s="38" customFormat="1" ht="14.25" customHeight="1" x14ac:dyDescent="0.45"/>
    <row r="157" s="38" customFormat="1" ht="14.25" customHeight="1" x14ac:dyDescent="0.45"/>
    <row r="158" s="38" customFormat="1" ht="14.25" customHeight="1" x14ac:dyDescent="0.45"/>
    <row r="159" s="38" customFormat="1" ht="14.25" customHeight="1" x14ac:dyDescent="0.45"/>
    <row r="160" s="38" customFormat="1" ht="14.25" customHeight="1" x14ac:dyDescent="0.45"/>
    <row r="161" s="38" customFormat="1" ht="14.25" customHeight="1" x14ac:dyDescent="0.45"/>
    <row r="162" s="38" customFormat="1" ht="14.25" customHeight="1" x14ac:dyDescent="0.45"/>
    <row r="163" s="38" customFormat="1" ht="14.25" customHeight="1" x14ac:dyDescent="0.45"/>
    <row r="164" s="38" customFormat="1" ht="14.25" customHeight="1" x14ac:dyDescent="0.45"/>
    <row r="165" s="38" customFormat="1" ht="14.25" customHeight="1" x14ac:dyDescent="0.45"/>
    <row r="166" s="38" customFormat="1" ht="14.25" customHeight="1" x14ac:dyDescent="0.45"/>
    <row r="167" s="38" customFormat="1" ht="14.25" customHeight="1" x14ac:dyDescent="0.45"/>
    <row r="168" s="38" customFormat="1" ht="14.25" customHeight="1" x14ac:dyDescent="0.45"/>
    <row r="169" s="38" customFormat="1" ht="14.25" customHeight="1" x14ac:dyDescent="0.45"/>
    <row r="170" s="38" customFormat="1" ht="14.25" customHeight="1" x14ac:dyDescent="0.45"/>
    <row r="171" s="38" customFormat="1" ht="14.25" customHeight="1" x14ac:dyDescent="0.45"/>
    <row r="172" s="38" customFormat="1" ht="14.25" customHeight="1" x14ac:dyDescent="0.45"/>
    <row r="173" s="38" customFormat="1" ht="14.25" customHeight="1" x14ac:dyDescent="0.45"/>
    <row r="174" s="38" customFormat="1" ht="14.25" customHeight="1" x14ac:dyDescent="0.45"/>
    <row r="175" s="38" customFormat="1" ht="14.25" customHeight="1" x14ac:dyDescent="0.45"/>
    <row r="176" s="38" customFormat="1" ht="14.25" customHeight="1" x14ac:dyDescent="0.45"/>
    <row r="177" s="38" customFormat="1" ht="14.25" customHeight="1" x14ac:dyDescent="0.45"/>
    <row r="178" s="38" customFormat="1" ht="14.25" customHeight="1" x14ac:dyDescent="0.45"/>
    <row r="179" s="38" customFormat="1" ht="14.25" customHeight="1" x14ac:dyDescent="0.45"/>
    <row r="180" s="38" customFormat="1" ht="14.25" customHeight="1" x14ac:dyDescent="0.45"/>
    <row r="181" s="38" customFormat="1" ht="14.25" customHeight="1" x14ac:dyDescent="0.45"/>
    <row r="182" s="38" customFormat="1" ht="14.25" customHeight="1" x14ac:dyDescent="0.45"/>
    <row r="183" s="38" customFormat="1" ht="14.25" customHeight="1" x14ac:dyDescent="0.45"/>
    <row r="184" s="38" customFormat="1" ht="14.25" customHeight="1" x14ac:dyDescent="0.45"/>
    <row r="185" s="38" customFormat="1" ht="14.25" customHeight="1" x14ac:dyDescent="0.45"/>
    <row r="186" s="38" customFormat="1" ht="14.25" customHeight="1" x14ac:dyDescent="0.45"/>
    <row r="187" s="38" customFormat="1" ht="14.25" customHeight="1" x14ac:dyDescent="0.45"/>
    <row r="188" s="38" customFormat="1" ht="14.25" customHeight="1" x14ac:dyDescent="0.45"/>
    <row r="189" s="38" customFormat="1" ht="14.25" customHeight="1" x14ac:dyDescent="0.45"/>
    <row r="190" s="38" customFormat="1" ht="14.25" customHeight="1" x14ac:dyDescent="0.45"/>
    <row r="191" s="38" customFormat="1" ht="14.25" customHeight="1" x14ac:dyDescent="0.45"/>
    <row r="192" s="38" customFormat="1" ht="14.25" customHeight="1" x14ac:dyDescent="0.45"/>
    <row r="193" s="38" customFormat="1" ht="14.25" customHeight="1" x14ac:dyDescent="0.45"/>
    <row r="194" s="38" customFormat="1" ht="14.25" customHeight="1" x14ac:dyDescent="0.45"/>
    <row r="195" s="38" customFormat="1" ht="14.25" customHeight="1" x14ac:dyDescent="0.45"/>
    <row r="196" s="38" customFormat="1" ht="14.25" customHeight="1" x14ac:dyDescent="0.45"/>
    <row r="197" s="38" customFormat="1" ht="14.25" customHeight="1" x14ac:dyDescent="0.45"/>
    <row r="198" s="38" customFormat="1" ht="14.25" customHeight="1" x14ac:dyDescent="0.45"/>
    <row r="199" s="38" customFormat="1" ht="14.25" customHeight="1" x14ac:dyDescent="0.45"/>
    <row r="200" s="38" customFormat="1" ht="14.25" customHeight="1" x14ac:dyDescent="0.45"/>
    <row r="201" s="38" customFormat="1" ht="14.25" customHeight="1" x14ac:dyDescent="0.45"/>
    <row r="202" s="38" customFormat="1" ht="14.25" customHeight="1" x14ac:dyDescent="0.45"/>
    <row r="203" s="38" customFormat="1" ht="14.25" customHeight="1" x14ac:dyDescent="0.45"/>
    <row r="204" s="38" customFormat="1" ht="14.25" customHeight="1" x14ac:dyDescent="0.45"/>
    <row r="205" s="38" customFormat="1" ht="14.25" customHeight="1" x14ac:dyDescent="0.45"/>
    <row r="206" s="38" customFormat="1" ht="14.25" customHeight="1" x14ac:dyDescent="0.45"/>
    <row r="207" s="38" customFormat="1" ht="14.25" customHeight="1" x14ac:dyDescent="0.45"/>
    <row r="208" s="38" customFormat="1" ht="14.25" customHeight="1" x14ac:dyDescent="0.45"/>
    <row r="209" s="38" customFormat="1" ht="14.25" customHeight="1" x14ac:dyDescent="0.45"/>
    <row r="210" s="38" customFormat="1" ht="14.25" customHeight="1" x14ac:dyDescent="0.45"/>
    <row r="211" s="38" customFormat="1" ht="14.25" customHeight="1" x14ac:dyDescent="0.45"/>
    <row r="212" s="38" customFormat="1" ht="14.25" customHeight="1" x14ac:dyDescent="0.45"/>
    <row r="213" s="38" customFormat="1" ht="14.25" customHeight="1" x14ac:dyDescent="0.45"/>
    <row r="214" s="38" customFormat="1" ht="14.25" customHeight="1" x14ac:dyDescent="0.45"/>
    <row r="215" s="38" customFormat="1" ht="14.25" customHeight="1" x14ac:dyDescent="0.45"/>
    <row r="216" s="38" customFormat="1" ht="14.25" customHeight="1" x14ac:dyDescent="0.45"/>
    <row r="217" s="38" customFormat="1" ht="14.25" customHeight="1" x14ac:dyDescent="0.45"/>
    <row r="218" s="38" customFormat="1" ht="14.25" customHeight="1" x14ac:dyDescent="0.45"/>
    <row r="219" s="38" customFormat="1" ht="14.25" customHeight="1" x14ac:dyDescent="0.45"/>
    <row r="220" s="38" customFormat="1" ht="14.25" customHeight="1" x14ac:dyDescent="0.45"/>
    <row r="221" s="38" customFormat="1" ht="14.25" customHeight="1" x14ac:dyDescent="0.45"/>
    <row r="222" s="38" customFormat="1" ht="14.25" customHeight="1" x14ac:dyDescent="0.45"/>
    <row r="223" s="38" customFormat="1" ht="14.25" customHeight="1" x14ac:dyDescent="0.45"/>
    <row r="224" s="38" customFormat="1" ht="14.25" customHeight="1" x14ac:dyDescent="0.45"/>
    <row r="225" s="38" customFormat="1" ht="14.25" customHeight="1" x14ac:dyDescent="0.45"/>
    <row r="226" s="38" customFormat="1" ht="14.25" customHeight="1" x14ac:dyDescent="0.45"/>
    <row r="227" s="38" customFormat="1" ht="14.25" customHeight="1" x14ac:dyDescent="0.45"/>
    <row r="228" s="38" customFormat="1" ht="14.25" customHeight="1" x14ac:dyDescent="0.45"/>
    <row r="229" s="38" customFormat="1" ht="14.25" customHeight="1" x14ac:dyDescent="0.45"/>
    <row r="230" s="38" customFormat="1" ht="14.25" customHeight="1" x14ac:dyDescent="0.45"/>
    <row r="231" s="38" customFormat="1" ht="14.25" customHeight="1" x14ac:dyDescent="0.45"/>
    <row r="232" s="38" customFormat="1" ht="14.25" customHeight="1" x14ac:dyDescent="0.45"/>
    <row r="233" s="38" customFormat="1" ht="14.25" customHeight="1" x14ac:dyDescent="0.45"/>
    <row r="234" s="38" customFormat="1" ht="14.25" customHeight="1" x14ac:dyDescent="0.45"/>
    <row r="235" s="38" customFormat="1" ht="14.25" customHeight="1" x14ac:dyDescent="0.45"/>
    <row r="236" s="38" customFormat="1" ht="14.25" customHeight="1" x14ac:dyDescent="0.45"/>
    <row r="237" s="38" customFormat="1" ht="14.25" customHeight="1" x14ac:dyDescent="0.45"/>
    <row r="238" s="38" customFormat="1" ht="14.25" customHeight="1" x14ac:dyDescent="0.45"/>
    <row r="239" s="38" customFormat="1" ht="14.25" customHeight="1" x14ac:dyDescent="0.45"/>
    <row r="240" s="38" customFormat="1" ht="14.25" customHeight="1" x14ac:dyDescent="0.45"/>
    <row r="241" s="38" customFormat="1" ht="14.25" customHeight="1" x14ac:dyDescent="0.45"/>
    <row r="242" s="38" customFormat="1" ht="14.25" customHeight="1" x14ac:dyDescent="0.45"/>
    <row r="243" s="38" customFormat="1" ht="14.25" customHeight="1" x14ac:dyDescent="0.45"/>
    <row r="244" s="38" customFormat="1" ht="14.25" customHeight="1" x14ac:dyDescent="0.45"/>
    <row r="245" s="38" customFormat="1" ht="14.25" customHeight="1" x14ac:dyDescent="0.45"/>
    <row r="246" s="38" customFormat="1" ht="14.25" customHeight="1" x14ac:dyDescent="0.45"/>
    <row r="247" s="38" customFormat="1" ht="14.25" customHeight="1" x14ac:dyDescent="0.45"/>
    <row r="248" s="38" customFormat="1" ht="14.25" customHeight="1" x14ac:dyDescent="0.45"/>
    <row r="249" s="38" customFormat="1" ht="14.25" customHeight="1" x14ac:dyDescent="0.45"/>
    <row r="250" s="38" customFormat="1" ht="14.25" customHeight="1" x14ac:dyDescent="0.45"/>
    <row r="251" s="38" customFormat="1" ht="14.25" customHeight="1" x14ac:dyDescent="0.45"/>
    <row r="252" s="38" customFormat="1" ht="14.25" customHeight="1" x14ac:dyDescent="0.45"/>
    <row r="253" s="38" customFormat="1" ht="14.25" customHeight="1" x14ac:dyDescent="0.45"/>
    <row r="254" s="38" customFormat="1" ht="14.25" customHeight="1" x14ac:dyDescent="0.45"/>
    <row r="255" s="38" customFormat="1" ht="14.25" customHeight="1" x14ac:dyDescent="0.45"/>
    <row r="256" s="38" customFormat="1" ht="14.25" customHeight="1" x14ac:dyDescent="0.45"/>
    <row r="257" s="38" customFormat="1" ht="14.25" customHeight="1" x14ac:dyDescent="0.45"/>
    <row r="258" s="38" customFormat="1" ht="14.25" customHeight="1" x14ac:dyDescent="0.45"/>
    <row r="259" s="38" customFormat="1" ht="14.25" customHeight="1" x14ac:dyDescent="0.45"/>
    <row r="260" s="38" customFormat="1" ht="14.25" customHeight="1" x14ac:dyDescent="0.45"/>
    <row r="261" s="38" customFormat="1" ht="14.25" customHeight="1" x14ac:dyDescent="0.45"/>
    <row r="262" s="38" customFormat="1" ht="14.25" customHeight="1" x14ac:dyDescent="0.45"/>
    <row r="263" s="38" customFormat="1" ht="14.25" customHeight="1" x14ac:dyDescent="0.45"/>
    <row r="264" s="38" customFormat="1" ht="14.25" customHeight="1" x14ac:dyDescent="0.45"/>
    <row r="265" s="38" customFormat="1" ht="14.25" customHeight="1" x14ac:dyDescent="0.45"/>
    <row r="266" s="38" customFormat="1" ht="14.25" customHeight="1" x14ac:dyDescent="0.45"/>
    <row r="267" s="38" customFormat="1" ht="14.25" customHeight="1" x14ac:dyDescent="0.45"/>
    <row r="268" s="38" customFormat="1" ht="14.25" customHeight="1" x14ac:dyDescent="0.45"/>
    <row r="269" s="38" customFormat="1" ht="14.25" customHeight="1" x14ac:dyDescent="0.45"/>
    <row r="270" s="38" customFormat="1" ht="14.25" customHeight="1" x14ac:dyDescent="0.45"/>
    <row r="271" s="38" customFormat="1" ht="14.25" customHeight="1" x14ac:dyDescent="0.45"/>
    <row r="272" s="38" customFormat="1" ht="14.25" customHeight="1" x14ac:dyDescent="0.45"/>
    <row r="273" s="38" customFormat="1" ht="14.25" customHeight="1" x14ac:dyDescent="0.45"/>
    <row r="274" s="38" customFormat="1" ht="14.25" customHeight="1" x14ac:dyDescent="0.45"/>
    <row r="275" s="38" customFormat="1" ht="14.25" customHeight="1" x14ac:dyDescent="0.45"/>
    <row r="276" s="38" customFormat="1" ht="14.25" customHeight="1" x14ac:dyDescent="0.45"/>
    <row r="277" s="38" customFormat="1" ht="14.25" customHeight="1" x14ac:dyDescent="0.45"/>
    <row r="278" s="38" customFormat="1" ht="14.25" customHeight="1" x14ac:dyDescent="0.45"/>
    <row r="279" s="38" customFormat="1" ht="14.25" customHeight="1" x14ac:dyDescent="0.45"/>
    <row r="280" s="38" customFormat="1" ht="14.25" customHeight="1" x14ac:dyDescent="0.45"/>
    <row r="281" s="38" customFormat="1" ht="14.25" customHeight="1" x14ac:dyDescent="0.45"/>
    <row r="282" s="38" customFormat="1" ht="14.25" customHeight="1" x14ac:dyDescent="0.45"/>
    <row r="283" s="38" customFormat="1" ht="14.25" customHeight="1" x14ac:dyDescent="0.45"/>
    <row r="284" s="38" customFormat="1" ht="14.25" customHeight="1" x14ac:dyDescent="0.45"/>
    <row r="285" s="38" customFormat="1" ht="14.25" customHeight="1" x14ac:dyDescent="0.45"/>
    <row r="286" s="38" customFormat="1" ht="14.25" customHeight="1" x14ac:dyDescent="0.45"/>
    <row r="287" s="38" customFormat="1" ht="14.25" customHeight="1" x14ac:dyDescent="0.45"/>
    <row r="288" s="38" customFormat="1" ht="14.25" customHeight="1" x14ac:dyDescent="0.45"/>
    <row r="289" s="38" customFormat="1" ht="14.25" customHeight="1" x14ac:dyDescent="0.45"/>
    <row r="290" s="38" customFormat="1" ht="14.25" customHeight="1" x14ac:dyDescent="0.45"/>
    <row r="291" s="38" customFormat="1" ht="14.25" customHeight="1" x14ac:dyDescent="0.45"/>
    <row r="292" s="38" customFormat="1" ht="14.25" customHeight="1" x14ac:dyDescent="0.45"/>
    <row r="293" s="38" customFormat="1" ht="14.25" customHeight="1" x14ac:dyDescent="0.45"/>
    <row r="294" s="38" customFormat="1" ht="14.25" customHeight="1" x14ac:dyDescent="0.45"/>
    <row r="295" s="38" customFormat="1" ht="14.25" customHeight="1" x14ac:dyDescent="0.45"/>
    <row r="296" s="38" customFormat="1" ht="14.25" customHeight="1" x14ac:dyDescent="0.45"/>
    <row r="297" s="38" customFormat="1" ht="14.25" customHeight="1" x14ac:dyDescent="0.45"/>
    <row r="298" s="38" customFormat="1" ht="14.25" customHeight="1" x14ac:dyDescent="0.45"/>
    <row r="299" s="38" customFormat="1" ht="14.25" customHeight="1" x14ac:dyDescent="0.45"/>
    <row r="300" s="38" customFormat="1" ht="14.25" customHeight="1" x14ac:dyDescent="0.45"/>
    <row r="301" s="38" customFormat="1" ht="14.25" customHeight="1" x14ac:dyDescent="0.45"/>
    <row r="302" s="38" customFormat="1" ht="14.25" customHeight="1" x14ac:dyDescent="0.45"/>
    <row r="303" s="38" customFormat="1" ht="14.25" customHeight="1" x14ac:dyDescent="0.45"/>
    <row r="304" s="38" customFormat="1" ht="14.25" customHeight="1" x14ac:dyDescent="0.45"/>
    <row r="305" s="38" customFormat="1" ht="14.25" customHeight="1" x14ac:dyDescent="0.45"/>
    <row r="306" s="38" customFormat="1" ht="14.25" customHeight="1" x14ac:dyDescent="0.45"/>
    <row r="307" s="38" customFormat="1" ht="14.25" customHeight="1" x14ac:dyDescent="0.45"/>
    <row r="308" s="38" customFormat="1" ht="14.25" customHeight="1" x14ac:dyDescent="0.45"/>
    <row r="309" s="38" customFormat="1" ht="14.25" customHeight="1" x14ac:dyDescent="0.45"/>
    <row r="310" s="38" customFormat="1" ht="14.25" customHeight="1" x14ac:dyDescent="0.45"/>
    <row r="311" s="38" customFormat="1" ht="14.25" customHeight="1" x14ac:dyDescent="0.45"/>
    <row r="312" s="38" customFormat="1" ht="14.25" customHeight="1" x14ac:dyDescent="0.45"/>
    <row r="313" s="38" customFormat="1" ht="14.25" customHeight="1" x14ac:dyDescent="0.45"/>
    <row r="314" s="38" customFormat="1" ht="14.25" customHeight="1" x14ac:dyDescent="0.45"/>
    <row r="315" s="38" customFormat="1" ht="14.25" customHeight="1" x14ac:dyDescent="0.45"/>
    <row r="316" s="38" customFormat="1" ht="14.25" customHeight="1" x14ac:dyDescent="0.45"/>
    <row r="317" s="38" customFormat="1" ht="14.25" customHeight="1" x14ac:dyDescent="0.45"/>
    <row r="318" s="38" customFormat="1" ht="14.25" customHeight="1" x14ac:dyDescent="0.45"/>
    <row r="319" s="38" customFormat="1" ht="14.25" customHeight="1" x14ac:dyDescent="0.45"/>
    <row r="320" s="38" customFormat="1" ht="14.25" customHeight="1" x14ac:dyDescent="0.45"/>
    <row r="321" s="38" customFormat="1" ht="14.25" customHeight="1" x14ac:dyDescent="0.45"/>
    <row r="322" s="38" customFormat="1" ht="14.25" customHeight="1" x14ac:dyDescent="0.45"/>
    <row r="323" s="38" customFormat="1" ht="14.25" customHeight="1" x14ac:dyDescent="0.45"/>
    <row r="324" s="38" customFormat="1" ht="14.25" customHeight="1" x14ac:dyDescent="0.45"/>
    <row r="325" s="38" customFormat="1" ht="14.25" customHeight="1" x14ac:dyDescent="0.45"/>
    <row r="326" s="38" customFormat="1" ht="14.25" customHeight="1" x14ac:dyDescent="0.45"/>
    <row r="327" s="38" customFormat="1" ht="14.25" customHeight="1" x14ac:dyDescent="0.45"/>
    <row r="328" s="38" customFormat="1" ht="14.25" customHeight="1" x14ac:dyDescent="0.45"/>
    <row r="329" s="38" customFormat="1" ht="14.25" customHeight="1" x14ac:dyDescent="0.45"/>
    <row r="330" s="38" customFormat="1" ht="14.25" customHeight="1" x14ac:dyDescent="0.45"/>
    <row r="331" s="38" customFormat="1" ht="14.25" customHeight="1" x14ac:dyDescent="0.45"/>
    <row r="332" s="38" customFormat="1" ht="14.25" customHeight="1" x14ac:dyDescent="0.45"/>
    <row r="333" s="38" customFormat="1" ht="14.25" customHeight="1" x14ac:dyDescent="0.45"/>
    <row r="334" s="38" customFormat="1" ht="14.25" customHeight="1" x14ac:dyDescent="0.45"/>
    <row r="335" s="38" customFormat="1" ht="14.25" customHeight="1" x14ac:dyDescent="0.45"/>
    <row r="336" s="38" customFormat="1" ht="14.25" customHeight="1" x14ac:dyDescent="0.45"/>
    <row r="337" s="38" customFormat="1" ht="14.25" customHeight="1" x14ac:dyDescent="0.45"/>
    <row r="338" s="38" customFormat="1" ht="14.25" customHeight="1" x14ac:dyDescent="0.45"/>
    <row r="339" s="38" customFormat="1" ht="14.25" customHeight="1" x14ac:dyDescent="0.45"/>
    <row r="340" s="38" customFormat="1" ht="14.25" customHeight="1" x14ac:dyDescent="0.45"/>
    <row r="341" s="38" customFormat="1" ht="14.25" customHeight="1" x14ac:dyDescent="0.45"/>
    <row r="342" s="38" customFormat="1" ht="14.25" customHeight="1" x14ac:dyDescent="0.45"/>
    <row r="343" s="38" customFormat="1" ht="14.25" customHeight="1" x14ac:dyDescent="0.45"/>
    <row r="344" s="38" customFormat="1" ht="14.25" customHeight="1" x14ac:dyDescent="0.45"/>
    <row r="345" s="38" customFormat="1" ht="14.25" customHeight="1" x14ac:dyDescent="0.45"/>
    <row r="346" s="38" customFormat="1" ht="14.25" customHeight="1" x14ac:dyDescent="0.45"/>
    <row r="347" s="38" customFormat="1" ht="14.25" customHeight="1" x14ac:dyDescent="0.45"/>
    <row r="348" s="38" customFormat="1" ht="14.25" customHeight="1" x14ac:dyDescent="0.45"/>
    <row r="349" s="38" customFormat="1" ht="14.25" customHeight="1" x14ac:dyDescent="0.45"/>
    <row r="350" s="38" customFormat="1" ht="14.25" customHeight="1" x14ac:dyDescent="0.45"/>
    <row r="351" s="38" customFormat="1" ht="14.25" customHeight="1" x14ac:dyDescent="0.45"/>
    <row r="352" s="38" customFormat="1" ht="14.25" customHeight="1" x14ac:dyDescent="0.45"/>
    <row r="353" s="38" customFormat="1" ht="14.25" customHeight="1" x14ac:dyDescent="0.45"/>
    <row r="354" s="38" customFormat="1" ht="14.25" customHeight="1" x14ac:dyDescent="0.45"/>
    <row r="355" s="38" customFormat="1" ht="14.25" customHeight="1" x14ac:dyDescent="0.45"/>
    <row r="356" s="38" customFormat="1" ht="14.25" customHeight="1" x14ac:dyDescent="0.45"/>
    <row r="357" s="38" customFormat="1" ht="14.25" customHeight="1" x14ac:dyDescent="0.45"/>
    <row r="358" s="38" customFormat="1" ht="14.25" customHeight="1" x14ac:dyDescent="0.45"/>
    <row r="359" s="38" customFormat="1" ht="14.25" customHeight="1" x14ac:dyDescent="0.45"/>
    <row r="360" s="38" customFormat="1" ht="14.25" customHeight="1" x14ac:dyDescent="0.45"/>
    <row r="361" s="38" customFormat="1" ht="14.25" customHeight="1" x14ac:dyDescent="0.45"/>
    <row r="362" s="38" customFormat="1" ht="14.25" customHeight="1" x14ac:dyDescent="0.45"/>
    <row r="363" s="38" customFormat="1" ht="14.25" customHeight="1" x14ac:dyDescent="0.45"/>
    <row r="364" s="38" customFormat="1" ht="14.25" customHeight="1" x14ac:dyDescent="0.45"/>
    <row r="365" s="38" customFormat="1" ht="14.25" customHeight="1" x14ac:dyDescent="0.45"/>
    <row r="366" s="38" customFormat="1" ht="14.25" customHeight="1" x14ac:dyDescent="0.45"/>
    <row r="367" s="38" customFormat="1" ht="14.25" customHeight="1" x14ac:dyDescent="0.45"/>
    <row r="368" s="38" customFormat="1" ht="14.25" customHeight="1" x14ac:dyDescent="0.45"/>
    <row r="369" s="38" customFormat="1" ht="14.25" customHeight="1" x14ac:dyDescent="0.45"/>
    <row r="370" s="38" customFormat="1" ht="14.25" customHeight="1" x14ac:dyDescent="0.45"/>
    <row r="371" s="38" customFormat="1" ht="14.25" customHeight="1" x14ac:dyDescent="0.45"/>
    <row r="372" s="38" customFormat="1" ht="14.25" customHeight="1" x14ac:dyDescent="0.45"/>
    <row r="373" s="38" customFormat="1" ht="14.25" customHeight="1" x14ac:dyDescent="0.45"/>
    <row r="374" s="38" customFormat="1" ht="14.25" customHeight="1" x14ac:dyDescent="0.45"/>
    <row r="375" s="38" customFormat="1" ht="14.25" customHeight="1" x14ac:dyDescent="0.45"/>
    <row r="376" s="38" customFormat="1" ht="14.25" customHeight="1" x14ac:dyDescent="0.45"/>
    <row r="377" s="38" customFormat="1" ht="14.25" customHeight="1" x14ac:dyDescent="0.45"/>
    <row r="378" s="38" customFormat="1" ht="14.25" customHeight="1" x14ac:dyDescent="0.45"/>
    <row r="379" s="38" customFormat="1" ht="14.25" customHeight="1" x14ac:dyDescent="0.45"/>
    <row r="380" s="38" customFormat="1" ht="14.25" customHeight="1" x14ac:dyDescent="0.45"/>
    <row r="381" s="38" customFormat="1" ht="14.25" customHeight="1" x14ac:dyDescent="0.45"/>
    <row r="382" s="38" customFormat="1" ht="14.25" customHeight="1" x14ac:dyDescent="0.45"/>
    <row r="383" s="38" customFormat="1" ht="14.25" customHeight="1" x14ac:dyDescent="0.45"/>
    <row r="384" s="38" customFormat="1" ht="14.25" customHeight="1" x14ac:dyDescent="0.45"/>
    <row r="385" s="38" customFormat="1" ht="14.25" customHeight="1" x14ac:dyDescent="0.45"/>
    <row r="386" s="38" customFormat="1" ht="14.25" customHeight="1" x14ac:dyDescent="0.45"/>
    <row r="387" s="38" customFormat="1" ht="14.25" customHeight="1" x14ac:dyDescent="0.45"/>
    <row r="388" s="38" customFormat="1" ht="14.25" customHeight="1" x14ac:dyDescent="0.45"/>
    <row r="389" s="38" customFormat="1" ht="14.25" customHeight="1" x14ac:dyDescent="0.45"/>
    <row r="390" s="38" customFormat="1" ht="14.25" customHeight="1" x14ac:dyDescent="0.45"/>
    <row r="391" s="38" customFormat="1" ht="14.25" customHeight="1" x14ac:dyDescent="0.45"/>
    <row r="392" s="38" customFormat="1" ht="14.25" customHeight="1" x14ac:dyDescent="0.45"/>
    <row r="393" s="38" customFormat="1" ht="14.25" customHeight="1" x14ac:dyDescent="0.45"/>
    <row r="394" s="38" customFormat="1" ht="14.25" customHeight="1" x14ac:dyDescent="0.45"/>
    <row r="395" s="38" customFormat="1" ht="14.25" customHeight="1" x14ac:dyDescent="0.45"/>
    <row r="396" s="38" customFormat="1" ht="14.25" customHeight="1" x14ac:dyDescent="0.45"/>
    <row r="397" s="38" customFormat="1" ht="14.25" customHeight="1" x14ac:dyDescent="0.45"/>
    <row r="398" s="38" customFormat="1" ht="14.25" customHeight="1" x14ac:dyDescent="0.45"/>
    <row r="399" s="38" customFormat="1" ht="14.25" customHeight="1" x14ac:dyDescent="0.45"/>
    <row r="400" s="38" customFormat="1" ht="14.25" customHeight="1" x14ac:dyDescent="0.45"/>
    <row r="401" s="38" customFormat="1" ht="14.25" customHeight="1" x14ac:dyDescent="0.45"/>
    <row r="402" s="38" customFormat="1" ht="14.25" customHeight="1" x14ac:dyDescent="0.45"/>
    <row r="403" s="38" customFormat="1" ht="14.25" customHeight="1" x14ac:dyDescent="0.45"/>
    <row r="404" s="38" customFormat="1" ht="14.25" customHeight="1" x14ac:dyDescent="0.45"/>
    <row r="405" s="38" customFormat="1" ht="14.25" customHeight="1" x14ac:dyDescent="0.45"/>
    <row r="406" s="38" customFormat="1" ht="14.25" customHeight="1" x14ac:dyDescent="0.45"/>
    <row r="407" s="38" customFormat="1" ht="14.25" customHeight="1" x14ac:dyDescent="0.45"/>
    <row r="408" s="38" customFormat="1" ht="14.25" customHeight="1" x14ac:dyDescent="0.45"/>
    <row r="409" s="38" customFormat="1" ht="14.25" customHeight="1" x14ac:dyDescent="0.45"/>
    <row r="410" s="38" customFormat="1" ht="14.25" customHeight="1" x14ac:dyDescent="0.45"/>
    <row r="411" s="38" customFormat="1" ht="14.25" customHeight="1" x14ac:dyDescent="0.45"/>
    <row r="412" s="38" customFormat="1" ht="14.25" customHeight="1" x14ac:dyDescent="0.45"/>
    <row r="413" s="38" customFormat="1" ht="14.25" customHeight="1" x14ac:dyDescent="0.45"/>
    <row r="414" s="38" customFormat="1" ht="14.25" customHeight="1" x14ac:dyDescent="0.45"/>
    <row r="415" s="38" customFormat="1" ht="14.25" customHeight="1" x14ac:dyDescent="0.45"/>
    <row r="416" s="38" customFormat="1" ht="14.25" customHeight="1" x14ac:dyDescent="0.45"/>
    <row r="417" s="38" customFormat="1" ht="14.25" customHeight="1" x14ac:dyDescent="0.45"/>
    <row r="418" s="38" customFormat="1" ht="14.25" customHeight="1" x14ac:dyDescent="0.45"/>
    <row r="419" s="38" customFormat="1" ht="14.25" customHeight="1" x14ac:dyDescent="0.45"/>
    <row r="420" s="38" customFormat="1" ht="14.25" customHeight="1" x14ac:dyDescent="0.45"/>
    <row r="421" s="38" customFormat="1" ht="14.25" customHeight="1" x14ac:dyDescent="0.45"/>
    <row r="422" s="38" customFormat="1" ht="14.25" customHeight="1" x14ac:dyDescent="0.45"/>
    <row r="423" s="38" customFormat="1" ht="14.25" customHeight="1" x14ac:dyDescent="0.45"/>
    <row r="424" s="38" customFormat="1" ht="14.25" customHeight="1" x14ac:dyDescent="0.45"/>
    <row r="425" s="38" customFormat="1" ht="14.25" customHeight="1" x14ac:dyDescent="0.45"/>
    <row r="426" s="38" customFormat="1" ht="14.25" customHeight="1" x14ac:dyDescent="0.45"/>
    <row r="427" s="38" customFormat="1" ht="14.25" customHeight="1" x14ac:dyDescent="0.45"/>
    <row r="428" s="38" customFormat="1" ht="14.25" customHeight="1" x14ac:dyDescent="0.45"/>
    <row r="429" s="38" customFormat="1" ht="14.25" customHeight="1" x14ac:dyDescent="0.45"/>
    <row r="430" s="38" customFormat="1" ht="14.25" customHeight="1" x14ac:dyDescent="0.45"/>
    <row r="431" s="38" customFormat="1" ht="14.25" customHeight="1" x14ac:dyDescent="0.45"/>
    <row r="432" s="38" customFormat="1" ht="14.25" customHeight="1" x14ac:dyDescent="0.45"/>
    <row r="433" s="38" customFormat="1" ht="14.25" customHeight="1" x14ac:dyDescent="0.45"/>
    <row r="434" s="38" customFormat="1" ht="14.25" customHeight="1" x14ac:dyDescent="0.45"/>
    <row r="435" s="38" customFormat="1" ht="14.25" customHeight="1" x14ac:dyDescent="0.45"/>
    <row r="436" s="38" customFormat="1" ht="14.25" customHeight="1" x14ac:dyDescent="0.45"/>
    <row r="437" s="38" customFormat="1" ht="14.25" customHeight="1" x14ac:dyDescent="0.45"/>
    <row r="438" s="38" customFormat="1" ht="14.25" customHeight="1" x14ac:dyDescent="0.45"/>
    <row r="439" s="38" customFormat="1" ht="14.25" customHeight="1" x14ac:dyDescent="0.45"/>
    <row r="440" s="38" customFormat="1" ht="14.25" customHeight="1" x14ac:dyDescent="0.45"/>
    <row r="441" s="38" customFormat="1" ht="14.25" customHeight="1" x14ac:dyDescent="0.45"/>
    <row r="442" s="38" customFormat="1" ht="14.25" customHeight="1" x14ac:dyDescent="0.45"/>
    <row r="443" s="38" customFormat="1" ht="14.25" customHeight="1" x14ac:dyDescent="0.45"/>
    <row r="444" s="38" customFormat="1" ht="14.25" customHeight="1" x14ac:dyDescent="0.45"/>
    <row r="445" s="38" customFormat="1" ht="14.25" customHeight="1" x14ac:dyDescent="0.45"/>
    <row r="446" s="38" customFormat="1" ht="14.25" customHeight="1" x14ac:dyDescent="0.45"/>
    <row r="447" s="38" customFormat="1" ht="14.25" customHeight="1" x14ac:dyDescent="0.45"/>
    <row r="448" s="38" customFormat="1" ht="14.25" customHeight="1" x14ac:dyDescent="0.45"/>
    <row r="449" s="38" customFormat="1" ht="14.25" customHeight="1" x14ac:dyDescent="0.45"/>
    <row r="450" s="38" customFormat="1" ht="14.25" customHeight="1" x14ac:dyDescent="0.45"/>
    <row r="451" s="38" customFormat="1" ht="14.25" customHeight="1" x14ac:dyDescent="0.45"/>
    <row r="452" s="38" customFormat="1" ht="14.25" customHeight="1" x14ac:dyDescent="0.45"/>
    <row r="453" s="38" customFormat="1" ht="14.25" customHeight="1" x14ac:dyDescent="0.45"/>
    <row r="454" s="38" customFormat="1" ht="14.25" customHeight="1" x14ac:dyDescent="0.45"/>
    <row r="455" s="38" customFormat="1" ht="14.25" customHeight="1" x14ac:dyDescent="0.45"/>
    <row r="456" s="38" customFormat="1" ht="14.25" customHeight="1" x14ac:dyDescent="0.45"/>
    <row r="457" s="38" customFormat="1" ht="14.25" customHeight="1" x14ac:dyDescent="0.45"/>
    <row r="458" s="38" customFormat="1" ht="14.25" customHeight="1" x14ac:dyDescent="0.45"/>
    <row r="459" s="38" customFormat="1" ht="14.25" customHeight="1" x14ac:dyDescent="0.45"/>
    <row r="460" s="38" customFormat="1" ht="14.25" customHeight="1" x14ac:dyDescent="0.45"/>
    <row r="461" s="38" customFormat="1" ht="14.25" customHeight="1" x14ac:dyDescent="0.45"/>
    <row r="462" s="38" customFormat="1" ht="14.25" customHeight="1" x14ac:dyDescent="0.45"/>
    <row r="463" s="38" customFormat="1" ht="14.25" customHeight="1" x14ac:dyDescent="0.45"/>
    <row r="464" s="38" customFormat="1" ht="14.25" customHeight="1" x14ac:dyDescent="0.45"/>
    <row r="465" s="38" customFormat="1" ht="14.25" customHeight="1" x14ac:dyDescent="0.45"/>
    <row r="466" s="38" customFormat="1" ht="14.25" customHeight="1" x14ac:dyDescent="0.45"/>
    <row r="467" s="38" customFormat="1" ht="14.25" customHeight="1" x14ac:dyDescent="0.45"/>
    <row r="468" s="38" customFormat="1" ht="14.25" customHeight="1" x14ac:dyDescent="0.45"/>
    <row r="469" s="38" customFormat="1" ht="14.25" customHeight="1" x14ac:dyDescent="0.45"/>
    <row r="470" s="38" customFormat="1" ht="14.25" customHeight="1" x14ac:dyDescent="0.45"/>
    <row r="471" s="38" customFormat="1" ht="14.25" customHeight="1" x14ac:dyDescent="0.45"/>
    <row r="472" s="38" customFormat="1" ht="14.25" customHeight="1" x14ac:dyDescent="0.45"/>
    <row r="473" s="38" customFormat="1" ht="14.25" customHeight="1" x14ac:dyDescent="0.45"/>
    <row r="474" s="38" customFormat="1" ht="14.25" customHeight="1" x14ac:dyDescent="0.45"/>
    <row r="475" s="38" customFormat="1" ht="14.25" customHeight="1" x14ac:dyDescent="0.45"/>
    <row r="476" s="38" customFormat="1" ht="14.25" customHeight="1" x14ac:dyDescent="0.45"/>
    <row r="477" s="38" customFormat="1" ht="14.25" customHeight="1" x14ac:dyDescent="0.45"/>
    <row r="478" s="38" customFormat="1" ht="14.25" customHeight="1" x14ac:dyDescent="0.45"/>
    <row r="479" s="38" customFormat="1" ht="14.25" customHeight="1" x14ac:dyDescent="0.45"/>
    <row r="480" s="38" customFormat="1" ht="14.25" customHeight="1" x14ac:dyDescent="0.45"/>
    <row r="481" s="38" customFormat="1" ht="14.25" customHeight="1" x14ac:dyDescent="0.45"/>
    <row r="482" s="38" customFormat="1" ht="14.25" customHeight="1" x14ac:dyDescent="0.45"/>
    <row r="483" s="38" customFormat="1" ht="14.25" customHeight="1" x14ac:dyDescent="0.45"/>
    <row r="484" s="38" customFormat="1" ht="14.25" customHeight="1" x14ac:dyDescent="0.45"/>
    <row r="485" s="38" customFormat="1" ht="14.25" customHeight="1" x14ac:dyDescent="0.45"/>
    <row r="486" s="38" customFormat="1" ht="14.25" customHeight="1" x14ac:dyDescent="0.45"/>
    <row r="487" s="38" customFormat="1" ht="14.25" customHeight="1" x14ac:dyDescent="0.45"/>
    <row r="488" s="38" customFormat="1" ht="14.25" customHeight="1" x14ac:dyDescent="0.45"/>
    <row r="489" s="38" customFormat="1" ht="14.25" customHeight="1" x14ac:dyDescent="0.45"/>
    <row r="490" s="38" customFormat="1" ht="14.25" customHeight="1" x14ac:dyDescent="0.45"/>
    <row r="491" s="38" customFormat="1" ht="14.25" customHeight="1" x14ac:dyDescent="0.45"/>
    <row r="492" s="38" customFormat="1" ht="14.25" customHeight="1" x14ac:dyDescent="0.45"/>
    <row r="493" s="38" customFormat="1" ht="14.25" customHeight="1" x14ac:dyDescent="0.45"/>
    <row r="494" s="38" customFormat="1" ht="14.25" customHeight="1" x14ac:dyDescent="0.45"/>
    <row r="495" s="38" customFormat="1" ht="14.25" customHeight="1" x14ac:dyDescent="0.45"/>
    <row r="496" s="38" customFormat="1" ht="14.25" customHeight="1" x14ac:dyDescent="0.45"/>
    <row r="497" s="38" customFormat="1" ht="14.25" customHeight="1" x14ac:dyDescent="0.45"/>
    <row r="498" s="38" customFormat="1" ht="14.25" customHeight="1" x14ac:dyDescent="0.45"/>
    <row r="499" s="38" customFormat="1" ht="14.25" customHeight="1" x14ac:dyDescent="0.45"/>
    <row r="500" s="38" customFormat="1" ht="14.25" customHeight="1" x14ac:dyDescent="0.45"/>
    <row r="501" s="38" customFormat="1" ht="14.25" customHeight="1" x14ac:dyDescent="0.45"/>
    <row r="502" s="38" customFormat="1" ht="14.25" customHeight="1" x14ac:dyDescent="0.45"/>
    <row r="503" s="38" customFormat="1" ht="14.25" customHeight="1" x14ac:dyDescent="0.45"/>
    <row r="504" s="38" customFormat="1" ht="14.25" customHeight="1" x14ac:dyDescent="0.45"/>
    <row r="505" s="38" customFormat="1" ht="14.25" customHeight="1" x14ac:dyDescent="0.45"/>
    <row r="506" s="38" customFormat="1" ht="14.25" customHeight="1" x14ac:dyDescent="0.45"/>
    <row r="507" s="38" customFormat="1" ht="14.25" customHeight="1" x14ac:dyDescent="0.45"/>
    <row r="508" s="38" customFormat="1" ht="14.25" customHeight="1" x14ac:dyDescent="0.45"/>
    <row r="509" s="38" customFormat="1" ht="14.25" customHeight="1" x14ac:dyDescent="0.45"/>
    <row r="510" s="38" customFormat="1" ht="14.25" customHeight="1" x14ac:dyDescent="0.45"/>
    <row r="511" s="38" customFormat="1" ht="14.25" customHeight="1" x14ac:dyDescent="0.45"/>
    <row r="512" s="38" customFormat="1" ht="14.25" customHeight="1" x14ac:dyDescent="0.45"/>
    <row r="513" s="38" customFormat="1" ht="14.25" customHeight="1" x14ac:dyDescent="0.45"/>
    <row r="514" s="38" customFormat="1" ht="14.25" customHeight="1" x14ac:dyDescent="0.45"/>
    <row r="515" s="38" customFormat="1" ht="14.25" customHeight="1" x14ac:dyDescent="0.45"/>
    <row r="516" s="38" customFormat="1" ht="14.25" customHeight="1" x14ac:dyDescent="0.45"/>
    <row r="517" s="38" customFormat="1" ht="14.25" customHeight="1" x14ac:dyDescent="0.45"/>
    <row r="518" s="38" customFormat="1" ht="14.25" customHeight="1" x14ac:dyDescent="0.45"/>
    <row r="519" s="38" customFormat="1" ht="14.25" customHeight="1" x14ac:dyDescent="0.45"/>
    <row r="520" s="38" customFormat="1" ht="14.25" customHeight="1" x14ac:dyDescent="0.45"/>
    <row r="521" s="38" customFormat="1" ht="14.25" customHeight="1" x14ac:dyDescent="0.45"/>
    <row r="522" s="38" customFormat="1" ht="14.25" customHeight="1" x14ac:dyDescent="0.45"/>
    <row r="523" s="38" customFormat="1" ht="14.25" customHeight="1" x14ac:dyDescent="0.45"/>
    <row r="524" s="38" customFormat="1" ht="14.25" customHeight="1" x14ac:dyDescent="0.45"/>
    <row r="525" s="38" customFormat="1" ht="14.25" customHeight="1" x14ac:dyDescent="0.45"/>
    <row r="526" s="38" customFormat="1" ht="14.25" customHeight="1" x14ac:dyDescent="0.45"/>
    <row r="527" s="38" customFormat="1" ht="14.25" customHeight="1" x14ac:dyDescent="0.45"/>
    <row r="528" s="38" customFormat="1" ht="14.25" customHeight="1" x14ac:dyDescent="0.45"/>
    <row r="529" s="38" customFormat="1" ht="14.25" customHeight="1" x14ac:dyDescent="0.45"/>
    <row r="530" s="38" customFormat="1" ht="14.25" customHeight="1" x14ac:dyDescent="0.45"/>
    <row r="531" s="38" customFormat="1" ht="14.25" customHeight="1" x14ac:dyDescent="0.45"/>
    <row r="532" s="38" customFormat="1" ht="14.25" customHeight="1" x14ac:dyDescent="0.45"/>
    <row r="533" s="38" customFormat="1" ht="14.25" customHeight="1" x14ac:dyDescent="0.45"/>
    <row r="534" s="38" customFormat="1" ht="14.25" customHeight="1" x14ac:dyDescent="0.45"/>
    <row r="535" s="38" customFormat="1" ht="14.25" customHeight="1" x14ac:dyDescent="0.45"/>
    <row r="536" s="38" customFormat="1" ht="14.25" customHeight="1" x14ac:dyDescent="0.45"/>
    <row r="537" s="38" customFormat="1" ht="14.25" customHeight="1" x14ac:dyDescent="0.45"/>
    <row r="538" s="38" customFormat="1" ht="14.25" customHeight="1" x14ac:dyDescent="0.45"/>
    <row r="539" s="38" customFormat="1" ht="14.25" customHeight="1" x14ac:dyDescent="0.45"/>
    <row r="540" s="38" customFormat="1" ht="14.25" customHeight="1" x14ac:dyDescent="0.45"/>
    <row r="541" s="38" customFormat="1" ht="14.25" customHeight="1" x14ac:dyDescent="0.45"/>
    <row r="542" s="38" customFormat="1" ht="14.25" customHeight="1" x14ac:dyDescent="0.45"/>
    <row r="543" s="38" customFormat="1" ht="14.25" customHeight="1" x14ac:dyDescent="0.45"/>
    <row r="544" s="38" customFormat="1" ht="14.25" customHeight="1" x14ac:dyDescent="0.45"/>
    <row r="545" s="38" customFormat="1" ht="14.25" customHeight="1" x14ac:dyDescent="0.45"/>
    <row r="546" s="38" customFormat="1" ht="14.25" customHeight="1" x14ac:dyDescent="0.45"/>
    <row r="547" s="38" customFormat="1" ht="14.25" customHeight="1" x14ac:dyDescent="0.45"/>
    <row r="548" s="38" customFormat="1" ht="14.25" customHeight="1" x14ac:dyDescent="0.45"/>
    <row r="549" s="38" customFormat="1" ht="14.25" customHeight="1" x14ac:dyDescent="0.45"/>
    <row r="550" s="38" customFormat="1" ht="14.25" customHeight="1" x14ac:dyDescent="0.45"/>
    <row r="551" s="38" customFormat="1" ht="14.25" customHeight="1" x14ac:dyDescent="0.45"/>
    <row r="552" s="38" customFormat="1" ht="14.25" customHeight="1" x14ac:dyDescent="0.45"/>
    <row r="553" s="38" customFormat="1" ht="14.25" customHeight="1" x14ac:dyDescent="0.45"/>
    <row r="554" s="38" customFormat="1" ht="14.25" customHeight="1" x14ac:dyDescent="0.45"/>
    <row r="555" s="38" customFormat="1" ht="14.25" customHeight="1" x14ac:dyDescent="0.45"/>
    <row r="556" s="38" customFormat="1" ht="14.25" customHeight="1" x14ac:dyDescent="0.45"/>
    <row r="557" s="38" customFormat="1" ht="14.25" customHeight="1" x14ac:dyDescent="0.45"/>
    <row r="558" s="38" customFormat="1" ht="14.25" customHeight="1" x14ac:dyDescent="0.45"/>
    <row r="559" s="38" customFormat="1" ht="14.25" customHeight="1" x14ac:dyDescent="0.45"/>
    <row r="560" s="38" customFormat="1" ht="14.25" customHeight="1" x14ac:dyDescent="0.45"/>
    <row r="561" s="38" customFormat="1" ht="14.25" customHeight="1" x14ac:dyDescent="0.45"/>
    <row r="562" s="38" customFormat="1" ht="14.25" customHeight="1" x14ac:dyDescent="0.45"/>
    <row r="563" s="38" customFormat="1" ht="14.25" customHeight="1" x14ac:dyDescent="0.45"/>
    <row r="564" s="38" customFormat="1" ht="14.25" customHeight="1" x14ac:dyDescent="0.45"/>
    <row r="565" s="38" customFormat="1" ht="14.25" customHeight="1" x14ac:dyDescent="0.45"/>
    <row r="566" s="38" customFormat="1" ht="14.25" customHeight="1" x14ac:dyDescent="0.45"/>
    <row r="567" s="38" customFormat="1" ht="14.25" customHeight="1" x14ac:dyDescent="0.45"/>
    <row r="568" s="38" customFormat="1" ht="14.25" customHeight="1" x14ac:dyDescent="0.45"/>
    <row r="569" s="38" customFormat="1" ht="14.25" customHeight="1" x14ac:dyDescent="0.45"/>
    <row r="570" s="38" customFormat="1" ht="14.25" customHeight="1" x14ac:dyDescent="0.45"/>
    <row r="571" s="38" customFormat="1" ht="14.25" customHeight="1" x14ac:dyDescent="0.45"/>
    <row r="572" s="38" customFormat="1" ht="14.25" customHeight="1" x14ac:dyDescent="0.45"/>
    <row r="573" s="38" customFormat="1" ht="14.25" customHeight="1" x14ac:dyDescent="0.45"/>
    <row r="574" s="38" customFormat="1" ht="14.25" customHeight="1" x14ac:dyDescent="0.45"/>
    <row r="575" s="38" customFormat="1" ht="14.25" customHeight="1" x14ac:dyDescent="0.45"/>
    <row r="576" s="38" customFormat="1" ht="14.25" customHeight="1" x14ac:dyDescent="0.45"/>
    <row r="577" s="38" customFormat="1" ht="14.25" customHeight="1" x14ac:dyDescent="0.45"/>
    <row r="578" s="38" customFormat="1" ht="14.25" customHeight="1" x14ac:dyDescent="0.45"/>
    <row r="579" s="38" customFormat="1" ht="14.25" customHeight="1" x14ac:dyDescent="0.45"/>
    <row r="580" s="38" customFormat="1" ht="14.25" customHeight="1" x14ac:dyDescent="0.45"/>
    <row r="581" s="38" customFormat="1" ht="14.25" customHeight="1" x14ac:dyDescent="0.45"/>
    <row r="582" s="38" customFormat="1" ht="14.25" customHeight="1" x14ac:dyDescent="0.45"/>
    <row r="583" s="38" customFormat="1" ht="14.25" customHeight="1" x14ac:dyDescent="0.45"/>
    <row r="584" s="38" customFormat="1" ht="14.25" customHeight="1" x14ac:dyDescent="0.45"/>
    <row r="585" s="38" customFormat="1" ht="14.25" customHeight="1" x14ac:dyDescent="0.45"/>
    <row r="586" s="38" customFormat="1" ht="14.25" customHeight="1" x14ac:dyDescent="0.45"/>
    <row r="587" s="38" customFormat="1" ht="14.25" customHeight="1" x14ac:dyDescent="0.45"/>
    <row r="588" s="38" customFormat="1" ht="14.25" customHeight="1" x14ac:dyDescent="0.45"/>
    <row r="589" s="38" customFormat="1" ht="14.25" customHeight="1" x14ac:dyDescent="0.45"/>
    <row r="590" s="38" customFormat="1" ht="14.25" customHeight="1" x14ac:dyDescent="0.45"/>
    <row r="591" s="38" customFormat="1" ht="14.25" customHeight="1" x14ac:dyDescent="0.45"/>
    <row r="592" s="38" customFormat="1" ht="14.25" customHeight="1" x14ac:dyDescent="0.45"/>
    <row r="593" s="38" customFormat="1" ht="14.25" customHeight="1" x14ac:dyDescent="0.45"/>
    <row r="594" s="38" customFormat="1" ht="14.25" customHeight="1" x14ac:dyDescent="0.45"/>
    <row r="595" s="38" customFormat="1" ht="14.25" customHeight="1" x14ac:dyDescent="0.45"/>
    <row r="596" s="38" customFormat="1" ht="14.25" customHeight="1" x14ac:dyDescent="0.45"/>
    <row r="597" s="38" customFormat="1" ht="14.25" customHeight="1" x14ac:dyDescent="0.45"/>
    <row r="598" s="38" customFormat="1" ht="14.25" customHeight="1" x14ac:dyDescent="0.45"/>
    <row r="599" s="38" customFormat="1" ht="14.25" customHeight="1" x14ac:dyDescent="0.45"/>
    <row r="600" s="38" customFormat="1" ht="14.25" customHeight="1" x14ac:dyDescent="0.45"/>
    <row r="601" s="38" customFormat="1" ht="14.25" customHeight="1" x14ac:dyDescent="0.45"/>
    <row r="602" s="38" customFormat="1" ht="14.25" customHeight="1" x14ac:dyDescent="0.45"/>
    <row r="603" s="38" customFormat="1" ht="14.25" customHeight="1" x14ac:dyDescent="0.45"/>
    <row r="604" s="38" customFormat="1" ht="14.25" customHeight="1" x14ac:dyDescent="0.45"/>
    <row r="605" s="38" customFormat="1" ht="14.25" customHeight="1" x14ac:dyDescent="0.45"/>
    <row r="606" s="38" customFormat="1" ht="14.25" customHeight="1" x14ac:dyDescent="0.45"/>
    <row r="607" s="38" customFormat="1" ht="14.25" customHeight="1" x14ac:dyDescent="0.45"/>
    <row r="608" s="38" customFormat="1" ht="14.25" customHeight="1" x14ac:dyDescent="0.45"/>
    <row r="609" s="38" customFormat="1" ht="14.25" customHeight="1" x14ac:dyDescent="0.45"/>
    <row r="610" s="38" customFormat="1" ht="14.25" customHeight="1" x14ac:dyDescent="0.45"/>
    <row r="611" s="38" customFormat="1" ht="14.25" customHeight="1" x14ac:dyDescent="0.45"/>
    <row r="612" s="38" customFormat="1" ht="14.25" customHeight="1" x14ac:dyDescent="0.45"/>
    <row r="613" s="38" customFormat="1" ht="14.25" customHeight="1" x14ac:dyDescent="0.45"/>
    <row r="614" s="38" customFormat="1" ht="14.25" customHeight="1" x14ac:dyDescent="0.45"/>
    <row r="615" s="38" customFormat="1" ht="14.25" customHeight="1" x14ac:dyDescent="0.45"/>
    <row r="616" s="38" customFormat="1" ht="14.25" customHeight="1" x14ac:dyDescent="0.45"/>
    <row r="617" s="38" customFormat="1" ht="14.25" customHeight="1" x14ac:dyDescent="0.45"/>
    <row r="618" s="38" customFormat="1" ht="14.25" customHeight="1" x14ac:dyDescent="0.45"/>
    <row r="619" s="38" customFormat="1" ht="14.25" customHeight="1" x14ac:dyDescent="0.45"/>
    <row r="620" s="38" customFormat="1" ht="14.25" customHeight="1" x14ac:dyDescent="0.45"/>
    <row r="621" s="38" customFormat="1" ht="14.25" customHeight="1" x14ac:dyDescent="0.45"/>
    <row r="622" s="38" customFormat="1" ht="14.25" customHeight="1" x14ac:dyDescent="0.45"/>
    <row r="623" s="38" customFormat="1" ht="14.25" customHeight="1" x14ac:dyDescent="0.45"/>
    <row r="624" s="38" customFormat="1" ht="14.25" customHeight="1" x14ac:dyDescent="0.45"/>
    <row r="625" s="38" customFormat="1" ht="14.25" customHeight="1" x14ac:dyDescent="0.45"/>
    <row r="626" s="38" customFormat="1" ht="14.25" customHeight="1" x14ac:dyDescent="0.45"/>
    <row r="627" s="38" customFormat="1" ht="14.25" customHeight="1" x14ac:dyDescent="0.45"/>
    <row r="628" s="38" customFormat="1" ht="14.25" customHeight="1" x14ac:dyDescent="0.45"/>
    <row r="629" s="38" customFormat="1" ht="14.25" customHeight="1" x14ac:dyDescent="0.45"/>
    <row r="630" s="38" customFormat="1" ht="14.25" customHeight="1" x14ac:dyDescent="0.45"/>
    <row r="631" s="38" customFormat="1" ht="14.25" customHeight="1" x14ac:dyDescent="0.45"/>
    <row r="632" s="38" customFormat="1" ht="14.25" customHeight="1" x14ac:dyDescent="0.45"/>
    <row r="633" s="38" customFormat="1" ht="14.25" customHeight="1" x14ac:dyDescent="0.45"/>
    <row r="634" s="38" customFormat="1" ht="14.25" customHeight="1" x14ac:dyDescent="0.45"/>
    <row r="635" s="38" customFormat="1" ht="14.25" customHeight="1" x14ac:dyDescent="0.45"/>
    <row r="636" s="38" customFormat="1" ht="14.25" customHeight="1" x14ac:dyDescent="0.45"/>
    <row r="637" s="38" customFormat="1" ht="14.25" customHeight="1" x14ac:dyDescent="0.45"/>
    <row r="638" s="38" customFormat="1" ht="14.25" customHeight="1" x14ac:dyDescent="0.45"/>
    <row r="639" s="38" customFormat="1" ht="14.25" customHeight="1" x14ac:dyDescent="0.45"/>
    <row r="640" s="38" customFormat="1" ht="14.25" customHeight="1" x14ac:dyDescent="0.45"/>
    <row r="641" s="38" customFormat="1" ht="14.25" customHeight="1" x14ac:dyDescent="0.45"/>
    <row r="642" s="38" customFormat="1" ht="14.25" customHeight="1" x14ac:dyDescent="0.45"/>
    <row r="643" s="38" customFormat="1" ht="14.25" customHeight="1" x14ac:dyDescent="0.45"/>
    <row r="644" s="38" customFormat="1" ht="14.25" customHeight="1" x14ac:dyDescent="0.45"/>
    <row r="645" s="38" customFormat="1" ht="14.25" customHeight="1" x14ac:dyDescent="0.45"/>
    <row r="646" s="38" customFormat="1" ht="14.25" customHeight="1" x14ac:dyDescent="0.45"/>
    <row r="647" s="38" customFormat="1" ht="14.25" customHeight="1" x14ac:dyDescent="0.45"/>
    <row r="648" s="38" customFormat="1" ht="14.25" customHeight="1" x14ac:dyDescent="0.45"/>
    <row r="649" s="38" customFormat="1" ht="14.25" customHeight="1" x14ac:dyDescent="0.45"/>
    <row r="650" s="38" customFormat="1" ht="14.25" customHeight="1" x14ac:dyDescent="0.45"/>
    <row r="651" s="38" customFormat="1" ht="14.25" customHeight="1" x14ac:dyDescent="0.45"/>
    <row r="652" s="38" customFormat="1" ht="14.25" customHeight="1" x14ac:dyDescent="0.45"/>
    <row r="653" s="38" customFormat="1" ht="14.25" customHeight="1" x14ac:dyDescent="0.45"/>
    <row r="654" s="38" customFormat="1" ht="14.25" customHeight="1" x14ac:dyDescent="0.45"/>
    <row r="655" s="38" customFormat="1" ht="14.25" customHeight="1" x14ac:dyDescent="0.45"/>
    <row r="656" s="38" customFormat="1" ht="14.25" customHeight="1" x14ac:dyDescent="0.45"/>
    <row r="657" s="38" customFormat="1" ht="14.25" customHeight="1" x14ac:dyDescent="0.45"/>
    <row r="658" s="38" customFormat="1" ht="14.25" customHeight="1" x14ac:dyDescent="0.45"/>
    <row r="659" s="38" customFormat="1" ht="14.25" customHeight="1" x14ac:dyDescent="0.45"/>
    <row r="660" s="38" customFormat="1" ht="14.25" customHeight="1" x14ac:dyDescent="0.45"/>
    <row r="661" s="38" customFormat="1" ht="14.25" customHeight="1" x14ac:dyDescent="0.45"/>
    <row r="662" s="38" customFormat="1" ht="14.25" customHeight="1" x14ac:dyDescent="0.45"/>
    <row r="663" s="38" customFormat="1" ht="14.25" customHeight="1" x14ac:dyDescent="0.45"/>
    <row r="664" s="38" customFormat="1" ht="14.25" customHeight="1" x14ac:dyDescent="0.45"/>
    <row r="665" s="38" customFormat="1" ht="14.25" customHeight="1" x14ac:dyDescent="0.45"/>
    <row r="666" s="38" customFormat="1" ht="14.25" customHeight="1" x14ac:dyDescent="0.45"/>
    <row r="667" s="38" customFormat="1" ht="14.25" customHeight="1" x14ac:dyDescent="0.45"/>
    <row r="668" s="38" customFormat="1" ht="14.25" customHeight="1" x14ac:dyDescent="0.45"/>
    <row r="669" s="38" customFormat="1" ht="14.25" customHeight="1" x14ac:dyDescent="0.45"/>
    <row r="670" s="38" customFormat="1" ht="14.25" customHeight="1" x14ac:dyDescent="0.45"/>
    <row r="671" s="38" customFormat="1" ht="14.25" customHeight="1" x14ac:dyDescent="0.45"/>
    <row r="672" s="38" customFormat="1" ht="14.25" customHeight="1" x14ac:dyDescent="0.45"/>
    <row r="673" s="38" customFormat="1" ht="14.25" customHeight="1" x14ac:dyDescent="0.45"/>
    <row r="674" s="38" customFormat="1" ht="14.25" customHeight="1" x14ac:dyDescent="0.45"/>
    <row r="675" s="38" customFormat="1" ht="14.25" customHeight="1" x14ac:dyDescent="0.45"/>
    <row r="676" s="38" customFormat="1" ht="14.25" customHeight="1" x14ac:dyDescent="0.45"/>
    <row r="677" s="38" customFormat="1" ht="14.25" customHeight="1" x14ac:dyDescent="0.45"/>
    <row r="678" s="38" customFormat="1" ht="14.25" customHeight="1" x14ac:dyDescent="0.45"/>
    <row r="679" s="38" customFormat="1" ht="14.25" customHeight="1" x14ac:dyDescent="0.45"/>
    <row r="680" s="38" customFormat="1" ht="14.25" customHeight="1" x14ac:dyDescent="0.45"/>
    <row r="681" s="38" customFormat="1" ht="14.25" customHeight="1" x14ac:dyDescent="0.45"/>
    <row r="682" s="38" customFormat="1" ht="14.25" customHeight="1" x14ac:dyDescent="0.45"/>
    <row r="683" s="38" customFormat="1" ht="14.25" customHeight="1" x14ac:dyDescent="0.45"/>
    <row r="684" s="38" customFormat="1" ht="14.25" customHeight="1" x14ac:dyDescent="0.45"/>
    <row r="685" s="38" customFormat="1" ht="14.25" customHeight="1" x14ac:dyDescent="0.45"/>
    <row r="686" s="38" customFormat="1" ht="14.25" customHeight="1" x14ac:dyDescent="0.45"/>
    <row r="687" s="38" customFormat="1" ht="14.25" customHeight="1" x14ac:dyDescent="0.45"/>
    <row r="688" s="38" customFormat="1" ht="14.25" customHeight="1" x14ac:dyDescent="0.45"/>
    <row r="689" s="38" customFormat="1" ht="14.25" customHeight="1" x14ac:dyDescent="0.45"/>
    <row r="690" s="38" customFormat="1" ht="14.25" customHeight="1" x14ac:dyDescent="0.45"/>
    <row r="691" s="38" customFormat="1" ht="14.25" customHeight="1" x14ac:dyDescent="0.45"/>
    <row r="692" s="38" customFormat="1" ht="14.25" customHeight="1" x14ac:dyDescent="0.45"/>
    <row r="693" s="38" customFormat="1" ht="14.25" customHeight="1" x14ac:dyDescent="0.45"/>
    <row r="694" s="38" customFormat="1" ht="14.25" customHeight="1" x14ac:dyDescent="0.45"/>
    <row r="695" s="38" customFormat="1" ht="14.25" customHeight="1" x14ac:dyDescent="0.45"/>
    <row r="696" s="38" customFormat="1" ht="14.25" customHeight="1" x14ac:dyDescent="0.45"/>
    <row r="697" s="38" customFormat="1" ht="14.25" customHeight="1" x14ac:dyDescent="0.45"/>
    <row r="698" s="38" customFormat="1" ht="14.25" customHeight="1" x14ac:dyDescent="0.45"/>
    <row r="699" s="38" customFormat="1" ht="14.25" customHeight="1" x14ac:dyDescent="0.45"/>
    <row r="700" s="38" customFormat="1" ht="14.25" customHeight="1" x14ac:dyDescent="0.45"/>
    <row r="701" s="38" customFormat="1" ht="14.25" customHeight="1" x14ac:dyDescent="0.45"/>
    <row r="702" s="38" customFormat="1" ht="14.25" customHeight="1" x14ac:dyDescent="0.45"/>
    <row r="703" s="38" customFormat="1" ht="14.25" customHeight="1" x14ac:dyDescent="0.45"/>
    <row r="704" s="38" customFormat="1" ht="14.25" customHeight="1" x14ac:dyDescent="0.45"/>
    <row r="705" s="38" customFormat="1" ht="14.25" customHeight="1" x14ac:dyDescent="0.45"/>
    <row r="706" s="38" customFormat="1" ht="14.25" customHeight="1" x14ac:dyDescent="0.45"/>
    <row r="707" s="38" customFormat="1" ht="14.25" customHeight="1" x14ac:dyDescent="0.45"/>
    <row r="708" s="38" customFormat="1" ht="14.25" customHeight="1" x14ac:dyDescent="0.45"/>
    <row r="709" s="38" customFormat="1" ht="14.25" customHeight="1" x14ac:dyDescent="0.45"/>
    <row r="710" s="38" customFormat="1" ht="14.25" customHeight="1" x14ac:dyDescent="0.45"/>
    <row r="711" s="38" customFormat="1" ht="14.25" customHeight="1" x14ac:dyDescent="0.45"/>
    <row r="712" s="38" customFormat="1" ht="14.25" customHeight="1" x14ac:dyDescent="0.45"/>
    <row r="713" s="38" customFormat="1" ht="14.25" customHeight="1" x14ac:dyDescent="0.45"/>
    <row r="714" s="38" customFormat="1" ht="14.25" customHeight="1" x14ac:dyDescent="0.45"/>
    <row r="715" s="38" customFormat="1" ht="14.25" customHeight="1" x14ac:dyDescent="0.45"/>
    <row r="716" s="38" customFormat="1" ht="14.25" customHeight="1" x14ac:dyDescent="0.45"/>
    <row r="717" s="38" customFormat="1" ht="14.25" customHeight="1" x14ac:dyDescent="0.45"/>
    <row r="718" s="38" customFormat="1" ht="14.25" customHeight="1" x14ac:dyDescent="0.45"/>
    <row r="719" s="38" customFormat="1" ht="14.25" customHeight="1" x14ac:dyDescent="0.45"/>
    <row r="720" s="38" customFormat="1" ht="14.25" customHeight="1" x14ac:dyDescent="0.45"/>
    <row r="721" s="38" customFormat="1" ht="14.25" customHeight="1" x14ac:dyDescent="0.45"/>
    <row r="722" s="38" customFormat="1" ht="14.25" customHeight="1" x14ac:dyDescent="0.45"/>
    <row r="723" s="38" customFormat="1" ht="14.25" customHeight="1" x14ac:dyDescent="0.45"/>
    <row r="724" s="38" customFormat="1" ht="14.25" customHeight="1" x14ac:dyDescent="0.45"/>
    <row r="725" s="38" customFormat="1" ht="14.25" customHeight="1" x14ac:dyDescent="0.45"/>
    <row r="726" s="38" customFormat="1" ht="14.25" customHeight="1" x14ac:dyDescent="0.45"/>
    <row r="727" s="38" customFormat="1" ht="14.25" customHeight="1" x14ac:dyDescent="0.45"/>
    <row r="728" s="38" customFormat="1" ht="14.25" customHeight="1" x14ac:dyDescent="0.45"/>
    <row r="729" s="38" customFormat="1" ht="14.25" customHeight="1" x14ac:dyDescent="0.45"/>
    <row r="730" s="38" customFormat="1" ht="14.25" customHeight="1" x14ac:dyDescent="0.45"/>
    <row r="731" s="38" customFormat="1" ht="14.25" customHeight="1" x14ac:dyDescent="0.45"/>
    <row r="732" s="38" customFormat="1" ht="14.25" customHeight="1" x14ac:dyDescent="0.45"/>
    <row r="733" s="38" customFormat="1" ht="14.25" customHeight="1" x14ac:dyDescent="0.45"/>
    <row r="734" s="38" customFormat="1" ht="14.25" customHeight="1" x14ac:dyDescent="0.45"/>
    <row r="735" s="38" customFormat="1" ht="14.25" customHeight="1" x14ac:dyDescent="0.45"/>
    <row r="736" s="38" customFormat="1" ht="14.25" customHeight="1" x14ac:dyDescent="0.45"/>
    <row r="737" s="38" customFormat="1" ht="14.25" customHeight="1" x14ac:dyDescent="0.45"/>
    <row r="738" s="38" customFormat="1" ht="14.25" customHeight="1" x14ac:dyDescent="0.45"/>
    <row r="739" s="38" customFormat="1" ht="14.25" customHeight="1" x14ac:dyDescent="0.45"/>
    <row r="740" s="38" customFormat="1" ht="14.25" customHeight="1" x14ac:dyDescent="0.45"/>
    <row r="741" s="38" customFormat="1" ht="14.25" customHeight="1" x14ac:dyDescent="0.45"/>
    <row r="742" s="38" customFormat="1" ht="14.25" customHeight="1" x14ac:dyDescent="0.45"/>
    <row r="743" s="38" customFormat="1" ht="14.25" customHeight="1" x14ac:dyDescent="0.45"/>
    <row r="744" s="38" customFormat="1" ht="14.25" customHeight="1" x14ac:dyDescent="0.45"/>
    <row r="745" s="38" customFormat="1" ht="14.25" customHeight="1" x14ac:dyDescent="0.45"/>
    <row r="746" s="38" customFormat="1" ht="14.25" customHeight="1" x14ac:dyDescent="0.45"/>
    <row r="747" s="38" customFormat="1" ht="14.25" customHeight="1" x14ac:dyDescent="0.45"/>
    <row r="748" s="38" customFormat="1" ht="14.25" customHeight="1" x14ac:dyDescent="0.45"/>
    <row r="749" s="38" customFormat="1" ht="14.25" customHeight="1" x14ac:dyDescent="0.45"/>
    <row r="750" s="38" customFormat="1" ht="14.25" customHeight="1" x14ac:dyDescent="0.45"/>
    <row r="751" s="38" customFormat="1" ht="14.25" customHeight="1" x14ac:dyDescent="0.45"/>
    <row r="752" s="38" customFormat="1" ht="14.25" customHeight="1" x14ac:dyDescent="0.45"/>
    <row r="753" s="38" customFormat="1" ht="14.25" customHeight="1" x14ac:dyDescent="0.45"/>
    <row r="754" s="38" customFormat="1" ht="14.25" customHeight="1" x14ac:dyDescent="0.45"/>
    <row r="755" s="38" customFormat="1" ht="14.25" customHeight="1" x14ac:dyDescent="0.45"/>
    <row r="756" s="38" customFormat="1" ht="14.25" customHeight="1" x14ac:dyDescent="0.45"/>
    <row r="757" s="38" customFormat="1" ht="14.25" customHeight="1" x14ac:dyDescent="0.45"/>
    <row r="758" s="38" customFormat="1" ht="14.25" customHeight="1" x14ac:dyDescent="0.45"/>
    <row r="759" s="38" customFormat="1" ht="14.25" customHeight="1" x14ac:dyDescent="0.45"/>
    <row r="760" s="38" customFormat="1" ht="14.25" customHeight="1" x14ac:dyDescent="0.45"/>
    <row r="761" s="38" customFormat="1" ht="14.25" customHeight="1" x14ac:dyDescent="0.45"/>
    <row r="762" s="38" customFormat="1" ht="14.25" customHeight="1" x14ac:dyDescent="0.45"/>
    <row r="763" s="38" customFormat="1" ht="14.25" customHeight="1" x14ac:dyDescent="0.45"/>
    <row r="764" s="38" customFormat="1" ht="14.25" customHeight="1" x14ac:dyDescent="0.45"/>
    <row r="765" s="38" customFormat="1" ht="14.25" customHeight="1" x14ac:dyDescent="0.45"/>
    <row r="766" s="38" customFormat="1" ht="14.25" customHeight="1" x14ac:dyDescent="0.45"/>
    <row r="767" s="38" customFormat="1" ht="14.25" customHeight="1" x14ac:dyDescent="0.45"/>
    <row r="768" s="38" customFormat="1" ht="14.25" customHeight="1" x14ac:dyDescent="0.45"/>
    <row r="769" s="38" customFormat="1" ht="14.25" customHeight="1" x14ac:dyDescent="0.45"/>
    <row r="770" s="38" customFormat="1" ht="14.25" customHeight="1" x14ac:dyDescent="0.45"/>
    <row r="771" s="38" customFormat="1" ht="14.25" customHeight="1" x14ac:dyDescent="0.45"/>
    <row r="772" s="38" customFormat="1" ht="14.25" customHeight="1" x14ac:dyDescent="0.45"/>
    <row r="773" s="38" customFormat="1" ht="14.25" customHeight="1" x14ac:dyDescent="0.45"/>
    <row r="774" s="38" customFormat="1" ht="14.25" customHeight="1" x14ac:dyDescent="0.45"/>
    <row r="775" s="38" customFormat="1" ht="14.25" customHeight="1" x14ac:dyDescent="0.45"/>
    <row r="776" s="38" customFormat="1" ht="14.25" customHeight="1" x14ac:dyDescent="0.45"/>
    <row r="777" s="38" customFormat="1" ht="14.25" customHeight="1" x14ac:dyDescent="0.45"/>
    <row r="778" s="38" customFormat="1" ht="14.25" customHeight="1" x14ac:dyDescent="0.45"/>
    <row r="779" s="38" customFormat="1" ht="14.25" customHeight="1" x14ac:dyDescent="0.45"/>
    <row r="780" s="38" customFormat="1" ht="14.25" customHeight="1" x14ac:dyDescent="0.45"/>
    <row r="781" s="38" customFormat="1" ht="14.25" customHeight="1" x14ac:dyDescent="0.45"/>
    <row r="782" s="38" customFormat="1" ht="14.25" customHeight="1" x14ac:dyDescent="0.45"/>
    <row r="783" s="38" customFormat="1" ht="14.25" customHeight="1" x14ac:dyDescent="0.45"/>
    <row r="784" s="38" customFormat="1" ht="14.25" customHeight="1" x14ac:dyDescent="0.45"/>
    <row r="785" s="38" customFormat="1" ht="14.25" customHeight="1" x14ac:dyDescent="0.45"/>
    <row r="786" s="38" customFormat="1" ht="14.25" customHeight="1" x14ac:dyDescent="0.45"/>
    <row r="787" s="38" customFormat="1" ht="14.25" customHeight="1" x14ac:dyDescent="0.45"/>
    <row r="788" s="38" customFormat="1" ht="14.25" customHeight="1" x14ac:dyDescent="0.45"/>
    <row r="789" s="38" customFormat="1" ht="14.25" customHeight="1" x14ac:dyDescent="0.45"/>
    <row r="790" s="38" customFormat="1" ht="14.25" customHeight="1" x14ac:dyDescent="0.45"/>
    <row r="791" s="38" customFormat="1" ht="14.25" customHeight="1" x14ac:dyDescent="0.45"/>
    <row r="792" s="38" customFormat="1" ht="14.25" customHeight="1" x14ac:dyDescent="0.45"/>
    <row r="793" s="38" customFormat="1" ht="14.25" customHeight="1" x14ac:dyDescent="0.45"/>
    <row r="794" s="38" customFormat="1" ht="14.25" customHeight="1" x14ac:dyDescent="0.45"/>
    <row r="795" s="38" customFormat="1" ht="14.25" customHeight="1" x14ac:dyDescent="0.45"/>
    <row r="796" s="38" customFormat="1" ht="14.25" customHeight="1" x14ac:dyDescent="0.45"/>
    <row r="797" s="38" customFormat="1" ht="14.25" customHeight="1" x14ac:dyDescent="0.45"/>
    <row r="798" s="38" customFormat="1" ht="14.25" customHeight="1" x14ac:dyDescent="0.45"/>
    <row r="799" s="38" customFormat="1" ht="14.25" customHeight="1" x14ac:dyDescent="0.45"/>
    <row r="800" s="38" customFormat="1" ht="14.25" customHeight="1" x14ac:dyDescent="0.45"/>
    <row r="801" s="38" customFormat="1" ht="14.25" customHeight="1" x14ac:dyDescent="0.45"/>
    <row r="802" s="38" customFormat="1" ht="14.25" customHeight="1" x14ac:dyDescent="0.45"/>
    <row r="803" s="38" customFormat="1" ht="14.25" customHeight="1" x14ac:dyDescent="0.45"/>
    <row r="804" s="38" customFormat="1" ht="14.25" customHeight="1" x14ac:dyDescent="0.45"/>
    <row r="805" s="38" customFormat="1" ht="14.25" customHeight="1" x14ac:dyDescent="0.45"/>
    <row r="806" s="38" customFormat="1" ht="14.25" customHeight="1" x14ac:dyDescent="0.45"/>
    <row r="807" s="38" customFormat="1" ht="14.25" customHeight="1" x14ac:dyDescent="0.45"/>
    <row r="808" s="38" customFormat="1" ht="14.25" customHeight="1" x14ac:dyDescent="0.45"/>
    <row r="809" s="38" customFormat="1" ht="14.25" customHeight="1" x14ac:dyDescent="0.45"/>
    <row r="810" s="38" customFormat="1" ht="14.25" customHeight="1" x14ac:dyDescent="0.45"/>
    <row r="811" s="38" customFormat="1" ht="14.25" customHeight="1" x14ac:dyDescent="0.45"/>
    <row r="812" s="38" customFormat="1" ht="14.25" customHeight="1" x14ac:dyDescent="0.45"/>
    <row r="813" s="38" customFormat="1" ht="14.25" customHeight="1" x14ac:dyDescent="0.45"/>
    <row r="814" s="38" customFormat="1" ht="14.25" customHeight="1" x14ac:dyDescent="0.45"/>
    <row r="815" s="38" customFormat="1" ht="14.25" customHeight="1" x14ac:dyDescent="0.45"/>
    <row r="816" s="38" customFormat="1" ht="14.25" customHeight="1" x14ac:dyDescent="0.45"/>
    <row r="817" s="38" customFormat="1" ht="14.25" customHeight="1" x14ac:dyDescent="0.45"/>
    <row r="818" s="38" customFormat="1" ht="14.25" customHeight="1" x14ac:dyDescent="0.45"/>
    <row r="819" s="38" customFormat="1" ht="14.25" customHeight="1" x14ac:dyDescent="0.45"/>
    <row r="820" s="38" customFormat="1" ht="14.25" customHeight="1" x14ac:dyDescent="0.45"/>
    <row r="821" s="38" customFormat="1" ht="14.25" customHeight="1" x14ac:dyDescent="0.45"/>
    <row r="822" s="38" customFormat="1" ht="14.25" customHeight="1" x14ac:dyDescent="0.45"/>
    <row r="823" s="38" customFormat="1" ht="14.25" customHeight="1" x14ac:dyDescent="0.45"/>
    <row r="824" s="38" customFormat="1" ht="14.25" customHeight="1" x14ac:dyDescent="0.45"/>
    <row r="825" s="38" customFormat="1" ht="14.25" customHeight="1" x14ac:dyDescent="0.45"/>
    <row r="826" s="38" customFormat="1" ht="14.25" customHeight="1" x14ac:dyDescent="0.45"/>
    <row r="827" s="38" customFormat="1" ht="14.25" customHeight="1" x14ac:dyDescent="0.45"/>
    <row r="828" s="38" customFormat="1" ht="14.25" customHeight="1" x14ac:dyDescent="0.45"/>
    <row r="829" s="38" customFormat="1" ht="14.25" customHeight="1" x14ac:dyDescent="0.45"/>
    <row r="830" s="38" customFormat="1" ht="14.25" customHeight="1" x14ac:dyDescent="0.45"/>
    <row r="831" s="38" customFormat="1" ht="14.25" customHeight="1" x14ac:dyDescent="0.45"/>
    <row r="832" s="38" customFormat="1" ht="14.25" customHeight="1" x14ac:dyDescent="0.45"/>
    <row r="833" s="38" customFormat="1" ht="14.25" customHeight="1" x14ac:dyDescent="0.45"/>
    <row r="834" s="38" customFormat="1" ht="14.25" customHeight="1" x14ac:dyDescent="0.45"/>
    <row r="835" s="38" customFormat="1" ht="14.25" customHeight="1" x14ac:dyDescent="0.45"/>
    <row r="836" s="38" customFormat="1" ht="14.25" customHeight="1" x14ac:dyDescent="0.45"/>
    <row r="837" s="38" customFormat="1" ht="14.25" customHeight="1" x14ac:dyDescent="0.45"/>
    <row r="838" s="38" customFormat="1" ht="14.25" customHeight="1" x14ac:dyDescent="0.45"/>
    <row r="839" s="38" customFormat="1" ht="14.25" customHeight="1" x14ac:dyDescent="0.45"/>
    <row r="840" s="38" customFormat="1" ht="14.25" customHeight="1" x14ac:dyDescent="0.45"/>
    <row r="841" s="38" customFormat="1" ht="14.25" customHeight="1" x14ac:dyDescent="0.45"/>
    <row r="842" s="38" customFormat="1" ht="14.25" customHeight="1" x14ac:dyDescent="0.45"/>
    <row r="843" s="38" customFormat="1" ht="14.25" customHeight="1" x14ac:dyDescent="0.45"/>
    <row r="844" s="38" customFormat="1" ht="14.25" customHeight="1" x14ac:dyDescent="0.45"/>
    <row r="845" s="38" customFormat="1" ht="14.25" customHeight="1" x14ac:dyDescent="0.45"/>
    <row r="846" s="38" customFormat="1" ht="14.25" customHeight="1" x14ac:dyDescent="0.45"/>
    <row r="847" s="38" customFormat="1" ht="14.25" customHeight="1" x14ac:dyDescent="0.45"/>
    <row r="848" s="38" customFormat="1" ht="14.25" customHeight="1" x14ac:dyDescent="0.45"/>
    <row r="849" s="38" customFormat="1" ht="14.25" customHeight="1" x14ac:dyDescent="0.45"/>
    <row r="850" s="38" customFormat="1" ht="14.25" customHeight="1" x14ac:dyDescent="0.45"/>
    <row r="851" s="38" customFormat="1" ht="14.25" customHeight="1" x14ac:dyDescent="0.45"/>
    <row r="852" s="38" customFormat="1" ht="14.25" customHeight="1" x14ac:dyDescent="0.45"/>
    <row r="853" s="38" customFormat="1" ht="14.25" customHeight="1" x14ac:dyDescent="0.45"/>
    <row r="854" s="38" customFormat="1" ht="14.25" customHeight="1" x14ac:dyDescent="0.45"/>
    <row r="855" s="38" customFormat="1" ht="14.25" customHeight="1" x14ac:dyDescent="0.45"/>
    <row r="856" s="38" customFormat="1" ht="14.25" customHeight="1" x14ac:dyDescent="0.45"/>
    <row r="857" s="38" customFormat="1" ht="14.25" customHeight="1" x14ac:dyDescent="0.45"/>
    <row r="858" s="38" customFormat="1" ht="14.25" customHeight="1" x14ac:dyDescent="0.45"/>
    <row r="859" s="38" customFormat="1" ht="14.25" customHeight="1" x14ac:dyDescent="0.45"/>
    <row r="860" s="38" customFormat="1" ht="14.25" customHeight="1" x14ac:dyDescent="0.45"/>
    <row r="861" s="38" customFormat="1" ht="14.25" customHeight="1" x14ac:dyDescent="0.45"/>
    <row r="862" s="38" customFormat="1" ht="14.25" customHeight="1" x14ac:dyDescent="0.45"/>
    <row r="863" s="38" customFormat="1" ht="14.25" customHeight="1" x14ac:dyDescent="0.45"/>
    <row r="864" s="38" customFormat="1" ht="14.25" customHeight="1" x14ac:dyDescent="0.45"/>
    <row r="865" s="38" customFormat="1" ht="14.25" customHeight="1" x14ac:dyDescent="0.45"/>
    <row r="866" s="38" customFormat="1" ht="14.25" customHeight="1" x14ac:dyDescent="0.45"/>
    <row r="867" s="38" customFormat="1" ht="14.25" customHeight="1" x14ac:dyDescent="0.45"/>
    <row r="868" s="38" customFormat="1" ht="14.25" customHeight="1" x14ac:dyDescent="0.45"/>
    <row r="869" s="38" customFormat="1" ht="14.25" customHeight="1" x14ac:dyDescent="0.45"/>
    <row r="870" s="38" customFormat="1" ht="14.25" customHeight="1" x14ac:dyDescent="0.45"/>
    <row r="871" s="38" customFormat="1" ht="14.25" customHeight="1" x14ac:dyDescent="0.45"/>
    <row r="872" s="38" customFormat="1" ht="14.25" customHeight="1" x14ac:dyDescent="0.45"/>
    <row r="873" s="38" customFormat="1" ht="14.25" customHeight="1" x14ac:dyDescent="0.45"/>
    <row r="874" s="38" customFormat="1" ht="14.25" customHeight="1" x14ac:dyDescent="0.45"/>
    <row r="875" s="38" customFormat="1" ht="14.25" customHeight="1" x14ac:dyDescent="0.45"/>
    <row r="876" s="38" customFormat="1" ht="14.25" customHeight="1" x14ac:dyDescent="0.45"/>
    <row r="877" s="38" customFormat="1" ht="14.25" customHeight="1" x14ac:dyDescent="0.45"/>
    <row r="878" s="38" customFormat="1" ht="14.25" customHeight="1" x14ac:dyDescent="0.45"/>
    <row r="879" s="38" customFormat="1" ht="14.25" customHeight="1" x14ac:dyDescent="0.45"/>
    <row r="880" s="38" customFormat="1" ht="14.25" customHeight="1" x14ac:dyDescent="0.45"/>
    <row r="881" s="38" customFormat="1" ht="14.25" customHeight="1" x14ac:dyDescent="0.45"/>
    <row r="882" s="38" customFormat="1" ht="14.25" customHeight="1" x14ac:dyDescent="0.45"/>
    <row r="883" s="38" customFormat="1" ht="14.25" customHeight="1" x14ac:dyDescent="0.45"/>
    <row r="884" s="38" customFormat="1" ht="14.25" customHeight="1" x14ac:dyDescent="0.45"/>
    <row r="885" s="38" customFormat="1" ht="14.25" customHeight="1" x14ac:dyDescent="0.45"/>
    <row r="886" s="38" customFormat="1" ht="14.25" customHeight="1" x14ac:dyDescent="0.45"/>
    <row r="887" s="38" customFormat="1" ht="14.25" customHeight="1" x14ac:dyDescent="0.45"/>
    <row r="888" s="38" customFormat="1" ht="14.25" customHeight="1" x14ac:dyDescent="0.45"/>
    <row r="889" s="38" customFormat="1" ht="14.25" customHeight="1" x14ac:dyDescent="0.45"/>
    <row r="890" s="38" customFormat="1" ht="14.25" customHeight="1" x14ac:dyDescent="0.45"/>
    <row r="891" s="38" customFormat="1" ht="14.25" customHeight="1" x14ac:dyDescent="0.45"/>
    <row r="892" s="38" customFormat="1" ht="14.25" customHeight="1" x14ac:dyDescent="0.45"/>
    <row r="893" s="38" customFormat="1" ht="14.25" customHeight="1" x14ac:dyDescent="0.45"/>
    <row r="894" s="38" customFormat="1" ht="14.25" customHeight="1" x14ac:dyDescent="0.45"/>
    <row r="895" s="38" customFormat="1" ht="14.25" customHeight="1" x14ac:dyDescent="0.45"/>
    <row r="896" s="38" customFormat="1" ht="14.25" customHeight="1" x14ac:dyDescent="0.45"/>
    <row r="897" s="38" customFormat="1" ht="14.25" customHeight="1" x14ac:dyDescent="0.45"/>
    <row r="898" s="38" customFormat="1" ht="14.25" customHeight="1" x14ac:dyDescent="0.45"/>
    <row r="899" s="38" customFormat="1" ht="14.25" customHeight="1" x14ac:dyDescent="0.45"/>
    <row r="900" s="38" customFormat="1" ht="14.25" customHeight="1" x14ac:dyDescent="0.45"/>
    <row r="901" s="38" customFormat="1" ht="14.25" customHeight="1" x14ac:dyDescent="0.45"/>
    <row r="902" s="38" customFormat="1" ht="14.25" customHeight="1" x14ac:dyDescent="0.45"/>
    <row r="903" s="38" customFormat="1" ht="14.25" customHeight="1" x14ac:dyDescent="0.45"/>
    <row r="904" s="38" customFormat="1" ht="14.25" customHeight="1" x14ac:dyDescent="0.45"/>
    <row r="905" s="38" customFormat="1" ht="14.25" customHeight="1" x14ac:dyDescent="0.45"/>
    <row r="906" s="38" customFormat="1" ht="14.25" customHeight="1" x14ac:dyDescent="0.45"/>
    <row r="907" s="38" customFormat="1" ht="14.25" customHeight="1" x14ac:dyDescent="0.45"/>
    <row r="908" s="38" customFormat="1" ht="14.25" customHeight="1" x14ac:dyDescent="0.45"/>
    <row r="909" s="38" customFormat="1" ht="14.25" customHeight="1" x14ac:dyDescent="0.45"/>
    <row r="910" s="38" customFormat="1" ht="14.25" customHeight="1" x14ac:dyDescent="0.45"/>
    <row r="911" s="38" customFormat="1" ht="14.25" customHeight="1" x14ac:dyDescent="0.45"/>
    <row r="912" s="38" customFormat="1" ht="14.25" customHeight="1" x14ac:dyDescent="0.45"/>
    <row r="913" s="38" customFormat="1" ht="14.25" customHeight="1" x14ac:dyDescent="0.45"/>
    <row r="914" s="38" customFormat="1" ht="14.25" customHeight="1" x14ac:dyDescent="0.45"/>
    <row r="915" s="38" customFormat="1" ht="14.25" customHeight="1" x14ac:dyDescent="0.45"/>
    <row r="916" s="38" customFormat="1" ht="14.25" customHeight="1" x14ac:dyDescent="0.45"/>
    <row r="917" s="38" customFormat="1" ht="14.25" customHeight="1" x14ac:dyDescent="0.45"/>
    <row r="918" s="38" customFormat="1" ht="14.25" customHeight="1" x14ac:dyDescent="0.45"/>
    <row r="919" s="38" customFormat="1" ht="14.25" customHeight="1" x14ac:dyDescent="0.45"/>
    <row r="920" s="38" customFormat="1" ht="14.25" customHeight="1" x14ac:dyDescent="0.45"/>
    <row r="921" s="38" customFormat="1" ht="14.25" customHeight="1" x14ac:dyDescent="0.45"/>
    <row r="922" s="38" customFormat="1" ht="14.25" customHeight="1" x14ac:dyDescent="0.45"/>
    <row r="923" s="38" customFormat="1" ht="14.25" customHeight="1" x14ac:dyDescent="0.45"/>
    <row r="924" s="38" customFormat="1" ht="14.25" customHeight="1" x14ac:dyDescent="0.45"/>
    <row r="925" s="38" customFormat="1" ht="14.25" customHeight="1" x14ac:dyDescent="0.45"/>
    <row r="926" s="38" customFormat="1" ht="14.25" customHeight="1" x14ac:dyDescent="0.45"/>
    <row r="927" s="38" customFormat="1" ht="14.25" customHeight="1" x14ac:dyDescent="0.45"/>
    <row r="928" s="38" customFormat="1" ht="14.25" customHeight="1" x14ac:dyDescent="0.45"/>
    <row r="929" s="38" customFormat="1" ht="14.25" customHeight="1" x14ac:dyDescent="0.45"/>
    <row r="930" s="38" customFormat="1" ht="14.25" customHeight="1" x14ac:dyDescent="0.45"/>
    <row r="931" s="38" customFormat="1" ht="14.25" customHeight="1" x14ac:dyDescent="0.45"/>
    <row r="932" s="38" customFormat="1" ht="14.25" customHeight="1" x14ac:dyDescent="0.45"/>
    <row r="933" s="38" customFormat="1" ht="14.25" customHeight="1" x14ac:dyDescent="0.45"/>
    <row r="934" s="38" customFormat="1" ht="14.25" customHeight="1" x14ac:dyDescent="0.45"/>
    <row r="935" s="38" customFormat="1" ht="14.25" customHeight="1" x14ac:dyDescent="0.45"/>
    <row r="936" s="38" customFormat="1" ht="14.25" customHeight="1" x14ac:dyDescent="0.45"/>
    <row r="937" s="38" customFormat="1" ht="14.25" customHeight="1" x14ac:dyDescent="0.45"/>
    <row r="938" s="38" customFormat="1" ht="14.25" customHeight="1" x14ac:dyDescent="0.45"/>
    <row r="939" s="38" customFormat="1" ht="14.25" customHeight="1" x14ac:dyDescent="0.45"/>
    <row r="940" s="38" customFormat="1" ht="14.25" customHeight="1" x14ac:dyDescent="0.45"/>
    <row r="941" s="38" customFormat="1" ht="14.25" customHeight="1" x14ac:dyDescent="0.45"/>
    <row r="942" s="38" customFormat="1" ht="14.25" customHeight="1" x14ac:dyDescent="0.45"/>
    <row r="943" s="38" customFormat="1" ht="14.25" customHeight="1" x14ac:dyDescent="0.45"/>
    <row r="944" s="38" customFormat="1" ht="14.25" customHeight="1" x14ac:dyDescent="0.45"/>
    <row r="945" s="38" customFormat="1" ht="14.25" customHeight="1" x14ac:dyDescent="0.45"/>
    <row r="946" s="38" customFormat="1" ht="14.25" customHeight="1" x14ac:dyDescent="0.45"/>
    <row r="947" s="38" customFormat="1" ht="14.25" customHeight="1" x14ac:dyDescent="0.45"/>
    <row r="948" s="38" customFormat="1" ht="14.25" customHeight="1" x14ac:dyDescent="0.45"/>
    <row r="949" s="38" customFormat="1" ht="14.25" customHeight="1" x14ac:dyDescent="0.45"/>
    <row r="950" s="38" customFormat="1" ht="14.25" customHeight="1" x14ac:dyDescent="0.45"/>
    <row r="951" s="38" customFormat="1" ht="14.25" customHeight="1" x14ac:dyDescent="0.45"/>
    <row r="952" s="38" customFormat="1" ht="14.25" customHeight="1" x14ac:dyDescent="0.45"/>
    <row r="953" s="38" customFormat="1" ht="14.25" customHeight="1" x14ac:dyDescent="0.45"/>
    <row r="954" s="38" customFormat="1" ht="14.25" customHeight="1" x14ac:dyDescent="0.45"/>
    <row r="955" s="38" customFormat="1" ht="14.25" customHeight="1" x14ac:dyDescent="0.45"/>
    <row r="956" s="38" customFormat="1" ht="14.25" customHeight="1" x14ac:dyDescent="0.45"/>
    <row r="957" s="38" customFormat="1" ht="14.25" customHeight="1" x14ac:dyDescent="0.45"/>
    <row r="958" s="38" customFormat="1" ht="14.25" customHeight="1" x14ac:dyDescent="0.45"/>
    <row r="959" s="38" customFormat="1" ht="14.25" customHeight="1" x14ac:dyDescent="0.45"/>
    <row r="960" s="38" customFormat="1" ht="14.25" customHeight="1" x14ac:dyDescent="0.45"/>
    <row r="961" s="38" customFormat="1" ht="14.25" customHeight="1" x14ac:dyDescent="0.45"/>
    <row r="962" s="38" customFormat="1" ht="14.25" customHeight="1" x14ac:dyDescent="0.45"/>
    <row r="963" s="38" customFormat="1" ht="14.25" customHeight="1" x14ac:dyDescent="0.45"/>
    <row r="964" s="38" customFormat="1" ht="14.25" customHeight="1" x14ac:dyDescent="0.45"/>
    <row r="965" s="38" customFormat="1" ht="14.25" customHeight="1" x14ac:dyDescent="0.45"/>
    <row r="966" s="38" customFormat="1" ht="14.25" customHeight="1" x14ac:dyDescent="0.45"/>
    <row r="967" s="38" customFormat="1" ht="14.25" customHeight="1" x14ac:dyDescent="0.45"/>
    <row r="968" s="38" customFormat="1" ht="14.25" customHeight="1" x14ac:dyDescent="0.45"/>
    <row r="969" s="38" customFormat="1" ht="14.25" customHeight="1" x14ac:dyDescent="0.45"/>
    <row r="970" s="38" customFormat="1" ht="14.25" customHeight="1" x14ac:dyDescent="0.45"/>
    <row r="971" s="38" customFormat="1" ht="14.25" customHeight="1" x14ac:dyDescent="0.45"/>
    <row r="972" s="38" customFormat="1" ht="14.25" customHeight="1" x14ac:dyDescent="0.45"/>
    <row r="973" s="38" customFormat="1" ht="14.25" customHeight="1" x14ac:dyDescent="0.45"/>
    <row r="974" s="38" customFormat="1" ht="14.25" customHeight="1" x14ac:dyDescent="0.45"/>
    <row r="975" s="38" customFormat="1" ht="14.25" customHeight="1" x14ac:dyDescent="0.45"/>
    <row r="976" s="38" customFormat="1" ht="14.25" customHeight="1" x14ac:dyDescent="0.45"/>
    <row r="977" s="38" customFormat="1" ht="14.25" customHeight="1" x14ac:dyDescent="0.45"/>
    <row r="978" s="38" customFormat="1" ht="14.25" customHeight="1" x14ac:dyDescent="0.45"/>
    <row r="979" s="38" customFormat="1" ht="14.25" customHeight="1" x14ac:dyDescent="0.45"/>
    <row r="980" s="38" customFormat="1" ht="14.25" customHeight="1" x14ac:dyDescent="0.45"/>
    <row r="981" s="38" customFormat="1" ht="14.25" customHeight="1" x14ac:dyDescent="0.45"/>
    <row r="982" s="38" customFormat="1" ht="14.25" customHeight="1" x14ac:dyDescent="0.45"/>
    <row r="983" s="38" customFormat="1" ht="14.25" customHeight="1" x14ac:dyDescent="0.45"/>
    <row r="984" s="38" customFormat="1" ht="14.25" customHeight="1" x14ac:dyDescent="0.45"/>
    <row r="985" s="38" customFormat="1" ht="14.25" customHeight="1" x14ac:dyDescent="0.45"/>
    <row r="986" s="38" customFormat="1" ht="14.25" customHeight="1" x14ac:dyDescent="0.45"/>
    <row r="987" s="38" customFormat="1" ht="14.25" customHeight="1" x14ac:dyDescent="0.45"/>
    <row r="988" s="38" customFormat="1" ht="14.25" customHeight="1" x14ac:dyDescent="0.45"/>
    <row r="989" s="38" customFormat="1" ht="14.25" customHeight="1" x14ac:dyDescent="0.45"/>
    <row r="990" s="38" customFormat="1" ht="14.25" customHeight="1" x14ac:dyDescent="0.45"/>
    <row r="991" s="38" customFormat="1" ht="14.25" customHeight="1" x14ac:dyDescent="0.45"/>
    <row r="992" s="38" customFormat="1" ht="14.25" customHeight="1" x14ac:dyDescent="0.45"/>
    <row r="993" s="38" customFormat="1" ht="14.25" customHeight="1" x14ac:dyDescent="0.45"/>
    <row r="994" s="38" customFormat="1" ht="14.25" customHeight="1" x14ac:dyDescent="0.45"/>
    <row r="995" s="38" customFormat="1" ht="14.25" customHeight="1" x14ac:dyDescent="0.45"/>
    <row r="996" s="38" customFormat="1" ht="14.25" customHeight="1" x14ac:dyDescent="0.45"/>
    <row r="997" s="38" customFormat="1" ht="14.25" customHeight="1" x14ac:dyDescent="0.45"/>
    <row r="998" s="38" customFormat="1" ht="14.25" customHeight="1" x14ac:dyDescent="0.45"/>
    <row r="999" s="38" customFormat="1" ht="14.25" customHeight="1" x14ac:dyDescent="0.45"/>
    <row r="1000" s="38" customFormat="1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SfW</vt:lpstr>
      <vt:lpstr>Stats Global</vt:lpstr>
      <vt:lpstr>Statistics LG</vt:lpstr>
      <vt:lpstr>Statistics WW</vt:lpstr>
      <vt:lpstr>Statistics 5M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2023-06-28T01:56:59Z</dcterms:modified>
</cp:coreProperties>
</file>