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EB6D4912-4883-4C07-8061-D1924E08EA72}" xr6:coauthVersionLast="47" xr6:coauthVersionMax="47" xr10:uidLastSave="{00000000-0000-0000-0000-000000000000}"/>
  <bookViews>
    <workbookView xWindow="-98" yWindow="-98" windowWidth="22695" windowHeight="14595" firstSheet="2" activeTab="3" xr2:uid="{97F38C25-8AFB-41A5-8DBE-363B3D903D4E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5" l="1"/>
  <c r="O46" i="5"/>
  <c r="O45" i="5"/>
  <c r="O44" i="5"/>
  <c r="P9" i="5"/>
  <c r="U9" i="6"/>
  <c r="U8" i="6"/>
  <c r="U7" i="6"/>
  <c r="U6" i="6"/>
  <c r="U5" i="6"/>
  <c r="N5" i="6"/>
  <c r="O5" i="6"/>
  <c r="P5" i="6"/>
  <c r="Q5" i="6"/>
  <c r="R5" i="6"/>
  <c r="S5" i="6"/>
  <c r="T5" i="6"/>
  <c r="N6" i="6"/>
  <c r="O6" i="6"/>
  <c r="P6" i="6"/>
  <c r="Q6" i="6"/>
  <c r="R6" i="6"/>
  <c r="S6" i="6"/>
  <c r="T6" i="6"/>
  <c r="N7" i="6"/>
  <c r="O7" i="6"/>
  <c r="P7" i="6"/>
  <c r="Q7" i="6"/>
  <c r="R7" i="6"/>
  <c r="S7" i="6"/>
  <c r="T7" i="6"/>
  <c r="N8" i="6"/>
  <c r="O8" i="6"/>
  <c r="P8" i="6"/>
  <c r="Q8" i="6"/>
  <c r="R8" i="6"/>
  <c r="S8" i="6"/>
  <c r="T8" i="6"/>
  <c r="N9" i="6"/>
  <c r="O9" i="6"/>
  <c r="P9" i="6"/>
  <c r="Q9" i="6"/>
  <c r="R9" i="6"/>
  <c r="S9" i="6"/>
  <c r="T9" i="6"/>
  <c r="M9" i="6"/>
  <c r="M8" i="6"/>
  <c r="M7" i="6"/>
  <c r="M6" i="6"/>
  <c r="M5" i="6"/>
  <c r="X10" i="5"/>
  <c r="X9" i="5"/>
  <c r="X8" i="5"/>
  <c r="X7" i="5"/>
  <c r="X6" i="5"/>
  <c r="X5" i="5"/>
  <c r="X4" i="5"/>
  <c r="Q4" i="5"/>
  <c r="R4" i="5"/>
  <c r="S4" i="5"/>
  <c r="T4" i="5"/>
  <c r="U4" i="5"/>
  <c r="V4" i="5"/>
  <c r="W4" i="5"/>
  <c r="Q5" i="5"/>
  <c r="R5" i="5"/>
  <c r="S5" i="5"/>
  <c r="T5" i="5"/>
  <c r="U5" i="5"/>
  <c r="V5" i="5"/>
  <c r="W5" i="5"/>
  <c r="Q6" i="5"/>
  <c r="R6" i="5"/>
  <c r="S6" i="5"/>
  <c r="T6" i="5"/>
  <c r="U6" i="5"/>
  <c r="V6" i="5"/>
  <c r="W6" i="5"/>
  <c r="Q7" i="5"/>
  <c r="R7" i="5"/>
  <c r="S7" i="5"/>
  <c r="T7" i="5"/>
  <c r="U7" i="5"/>
  <c r="V7" i="5"/>
  <c r="W7" i="5"/>
  <c r="Q8" i="5"/>
  <c r="R8" i="5"/>
  <c r="S8" i="5"/>
  <c r="T8" i="5"/>
  <c r="U8" i="5"/>
  <c r="V8" i="5"/>
  <c r="W8" i="5"/>
  <c r="Q9" i="5"/>
  <c r="R9" i="5"/>
  <c r="S9" i="5"/>
  <c r="T9" i="5"/>
  <c r="U9" i="5"/>
  <c r="V9" i="5"/>
  <c r="W9" i="5"/>
  <c r="Q10" i="5"/>
  <c r="R10" i="5"/>
  <c r="S10" i="5"/>
  <c r="T10" i="5"/>
  <c r="U10" i="5"/>
  <c r="V10" i="5"/>
  <c r="W10" i="5"/>
  <c r="P10" i="5"/>
  <c r="P8" i="5"/>
  <c r="P7" i="5"/>
  <c r="P6" i="5"/>
  <c r="P5" i="5"/>
  <c r="P4" i="5"/>
  <c r="AA8" i="4"/>
  <c r="AA7" i="4"/>
  <c r="AA6" i="4"/>
  <c r="AA5" i="4"/>
  <c r="AA4" i="4"/>
  <c r="T4" i="4"/>
  <c r="U4" i="4"/>
  <c r="V4" i="4"/>
  <c r="W4" i="4"/>
  <c r="X4" i="4"/>
  <c r="Y4" i="4"/>
  <c r="Z4" i="4"/>
  <c r="T5" i="4"/>
  <c r="U5" i="4"/>
  <c r="V5" i="4"/>
  <c r="W5" i="4"/>
  <c r="X5" i="4"/>
  <c r="Y5" i="4"/>
  <c r="Z5" i="4"/>
  <c r="T6" i="4"/>
  <c r="U6" i="4"/>
  <c r="V6" i="4"/>
  <c r="W6" i="4"/>
  <c r="X6" i="4"/>
  <c r="Y6" i="4"/>
  <c r="Z6" i="4"/>
  <c r="T7" i="4"/>
  <c r="U7" i="4"/>
  <c r="V7" i="4"/>
  <c r="W7" i="4"/>
  <c r="X7" i="4"/>
  <c r="Y7" i="4"/>
  <c r="Z7" i="4"/>
  <c r="T8" i="4"/>
  <c r="U8" i="4"/>
  <c r="V8" i="4"/>
  <c r="W8" i="4"/>
  <c r="X8" i="4"/>
  <c r="Y8" i="4"/>
  <c r="Z8" i="4"/>
  <c r="S8" i="4"/>
  <c r="S7" i="4"/>
  <c r="S6" i="4"/>
  <c r="S4" i="4"/>
  <c r="S5" i="4"/>
  <c r="AG19" i="3"/>
  <c r="AH19" i="3" s="1"/>
  <c r="AE19" i="3"/>
  <c r="AF19" i="3" s="1"/>
  <c r="AD19" i="3"/>
  <c r="AC19" i="3"/>
  <c r="AB19" i="3"/>
  <c r="AA19" i="3"/>
  <c r="J44" i="5" l="1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8" i="3"/>
  <c r="AE13" i="3"/>
  <c r="AE14" i="3"/>
  <c r="AC13" i="3"/>
  <c r="AA10" i="3"/>
  <c r="AB40" i="3"/>
  <c r="AF40" i="3" s="1"/>
  <c r="AC40" i="3"/>
  <c r="AG40" i="3" s="1"/>
  <c r="AI40" i="3"/>
  <c r="AB41" i="3"/>
  <c r="AF41" i="3" s="1"/>
  <c r="AC41" i="3"/>
  <c r="AG41" i="3" s="1"/>
  <c r="AI41" i="3"/>
  <c r="AD42" i="3"/>
  <c r="AH42" i="3" s="1"/>
  <c r="AI42" i="3"/>
  <c r="AI43" i="3"/>
  <c r="AA44" i="3"/>
  <c r="AE44" i="3" s="1"/>
  <c r="AI44" i="3"/>
  <c r="AC45" i="3"/>
  <c r="AE24" i="3" s="1"/>
  <c r="AI45" i="3"/>
  <c r="S14" i="7"/>
  <c r="S34" i="7" s="1"/>
  <c r="T14" i="7"/>
  <c r="T34" i="7" s="1"/>
  <c r="U14" i="7"/>
  <c r="R14" i="7" s="1"/>
  <c r="R34" i="7" s="1"/>
  <c r="N47" i="5"/>
  <c r="N46" i="5"/>
  <c r="N45" i="5"/>
  <c r="N44" i="5"/>
  <c r="M47" i="4"/>
  <c r="N47" i="4" s="1"/>
  <c r="M46" i="4"/>
  <c r="N46" i="4" s="1"/>
  <c r="M45" i="4"/>
  <c r="N45" i="4" s="1"/>
  <c r="M44" i="4"/>
  <c r="P36" i="6"/>
  <c r="Q35" i="6"/>
  <c r="O36" i="6"/>
  <c r="O35" i="6"/>
  <c r="P35" i="6" s="1"/>
  <c r="O34" i="6"/>
  <c r="P34" i="6" s="1"/>
  <c r="O33" i="6"/>
  <c r="P33" i="6" s="1"/>
  <c r="Q34" i="6"/>
  <c r="Q33" i="6"/>
  <c r="Q32" i="6"/>
  <c r="B4" i="4"/>
  <c r="B5" i="4"/>
  <c r="B6" i="4"/>
  <c r="M49" i="2"/>
  <c r="N49" i="2"/>
  <c r="O49" i="2"/>
  <c r="P49" i="2"/>
  <c r="Q49" i="2"/>
  <c r="R49" i="2"/>
  <c r="S49" i="2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1" i="2"/>
  <c r="N61" i="2"/>
  <c r="O61" i="2"/>
  <c r="P61" i="2"/>
  <c r="Q61" i="2"/>
  <c r="R61" i="2"/>
  <c r="S61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49" i="2"/>
  <c r="O64" i="2"/>
  <c r="P64" i="2"/>
  <c r="Q64" i="2"/>
  <c r="R64" i="2"/>
  <c r="S64" i="2"/>
  <c r="L64" i="2"/>
  <c r="M64" i="2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4" i="5"/>
  <c r="L4" i="5"/>
  <c r="L5" i="4"/>
  <c r="M5" i="4"/>
  <c r="O5" i="4"/>
  <c r="P5" i="4"/>
  <c r="L6" i="4"/>
  <c r="M6" i="4"/>
  <c r="O6" i="4"/>
  <c r="P6" i="4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O4" i="4"/>
  <c r="O41" i="4" s="1"/>
  <c r="M4" i="4"/>
  <c r="L4" i="4"/>
  <c r="L41" i="5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C4" i="6"/>
  <c r="B4" i="6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" i="4"/>
  <c r="J45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B45" i="7"/>
  <c r="O45" i="7"/>
  <c r="B24" i="2"/>
  <c r="S3" i="7"/>
  <c r="S23" i="7" s="1"/>
  <c r="T3" i="7"/>
  <c r="T23" i="7" s="1"/>
  <c r="U3" i="7"/>
  <c r="AD29" i="3" s="1"/>
  <c r="AH29" i="3" s="1"/>
  <c r="S4" i="7"/>
  <c r="AB30" i="3" s="1"/>
  <c r="AF30" i="3" s="1"/>
  <c r="T4" i="7"/>
  <c r="AC30" i="3" s="1"/>
  <c r="AG30" i="3" s="1"/>
  <c r="U4" i="7"/>
  <c r="R4" i="7" s="1"/>
  <c r="AA30" i="3" s="1"/>
  <c r="AE30" i="3" s="1"/>
  <c r="S5" i="7"/>
  <c r="AB31" i="3" s="1"/>
  <c r="AF31" i="3" s="1"/>
  <c r="T5" i="7"/>
  <c r="AC31" i="3" s="1"/>
  <c r="AE10" i="3" s="1"/>
  <c r="U5" i="7"/>
  <c r="R5" i="7" s="1"/>
  <c r="AA31" i="3" s="1"/>
  <c r="AE31" i="3" s="1"/>
  <c r="S6" i="7"/>
  <c r="AB32" i="3" s="1"/>
  <c r="AF32" i="3" s="1"/>
  <c r="T6" i="7"/>
  <c r="T26" i="7" s="1"/>
  <c r="U6" i="7"/>
  <c r="R6" i="7" s="1"/>
  <c r="S7" i="7"/>
  <c r="S27" i="7" s="1"/>
  <c r="T7" i="7"/>
  <c r="AC33" i="3" s="1"/>
  <c r="AE12" i="3" s="1"/>
  <c r="U7" i="7"/>
  <c r="R7" i="7" s="1"/>
  <c r="AA33" i="3" s="1"/>
  <c r="AA12" i="3" s="1"/>
  <c r="S8" i="7"/>
  <c r="AB34" i="3" s="1"/>
  <c r="AF34" i="3" s="1"/>
  <c r="T8" i="7"/>
  <c r="AC34" i="3" s="1"/>
  <c r="AG34" i="3" s="1"/>
  <c r="U8" i="7"/>
  <c r="R8" i="7" s="1"/>
  <c r="AA34" i="3" s="1"/>
  <c r="AA13" i="3" s="1"/>
  <c r="S9" i="7"/>
  <c r="AB35" i="3" s="1"/>
  <c r="AF35" i="3" s="1"/>
  <c r="T9" i="7"/>
  <c r="AC35" i="3" s="1"/>
  <c r="AG35" i="3" s="1"/>
  <c r="U9" i="7"/>
  <c r="R9" i="7" s="1"/>
  <c r="S10" i="7"/>
  <c r="S30" i="7" s="1"/>
  <c r="T10" i="7"/>
  <c r="AC36" i="3" s="1"/>
  <c r="AG36" i="3" s="1"/>
  <c r="U10" i="7"/>
  <c r="R10" i="7" s="1"/>
  <c r="S11" i="7"/>
  <c r="AB37" i="3" s="1"/>
  <c r="AF37" i="3" s="1"/>
  <c r="T11" i="7"/>
  <c r="AC37" i="3" s="1"/>
  <c r="AG37" i="3" s="1"/>
  <c r="U11" i="7"/>
  <c r="R11" i="7" s="1"/>
  <c r="AA37" i="3" s="1"/>
  <c r="AA16" i="3" s="1"/>
  <c r="S12" i="7"/>
  <c r="AB38" i="3" s="1"/>
  <c r="AF38" i="3" s="1"/>
  <c r="T12" i="7"/>
  <c r="AC38" i="3" s="1"/>
  <c r="AE17" i="3" s="1"/>
  <c r="U12" i="7"/>
  <c r="R12" i="7" s="1"/>
  <c r="R32" i="7" s="1"/>
  <c r="S13" i="7"/>
  <c r="S33" i="7" s="1"/>
  <c r="T13" i="7"/>
  <c r="T33" i="7" s="1"/>
  <c r="U13" i="7"/>
  <c r="R13" i="7" s="1"/>
  <c r="R33" i="7" s="1"/>
  <c r="S15" i="7"/>
  <c r="T15" i="7"/>
  <c r="U15" i="7"/>
  <c r="R15" i="7" s="1"/>
  <c r="AA41" i="3" s="1"/>
  <c r="S16" i="7"/>
  <c r="AB42" i="3" s="1"/>
  <c r="T16" i="7"/>
  <c r="AC42" i="3" s="1"/>
  <c r="U16" i="7"/>
  <c r="R16" i="7" s="1"/>
  <c r="R36" i="7" s="1"/>
  <c r="S17" i="7"/>
  <c r="AB43" i="3" s="1"/>
  <c r="T17" i="7"/>
  <c r="AC43" i="3" s="1"/>
  <c r="U17" i="7"/>
  <c r="R17" i="7" s="1"/>
  <c r="AA43" i="3" s="1"/>
  <c r="S18" i="7"/>
  <c r="AB44" i="3" s="1"/>
  <c r="T18" i="7"/>
  <c r="T38" i="7" s="1"/>
  <c r="U18" i="7"/>
  <c r="R18" i="7" s="1"/>
  <c r="S19" i="7"/>
  <c r="S39" i="7" s="1"/>
  <c r="T19" i="7"/>
  <c r="U19" i="7"/>
  <c r="R19" i="7" s="1"/>
  <c r="AA45" i="3" s="1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6" i="3"/>
  <c r="AI30" i="3"/>
  <c r="AI31" i="3"/>
  <c r="AI32" i="3"/>
  <c r="AI33" i="3"/>
  <c r="AI34" i="3"/>
  <c r="AI35" i="3"/>
  <c r="AI36" i="3"/>
  <c r="AI37" i="3"/>
  <c r="AI38" i="3"/>
  <c r="AI39" i="3"/>
  <c r="AI29" i="3"/>
  <c r="AD31" i="3"/>
  <c r="AH31" i="3" s="1"/>
  <c r="AB29" i="3"/>
  <c r="AC8" i="3" s="1"/>
  <c r="V64" i="2"/>
  <c r="T64" i="2"/>
  <c r="N64" i="2"/>
  <c r="C64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M48" i="2"/>
  <c r="N48" i="2"/>
  <c r="O48" i="2"/>
  <c r="P48" i="2"/>
  <c r="Q48" i="2"/>
  <c r="R48" i="2"/>
  <c r="S48" i="2"/>
  <c r="T48" i="2"/>
  <c r="U48" i="2"/>
  <c r="V48" i="2"/>
  <c r="T49" i="2"/>
  <c r="T50" i="2"/>
  <c r="T51" i="2"/>
  <c r="T52" i="2"/>
  <c r="T53" i="2"/>
  <c r="T54" i="2"/>
  <c r="T55" i="2"/>
  <c r="U55" i="2"/>
  <c r="V55" i="2"/>
  <c r="T56" i="2"/>
  <c r="T57" i="2"/>
  <c r="T58" i="2"/>
  <c r="T59" i="2"/>
  <c r="T60" i="2"/>
  <c r="T61" i="2"/>
  <c r="T62" i="2"/>
  <c r="T63" i="2"/>
  <c r="L48" i="2"/>
  <c r="V9" i="2"/>
  <c r="U4" i="2"/>
  <c r="U50" i="2" s="1"/>
  <c r="U5" i="2"/>
  <c r="U51" i="2" s="1"/>
  <c r="U6" i="2"/>
  <c r="U52" i="2" s="1"/>
  <c r="U7" i="2"/>
  <c r="U53" i="2" s="1"/>
  <c r="U8" i="2"/>
  <c r="U54" i="2" s="1"/>
  <c r="U9" i="2"/>
  <c r="U10" i="2"/>
  <c r="U56" i="2" s="1"/>
  <c r="U11" i="2"/>
  <c r="U57" i="2" s="1"/>
  <c r="U12" i="2"/>
  <c r="U58" i="2" s="1"/>
  <c r="U13" i="2"/>
  <c r="U59" i="2" s="1"/>
  <c r="U14" i="2"/>
  <c r="U60" i="2" s="1"/>
  <c r="U15" i="2"/>
  <c r="U61" i="2" s="1"/>
  <c r="U16" i="2"/>
  <c r="U62" i="2" s="1"/>
  <c r="U17" i="2"/>
  <c r="U63" i="2" s="1"/>
  <c r="U18" i="2"/>
  <c r="U64" i="2" s="1"/>
  <c r="U3" i="2"/>
  <c r="U49" i="2" s="1"/>
  <c r="T44" i="7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S31" i="7"/>
  <c r="Z9" i="7"/>
  <c r="Y9" i="7"/>
  <c r="X9" i="7"/>
  <c r="U30" i="7"/>
  <c r="T30" i="7"/>
  <c r="Z8" i="7"/>
  <c r="Y8" i="7"/>
  <c r="X8" i="7"/>
  <c r="Z7" i="7"/>
  <c r="Y7" i="7"/>
  <c r="X7" i="7"/>
  <c r="Z6" i="7"/>
  <c r="Y6" i="7"/>
  <c r="X6" i="7"/>
  <c r="Z5" i="7"/>
  <c r="Y5" i="7"/>
  <c r="X5" i="7"/>
  <c r="M45" i="7" s="1"/>
  <c r="U25" i="7"/>
  <c r="M5" i="7"/>
  <c r="Z4" i="7"/>
  <c r="Y4" i="7"/>
  <c r="N45" i="7" s="1"/>
  <c r="X4" i="7"/>
  <c r="M4" i="7"/>
  <c r="M3" i="7"/>
  <c r="S90" i="3"/>
  <c r="S86" i="3"/>
  <c r="S84" i="3"/>
  <c r="AA20" i="3" l="1"/>
  <c r="AE41" i="3"/>
  <c r="AE45" i="3"/>
  <c r="AA24" i="3"/>
  <c r="AF43" i="3"/>
  <c r="AC22" i="3"/>
  <c r="AE43" i="3"/>
  <c r="AA22" i="3"/>
  <c r="AF44" i="3"/>
  <c r="AC23" i="3"/>
  <c r="AG43" i="3"/>
  <c r="AE22" i="3"/>
  <c r="AG42" i="3"/>
  <c r="AE21" i="3"/>
  <c r="AF42" i="3"/>
  <c r="AC21" i="3"/>
  <c r="AB45" i="3"/>
  <c r="AD43" i="3"/>
  <c r="AA40" i="3"/>
  <c r="AA9" i="3"/>
  <c r="AC11" i="3"/>
  <c r="AE20" i="3"/>
  <c r="AG21" i="3"/>
  <c r="AA42" i="3"/>
  <c r="AC10" i="3"/>
  <c r="AC20" i="3"/>
  <c r="AA23" i="3"/>
  <c r="AC17" i="3"/>
  <c r="AC9" i="3"/>
  <c r="I45" i="7"/>
  <c r="G45" i="7"/>
  <c r="AD44" i="3"/>
  <c r="AC16" i="3"/>
  <c r="AE9" i="3"/>
  <c r="AG10" i="3"/>
  <c r="L45" i="7"/>
  <c r="H45" i="7"/>
  <c r="AG45" i="3"/>
  <c r="AC44" i="3"/>
  <c r="AE16" i="3"/>
  <c r="AG8" i="3"/>
  <c r="K45" i="7"/>
  <c r="AD45" i="3"/>
  <c r="AD41" i="3"/>
  <c r="AD40" i="3"/>
  <c r="AC14" i="3"/>
  <c r="AE15" i="3"/>
  <c r="J3" i="4"/>
  <c r="T41" i="3" s="1"/>
  <c r="I4" i="5"/>
  <c r="P41" i="4"/>
  <c r="M41" i="5"/>
  <c r="L41" i="4"/>
  <c r="M41" i="4"/>
  <c r="J4" i="6"/>
  <c r="AD32" i="3"/>
  <c r="U37" i="7"/>
  <c r="U35" i="7"/>
  <c r="U34" i="7"/>
  <c r="U33" i="7"/>
  <c r="T37" i="7"/>
  <c r="T35" i="7"/>
  <c r="S37" i="7"/>
  <c r="S35" i="7"/>
  <c r="R37" i="7"/>
  <c r="R35" i="7"/>
  <c r="U38" i="7"/>
  <c r="U36" i="7"/>
  <c r="U32" i="7"/>
  <c r="T36" i="7"/>
  <c r="T32" i="7"/>
  <c r="S38" i="7"/>
  <c r="S36" i="7"/>
  <c r="S32" i="7"/>
  <c r="R38" i="7"/>
  <c r="T25" i="7"/>
  <c r="U27" i="7"/>
  <c r="S25" i="7"/>
  <c r="AB39" i="3"/>
  <c r="AD33" i="3"/>
  <c r="AG12" i="3" s="1"/>
  <c r="N44" i="4"/>
  <c r="B42" i="2"/>
  <c r="B37" i="2"/>
  <c r="B38" i="2"/>
  <c r="B36" i="2"/>
  <c r="B40" i="2"/>
  <c r="I3" i="4"/>
  <c r="H4" i="5"/>
  <c r="I4" i="6"/>
  <c r="H3" i="4"/>
  <c r="J4" i="5"/>
  <c r="T42" i="3" s="1"/>
  <c r="H4" i="6"/>
  <c r="F45" i="7"/>
  <c r="AB33" i="3"/>
  <c r="S28" i="7"/>
  <c r="AD36" i="3"/>
  <c r="AD37" i="3"/>
  <c r="AG16" i="3" s="1"/>
  <c r="AB36" i="3"/>
  <c r="T29" i="7"/>
  <c r="AD35" i="3"/>
  <c r="U29" i="7"/>
  <c r="S29" i="7"/>
  <c r="AD30" i="3"/>
  <c r="S24" i="7"/>
  <c r="T46" i="7" s="1"/>
  <c r="T27" i="7"/>
  <c r="U31" i="7"/>
  <c r="U24" i="7"/>
  <c r="AD38" i="3"/>
  <c r="T39" i="7"/>
  <c r="R3" i="7"/>
  <c r="AA29" i="3" s="1"/>
  <c r="AA8" i="3" s="1"/>
  <c r="T31" i="7"/>
  <c r="AD34" i="3"/>
  <c r="AG13" i="3" s="1"/>
  <c r="S26" i="7"/>
  <c r="U28" i="7"/>
  <c r="U39" i="7"/>
  <c r="AD39" i="3"/>
  <c r="AG18" i="3" s="1"/>
  <c r="AC29" i="3"/>
  <c r="AF29" i="3"/>
  <c r="U23" i="7"/>
  <c r="T48" i="7" s="1"/>
  <c r="AA39" i="3"/>
  <c r="R39" i="7"/>
  <c r="R30" i="7"/>
  <c r="AA36" i="3"/>
  <c r="AA15" i="3" s="1"/>
  <c r="AA38" i="3"/>
  <c r="AG33" i="3"/>
  <c r="AG38" i="3"/>
  <c r="AA35" i="3"/>
  <c r="R29" i="7"/>
  <c r="R26" i="7"/>
  <c r="AA32" i="3"/>
  <c r="AA11" i="3" s="1"/>
  <c r="T24" i="7"/>
  <c r="T47" i="7" s="1"/>
  <c r="AC39" i="3"/>
  <c r="AE18" i="3" s="1"/>
  <c r="T28" i="7"/>
  <c r="AC32" i="3"/>
  <c r="AG31" i="3"/>
  <c r="AE37" i="3"/>
  <c r="AE33" i="3"/>
  <c r="AE34" i="3"/>
  <c r="B43" i="2"/>
  <c r="B25" i="2"/>
  <c r="B41" i="2"/>
  <c r="B39" i="2"/>
  <c r="B35" i="2"/>
  <c r="B34" i="2"/>
  <c r="R25" i="7"/>
  <c r="R28" i="7"/>
  <c r="U26" i="7"/>
  <c r="R24" i="7"/>
  <c r="R31" i="7"/>
  <c r="R27" i="7"/>
  <c r="AG44" i="3" l="1"/>
  <c r="AE23" i="3"/>
  <c r="AE35" i="3"/>
  <c r="AA14" i="3"/>
  <c r="AG32" i="3"/>
  <c r="AE11" i="3"/>
  <c r="AF33" i="3"/>
  <c r="AC12" i="3"/>
  <c r="AH40" i="3"/>
  <c r="AG29" i="3"/>
  <c r="AE8" i="3"/>
  <c r="AH41" i="3"/>
  <c r="AG20" i="3"/>
  <c r="AH32" i="3"/>
  <c r="AG11" i="3"/>
  <c r="AG24" i="3"/>
  <c r="AH45" i="3"/>
  <c r="AE38" i="3"/>
  <c r="AA17" i="3"/>
  <c r="AH38" i="3"/>
  <c r="AG17" i="3"/>
  <c r="AF36" i="3"/>
  <c r="AC15" i="3"/>
  <c r="AE40" i="3"/>
  <c r="AH36" i="3"/>
  <c r="AG15" i="3"/>
  <c r="AH35" i="3"/>
  <c r="AG14" i="3"/>
  <c r="AH44" i="3"/>
  <c r="AG23" i="3"/>
  <c r="AH43" i="3"/>
  <c r="AG22" i="3"/>
  <c r="AE42" i="3"/>
  <c r="AA21" i="3"/>
  <c r="AF45" i="3"/>
  <c r="AC24" i="3"/>
  <c r="AE39" i="3"/>
  <c r="AA18" i="3"/>
  <c r="AH30" i="3"/>
  <c r="AG9" i="3"/>
  <c r="AF39" i="3"/>
  <c r="AC18" i="3"/>
  <c r="AH33" i="3"/>
  <c r="AH34" i="3"/>
  <c r="AE29" i="3"/>
  <c r="AH37" i="3"/>
  <c r="R23" i="7"/>
  <c r="T45" i="7" s="1"/>
  <c r="AH39" i="3"/>
  <c r="AE32" i="3"/>
  <c r="AG39" i="3"/>
  <c r="AE36" i="3"/>
  <c r="S82" i="3" l="1"/>
  <c r="S81" i="3"/>
  <c r="S80" i="3"/>
  <c r="S79" i="3"/>
  <c r="G3" i="2" l="1"/>
  <c r="I3" i="2"/>
  <c r="K3" i="2"/>
  <c r="S78" i="3" l="1"/>
  <c r="K48" i="2"/>
  <c r="J48" i="2"/>
  <c r="I48" i="2"/>
  <c r="H48" i="2"/>
  <c r="G48" i="2"/>
  <c r="F48" i="2"/>
  <c r="E48" i="2"/>
  <c r="D48" i="2"/>
  <c r="S77" i="3"/>
  <c r="S76" i="3"/>
  <c r="V18" i="2"/>
  <c r="V17" i="2"/>
  <c r="V63" i="2" s="1"/>
  <c r="V16" i="2"/>
  <c r="V62" i="2" s="1"/>
  <c r="V15" i="2"/>
  <c r="V61" i="2" s="1"/>
  <c r="V14" i="2"/>
  <c r="V60" i="2" s="1"/>
  <c r="V13" i="2"/>
  <c r="V59" i="2" s="1"/>
  <c r="V12" i="2"/>
  <c r="V58" i="2" s="1"/>
  <c r="V11" i="2"/>
  <c r="V57" i="2" s="1"/>
  <c r="V10" i="2"/>
  <c r="V56" i="2" s="1"/>
  <c r="V8" i="2"/>
  <c r="V54" i="2" s="1"/>
  <c r="V7" i="2"/>
  <c r="V53" i="2" s="1"/>
  <c r="V6" i="2"/>
  <c r="V52" i="2" s="1"/>
  <c r="V5" i="2"/>
  <c r="V51" i="2" s="1"/>
  <c r="V4" i="2"/>
  <c r="V50" i="2" s="1"/>
  <c r="V3" i="2"/>
  <c r="V49" i="2" s="1"/>
  <c r="B44" i="2" l="1"/>
  <c r="K9" i="2"/>
  <c r="E17" i="2"/>
  <c r="K8" i="2"/>
  <c r="I16" i="2"/>
  <c r="G18" i="2"/>
  <c r="I11" i="2"/>
  <c r="G16" i="2"/>
  <c r="K18" i="2"/>
  <c r="K64" i="2" s="1"/>
  <c r="G9" i="2"/>
  <c r="K17" i="2"/>
  <c r="G8" i="2"/>
  <c r="K10" i="2"/>
  <c r="G7" i="2"/>
  <c r="I18" i="2"/>
  <c r="I9" i="2"/>
  <c r="I17" i="2"/>
  <c r="G6" i="2"/>
  <c r="E13" i="2"/>
  <c r="E5" i="2"/>
  <c r="I7" i="2"/>
  <c r="K6" i="2"/>
  <c r="G5" i="2"/>
  <c r="E12" i="2"/>
  <c r="I15" i="2"/>
  <c r="I6" i="2"/>
  <c r="K13" i="2"/>
  <c r="K5" i="2"/>
  <c r="G4" i="2"/>
  <c r="I13" i="2"/>
  <c r="I5" i="2"/>
  <c r="K12" i="2"/>
  <c r="I10" i="2"/>
  <c r="I12" i="2"/>
  <c r="I4" i="2"/>
  <c r="K11" i="2"/>
  <c r="E18" i="2"/>
  <c r="E64" i="2" s="1"/>
  <c r="E9" i="2"/>
  <c r="K14" i="2"/>
  <c r="G14" i="2"/>
  <c r="S6" i="3"/>
  <c r="U76" i="3"/>
  <c r="V76" i="3"/>
  <c r="Q37" i="6" l="1"/>
  <c r="P48" i="5"/>
  <c r="O48" i="4"/>
  <c r="V77" i="3"/>
  <c r="O42" i="4"/>
  <c r="V53" i="3" s="1"/>
  <c r="T55" i="3" s="1"/>
  <c r="P44" i="5"/>
  <c r="E7" i="2"/>
  <c r="K16" i="2"/>
  <c r="G10" i="2"/>
  <c r="Q36" i="6"/>
  <c r="K32" i="6"/>
  <c r="P47" i="5"/>
  <c r="J43" i="5"/>
  <c r="AF12" i="3"/>
  <c r="H7" i="2" s="1"/>
  <c r="AF15" i="3"/>
  <c r="H10" i="2" s="1"/>
  <c r="E8" i="2"/>
  <c r="E15" i="2"/>
  <c r="E3" i="2"/>
  <c r="E4" i="2"/>
  <c r="AD20" i="3"/>
  <c r="AF11" i="3"/>
  <c r="H6" i="2" s="1"/>
  <c r="AD11" i="3"/>
  <c r="AF16" i="3"/>
  <c r="H11" i="2" s="1"/>
  <c r="AF21" i="3"/>
  <c r="H15" i="2" s="1"/>
  <c r="AD8" i="3"/>
  <c r="AD22" i="3"/>
  <c r="AF22" i="3"/>
  <c r="H16" i="2" s="1"/>
  <c r="AH23" i="3"/>
  <c r="J17" i="2" s="1"/>
  <c r="AH10" i="3"/>
  <c r="J5" i="2" s="1"/>
  <c r="AF23" i="3"/>
  <c r="H17" i="2" s="1"/>
  <c r="AH14" i="3"/>
  <c r="J9" i="2" s="1"/>
  <c r="AD10" i="3"/>
  <c r="AH11" i="3"/>
  <c r="AF17" i="3"/>
  <c r="H12" i="2" s="1"/>
  <c r="AH18" i="3"/>
  <c r="J13" i="2" s="1"/>
  <c r="AF14" i="3"/>
  <c r="H9" i="2" s="1"/>
  <c r="AF18" i="3"/>
  <c r="H13" i="2" s="1"/>
  <c r="AD12" i="3"/>
  <c r="AD13" i="3"/>
  <c r="AH13" i="3"/>
  <c r="AD14" i="3"/>
  <c r="AF9" i="3"/>
  <c r="H4" i="2" s="1"/>
  <c r="AF8" i="3"/>
  <c r="H3" i="2" s="1"/>
  <c r="AH15" i="3"/>
  <c r="J10" i="2" s="1"/>
  <c r="AF10" i="3"/>
  <c r="H5" i="2" s="1"/>
  <c r="AF24" i="3"/>
  <c r="H18" i="2" s="1"/>
  <c r="H64" i="2" s="1"/>
  <c r="AH22" i="3"/>
  <c r="J16" i="2" s="1"/>
  <c r="E14" i="2"/>
  <c r="AD9" i="3"/>
  <c r="U77" i="3"/>
  <c r="AH8" i="3"/>
  <c r="J3" i="2" s="1"/>
  <c r="T76" i="3"/>
  <c r="AH20" i="3"/>
  <c r="J14" i="2" s="1"/>
  <c r="AD24" i="3"/>
  <c r="AH16" i="3"/>
  <c r="J11" i="2" s="1"/>
  <c r="V6" i="3"/>
  <c r="V7" i="3" s="1"/>
  <c r="T43" i="3"/>
  <c r="T6" i="3"/>
  <c r="T7" i="3" s="1"/>
  <c r="L42" i="5"/>
  <c r="V54" i="3" s="1"/>
  <c r="U55" i="3" s="1"/>
  <c r="J6" i="2" l="1"/>
  <c r="J52" i="2" s="1"/>
  <c r="F3" i="2"/>
  <c r="F49" i="2" s="1"/>
  <c r="AD21" i="3"/>
  <c r="G15" i="2"/>
  <c r="G61" i="2" s="1"/>
  <c r="F9" i="2"/>
  <c r="F55" i="2" s="1"/>
  <c r="F5" i="2"/>
  <c r="F51" i="2" s="1"/>
  <c r="F6" i="2"/>
  <c r="F52" i="2" s="1"/>
  <c r="AH12" i="3"/>
  <c r="J7" i="2" s="1"/>
  <c r="J53" i="2" s="1"/>
  <c r="K7" i="2"/>
  <c r="K53" i="2" s="1"/>
  <c r="G12" i="2"/>
  <c r="G58" i="2" s="1"/>
  <c r="AD18" i="3"/>
  <c r="G13" i="2"/>
  <c r="G59" i="2" s="1"/>
  <c r="J8" i="2"/>
  <c r="J54" i="2" s="1"/>
  <c r="AD23" i="3"/>
  <c r="G17" i="2"/>
  <c r="G63" i="2" s="1"/>
  <c r="F8" i="2"/>
  <c r="F54" i="2" s="1"/>
  <c r="F14" i="2"/>
  <c r="F60" i="2" s="1"/>
  <c r="I8" i="2"/>
  <c r="I54" i="2" s="1"/>
  <c r="O46" i="4"/>
  <c r="K15" i="2"/>
  <c r="K61" i="2" s="1"/>
  <c r="F4" i="2"/>
  <c r="F50" i="2" s="1"/>
  <c r="AF20" i="3"/>
  <c r="H14" i="2" s="1"/>
  <c r="H60" i="2" s="1"/>
  <c r="I14" i="2"/>
  <c r="I60" i="2" s="1"/>
  <c r="AD16" i="3"/>
  <c r="G11" i="2"/>
  <c r="G57" i="2" s="1"/>
  <c r="F18" i="2"/>
  <c r="F64" i="2" s="1"/>
  <c r="F7" i="2"/>
  <c r="F53" i="2" s="1"/>
  <c r="F16" i="2"/>
  <c r="F62" i="2" s="1"/>
  <c r="AH9" i="3"/>
  <c r="J4" i="2" s="1"/>
  <c r="J50" i="2" s="1"/>
  <c r="K4" i="2"/>
  <c r="K50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AD17" i="3"/>
  <c r="AH21" i="3"/>
  <c r="O45" i="4"/>
  <c r="AD15" i="3"/>
  <c r="O44" i="4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P46" i="5"/>
  <c r="E16" i="2"/>
  <c r="P45" i="5"/>
  <c r="AF13" i="3"/>
  <c r="H8" i="2" s="1"/>
  <c r="O47" i="4"/>
  <c r="I43" i="4"/>
  <c r="K35" i="6"/>
  <c r="L42" i="4"/>
  <c r="T54" i="3" s="1"/>
  <c r="W54" i="3" s="1"/>
  <c r="W55" i="3"/>
  <c r="AB17" i="3"/>
  <c r="D12" i="2" s="1"/>
  <c r="E49" i="2"/>
  <c r="AB20" i="3"/>
  <c r="D14" i="2" s="1"/>
  <c r="AB12" i="3"/>
  <c r="D7" i="2" s="1"/>
  <c r="AB9" i="3"/>
  <c r="D4" i="2" s="1"/>
  <c r="AB23" i="3"/>
  <c r="D17" i="2" s="1"/>
  <c r="AB18" i="3"/>
  <c r="D13" i="2" s="1"/>
  <c r="AB14" i="3"/>
  <c r="D9" i="2" s="1"/>
  <c r="AB10" i="3"/>
  <c r="D5" i="2" s="1"/>
  <c r="AB24" i="3"/>
  <c r="D18" i="2" s="1"/>
  <c r="AB13" i="3"/>
  <c r="D8" i="2" s="1"/>
  <c r="AB21" i="3"/>
  <c r="D15" i="2" s="1"/>
  <c r="K60" i="2"/>
  <c r="AH24" i="3"/>
  <c r="AH17" i="3"/>
  <c r="U46" i="3"/>
  <c r="U47" i="3"/>
  <c r="V47" i="3" s="1"/>
  <c r="U48" i="3"/>
  <c r="U6" i="3"/>
  <c r="U7" i="3" s="1"/>
  <c r="J49" i="2"/>
  <c r="K49" i="2"/>
  <c r="K52" i="2"/>
  <c r="J56" i="2"/>
  <c r="K58" i="2"/>
  <c r="J62" i="2"/>
  <c r="K54" i="2"/>
  <c r="H57" i="2"/>
  <c r="I64" i="2"/>
  <c r="G64" i="2"/>
  <c r="K56" i="2"/>
  <c r="K62" i="2"/>
  <c r="J60" i="2"/>
  <c r="I57" i="2"/>
  <c r="H56" i="2"/>
  <c r="I56" i="2"/>
  <c r="I50" i="2"/>
  <c r="H50" i="2"/>
  <c r="G50" i="2"/>
  <c r="I63" i="2"/>
  <c r="H63" i="2"/>
  <c r="G52" i="2"/>
  <c r="I55" i="2"/>
  <c r="I58" i="2"/>
  <c r="H58" i="2"/>
  <c r="I53" i="2"/>
  <c r="H53" i="2"/>
  <c r="G49" i="2"/>
  <c r="G62" i="2"/>
  <c r="G53" i="2"/>
  <c r="J57" i="2"/>
  <c r="K57" i="2"/>
  <c r="I61" i="2"/>
  <c r="H61" i="2"/>
  <c r="I62" i="2"/>
  <c r="H62" i="2"/>
  <c r="J51" i="2"/>
  <c r="K51" i="2"/>
  <c r="G56" i="2"/>
  <c r="G55" i="2"/>
  <c r="H52" i="2"/>
  <c r="I52" i="2"/>
  <c r="G51" i="2"/>
  <c r="J63" i="2"/>
  <c r="K63" i="2"/>
  <c r="J55" i="2"/>
  <c r="K55" i="2"/>
  <c r="J59" i="2"/>
  <c r="K59" i="2"/>
  <c r="I49" i="2"/>
  <c r="H49" i="2"/>
  <c r="H51" i="2"/>
  <c r="I51" i="2"/>
  <c r="G54" i="2"/>
  <c r="H59" i="2"/>
  <c r="I59" i="2"/>
  <c r="G60" i="2"/>
  <c r="AB22" i="3" l="1"/>
  <c r="J12" i="2"/>
  <c r="J58" i="2" s="1"/>
  <c r="J18" i="2"/>
  <c r="J64" i="2" s="1"/>
  <c r="P43" i="5"/>
  <c r="J45" i="5" s="1"/>
  <c r="E6" i="2"/>
  <c r="E52" i="2" s="1"/>
  <c r="AB15" i="3"/>
  <c r="D10" i="2" s="1"/>
  <c r="E10" i="2"/>
  <c r="E56" i="2" s="1"/>
  <c r="J15" i="2"/>
  <c r="J61" i="2" s="1"/>
  <c r="F11" i="2"/>
  <c r="F57" i="2" s="1"/>
  <c r="F10" i="2"/>
  <c r="F56" i="2" s="1"/>
  <c r="F17" i="2"/>
  <c r="F63" i="2" s="1"/>
  <c r="K34" i="6"/>
  <c r="AB16" i="3"/>
  <c r="E11" i="2"/>
  <c r="E57" i="2" s="1"/>
  <c r="D64" i="2"/>
  <c r="F15" i="2"/>
  <c r="F61" i="2" s="1"/>
  <c r="F12" i="2"/>
  <c r="F58" i="2" s="1"/>
  <c r="F13" i="2"/>
  <c r="F59" i="2" s="1"/>
  <c r="K33" i="6"/>
  <c r="AB11" i="3"/>
  <c r="D6" i="2" s="1"/>
  <c r="H54" i="2"/>
  <c r="O43" i="4"/>
  <c r="I45" i="4" s="1"/>
  <c r="I46" i="4"/>
  <c r="U53" i="3"/>
  <c r="W53" i="3" s="1"/>
  <c r="J46" i="5"/>
  <c r="E53" i="2"/>
  <c r="E59" i="2"/>
  <c r="D59" i="2"/>
  <c r="E60" i="2"/>
  <c r="V48" i="3"/>
  <c r="W48" i="3"/>
  <c r="E62" i="2"/>
  <c r="AB8" i="3"/>
  <c r="D3" i="2" s="1"/>
  <c r="V46" i="3"/>
  <c r="W46" i="3"/>
  <c r="W47" i="3"/>
  <c r="E54" i="2"/>
  <c r="B29" i="2"/>
  <c r="B31" i="2"/>
  <c r="B33" i="2"/>
  <c r="H55" i="2"/>
  <c r="E63" i="2"/>
  <c r="E51" i="2"/>
  <c r="E61" i="2"/>
  <c r="E55" i="2"/>
  <c r="D55" i="2"/>
  <c r="E58" i="2"/>
  <c r="E50" i="2"/>
  <c r="D11" i="2" l="1"/>
  <c r="D57" i="2" s="1"/>
  <c r="D16" i="2"/>
  <c r="D62" i="2" s="1"/>
  <c r="B28" i="2"/>
  <c r="B32" i="2"/>
  <c r="D52" i="2"/>
  <c r="D49" i="2"/>
  <c r="I44" i="4"/>
  <c r="B30" i="2"/>
  <c r="B27" i="2"/>
  <c r="D63" i="2"/>
  <c r="D53" i="2"/>
  <c r="D50" i="2"/>
  <c r="D60" i="2"/>
  <c r="D51" i="2"/>
  <c r="D58" i="2"/>
  <c r="D61" i="2"/>
  <c r="D56" i="2"/>
  <c r="D54" i="2"/>
  <c r="B26" i="2" l="1"/>
  <c r="L5" i="7"/>
  <c r="N5" i="7" s="1"/>
  <c r="L4" i="7"/>
  <c r="N4" i="7" s="1"/>
  <c r="L3" i="7"/>
  <c r="N3" i="7" l="1"/>
  <c r="C45" i="7"/>
  <c r="E45" i="7"/>
  <c r="O4" i="7"/>
  <c r="Q45" i="7" s="1"/>
  <c r="O5" i="7"/>
  <c r="P45" i="7" s="1"/>
  <c r="D45" i="7" l="1"/>
</calcChain>
</file>

<file path=xl/sharedStrings.xml><?xml version="1.0" encoding="utf-8"?>
<sst xmlns="http://schemas.openxmlformats.org/spreadsheetml/2006/main" count="642" uniqueCount="206">
  <si>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</si>
  <si>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</si>
  <si>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</si>
  <si>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</si>
  <si>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</si>
  <si>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</si>
  <si>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</si>
  <si>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</si>
  <si>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</si>
  <si>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</si>
  <si>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</si>
  <si>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</si>
  <si>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</si>
  <si>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</si>
  <si>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</si>
  <si>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</si>
  <si>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</si>
  <si>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</si>
  <si>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</si>
  <si>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</si>
  <si>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</si>
  <si>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</si>
  <si>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</si>
  <si>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</si>
  <si>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</si>
  <si>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</si>
  <si>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</si>
  <si>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</si>
  <si>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</si>
  <si>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</si>
  <si>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</si>
  <si>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</si>
  <si>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</si>
  <si>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</si>
  <si>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</si>
  <si>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</si>
  <si>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</si>
  <si>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</si>
  <si>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</si>
  <si>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</si>
  <si>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</si>
  <si>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</si>
  <si>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</si>
  <si>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</si>
  <si>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</si>
  <si>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</si>
  <si>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</si>
  <si>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</si>
  <si>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</si>
  <si>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</si>
  <si>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</si>
  <si>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</si>
  <si>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</si>
  <si>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</si>
  <si>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</si>
  <si>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</si>
  <si>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</si>
  <si>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</si>
  <si>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</si>
  <si>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</si>
  <si>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</si>
  <si>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</si>
  <si>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</si>
  <si>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</si>
  <si>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</si>
  <si>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</si>
  <si>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</si>
  <si>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</si>
  <si>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</si>
  <si>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</si>
  <si>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</si>
  <si>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</si>
  <si>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</si>
  <si>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</si>
  <si>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</si>
  <si>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</si>
  <si>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</si>
  <si>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</si>
  <si>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</si>
  <si>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</si>
  <si>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</si>
  <si>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</si>
  <si>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</si>
  <si>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</si>
  <si>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</si>
  <si>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</si>
  <si>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</si>
  <si>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</si>
  <si>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</si>
  <si>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</si>
  <si>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</si>
  <si>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</si>
  <si>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</si>
  <si>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</si>
  <si>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</si>
  <si>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</si>
  <si>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</si>
  <si>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</si>
  <si>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</si>
  <si>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</si>
  <si>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</si>
  <si>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</si>
  <si>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</si>
  <si>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</si>
  <si>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</si>
  <si>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</si>
  <si>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</si>
  <si>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</si>
  <si>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</si>
  <si>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</si>
  <si>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</si>
  <si>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</si>
  <si>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</si>
  <si>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</si>
  <si>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</si>
  <si>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</si>
  <si>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</si>
  <si>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</si>
  <si>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</si>
  <si>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</si>
  <si>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</si>
  <si>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</si>
  <si>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</si>
  <si>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</si>
  <si>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</si>
  <si>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</si>
  <si>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</si>
  <si>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</si>
  <si>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</si>
  <si>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</si>
  <si>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</si>
  <si>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</si>
  <si>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</si>
  <si>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</si>
  <si>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</si>
  <si>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</si>
  <si>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</si>
  <si>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</si>
  <si>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</si>
  <si>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</si>
  <si>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</si>
  <si>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</si>
  <si>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</si>
  <si>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</si>
  <si>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</si>
  <si>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</si>
  <si>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</si>
  <si>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</si>
  <si>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</si>
  <si>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</si>
  <si>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</si>
  <si>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</si>
  <si>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</si>
  <si>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</si>
  <si>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</si>
  <si>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</si>
  <si>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</si>
  <si>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</si>
  <si>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</si>
  <si>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</si>
  <si>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</si>
  <si>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24-May</t>
  </si>
  <si>
    <t>LTBO Manager</t>
  </si>
  <si>
    <t>LTBO CEO</t>
  </si>
  <si>
    <t>../Images/Logo.png</t>
  </si>
  <si>
    <t>Sam J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</si>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</sst>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0" borderId="1"/>
    <xf numFmtId="9" fontId="13" fillId="0" borderId="0" applyFont="0" applyFill="0" applyBorder="0" applyAlignment="0" applyProtection="0"/>
  </cellStyleXfs>
  <cellXfs count="129">
    <xf numFmtId="0" fontId="0" fillId="0" borderId="0" xfId="0" applyFont="1" applyAlignment="1"/>
    <xf numFmtId="0" fontId="13" fillId="0" borderId="0" xfId="0" applyFont="1"/>
    <xf numFmtId="0" fontId="13" fillId="0" borderId="0" xfId="0" applyFont="1" applyAlignment="1"/>
    <xf numFmtId="0" fontId="15" fillId="0" borderId="0" xfId="0" applyFont="1"/>
    <xf numFmtId="0" fontId="14" fillId="0" borderId="1" xfId="0" applyFont="1" applyBorder="1"/>
    <xf numFmtId="2" fontId="14" fillId="0" borderId="0" xfId="0" applyNumberFormat="1" applyFont="1"/>
    <xf numFmtId="164" fontId="16" fillId="0" borderId="0" xfId="0" applyNumberFormat="1" applyFont="1"/>
    <xf numFmtId="0" fontId="15" fillId="0" borderId="0" xfId="0" applyFont="1" applyAlignment="1"/>
    <xf numFmtId="2" fontId="13" fillId="0" borderId="0" xfId="0" applyNumberFormat="1" applyFont="1"/>
    <xf numFmtId="1" fontId="13" fillId="0" borderId="0" xfId="0" applyNumberFormat="1" applyFont="1"/>
    <xf numFmtId="1" fontId="14" fillId="0" borderId="0" xfId="0" applyNumberFormat="1" applyFont="1"/>
    <xf numFmtId="10" fontId="14" fillId="0" borderId="0" xfId="0" applyNumberFormat="1" applyFont="1"/>
    <xf numFmtId="0" fontId="13" fillId="0" borderId="0" xfId="0" applyFont="1"/>
    <xf numFmtId="16" fontId="13" fillId="0" borderId="0" xfId="0" applyNumberFormat="1" applyFont="1" applyAlignment="1"/>
    <xf numFmtId="0" fontId="18" fillId="0" borderId="0" xfId="0" applyFont="1" applyAlignment="1"/>
    <xf numFmtId="0" fontId="2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8" fillId="0" borderId="3" xfId="0" applyFont="1" applyFill="1" applyBorder="1"/>
    <xf numFmtId="0" fontId="18" fillId="0" borderId="4" xfId="0" applyFont="1" applyFill="1" applyBorder="1"/>
    <xf numFmtId="0" fontId="18" fillId="0" borderId="4" xfId="0" applyFont="1" applyFill="1" applyBorder="1" applyAlignment="1"/>
    <xf numFmtId="0" fontId="19" fillId="0" borderId="4" xfId="0" applyFont="1" applyFill="1" applyBorder="1" applyAlignment="1"/>
    <xf numFmtId="0" fontId="15" fillId="0" borderId="5" xfId="0" applyFont="1" applyFill="1" applyBorder="1"/>
    <xf numFmtId="0" fontId="0" fillId="0" borderId="0" xfId="0"/>
    <xf numFmtId="0" fontId="24" fillId="0" borderId="0" xfId="0" applyFont="1"/>
    <xf numFmtId="9" fontId="0" fillId="0" borderId="0" xfId="2" applyFont="1" applyAlignment="1"/>
    <xf numFmtId="0" fontId="18" fillId="0" borderId="0" xfId="0" applyFont="1" applyFill="1"/>
    <xf numFmtId="0" fontId="18" fillId="0" borderId="0" xfId="0" applyFont="1" applyFill="1" applyAlignment="1"/>
    <xf numFmtId="0" fontId="19" fillId="0" borderId="0" xfId="0" applyFont="1" applyFill="1" applyAlignment="1"/>
    <xf numFmtId="1" fontId="0" fillId="0" borderId="0" xfId="0" quotePrefix="1" applyNumberFormat="1" applyFont="1" applyFill="1" applyAlignment="1"/>
    <xf numFmtId="2" fontId="14" fillId="0" borderId="0" xfId="0" applyNumberFormat="1" applyFont="1" applyFill="1"/>
    <xf numFmtId="1" fontId="13" fillId="0" borderId="0" xfId="0" applyNumberFormat="1" applyFont="1" applyFill="1" applyAlignment="1"/>
    <xf numFmtId="0" fontId="13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19" fillId="0" borderId="5" xfId="0" applyFont="1" applyFill="1" applyBorder="1" applyAlignment="1"/>
    <xf numFmtId="9" fontId="0" fillId="0" borderId="0" xfId="0" applyNumberFormat="1" applyFont="1" applyAlignment="1"/>
    <xf numFmtId="0" fontId="14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8" fillId="0" borderId="0" xfId="0" applyFont="1" applyAlignment="1">
      <alignment horizontal="center"/>
    </xf>
    <xf numFmtId="0" fontId="12" fillId="0" borderId="0" xfId="0" applyFont="1" applyAlignment="1"/>
    <xf numFmtId="165" fontId="24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0" fillId="0" borderId="0" xfId="0" applyFont="1" applyAlignment="1"/>
    <xf numFmtId="16" fontId="11" fillId="0" borderId="0" xfId="0" applyNumberFormat="1" applyFont="1" applyAlignment="1"/>
    <xf numFmtId="0" fontId="13" fillId="0" borderId="0" xfId="0" applyFont="1" applyFill="1" applyAlignment="1"/>
    <xf numFmtId="0" fontId="22" fillId="0" borderId="1" xfId="1" applyNumberFormat="1"/>
    <xf numFmtId="0" fontId="23" fillId="0" borderId="1" xfId="0" applyFont="1" applyBorder="1" applyAlignment="1">
      <alignment horizontal="center"/>
    </xf>
    <xf numFmtId="49" fontId="14" fillId="0" borderId="0" xfId="0" applyNumberFormat="1" applyFont="1"/>
    <xf numFmtId="0" fontId="15" fillId="3" borderId="0" xfId="0" applyFont="1" applyFill="1"/>
    <xf numFmtId="0" fontId="13" fillId="3" borderId="0" xfId="0" applyFont="1" applyFill="1"/>
    <xf numFmtId="0" fontId="18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5" fillId="0" borderId="1" xfId="0" applyFont="1" applyFill="1" applyBorder="1"/>
    <xf numFmtId="0" fontId="9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5" fillId="0" borderId="1" xfId="0" applyFont="1" applyFill="1" applyBorder="1" applyAlignment="1">
      <alignment vertical="center"/>
    </xf>
    <xf numFmtId="0" fontId="19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3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4" fillId="0" borderId="2" xfId="0" applyNumberFormat="1" applyFont="1" applyFill="1" applyBorder="1"/>
    <xf numFmtId="1" fontId="13" fillId="0" borderId="2" xfId="0" applyNumberFormat="1" applyFont="1" applyFill="1" applyBorder="1" applyAlignment="1"/>
    <xf numFmtId="0" fontId="13" fillId="0" borderId="2" xfId="0" applyFont="1" applyFill="1" applyBorder="1"/>
    <xf numFmtId="1" fontId="14" fillId="0" borderId="6" xfId="0" applyNumberFormat="1" applyFont="1" applyFill="1" applyBorder="1"/>
    <xf numFmtId="0" fontId="4" fillId="0" borderId="0" xfId="0" applyFont="1" applyAlignment="1"/>
    <xf numFmtId="0" fontId="15" fillId="0" borderId="0" xfId="0" applyFont="1" applyFill="1"/>
    <xf numFmtId="0" fontId="14" fillId="0" borderId="0" xfId="0" applyFont="1" applyFill="1" applyAlignment="1">
      <alignment horizontal="center"/>
    </xf>
    <xf numFmtId="0" fontId="4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4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4" fillId="3" borderId="0" xfId="0" applyFont="1" applyFill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9" fontId="14" fillId="0" borderId="1" xfId="2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9" fontId="14" fillId="0" borderId="0" xfId="0" applyNumberFormat="1" applyFont="1" applyAlignment="1">
      <alignment vertical="center"/>
    </xf>
    <xf numFmtId="0" fontId="13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" fontId="14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/>
    <xf numFmtId="0" fontId="3" fillId="0" borderId="0" xfId="0" applyFont="1" applyAlignment="1"/>
    <xf numFmtId="0" fontId="3" fillId="0" borderId="0" xfId="0" applyFont="1"/>
    <xf numFmtId="0" fontId="14" fillId="4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1" xfId="0" applyFont="1" applyFill="1" applyBorder="1"/>
    <xf numFmtId="0" fontId="26" fillId="0" borderId="1" xfId="0" applyFont="1" applyFill="1" applyBorder="1" applyAlignment="1"/>
    <xf numFmtId="0" fontId="27" fillId="0" borderId="1" xfId="0" applyFont="1" applyFill="1" applyBorder="1" applyAlignment="1"/>
    <xf numFmtId="0" fontId="24" fillId="0" borderId="1" xfId="0" applyFont="1" applyFill="1" applyBorder="1" applyAlignment="1">
      <alignment vertical="center"/>
    </xf>
    <xf numFmtId="0" fontId="18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3" fillId="3" borderId="2" xfId="0" applyFont="1" applyFill="1" applyBorder="1" applyAlignment="1"/>
    <xf numFmtId="0" fontId="0" fillId="3" borderId="2" xfId="0" applyFont="1" applyFill="1" applyBorder="1" applyAlignment="1"/>
    <xf numFmtId="16" fontId="14" fillId="3" borderId="2" xfId="0" applyNumberFormat="1" applyFont="1" applyFill="1" applyBorder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4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0" fontId="23" fillId="0" borderId="1" xfId="0" applyFont="1" applyBorder="1" applyAlignment="1">
      <alignment horizontal="center"/>
    </xf>
    <xf numFmtId="1" fontId="14" fillId="0" borderId="0" xfId="0" applyNumberFormat="1" applyFont="1" applyFill="1" applyAlignment="1">
      <alignment vertic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Win</a:t>
            </a:r>
            <a:r>
              <a:rPr lang="en-AU" baseline="0"/>
              <a:t> % against Musketeers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'Statistics WW'!$N$4:$N$16</c:f>
              <c:numCache>
                <c:formatCode>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7-490C-9DF5-1B6C656B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17439"/>
        <c:axId val="1158175359"/>
      </c:lineChart>
      <c:catAx>
        <c:axId val="108001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75359"/>
        <c:crosses val="autoZero"/>
        <c:auto val="1"/>
        <c:lblAlgn val="ctr"/>
        <c:lblOffset val="100"/>
        <c:noMultiLvlLbl val="0"/>
      </c:catAx>
      <c:valAx>
        <c:axId val="11581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25213</xdr:colOff>
      <xdr:row>50</xdr:row>
      <xdr:rowOff>6722</xdr:rowOff>
    </xdr:from>
    <xdr:to>
      <xdr:col>17</xdr:col>
      <xdr:colOff>243727</xdr:colOff>
      <xdr:row>65</xdr:row>
      <xdr:rowOff>60511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093EB-5E1A-36FE-A6E9-45A08A35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SUM(AA29,AL29,AA49,AL49,AA69,AL69,AA89,AL89)</calculatedColumnFormula>
    </tableColumn>
    <tableColumn id="3" xr3:uid="{8FDDFCB0-2692-4EB0-948C-7B877263B55B}" name="Average" dataDxfId="140">
      <calculatedColumnFormula>Table1[[#This Row],[Points]]/($AA$6-Table1[[#This Row],[Missed Games]])</calculatedColumnFormula>
    </tableColumn>
    <tableColumn id="4" xr3:uid="{CC3F9B31-1857-48FB-A18B-CBC82C117BF4}" name="Finishes" dataDxfId="139">
      <calculatedColumnFormula>SUM(AB29,AM29,AB49,AM49,AB69,AM69,AB89,AM89)</calculatedColumnFormula>
    </tableColumn>
    <tableColumn id="5" xr3:uid="{5F324C66-956D-4EDC-870F-8EDE96C328C8}" name="Averages" dataDxfId="138">
      <calculatedColumnFormula>Table1[[#This Row],[Finishes]]/($AA$6-Table1[[#This Row],[Missed Games]])</calculatedColumnFormula>
    </tableColumn>
    <tableColumn id="6" xr3:uid="{80C6E15E-675D-4F58-AA26-27226F1CE373}" name="Midranges" dataDxfId="137">
      <calculatedColumnFormula>SUM(AC29,AN29,AC49,AN49,AC69,AN69,AC89,AN89)</calculatedColumnFormula>
    </tableColumn>
    <tableColumn id="7" xr3:uid="{8E7E6B37-23A0-4556-8839-B9D7834E3E68}" name="Averages2" dataDxfId="136">
      <calculatedColumnFormula>Table1[[#This Row],[Midranges]]/($AA$6-Table1[[#This Row],[Missed Games]])</calculatedColumnFormula>
    </tableColumn>
    <tableColumn id="8" xr3:uid="{8B28715D-E310-4E1F-B9F0-F58F7C70E830}" name="Threes" dataDxfId="135">
      <calculatedColumnFormula>SUM(AD29,AO29,AD49,AO49,AD69,AO69,AD89,AO89)</calculatedColumnFormula>
    </tableColumn>
    <tableColumn id="9" xr3:uid="{E0C0BF1C-40E8-4137-8E0F-BB238D651DAE}" name="Averages3" dataDxfId="134">
      <calculatedColumnFormula>Table1[[#This Row],[Threes]]/($AA$6-Table1[[#This Row],[Missed Games]])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SUM(AI29,AT29,AI49,AT49,AI69,AT69,AI89,AT89)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2">
      <calculatedColumnFormula>'Stats Global'!AA22</calculatedColumnFormula>
    </tableColumn>
    <tableColumn id="3" xr3:uid="{5E06D173-4DBE-4045-9072-0A0A77D19C84}" name="Average" dataDxfId="32"/>
    <tableColumn id="4" xr3:uid="{E74131A4-1DCA-4A89-8989-A4CF80175582}" name="Finishes" dataDxfId="31"/>
    <tableColumn id="5" xr3:uid="{FC3336D4-2CB5-4673-A345-7C9CCED7ADEE}" name="Averages" dataDxfId="30"/>
    <tableColumn id="6" xr3:uid="{BD6313A7-5D92-4B66-9B85-7ABC12DE9691}" name="Midranges" dataDxfId="29"/>
    <tableColumn id="7" xr3:uid="{6D0293BC-7E06-45CE-9D4B-FE4769DF9D9F}" name="Averages2" dataDxfId="28"/>
    <tableColumn id="8" xr3:uid="{89C1C64B-DD66-482C-BCDE-8B912D2676EF}" name="Threes" dataDxfId="27"/>
    <tableColumn id="9" xr3:uid="{7748B87C-1833-4BD6-9162-76373407E655}" name="Averages3" dataDxfId="26"/>
    <tableColumn id="10" xr3:uid="{D870E191-A52F-442E-AA52-A42CFAD05573}" name="Missed Games" dataDxfId="2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4" dataDxfId="23">
  <autoFilter ref="O3:X10" xr:uid="{54759C84-3153-4DC9-9240-E2749AA0D92B}"/>
  <tableColumns count="10">
    <tableColumn id="1" xr3:uid="{7790729E-C8E5-45C1-8784-25212A2654AA}" name="Name" dataDxfId="22"/>
    <tableColumn id="2" xr3:uid="{52A67B2B-967C-4970-8D83-8F8E9CC61522}" name="Points" dataDxfId="1"/>
    <tableColumn id="3" xr3:uid="{BA1FA2C8-AEC0-4644-83DB-5097750D7188}" name="Average" dataDxfId="21"/>
    <tableColumn id="4" xr3:uid="{4CF66F5D-BF10-4CBD-88FF-CCD38730E1CD}" name="Finishes" dataDxfId="20"/>
    <tableColumn id="5" xr3:uid="{BC246D5B-7E78-41A6-B796-C93ED8E53DF9}" name="Averages" dataDxfId="19"/>
    <tableColumn id="6" xr3:uid="{AB819419-CC06-4A40-8DED-E231125129C0}" name="Midranges" dataDxfId="18"/>
    <tableColumn id="7" xr3:uid="{064AA562-C451-4362-805E-D12DC76C3530}" name="Averages2" dataDxfId="17"/>
    <tableColumn id="8" xr3:uid="{BD0D8BAE-15E4-4B38-87FE-B682D7BAEE75}" name="Threes" dataDxfId="16"/>
    <tableColumn id="9" xr3:uid="{541E391B-4B08-4E98-A63F-753C11193269}" name="Averages3" dataDxfId="15"/>
    <tableColumn id="10" xr3:uid="{999BB5D2-D6FB-4EB9-A268-D62EA72F939D}" name="Missed Games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3" dataDxfId="12">
  <autoFilter ref="L4:U9" xr:uid="{C12CFC3F-7D59-4C0F-8D43-3F8ACD58C2BD}"/>
  <tableColumns count="10">
    <tableColumn id="1" xr3:uid="{CE15C23D-9493-4B21-9D40-1A25D210C18E}" name="Name" dataDxfId="11"/>
    <tableColumn id="2" xr3:uid="{6BB170B1-AA38-4699-9B96-400D2947EE9C}" name="Points" dataDxfId="0"/>
    <tableColumn id="3" xr3:uid="{EC8B6CBB-FCC9-416C-AEA6-738419DFE531}" name="Average" dataDxfId="10"/>
    <tableColumn id="4" xr3:uid="{315DA055-9A43-468A-A501-1092626F523F}" name="Finishes" dataDxfId="9"/>
    <tableColumn id="5" xr3:uid="{56B6FF4D-95D4-4550-88E4-C781ABDA83A6}" name="Averages" dataDxfId="8"/>
    <tableColumn id="6" xr3:uid="{F7B5C0B8-FBE2-44B0-A372-112C7776FCCF}" name="Midranges" dataDxfId="7"/>
    <tableColumn id="7" xr3:uid="{1A1C2126-FEB1-408F-8523-049E53028B4E}" name="Averages2" dataDxfId="6"/>
    <tableColumn id="8" xr3:uid="{AE94036B-3777-4C1B-97D5-7BFA1037C0BF}" name="Threes" dataDxfId="5"/>
    <tableColumn id="9" xr3:uid="{448B0903-7F66-40BA-809F-74ADBF397B45}" name="Averages3" dataDxfId="4"/>
    <tableColumn id="10" xr3:uid="{E0CAC55D-8398-4928-A219-C01706996D48}" name="Missed Gam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Template!R3</calculatedColumnFormula>
    </tableColumn>
    <tableColumn id="3" xr3:uid="{C2C49EF0-4D8C-4F8C-8D19-CDD1481D9568}" name="Finishes" dataDxfId="127">
      <calculatedColumnFormula>Template!S3</calculatedColumnFormula>
    </tableColumn>
    <tableColumn id="4" xr3:uid="{7E789F8C-B8F3-4D6E-AB6C-C9454835B062}" name="Midranges" dataDxfId="126">
      <calculatedColumnFormula>Template!T3</calculatedColumnFormula>
    </tableColumn>
    <tableColumn id="5" xr3:uid="{18C990F2-A6D0-4F57-B96A-D00066DCC8D8}" name="Threes" dataDxfId="125">
      <calculatedColumnFormula>Template!U3</calculatedColumnFormula>
    </tableColumn>
    <tableColumn id="6" xr3:uid="{40526534-76CA-42BA-A8B6-AB092D9CE18F}" name="Avg P" dataDxfId="124">
      <calculatedColumnFormula>AA29/$AA$27</calculatedColumnFormula>
    </tableColumn>
    <tableColumn id="7" xr3:uid="{693AF117-21F6-4887-B78D-D59235BABA44}" name="Avg F" dataDxfId="123">
      <calculatedColumnFormula>AB29/$AA$27</calculatedColumnFormula>
    </tableColumn>
    <tableColumn id="8" xr3:uid="{02AC8FBF-EBB3-4AFC-BAC5-B773E33B7279}" name="Avg M" dataDxfId="122">
      <calculatedColumnFormula>AC29/$AA$27</calculatedColumnFormula>
    </tableColumn>
    <tableColumn id="9" xr3:uid="{CCF75EB4-34C4-4D47-9D51-E8D85C07E38B}" name="Avg T" dataDxfId="121">
      <calculatedColumnFormula>AD29/$AA$27</calculatedColumnFormula>
    </tableColumn>
    <tableColumn id="10" xr3:uid="{1A786A5C-D0C2-4ABC-904C-983180542D5F}" name="Missed Games" dataDxfId="120">
      <calculatedColumnFormula>COUNTIF(Template!V3,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Template!AC3</calculatedColumnFormula>
    </tableColumn>
    <tableColumn id="3" xr3:uid="{2D436F37-54B6-4820-9145-F48B4EF9B294}" name="Finishes" dataDxfId="115">
      <calculatedColumnFormula>Template!AD3</calculatedColumnFormula>
    </tableColumn>
    <tableColumn id="4" xr3:uid="{1D9B6A22-B682-47F3-B738-7C138F317A41}" name="Midranges" dataDxfId="114">
      <calculatedColumnFormula>Template!AE3</calculatedColumnFormula>
    </tableColumn>
    <tableColumn id="5" xr3:uid="{9966C9A0-3872-44E9-BB39-05DE197EAA68}" name="Threes" dataDxfId="113">
      <calculatedColumnFormula>Template!AF3</calculatedColumnFormula>
    </tableColumn>
    <tableColumn id="6" xr3:uid="{CC4AB646-735F-425F-8528-C5EFE7FE11DC}" name="Avg P" dataDxfId="112">
      <calculatedColumnFormula>AL29/$AA$27</calculatedColumnFormula>
    </tableColumn>
    <tableColumn id="7" xr3:uid="{F8D0247E-C6F7-467A-9F38-46084D44F8AB}" name="Avg F" dataDxfId="111">
      <calculatedColumnFormula>AM29/$AA$27</calculatedColumnFormula>
    </tableColumn>
    <tableColumn id="8" xr3:uid="{7CCF1C77-9DB0-4EB2-B7D0-FD0BDBEBFA0E}" name="Avg M" dataDxfId="110">
      <calculatedColumnFormula>AN29/$AA$27</calculatedColumnFormula>
    </tableColumn>
    <tableColumn id="9" xr3:uid="{582A1A4E-5383-4383-A480-735408867046}" name="Avg T" dataDxfId="109">
      <calculatedColumnFormula>AO29/$AA$27</calculatedColumnFormula>
    </tableColumn>
    <tableColumn id="10" xr3:uid="{E547AEB5-F9BA-4C5F-8DCE-34B6A8FF303A}" name="Missed Games" dataDxfId="108">
      <calculatedColumnFormula>COUNTIF(Template!AG3,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workbookViewId="0"/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 t="e">
        <f>'Stats Global'!AB8</f>
        <v>#DIV/0!</v>
      </c>
      <c r="E3" s="1">
        <f>'Stats Global'!AA8</f>
        <v>0</v>
      </c>
      <c r="F3" s="8" t="e">
        <f>'Stats Global'!AD8</f>
        <v>#DIV/0!</v>
      </c>
      <c r="G3" s="12">
        <f>'Stats Global'!AC8</f>
        <v>0</v>
      </c>
      <c r="H3" s="8" t="e">
        <f>'Stats Global'!AF8</f>
        <v>#DIV/0!</v>
      </c>
      <c r="I3" s="12">
        <f>'Stats Global'!AE8</f>
        <v>0</v>
      </c>
      <c r="J3" s="8" t="e">
        <f>'Stats Global'!AH8</f>
        <v>#DIV/0!</v>
      </c>
      <c r="K3" s="12">
        <f>'Stats Global'!AG8</f>
        <v>0</v>
      </c>
      <c r="T3" s="1" t="s">
        <v>199</v>
      </c>
      <c r="U3" s="1" t="str">
        <f>IF(C3="5 Musketeers", $X$3, IF(C3="Loose Gooses", $X$4, IF(C3="Wet Willies", $X$5, $X$6)))</f>
        <v>../Images/LG_Final.png</v>
      </c>
      <c r="V3" s="1" t="str">
        <f t="shared" ref="V3:V18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 t="e">
        <f>'Stats Global'!AB9</f>
        <v>#DIV/0!</v>
      </c>
      <c r="E4" s="12">
        <f>'Stats Global'!AA9</f>
        <v>0</v>
      </c>
      <c r="F4" s="8" t="e">
        <f>'Stats Global'!AD9</f>
        <v>#DIV/0!</v>
      </c>
      <c r="G4" s="12">
        <f>'Stats Global'!AC9</f>
        <v>0</v>
      </c>
      <c r="H4" s="8" t="e">
        <f>'Stats Global'!AF9</f>
        <v>#DIV/0!</v>
      </c>
      <c r="I4" s="12">
        <f>'Stats Global'!AE9</f>
        <v>0</v>
      </c>
      <c r="J4" s="8" t="e">
        <f>'Stats Global'!AH9</f>
        <v>#DIV/0!</v>
      </c>
      <c r="K4" s="12">
        <f>'Stats Global'!AG9</f>
        <v>0</v>
      </c>
      <c r="T4" s="12" t="s">
        <v>199</v>
      </c>
      <c r="U4" s="12" t="str">
        <f t="shared" ref="U4:U18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 t="e">
        <f>'Stats Global'!AB10</f>
        <v>#DIV/0!</v>
      </c>
      <c r="E5" s="12">
        <f>'Stats Global'!AA10</f>
        <v>0</v>
      </c>
      <c r="F5" s="8" t="e">
        <f>'Stats Global'!AD10</f>
        <v>#DIV/0!</v>
      </c>
      <c r="G5" s="12">
        <f>'Stats Global'!AC10</f>
        <v>0</v>
      </c>
      <c r="H5" s="8" t="e">
        <f>'Stats Global'!AF10</f>
        <v>#DIV/0!</v>
      </c>
      <c r="I5" s="12">
        <f>'Stats Global'!AE10</f>
        <v>0</v>
      </c>
      <c r="J5" s="8" t="e">
        <f>'Stats Global'!AH10</f>
        <v>#DIV/0!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196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 t="e">
        <f>'Stats Global'!AB11</f>
        <v>#DIV/0!</v>
      </c>
      <c r="E6" s="12">
        <f>'Stats Global'!AA11</f>
        <v>0</v>
      </c>
      <c r="F6" s="8" t="e">
        <f>'Stats Global'!AD11</f>
        <v>#DIV/0!</v>
      </c>
      <c r="G6" s="12">
        <f>'Stats Global'!AC11</f>
        <v>0</v>
      </c>
      <c r="H6" s="8" t="e">
        <f>'Stats Global'!AF11</f>
        <v>#DIV/0!</v>
      </c>
      <c r="I6" s="12">
        <f>'Stats Global'!AE11</f>
        <v>0</v>
      </c>
      <c r="J6" s="8" t="e">
        <f>'Stats Global'!AH11</f>
        <v>#DIV/0!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192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164</v>
      </c>
    </row>
    <row r="7" spans="2:24" ht="14.25" customHeight="1" x14ac:dyDescent="0.45">
      <c r="B7" s="2" t="s">
        <v>37</v>
      </c>
      <c r="C7" s="119" t="s">
        <v>31</v>
      </c>
      <c r="D7" s="8" t="e">
        <f>'Stats Global'!AB12</f>
        <v>#DIV/0!</v>
      </c>
      <c r="E7" s="12">
        <f>'Stats Global'!AA12</f>
        <v>0</v>
      </c>
      <c r="F7" s="8" t="e">
        <f>'Stats Global'!AD12</f>
        <v>#DIV/0!</v>
      </c>
      <c r="G7" s="12">
        <f>'Stats Global'!AC12</f>
        <v>0</v>
      </c>
      <c r="H7" s="8" t="e">
        <f>'Stats Global'!AF12</f>
        <v>#DIV/0!</v>
      </c>
      <c r="I7" s="12">
        <f>'Stats Global'!AE12</f>
        <v>0</v>
      </c>
      <c r="J7" s="8" t="e">
        <f>'Stats Global'!AH12</f>
        <v>#DIV/0!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197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 t="e">
        <f>'Stats Global'!AB13</f>
        <v>#DIV/0!</v>
      </c>
      <c r="E8" s="12">
        <f>'Stats Global'!AA13</f>
        <v>0</v>
      </c>
      <c r="F8" s="8" t="e">
        <f>'Stats Global'!AD13</f>
        <v>#DIV/0!</v>
      </c>
      <c r="G8" s="12">
        <f>'Stats Global'!AC13</f>
        <v>0</v>
      </c>
      <c r="H8" s="8" t="e">
        <f>'Stats Global'!AF13</f>
        <v>#DIV/0!</v>
      </c>
      <c r="I8" s="12">
        <f>'Stats Global'!AE13</f>
        <v>0</v>
      </c>
      <c r="J8" s="8" t="e">
        <f>'Stats Global'!AH13</f>
        <v>#DIV/0!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200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 t="e">
        <f>'Stats Global'!AB14</f>
        <v>#DIV/0!</v>
      </c>
      <c r="E9" s="12">
        <f>'Stats Global'!AA14</f>
        <v>0</v>
      </c>
      <c r="F9" s="8" t="e">
        <f>'Stats Global'!AD14</f>
        <v>#DIV/0!</v>
      </c>
      <c r="G9" s="12">
        <f>'Stats Global'!AC14</f>
        <v>0</v>
      </c>
      <c r="H9" s="8" t="e">
        <f>'Stats Global'!AF14</f>
        <v>#DIV/0!</v>
      </c>
      <c r="I9" s="12">
        <f>'Stats Global'!AE14</f>
        <v>0</v>
      </c>
      <c r="J9" s="8" t="e">
        <f>'Stats Global'!AH14</f>
        <v>#DIV/0!</v>
      </c>
      <c r="K9" s="12">
        <f>'Stats Global'!AG14</f>
        <v>0</v>
      </c>
      <c r="L9" s="17" t="s">
        <v>158</v>
      </c>
      <c r="T9" s="120" t="s">
        <v>202</v>
      </c>
      <c r="U9" s="12" t="str">
        <f t="shared" si="1"/>
        <v>../Images/5M_Final.png</v>
      </c>
      <c r="V9" s="12" t="str">
        <f t="shared" si="0"/>
        <v>../Images/Players/Sam 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162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201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 t="e">
        <f>'Stats Global'!AB16</f>
        <v>#DIV/0!</v>
      </c>
      <c r="E11" s="12">
        <f>'Stats Global'!AA16</f>
        <v>0</v>
      </c>
      <c r="F11" s="8" t="e">
        <f>'Stats Global'!AD16</f>
        <v>#DIV/0!</v>
      </c>
      <c r="G11" s="12">
        <f>'Stats Global'!AC16</f>
        <v>0</v>
      </c>
      <c r="H11" s="8" t="e">
        <f>'Stats Global'!AF16</f>
        <v>#DIV/0!</v>
      </c>
      <c r="I11" s="12">
        <f>'Stats Global'!AE16</f>
        <v>0</v>
      </c>
      <c r="J11" s="8" t="e">
        <f>'Stats Global'!AH16</f>
        <v>#DIV/0!</v>
      </c>
      <c r="K11" s="12">
        <f>'Stats Global'!AG16</f>
        <v>0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198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 t="e">
        <f>'Stats Global'!AB17</f>
        <v>#DIV/0!</v>
      </c>
      <c r="E12" s="12">
        <f>'Stats Global'!AA17</f>
        <v>0</v>
      </c>
      <c r="F12" s="8" t="e">
        <f>'Stats Global'!AD17</f>
        <v>#DIV/0!</v>
      </c>
      <c r="G12" s="12">
        <f>'Stats Global'!AC17</f>
        <v>0</v>
      </c>
      <c r="H12" s="8" t="e">
        <f>'Stats Global'!AF17</f>
        <v>#DIV/0!</v>
      </c>
      <c r="I12" s="12">
        <f>'Stats Global'!AE17</f>
        <v>0</v>
      </c>
      <c r="J12" s="8" t="e">
        <f>'Stats Global'!AH17</f>
        <v>#DIV/0!</v>
      </c>
      <c r="K12" s="12">
        <f>'Stats Global'!AG17</f>
        <v>0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193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 t="e">
        <f>'Stats Global'!AB18</f>
        <v>#DIV/0!</v>
      </c>
      <c r="E13" s="12">
        <f>'Stats Global'!AA18</f>
        <v>0</v>
      </c>
      <c r="F13" s="8" t="e">
        <f>'Stats Global'!AD18</f>
        <v>#DIV/0!</v>
      </c>
      <c r="G13" s="12">
        <f>'Stats Global'!AC18</f>
        <v>0</v>
      </c>
      <c r="H13" s="8" t="e">
        <f>'Stats Global'!AF18</f>
        <v>#DIV/0!</v>
      </c>
      <c r="I13" s="12">
        <f>'Stats Global'!AE18</f>
        <v>0</v>
      </c>
      <c r="J13" s="8" t="e">
        <f>'Stats Global'!AH18</f>
        <v>#DIV/0!</v>
      </c>
      <c r="K13" s="12">
        <f>'Stats Global'!AG18</f>
        <v>0</v>
      </c>
      <c r="L13" s="2" t="s">
        <v>53</v>
      </c>
      <c r="M13" s="2" t="s">
        <v>33</v>
      </c>
      <c r="N13" s="17"/>
      <c r="T13" s="121" t="s">
        <v>200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55</v>
      </c>
      <c r="C14" s="120" t="s">
        <v>26</v>
      </c>
      <c r="D14" s="8" t="e">
        <f>'Stats Global'!AB20</f>
        <v>#DIV/0!</v>
      </c>
      <c r="E14" s="12">
        <f>'Stats Global'!AA20</f>
        <v>0</v>
      </c>
      <c r="F14" s="8" t="e">
        <f>'Stats Global'!AD20</f>
        <v>#DIV/0!</v>
      </c>
      <c r="G14" s="12">
        <f>'Stats Global'!AC20</f>
        <v>0</v>
      </c>
      <c r="H14" s="8" t="e">
        <f>'Stats Global'!AF20</f>
        <v>#DIV/0!</v>
      </c>
      <c r="I14" s="12">
        <f>'Stats Global'!AE20</f>
        <v>0</v>
      </c>
      <c r="J14" s="8" t="e">
        <f>'Stats Global'!AH20</f>
        <v>#DIV/0!</v>
      </c>
      <c r="K14" s="12">
        <f>'Stats Global'!AG20</f>
        <v>0</v>
      </c>
      <c r="L14" s="2" t="s">
        <v>56</v>
      </c>
      <c r="M14" s="2" t="s">
        <v>33</v>
      </c>
      <c r="N14" s="17" t="s">
        <v>150</v>
      </c>
      <c r="O14" s="17" t="s">
        <v>151</v>
      </c>
      <c r="P14" s="17" t="s">
        <v>156</v>
      </c>
      <c r="Q14" s="17" t="s">
        <v>155</v>
      </c>
      <c r="T14" s="121" t="s">
        <v>202</v>
      </c>
      <c r="U14" s="12" t="str">
        <f t="shared" si="1"/>
        <v>../Images/5M_Final.png</v>
      </c>
      <c r="V14" s="1" t="str">
        <f t="shared" si="0"/>
        <v>../Images/Players/Nick.png</v>
      </c>
      <c r="X14" s="2" t="s">
        <v>57</v>
      </c>
    </row>
    <row r="15" spans="2:24" ht="14.25" customHeight="1" x14ac:dyDescent="0.45">
      <c r="B15" s="2" t="s">
        <v>58</v>
      </c>
      <c r="C15" s="120" t="s">
        <v>47</v>
      </c>
      <c r="D15" s="8" t="e">
        <f>'Stats Global'!AB21</f>
        <v>#DIV/0!</v>
      </c>
      <c r="E15" s="12">
        <f>'Stats Global'!AA21</f>
        <v>0</v>
      </c>
      <c r="F15" s="8" t="e">
        <f>'Stats Global'!AD21</f>
        <v>#DIV/0!</v>
      </c>
      <c r="G15" s="12">
        <f>'Stats Global'!AC21</f>
        <v>0</v>
      </c>
      <c r="H15" s="8" t="e">
        <f>'Stats Global'!AF21</f>
        <v>#DIV/0!</v>
      </c>
      <c r="I15" s="12">
        <f>'Stats Global'!AE21</f>
        <v>0</v>
      </c>
      <c r="J15" s="8" t="e">
        <f>'Stats Global'!AH21</f>
        <v>#DIV/0!</v>
      </c>
      <c r="K15" s="12">
        <f>'Stats Global'!AG21</f>
        <v>0</v>
      </c>
      <c r="L15" s="2" t="s">
        <v>59</v>
      </c>
      <c r="M15" s="17" t="s">
        <v>147</v>
      </c>
      <c r="N15" s="17" t="s">
        <v>148</v>
      </c>
      <c r="O15" s="17" t="s">
        <v>156</v>
      </c>
      <c r="P15" s="17" t="s">
        <v>155</v>
      </c>
      <c r="Q15" s="17" t="s">
        <v>158</v>
      </c>
      <c r="T15" s="121" t="s">
        <v>199</v>
      </c>
      <c r="U15" s="12" t="str">
        <f t="shared" si="1"/>
        <v>../Images/LG_Final.png</v>
      </c>
      <c r="V15" s="1" t="str">
        <f t="shared" si="0"/>
        <v>../Images/Players/Chris.png</v>
      </c>
      <c r="X15" s="2" t="s">
        <v>60</v>
      </c>
    </row>
    <row r="16" spans="2:24" ht="14.25" customHeight="1" x14ac:dyDescent="0.45">
      <c r="B16" s="2" t="s">
        <v>61</v>
      </c>
      <c r="C16" s="2" t="s">
        <v>47</v>
      </c>
      <c r="D16" s="8" t="e">
        <f>'Stats Global'!AB22</f>
        <v>#DIV/0!</v>
      </c>
      <c r="E16" s="12">
        <f>'Stats Global'!AA22</f>
        <v>0</v>
      </c>
      <c r="F16" s="8" t="e">
        <f>'Stats Global'!AD22</f>
        <v>#DIV/0!</v>
      </c>
      <c r="G16" s="12">
        <f>'Stats Global'!AC22</f>
        <v>0</v>
      </c>
      <c r="H16" s="8" t="e">
        <f>'Stats Global'!AF22</f>
        <v>#DIV/0!</v>
      </c>
      <c r="I16" s="12">
        <f>'Stats Global'!AE22</f>
        <v>0</v>
      </c>
      <c r="J16" s="8" t="e">
        <f>'Stats Global'!AH22</f>
        <v>#DIV/0!</v>
      </c>
      <c r="K16" s="12">
        <f>'Stats Global'!AG22</f>
        <v>0</v>
      </c>
      <c r="L16" s="2" t="s">
        <v>163</v>
      </c>
      <c r="M16" s="2" t="s">
        <v>40</v>
      </c>
      <c r="N16" s="2" t="s">
        <v>36</v>
      </c>
      <c r="O16" s="2" t="s">
        <v>32</v>
      </c>
      <c r="P16" s="2" t="s">
        <v>62</v>
      </c>
      <c r="Q16" s="17" t="s">
        <v>153</v>
      </c>
      <c r="R16" s="17" t="s">
        <v>154</v>
      </c>
      <c r="S16" s="17" t="s">
        <v>158</v>
      </c>
      <c r="T16" s="105" t="s">
        <v>194</v>
      </c>
      <c r="U16" s="12" t="str">
        <f t="shared" si="1"/>
        <v>../Images/LG_Final.png</v>
      </c>
      <c r="V16" s="1" t="str">
        <f t="shared" si="0"/>
        <v>../Images/Players/Angus.png</v>
      </c>
      <c r="X16" s="17" t="s">
        <v>165</v>
      </c>
    </row>
    <row r="17" spans="2:24" ht="14.25" customHeight="1" x14ac:dyDescent="0.45">
      <c r="B17" s="2" t="s">
        <v>64</v>
      </c>
      <c r="C17" s="120" t="s">
        <v>31</v>
      </c>
      <c r="D17" s="8" t="e">
        <f>'Stats Global'!AB23</f>
        <v>#DIV/0!</v>
      </c>
      <c r="E17" s="12">
        <f>'Stats Global'!AA23</f>
        <v>0</v>
      </c>
      <c r="F17" s="8" t="e">
        <f>'Stats Global'!AD23</f>
        <v>#DIV/0!</v>
      </c>
      <c r="G17" s="12">
        <f>'Stats Global'!AC23</f>
        <v>0</v>
      </c>
      <c r="H17" s="8" t="e">
        <f>'Stats Global'!AF23</f>
        <v>#DIV/0!</v>
      </c>
      <c r="I17" s="12">
        <f>'Stats Global'!AE23</f>
        <v>0</v>
      </c>
      <c r="J17" s="8" t="e">
        <f>'Stats Global'!AH23</f>
        <v>#DIV/0!</v>
      </c>
      <c r="K17" s="12">
        <f>'Stats Global'!AG23</f>
        <v>0</v>
      </c>
      <c r="L17" s="2" t="s">
        <v>65</v>
      </c>
      <c r="M17" s="2" t="s">
        <v>33</v>
      </c>
      <c r="N17" s="17" t="s">
        <v>149</v>
      </c>
      <c r="T17" s="120" t="s">
        <v>200</v>
      </c>
      <c r="U17" s="12" t="str">
        <f t="shared" si="1"/>
        <v>../Images/WW_Final.png</v>
      </c>
      <c r="V17" s="1" t="str">
        <f t="shared" si="0"/>
        <v>../Images/Players/Willie.png</v>
      </c>
      <c r="X17" s="2" t="s">
        <v>63</v>
      </c>
    </row>
    <row r="18" spans="2:24" ht="14.25" customHeight="1" x14ac:dyDescent="0.45">
      <c r="B18" s="2" t="s">
        <v>67</v>
      </c>
      <c r="C18" s="120" t="s">
        <v>26</v>
      </c>
      <c r="D18" s="8" t="e">
        <f>'Stats Global'!AB24</f>
        <v>#DIV/0!</v>
      </c>
      <c r="E18" s="12">
        <f>'Stats Global'!AA24</f>
        <v>0</v>
      </c>
      <c r="F18" s="8" t="e">
        <f>'Stats Global'!AD24</f>
        <v>#DIV/0!</v>
      </c>
      <c r="G18" s="12">
        <f>'Stats Global'!AC24</f>
        <v>0</v>
      </c>
      <c r="H18" s="8" t="e">
        <f>'Stats Global'!AF24</f>
        <v>#DIV/0!</v>
      </c>
      <c r="I18" s="12">
        <f>'Stats Global'!AE24</f>
        <v>0</v>
      </c>
      <c r="J18" s="8" t="e">
        <f>'Stats Global'!AH24</f>
        <v>#DIV/0!</v>
      </c>
      <c r="K18" s="12">
        <f>'Stats Global'!AG24</f>
        <v>0</v>
      </c>
      <c r="L18" s="17" t="s">
        <v>155</v>
      </c>
      <c r="M18" s="17" t="s">
        <v>158</v>
      </c>
      <c r="T18" s="120" t="s">
        <v>202</v>
      </c>
      <c r="U18" s="12" t="str">
        <f t="shared" si="1"/>
        <v>../Images/5M_Final.png</v>
      </c>
      <c r="V18" s="1" t="str">
        <f t="shared" si="0"/>
        <v>../Images/Players/Mitch.png</v>
      </c>
      <c r="X18" s="2" t="s">
        <v>66</v>
      </c>
    </row>
    <row r="19" spans="2:24" ht="14.25" customHeight="1" x14ac:dyDescent="0.45">
      <c r="L19" s="17"/>
      <c r="V19" s="12"/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B21" s="127" t="s">
        <v>119</v>
      </c>
      <c r="C21" s="127"/>
      <c r="D21" s="127"/>
      <c r="X21" s="2" t="s">
        <v>70</v>
      </c>
    </row>
    <row r="22" spans="2:24" ht="14.25" customHeight="1" x14ac:dyDescent="0.45">
      <c r="B22" s="127"/>
      <c r="C22" s="127"/>
      <c r="D22" s="127"/>
      <c r="X22" s="2" t="s">
        <v>71</v>
      </c>
    </row>
    <row r="23" spans="2:24" ht="14.25" customHeight="1" x14ac:dyDescent="0.9">
      <c r="B23" s="17"/>
      <c r="C23" s="51"/>
      <c r="D23" s="51"/>
      <c r="X23" s="2" t="s">
        <v>73</v>
      </c>
    </row>
    <row r="24" spans="2:24" ht="14.25" customHeight="1" x14ac:dyDescent="0.9">
      <c r="B24" s="18" t="str">
        <f>B48&amp;":["&amp;B49&amp;B50&amp;B51&amp;B52&amp;B53&amp;B54&amp;B55&amp;B56&amp;B57&amp;B58&amp;B59&amp;B60&amp;B61&amp;B62&amp;B63&amp;B64&amp;"],"</f>
        <v>"Name":["Jasper Collier","Conor Farrington","Alexander Galt","Rudy Hoschke","Michael Iffland","Lukas Johnston","Sam James","Clarrie Jones","William Kim","Samuel McConaghy","Ryan Pattemore","Nicholas Szogi","Christopher Tomkinson","Angus Walker","Willie Weekes","Mitch Yue"],</v>
      </c>
      <c r="C24" s="17"/>
      <c r="D24" s="17"/>
      <c r="F24" s="51"/>
      <c r="G24" s="18"/>
      <c r="H24" s="18"/>
      <c r="I24" s="18"/>
      <c r="J24" s="18"/>
      <c r="K24" s="18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2" t="s">
        <v>74</v>
      </c>
    </row>
    <row r="25" spans="2:24" ht="14.25" customHeight="1" x14ac:dyDescent="0.9">
      <c r="B25" s="18" t="str">
        <f>C48&amp;":["&amp;C49&amp;C50&amp;C51&amp;C52&amp;C53&amp;C54&amp;C55&amp;C56&amp;C57&amp;C58&amp;C59&amp;C60&amp;C61&amp;C62&amp;C63&amp;C64&amp;"],"</f>
        <v>"Team":["Loose Gooses","Loose Gooses","5 Musketeers","Wet Willies","Wet Willies","Wet Willies","5 Musketeers","Wet Willies","Loose Gooses","5 Musketeers","Wet Willies","5 Musketeers","Loose Gooses","Loose Gooses","Wet Willies","5 Musketeers"],</v>
      </c>
      <c r="C25" s="17"/>
      <c r="D25" s="17"/>
      <c r="F25" s="5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75</v>
      </c>
    </row>
    <row r="26" spans="2:24" ht="14.25" customHeight="1" x14ac:dyDescent="0.45">
      <c r="B26" s="18" t="e">
        <f>D48&amp;":["&amp;D49&amp;D50&amp;D51&amp;D52&amp;D53&amp;D54&amp;D55&amp;D56&amp;D57&amp;D58&amp;D59&amp;D60&amp;D61&amp;D62&amp;D63&amp;D64&amp;"],"</f>
        <v>#DIV/0!</v>
      </c>
      <c r="C26" s="17"/>
      <c r="D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2:24" ht="14.25" customHeight="1" x14ac:dyDescent="0.45">
      <c r="B27" s="17" t="str">
        <f>E48&amp;":["&amp;E49&amp;E50&amp;E51&amp;E52&amp;E53&amp;E54&amp;E55&amp;E56&amp;E57&amp;E58&amp;E59&amp;E60&amp;E61&amp;E62&amp;E63&amp;E64&amp;"],"</f>
        <v>"TP":[0,0,0,0,0,0,0,0,0,0,0,0,0,0,0,0],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e">
        <f>F48&amp;":["&amp;F49&amp;F50&amp;F51&amp;F52&amp;F53&amp;F54&amp;F55&amp;F56&amp;F57&amp;F58&amp;F59&amp;F60&amp;F61&amp;F62&amp;F63&amp;F64&amp;"],"</f>
        <v>#DIV/0!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G48&amp;":["&amp;G49&amp;G50&amp;G51&amp;G52&amp;G53&amp;G54&amp;G55&amp;G56&amp;G57&amp;G58&amp;G59&amp;G60&amp;G61&amp;G62&amp;G63&amp;G64&amp;"],"</f>
        <v>"TF":[0,0,0,0,0,0,0,0,0,0,0,0,0,0,0,0],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e">
        <f>H48&amp;":["&amp;H49&amp;H50&amp;H51&amp;H52&amp;H53&amp;H54&amp;H55&amp;H56&amp;H57&amp;H58&amp;H59&amp;H60&amp;H61&amp;H62&amp;H63&amp;H64&amp;"],"</f>
        <v>#DIV/0!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I48&amp;":["&amp;I49&amp;I50&amp;I51&amp;I52&amp;I53&amp;I54&amp;I55&amp;I56&amp;I57&amp;I58&amp;I59&amp;I60&amp;I61&amp;I62&amp;I63&amp;I64&amp;"],"</f>
        <v>"TM":[0,0,0,0,0,0,0,0,0,0,0,0,0,0,0,0],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e">
        <f>J48&amp;":["&amp;J49&amp;J50&amp;J51&amp;J52&amp;J53&amp;J54&amp;J55&amp;J56&amp;J57&amp;J58&amp;J59&amp;J60&amp;J61&amp;J62&amp;J63&amp;J64&amp;"],"</f>
        <v>#DIV/0!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K48&amp;":["&amp;K49&amp;K50&amp;K51&amp;K52&amp;K53&amp;K54&amp;K55&amp;K56&amp;K57&amp;K58&amp;K59&amp;K60&amp;K61&amp;K62&amp;K63&amp;K64&amp;"],"</f>
        <v>"TT":[0,0,0,0,0,0,0,0,0,0,0,0,0,0,0,0],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L48&amp;":["&amp;L49&amp;L50&amp;L51&amp;L52&amp;L53&amp;L54&amp;L55&amp;L56&amp;L57&amp;L58&amp;L59&amp;L60&amp;L61&amp;L62&amp;L63&amp;L64&amp;"],"</f>
        <v>"AccoladesOne":["","","All-Defence Team T1","All-Offence Team T1","Playmaker T1","MVP Runner Up T1","Champion T2","LTBO Manager","MVP T1","GM","Perimeter T1","The Biggest Bird","MIP T1","LTBO CEO","Teammate T1","All-2nd-Defence Team T2"],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M48&amp;":["&amp;M49&amp;M50&amp;M51&amp;M52&amp;M53&amp;M54&amp;M55&amp;M56&amp;M57&amp;M58&amp;M59&amp;M60&amp;M61&amp;M62&amp;M63&amp;M64&amp;"],"</f>
        <v>"AccoladesTwo":["","","Champion T1","All-Defence Team T1","Thirdman T1","All-Offence Team T1","","Champion T1","All-Offence Team T1","All-Offence Team T1","Champion T1","Champion T1","MIP T2","GM","Champion T1","Champion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N48&amp;":["&amp;N49&amp;N50&amp;N51&amp;N52&amp;N53&amp;N54&amp;N55&amp;N56&amp;N57&amp;N58&amp;N59&amp;N60&amp;N61&amp;N62&amp;N63&amp;N64&amp;"],"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O48&amp;":["&amp;O49&amp;O50&amp;O51&amp;O52&amp;O53&amp;O54&amp;O55&amp;O56&amp;O57&amp;O58&amp;O59&amp;O60&amp;O61&amp;O62&amp;O63&amp;O64&amp;"],"</f>
        <v>"AccoladesFour":["","","All-Defence Team T2","All-Offence Team T2","All-2nd-Defence Team T2","","","Fifthman T2","All-2nd-Offence Team T2","All-Offence Team T2","","X-Factor T2","All-2nd-Offence Team T2","All-Defence Team T1","",""],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P48&amp;":["&amp;P49&amp;P50&amp;P51&amp;P52&amp;P53&amp;P54&amp;P55&amp;P56&amp;P57&amp;P58&amp;P59&amp;P60&amp;P61&amp;P62&amp;P63&amp;P64&amp;"],"</f>
        <v>"AccoladesFive":["","","","All-Defence Team T2","","","","All-2nd-Offence Team T2","All-Defence Team T2","All-Defence Team T2","","All-2nd-Offence Team T2","All-2nd-Defence Team T2","Scoring Champ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Q48&amp;":["&amp;Q49&amp;Q50&amp;Q51&amp;Q52&amp;Q53&amp;Q54&amp;Q55&amp;Q56&amp;Q57&amp;Q58&amp;Q59&amp;Q60&amp;Q61&amp;Q62&amp;Q63&amp;Q64&amp;"],"</f>
        <v>"AccoladesSix":["","","","Scoring Champ T2","","","","All-2nd-Defence Team T2","Champion T2","","","All-2nd-Defence Team T2","Champion T2","All-Offence Team T2","",""],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R48&amp;":["&amp;R49&amp;R50&amp;R51&amp;R52&amp;R53&amp;R54&amp;R55&amp;R56&amp;R57&amp;R58&amp;R59&amp;R60&amp;R61&amp;R62&amp;R63&amp;R64&amp;"],"</f>
        <v>"AccoladesSeven":["","","","GM","","","","Champion T2","Finals MVP T2","","","","","All-Defence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S48&amp;":["&amp;S49&amp;S50&amp;S51&amp;S52&amp;S53&amp;S54&amp;S55&amp;S56&amp;S57&amp;S58&amp;S59&amp;S60&amp;S61&amp;S62&amp;S63&amp;S64&amp;"],"</f>
        <v>"AccoladesEight":["","","","","","","","","","","","","","Champion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T48&amp;":["&amp;T49&amp;T50&amp;T51&amp;T52&amp;T53&amp;T54&amp;T55&amp;T56&amp;T57&amp;T58&amp;T59&amp;T60&amp;T61&amp;T62&amp;T63&amp;T64&amp;"],"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5 Musketeers","Drafted by Loose Gooses","GM of Loose Gooses","Drafted by Wet Willies","Drafted by 5 Musketeers"],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U48&amp;":["&amp;U49&amp;U50&amp;U51&amp;U52&amp;U53&amp;U54&amp;U55&amp;U56&amp;U57&amp;U58&amp;U59&amp;U60&amp;U61&amp;U62&amp;U63&amp;U64&amp;"],"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LG_Final.png","../Images/LG_Final.png","../Images/WW_Final.png","../Images/5M_Final.png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V48&amp;":["&amp;V49&amp;V50&amp;V51&amp;V52&amp;V53&amp;V54&amp;V55&amp;V56&amp;V57&amp;V58&amp;V59&amp;V60&amp;V61&amp;V62&amp;V63&amp;V64&amp;"],"</f>
        <v>"PlayerImage":["../Images/Players/Jasper.png","../Images/Players/Conor.png","../Images/Players/Alex.png","../Images/Players/Rudy.png","../Images/Players/Michael.png","../Images/Players/Lukas.png","../Images/Players/Sam J.png","../Images/Players/Clarrie.png","../Images/Players/Kimmy.png","../Images/Players/SamM.png","../Images/Players/Ryan.png","../Images/Players/Nick.png","../Images/Players/Chris.png","../Images/Players/Angus.png","../Images/Players/Willie.png","../Images/Players/Mitch.png"],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8" t="str">
        <f>CHAR(34)&amp;B2&amp;CHAR(34)</f>
        <v>"Name"</v>
      </c>
      <c r="C48" s="18" t="str">
        <f>CHAR(34)&amp;C2&amp;CHAR(34)</f>
        <v>"Team"</v>
      </c>
      <c r="D48" s="18" t="str">
        <f>CHAR(34)&amp;"PPG"&amp;CHAR(34)</f>
        <v>"PPG"</v>
      </c>
      <c r="E48" s="18" t="str">
        <f>CHAR(34)&amp;"TP"&amp;CHAR(34)</f>
        <v>"TP"</v>
      </c>
      <c r="F48" s="18" t="str">
        <f>CHAR(34)&amp;"FPG"&amp;CHAR(34)</f>
        <v>"FPG"</v>
      </c>
      <c r="G48" s="18" t="str">
        <f>CHAR(34)&amp;"TF"&amp;CHAR(34)</f>
        <v>"TF"</v>
      </c>
      <c r="H48" s="18" t="str">
        <f>CHAR(34)&amp;"MPG"&amp;CHAR(34)</f>
        <v>"MPG"</v>
      </c>
      <c r="I48" s="18" t="str">
        <f>CHAR(34)&amp;"TM"&amp;CHAR(34)</f>
        <v>"TM"</v>
      </c>
      <c r="J48" s="18" t="str">
        <f>CHAR(34)&amp;"TPG"&amp;CHAR(34)</f>
        <v>"TPG"</v>
      </c>
      <c r="K48" s="18" t="str">
        <f>CHAR(34)&amp;"TT"&amp;CHAR(34)</f>
        <v>"TT"</v>
      </c>
      <c r="L48" s="18" t="str">
        <f t="shared" ref="L48:V48" si="2">CHAR(34)&amp;L2&amp;CHAR(34)</f>
        <v>"AccoladesOne"</v>
      </c>
      <c r="M48" s="18" t="str">
        <f t="shared" si="2"/>
        <v>"AccoladesTwo"</v>
      </c>
      <c r="N48" s="18" t="str">
        <f t="shared" si="2"/>
        <v>"AccoladesThree"</v>
      </c>
      <c r="O48" s="18" t="str">
        <f t="shared" si="2"/>
        <v>"AccoladesFour"</v>
      </c>
      <c r="P48" s="18" t="str">
        <f t="shared" si="2"/>
        <v>"AccoladesFive"</v>
      </c>
      <c r="Q48" s="18" t="str">
        <f t="shared" si="2"/>
        <v>"AccoladesSix"</v>
      </c>
      <c r="R48" s="18" t="str">
        <f t="shared" si="2"/>
        <v>"AccoladesSeven"</v>
      </c>
      <c r="S48" s="18" t="str">
        <f t="shared" si="2"/>
        <v>"AccoladesEight"</v>
      </c>
      <c r="T48" s="18" t="str">
        <f t="shared" si="2"/>
        <v>"History"</v>
      </c>
      <c r="U48" s="18" t="str">
        <f t="shared" si="2"/>
        <v>"TeamImage"</v>
      </c>
      <c r="V48" s="18" t="str">
        <f t="shared" si="2"/>
        <v>"PlayerImage"</v>
      </c>
      <c r="W48" s="17"/>
    </row>
    <row r="49" spans="2:23" ht="14.25" customHeight="1" x14ac:dyDescent="0.45">
      <c r="B49" s="18" t="str">
        <f t="shared" ref="B49:C63" si="3">CHAR(34)&amp;B3&amp;CHAR(34)&amp;","</f>
        <v>"Jasper Collier",</v>
      </c>
      <c r="C49" s="18" t="str">
        <f t="shared" si="3"/>
        <v>"Loose Gooses",</v>
      </c>
      <c r="D49" s="18" t="e">
        <f t="shared" ref="D49:D63" si="4">ROUND(D3,2)&amp;","</f>
        <v>#DIV/0!</v>
      </c>
      <c r="E49" s="18" t="str">
        <f t="shared" ref="E49:E63" si="5">E3&amp;","</f>
        <v>0,</v>
      </c>
      <c r="F49" s="18" t="e">
        <f t="shared" ref="F49:F63" si="6">ROUND(F3,2)&amp;","</f>
        <v>#DIV/0!</v>
      </c>
      <c r="G49" s="18" t="str">
        <f t="shared" ref="G49:G63" si="7">G3&amp;","</f>
        <v>0,</v>
      </c>
      <c r="H49" s="18" t="e">
        <f t="shared" ref="H49:H63" si="8">ROUND(H3,2)&amp;","</f>
        <v>#DIV/0!</v>
      </c>
      <c r="I49" s="18" t="str">
        <f t="shared" ref="I49:I63" si="9">I3&amp;","</f>
        <v>0,</v>
      </c>
      <c r="J49" s="18" t="e">
        <f t="shared" ref="J49:J63" si="10">ROUND(J3,2)&amp;","</f>
        <v>#DIV/0!</v>
      </c>
      <c r="K49" s="18" t="str">
        <f t="shared" ref="K49:K63" si="11">K3&amp;","</f>
        <v>0,</v>
      </c>
      <c r="L49" s="18" t="str">
        <f>CHAR(34)&amp;L3&amp;CHAR(34)&amp;","</f>
        <v>"",</v>
      </c>
      <c r="M49" s="18" t="str">
        <f t="shared" ref="M49:S49" si="12">CHAR(34)&amp;M3&amp;CHAR(34)&amp;","</f>
        <v>"",</v>
      </c>
      <c r="N49" s="18" t="str">
        <f t="shared" si="12"/>
        <v>"",</v>
      </c>
      <c r="O49" s="18" t="str">
        <f t="shared" si="12"/>
        <v>"",</v>
      </c>
      <c r="P49" s="18" t="str">
        <f t="shared" si="12"/>
        <v>"",</v>
      </c>
      <c r="Q49" s="18" t="str">
        <f t="shared" si="12"/>
        <v>"",</v>
      </c>
      <c r="R49" s="18" t="str">
        <f t="shared" si="12"/>
        <v>"",</v>
      </c>
      <c r="S49" s="18" t="str">
        <f t="shared" si="12"/>
        <v>"",</v>
      </c>
      <c r="T49" s="18" t="str">
        <f t="shared" ref="T49:V49" si="13">CHAR(34)&amp;T3&amp;CHAR(34)&amp;","</f>
        <v>"Drafted by Loose Gooses",</v>
      </c>
      <c r="U49" s="18" t="str">
        <f t="shared" si="13"/>
        <v>"../Images/LG_Final.png",</v>
      </c>
      <c r="V49" s="18" t="str">
        <f t="shared" si="13"/>
        <v>"../Images/Players/Jasper.png",</v>
      </c>
      <c r="W49" s="17"/>
    </row>
    <row r="50" spans="2:23" ht="14.25" customHeight="1" x14ac:dyDescent="0.45">
      <c r="B50" s="18" t="str">
        <f t="shared" si="3"/>
        <v>"Conor Farrington",</v>
      </c>
      <c r="C50" s="18" t="str">
        <f t="shared" si="3"/>
        <v>"Loose Gooses",</v>
      </c>
      <c r="D50" s="18" t="e">
        <f t="shared" si="4"/>
        <v>#DIV/0!</v>
      </c>
      <c r="E50" s="18" t="str">
        <f t="shared" si="5"/>
        <v>0,</v>
      </c>
      <c r="F50" s="18" t="e">
        <f t="shared" si="6"/>
        <v>#DIV/0!</v>
      </c>
      <c r="G50" s="18" t="str">
        <f t="shared" si="7"/>
        <v>0,</v>
      </c>
      <c r="H50" s="18" t="e">
        <f t="shared" si="8"/>
        <v>#DIV/0!</v>
      </c>
      <c r="I50" s="18" t="str">
        <f t="shared" si="9"/>
        <v>0,</v>
      </c>
      <c r="J50" s="18" t="e">
        <f t="shared" si="10"/>
        <v>#DIV/0!</v>
      </c>
      <c r="K50" s="18" t="str">
        <f t="shared" si="11"/>
        <v>0,</v>
      </c>
      <c r="L50" s="18" t="str">
        <f t="shared" ref="L50:S63" si="14">CHAR(34)&amp;L4&amp;CHAR(34)&amp;","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ref="T50:V50" si="15">CHAR(34)&amp;T4&amp;CHAR(34)&amp;","</f>
        <v>"Drafted by Loose Gooses",</v>
      </c>
      <c r="U50" s="18" t="str">
        <f t="shared" si="15"/>
        <v>"../Images/LG_Final.png",</v>
      </c>
      <c r="V50" s="18" t="str">
        <f t="shared" si="15"/>
        <v>"../Images/Players/Conor.png",</v>
      </c>
    </row>
    <row r="51" spans="2:23" ht="14.25" customHeight="1" x14ac:dyDescent="0.45">
      <c r="B51" s="18" t="str">
        <f t="shared" si="3"/>
        <v>"Alexander Galt",</v>
      </c>
      <c r="C51" s="18" t="str">
        <f t="shared" si="3"/>
        <v>"5 Musketeers",</v>
      </c>
      <c r="D51" s="18" t="e">
        <f t="shared" si="4"/>
        <v>#DIV/0!</v>
      </c>
      <c r="E51" s="18" t="str">
        <f t="shared" si="5"/>
        <v>0,</v>
      </c>
      <c r="F51" s="18" t="e">
        <f t="shared" si="6"/>
        <v>#DIV/0!</v>
      </c>
      <c r="G51" s="18" t="str">
        <f t="shared" si="7"/>
        <v>0,</v>
      </c>
      <c r="H51" s="18" t="e">
        <f t="shared" si="8"/>
        <v>#DIV/0!</v>
      </c>
      <c r="I51" s="18" t="str">
        <f t="shared" si="9"/>
        <v>0,</v>
      </c>
      <c r="J51" s="18" t="e">
        <f t="shared" si="10"/>
        <v>#DIV/0!</v>
      </c>
      <c r="K51" s="18" t="str">
        <f t="shared" si="11"/>
        <v>0,</v>
      </c>
      <c r="L51" s="18" t="str">
        <f t="shared" si="14"/>
        <v>"All-Defence Team T1",</v>
      </c>
      <c r="M51" s="18" t="str">
        <f t="shared" si="14"/>
        <v>"Champion T1",</v>
      </c>
      <c r="N51" s="18" t="str">
        <f t="shared" si="14"/>
        <v>"All-Offence Team T2",</v>
      </c>
      <c r="O51" s="18" t="str">
        <f t="shared" si="14"/>
        <v>"All-Defence Team T2",</v>
      </c>
      <c r="P51" s="18" t="str">
        <f t="shared" si="14"/>
        <v>"",</v>
      </c>
      <c r="Q51" s="18" t="str">
        <f t="shared" si="14"/>
        <v>"",</v>
      </c>
      <c r="R51" s="18" t="str">
        <f t="shared" si="14"/>
        <v>"",</v>
      </c>
      <c r="S51" s="18" t="str">
        <f t="shared" si="14"/>
        <v>"",</v>
      </c>
      <c r="T51" s="18" t="str">
        <f t="shared" ref="T51:V51" si="16">CHAR(34)&amp;T5&amp;CHAR(34)&amp;","</f>
        <v>"Retained by 5 Musketeers",</v>
      </c>
      <c r="U51" s="18" t="str">
        <f t="shared" si="16"/>
        <v>"../Images/5M_Final.png",</v>
      </c>
      <c r="V51" s="18" t="str">
        <f t="shared" si="16"/>
        <v>"../Images/Players/Alex.png",</v>
      </c>
    </row>
    <row r="52" spans="2:23" ht="14.25" customHeight="1" x14ac:dyDescent="0.45">
      <c r="B52" s="18" t="str">
        <f t="shared" si="3"/>
        <v>"Rudy Hoschke",</v>
      </c>
      <c r="C52" s="18" t="str">
        <f t="shared" si="3"/>
        <v>"Wet Willies",</v>
      </c>
      <c r="D52" s="18" t="e">
        <f t="shared" si="4"/>
        <v>#DIV/0!</v>
      </c>
      <c r="E52" s="18" t="str">
        <f t="shared" si="5"/>
        <v>0,</v>
      </c>
      <c r="F52" s="18" t="e">
        <f t="shared" si="6"/>
        <v>#DIV/0!</v>
      </c>
      <c r="G52" s="18" t="str">
        <f t="shared" si="7"/>
        <v>0,</v>
      </c>
      <c r="H52" s="18" t="e">
        <f t="shared" si="8"/>
        <v>#DIV/0!</v>
      </c>
      <c r="I52" s="18" t="str">
        <f t="shared" si="9"/>
        <v>0,</v>
      </c>
      <c r="J52" s="18" t="e">
        <f t="shared" si="10"/>
        <v>#DIV/0!</v>
      </c>
      <c r="K52" s="18" t="str">
        <f t="shared" si="11"/>
        <v>0,</v>
      </c>
      <c r="L52" s="18" t="str">
        <f t="shared" si="14"/>
        <v>"All-Offence Team T1",</v>
      </c>
      <c r="M52" s="18" t="str">
        <f t="shared" si="14"/>
        <v>"All-Defence Team T1",</v>
      </c>
      <c r="N52" s="18" t="str">
        <f t="shared" si="14"/>
        <v>"Champion T1",</v>
      </c>
      <c r="O52" s="18" t="str">
        <f t="shared" si="14"/>
        <v>"All-Offence Team T2",</v>
      </c>
      <c r="P52" s="18" t="str">
        <f t="shared" si="14"/>
        <v>"All-Defence Team T2",</v>
      </c>
      <c r="Q52" s="18" t="str">
        <f t="shared" si="14"/>
        <v>"Scoring Champ T2",</v>
      </c>
      <c r="R52" s="18" t="str">
        <f t="shared" si="14"/>
        <v>"GM",</v>
      </c>
      <c r="S52" s="18" t="str">
        <f t="shared" si="14"/>
        <v>"",</v>
      </c>
      <c r="T52" s="18" t="str">
        <f t="shared" ref="T52:V52" si="17">CHAR(34)&amp;T6&amp;CHAR(34)&amp;","</f>
        <v>"GM of Wet Willies",</v>
      </c>
      <c r="U52" s="18" t="str">
        <f t="shared" si="17"/>
        <v>"../Images/WW_Final.png",</v>
      </c>
      <c r="V52" s="18" t="str">
        <f t="shared" si="17"/>
        <v>"../Images/Players/Rudy.png",</v>
      </c>
    </row>
    <row r="53" spans="2:23" ht="14.25" customHeight="1" x14ac:dyDescent="0.45">
      <c r="B53" s="18" t="str">
        <f t="shared" si="3"/>
        <v>"Michael Iffland",</v>
      </c>
      <c r="C53" s="18" t="str">
        <f t="shared" si="3"/>
        <v>"Wet Willies",</v>
      </c>
      <c r="D53" s="18" t="e">
        <f t="shared" si="4"/>
        <v>#DIV/0!</v>
      </c>
      <c r="E53" s="18" t="str">
        <f t="shared" si="5"/>
        <v>0,</v>
      </c>
      <c r="F53" s="18" t="e">
        <f t="shared" si="6"/>
        <v>#DIV/0!</v>
      </c>
      <c r="G53" s="18" t="str">
        <f t="shared" si="7"/>
        <v>0,</v>
      </c>
      <c r="H53" s="18" t="e">
        <f t="shared" si="8"/>
        <v>#DIV/0!</v>
      </c>
      <c r="I53" s="18" t="str">
        <f t="shared" si="9"/>
        <v>0,</v>
      </c>
      <c r="J53" s="18" t="e">
        <f t="shared" si="10"/>
        <v>#DIV/0!</v>
      </c>
      <c r="K53" s="18" t="str">
        <f t="shared" si="11"/>
        <v>0,</v>
      </c>
      <c r="L53" s="18" t="str">
        <f t="shared" si="14"/>
        <v>"Playmaker T1",</v>
      </c>
      <c r="M53" s="18" t="str">
        <f t="shared" si="14"/>
        <v>"Thirdman T1",</v>
      </c>
      <c r="N53" s="18" t="str">
        <f t="shared" si="14"/>
        <v>"All-Offence Team T2",</v>
      </c>
      <c r="O53" s="18" t="str">
        <f t="shared" si="14"/>
        <v>"All-2nd-Defence Team T2",</v>
      </c>
      <c r="P53" s="18" t="str">
        <f t="shared" si="14"/>
        <v>"",</v>
      </c>
      <c r="Q53" s="18" t="str">
        <f t="shared" si="14"/>
        <v>"",</v>
      </c>
      <c r="R53" s="18" t="str">
        <f t="shared" si="14"/>
        <v>"",</v>
      </c>
      <c r="S53" s="18" t="str">
        <f t="shared" si="14"/>
        <v>"",</v>
      </c>
      <c r="T53" s="18" t="str">
        <f t="shared" ref="T53:V53" si="18">CHAR(34)&amp;T7&amp;CHAR(34)&amp;","</f>
        <v>"Retained by Wet Willies",</v>
      </c>
      <c r="U53" s="18" t="str">
        <f t="shared" si="18"/>
        <v>"../Images/WW_Final.png",</v>
      </c>
      <c r="V53" s="18" t="str">
        <f t="shared" si="18"/>
        <v>"../Images/Players/Michael.png",</v>
      </c>
    </row>
    <row r="54" spans="2:23" ht="14.25" customHeight="1" x14ac:dyDescent="0.45">
      <c r="B54" s="18" t="str">
        <f t="shared" si="3"/>
        <v>"Lukas Johnston",</v>
      </c>
      <c r="C54" s="18" t="str">
        <f t="shared" si="3"/>
        <v>"Wet Willies",</v>
      </c>
      <c r="D54" s="18" t="e">
        <f t="shared" si="4"/>
        <v>#DIV/0!</v>
      </c>
      <c r="E54" s="18" t="str">
        <f t="shared" si="5"/>
        <v>0,</v>
      </c>
      <c r="F54" s="18" t="e">
        <f t="shared" si="6"/>
        <v>#DIV/0!</v>
      </c>
      <c r="G54" s="18" t="str">
        <f t="shared" si="7"/>
        <v>0,</v>
      </c>
      <c r="H54" s="18" t="e">
        <f t="shared" si="8"/>
        <v>#DIV/0!</v>
      </c>
      <c r="I54" s="18" t="str">
        <f t="shared" si="9"/>
        <v>0,</v>
      </c>
      <c r="J54" s="18" t="e">
        <f t="shared" si="10"/>
        <v>#DIV/0!</v>
      </c>
      <c r="K54" s="18" t="str">
        <f t="shared" si="11"/>
        <v>0,</v>
      </c>
      <c r="L54" s="18" t="str">
        <f t="shared" si="14"/>
        <v>"MVP Runner Up T1",</v>
      </c>
      <c r="M54" s="18" t="str">
        <f t="shared" si="14"/>
        <v>"All-Offence Team T1",</v>
      </c>
      <c r="N54" s="18" t="str">
        <f t="shared" si="14"/>
        <v>"All-2nd-Offence Team T2",</v>
      </c>
      <c r="O54" s="18" t="str">
        <f t="shared" si="14"/>
        <v>"",</v>
      </c>
      <c r="P54" s="18" t="str">
        <f t="shared" si="14"/>
        <v>"",</v>
      </c>
      <c r="Q54" s="18" t="str">
        <f t="shared" si="14"/>
        <v>"",</v>
      </c>
      <c r="R54" s="18" t="str">
        <f t="shared" si="14"/>
        <v>"",</v>
      </c>
      <c r="S54" s="18" t="str">
        <f t="shared" si="14"/>
        <v>"",</v>
      </c>
      <c r="T54" s="18" t="str">
        <f t="shared" ref="T54:V54" si="19">CHAR(34)&amp;T8&amp;CHAR(34)&amp;","</f>
        <v>"Drafted by Wet Willies",</v>
      </c>
      <c r="U54" s="18" t="str">
        <f t="shared" si="19"/>
        <v>"../Images/WW_Final.png",</v>
      </c>
      <c r="V54" s="18" t="str">
        <f t="shared" si="19"/>
        <v>"../Images/Players/Lukas.png",</v>
      </c>
    </row>
    <row r="55" spans="2:23" ht="14.25" customHeight="1" x14ac:dyDescent="0.45">
      <c r="B55" s="18" t="str">
        <f t="shared" si="3"/>
        <v>"Sam James",</v>
      </c>
      <c r="C55" s="18" t="str">
        <f t="shared" si="3"/>
        <v>"5 Musketeers",</v>
      </c>
      <c r="D55" s="18" t="e">
        <f t="shared" si="4"/>
        <v>#DIV/0!</v>
      </c>
      <c r="E55" s="18" t="str">
        <f t="shared" si="5"/>
        <v>0,</v>
      </c>
      <c r="F55" s="18" t="e">
        <f t="shared" si="6"/>
        <v>#DIV/0!</v>
      </c>
      <c r="G55" s="18" t="str">
        <f t="shared" si="7"/>
        <v>0,</v>
      </c>
      <c r="H55" s="18" t="e">
        <f t="shared" si="8"/>
        <v>#DIV/0!</v>
      </c>
      <c r="I55" s="18" t="str">
        <f t="shared" si="9"/>
        <v>0,</v>
      </c>
      <c r="J55" s="18" t="e">
        <f t="shared" si="10"/>
        <v>#DIV/0!</v>
      </c>
      <c r="K55" s="18" t="str">
        <f t="shared" si="11"/>
        <v>0,</v>
      </c>
      <c r="L55" s="18" t="str">
        <f t="shared" si="14"/>
        <v>"Champion T2",</v>
      </c>
      <c r="M55" s="18" t="str">
        <f t="shared" si="14"/>
        <v>"",</v>
      </c>
      <c r="N55" s="18" t="str">
        <f t="shared" si="14"/>
        <v>"",</v>
      </c>
      <c r="O55" s="18" t="str">
        <f t="shared" si="14"/>
        <v>"",</v>
      </c>
      <c r="P55" s="18" t="str">
        <f t="shared" si="14"/>
        <v>"",</v>
      </c>
      <c r="Q55" s="18" t="str">
        <f t="shared" si="14"/>
        <v>"",</v>
      </c>
      <c r="R55" s="18" t="str">
        <f t="shared" si="14"/>
        <v>"",</v>
      </c>
      <c r="S55" s="18" t="str">
        <f t="shared" si="14"/>
        <v>"",</v>
      </c>
      <c r="T55" s="18" t="str">
        <f t="shared" ref="T55:V55" si="20">CHAR(34)&amp;T9&amp;CHAR(34)&amp;","</f>
        <v>"Drafted by 5 Musketeers",</v>
      </c>
      <c r="U55" s="18" t="str">
        <f t="shared" si="20"/>
        <v>"../Images/5M_Final.png",</v>
      </c>
      <c r="V55" s="18" t="str">
        <f t="shared" si="20"/>
        <v>"../Images/Players/Sam J.png",</v>
      </c>
    </row>
    <row r="56" spans="2:23" ht="14.25" customHeight="1" x14ac:dyDescent="0.45">
      <c r="B56" s="18" t="str">
        <f t="shared" si="3"/>
        <v>"Clarrie Jones",</v>
      </c>
      <c r="C56" s="18" t="str">
        <f t="shared" si="3"/>
        <v>"Wet Willies",</v>
      </c>
      <c r="D56" s="18" t="str">
        <f t="shared" si="4"/>
        <v>0,</v>
      </c>
      <c r="E56" s="18" t="str">
        <f t="shared" si="5"/>
        <v>0,</v>
      </c>
      <c r="F56" s="18" t="str">
        <f t="shared" si="6"/>
        <v>0,</v>
      </c>
      <c r="G56" s="18" t="str">
        <f t="shared" si="7"/>
        <v>0,</v>
      </c>
      <c r="H56" s="18" t="str">
        <f t="shared" si="8"/>
        <v>0,</v>
      </c>
      <c r="I56" s="18" t="str">
        <f t="shared" si="9"/>
        <v>0,</v>
      </c>
      <c r="J56" s="18" t="str">
        <f t="shared" si="10"/>
        <v>0,</v>
      </c>
      <c r="K56" s="18" t="str">
        <f t="shared" si="11"/>
        <v>0,</v>
      </c>
      <c r="L56" s="18" t="str">
        <f t="shared" si="14"/>
        <v>"LTBO Manager",</v>
      </c>
      <c r="M56" s="18" t="str">
        <f t="shared" si="14"/>
        <v>"Champion T1",</v>
      </c>
      <c r="N56" s="18" t="str">
        <f t="shared" si="14"/>
        <v>"Finals MVP T1",</v>
      </c>
      <c r="O56" s="18" t="str">
        <f t="shared" si="14"/>
        <v>"Fifthman T2",</v>
      </c>
      <c r="P56" s="18" t="str">
        <f t="shared" si="14"/>
        <v>"All-2nd-Offence Team T2",</v>
      </c>
      <c r="Q56" s="18" t="str">
        <f t="shared" si="14"/>
        <v>"All-2nd-Defence Team T2",</v>
      </c>
      <c r="R56" s="18" t="str">
        <f t="shared" si="14"/>
        <v>"Champion T2",</v>
      </c>
      <c r="S56" s="18" t="str">
        <f t="shared" si="14"/>
        <v>"",</v>
      </c>
      <c r="T56" s="18" t="str">
        <f t="shared" ref="T56:V56" si="21">CHAR(34)&amp;T10&amp;CHAR(34)&amp;","</f>
        <v>"Out due to injury. Signed by Wet Willies",</v>
      </c>
      <c r="U56" s="18" t="str">
        <f t="shared" si="21"/>
        <v>"../Images/WW_Final.png",</v>
      </c>
      <c r="V56" s="18" t="str">
        <f t="shared" si="21"/>
        <v>"../Images/Players/Clarrie.png",</v>
      </c>
    </row>
    <row r="57" spans="2:23" ht="14.25" customHeight="1" x14ac:dyDescent="0.45">
      <c r="B57" s="18" t="str">
        <f t="shared" si="3"/>
        <v>"William Kim",</v>
      </c>
      <c r="C57" s="18" t="str">
        <f t="shared" si="3"/>
        <v>"Loose Gooses",</v>
      </c>
      <c r="D57" s="18" t="e">
        <f t="shared" si="4"/>
        <v>#DIV/0!</v>
      </c>
      <c r="E57" s="18" t="str">
        <f t="shared" si="5"/>
        <v>0,</v>
      </c>
      <c r="F57" s="18" t="e">
        <f t="shared" si="6"/>
        <v>#DIV/0!</v>
      </c>
      <c r="G57" s="18" t="str">
        <f t="shared" si="7"/>
        <v>0,</v>
      </c>
      <c r="H57" s="18" t="e">
        <f t="shared" si="8"/>
        <v>#DIV/0!</v>
      </c>
      <c r="I57" s="18" t="str">
        <f t="shared" si="9"/>
        <v>0,</v>
      </c>
      <c r="J57" s="18" t="e">
        <f t="shared" si="10"/>
        <v>#DIV/0!</v>
      </c>
      <c r="K57" s="18" t="str">
        <f t="shared" si="11"/>
        <v>0,</v>
      </c>
      <c r="L57" s="18" t="str">
        <f t="shared" si="14"/>
        <v>"MVP T1",</v>
      </c>
      <c r="M57" s="18" t="str">
        <f t="shared" si="14"/>
        <v>"All-Offence Team T1",</v>
      </c>
      <c r="N57" s="18" t="str">
        <f t="shared" si="14"/>
        <v>"All-Defence Team T1",</v>
      </c>
      <c r="O57" s="18" t="str">
        <f t="shared" si="14"/>
        <v>"All-2nd-Offence Team T2",</v>
      </c>
      <c r="P57" s="18" t="str">
        <f t="shared" si="14"/>
        <v>"All-Defence Team T2",</v>
      </c>
      <c r="Q57" s="18" t="str">
        <f t="shared" si="14"/>
        <v>"Champion T2",</v>
      </c>
      <c r="R57" s="18" t="str">
        <f t="shared" si="14"/>
        <v>"Finals MVP T2",</v>
      </c>
      <c r="S57" s="18" t="str">
        <f t="shared" si="14"/>
        <v>"",</v>
      </c>
      <c r="T57" s="18" t="str">
        <f t="shared" ref="T57:V57" si="22">CHAR(34)&amp;T11&amp;CHAR(34)&amp;","</f>
        <v>"Retained by Loose Gooses",</v>
      </c>
      <c r="U57" s="18" t="str">
        <f t="shared" si="22"/>
        <v>"../Images/LG_Final.png",</v>
      </c>
      <c r="V57" s="18" t="str">
        <f t="shared" si="22"/>
        <v>"../Images/Players/Kimmy.png",</v>
      </c>
    </row>
    <row r="58" spans="2:23" ht="14.25" customHeight="1" x14ac:dyDescent="0.45">
      <c r="B58" s="18" t="str">
        <f t="shared" si="3"/>
        <v>"Samuel McConaghy",</v>
      </c>
      <c r="C58" s="18" t="str">
        <f t="shared" si="3"/>
        <v>"5 Musketeers",</v>
      </c>
      <c r="D58" s="18" t="e">
        <f t="shared" si="4"/>
        <v>#DIV/0!</v>
      </c>
      <c r="E58" s="18" t="str">
        <f t="shared" si="5"/>
        <v>0,</v>
      </c>
      <c r="F58" s="18" t="e">
        <f t="shared" si="6"/>
        <v>#DIV/0!</v>
      </c>
      <c r="G58" s="18" t="str">
        <f t="shared" si="7"/>
        <v>0,</v>
      </c>
      <c r="H58" s="18" t="e">
        <f t="shared" si="8"/>
        <v>#DIV/0!</v>
      </c>
      <c r="I58" s="18" t="str">
        <f t="shared" si="9"/>
        <v>0,</v>
      </c>
      <c r="J58" s="18" t="e">
        <f t="shared" si="10"/>
        <v>#DIV/0!</v>
      </c>
      <c r="K58" s="18" t="str">
        <f t="shared" si="11"/>
        <v>0,</v>
      </c>
      <c r="L58" s="18" t="str">
        <f t="shared" si="14"/>
        <v>"GM",</v>
      </c>
      <c r="M58" s="18" t="str">
        <f t="shared" si="14"/>
        <v>"All-Offence Team T1",</v>
      </c>
      <c r="N58" s="18" t="str">
        <f t="shared" si="14"/>
        <v>"All-Defence Team T1",</v>
      </c>
      <c r="O58" s="18" t="str">
        <f t="shared" si="14"/>
        <v>"All-Offence Team T2",</v>
      </c>
      <c r="P58" s="18" t="str">
        <f t="shared" si="14"/>
        <v>"All-Defence Team T2",</v>
      </c>
      <c r="Q58" s="18" t="str">
        <f t="shared" si="14"/>
        <v>"",</v>
      </c>
      <c r="R58" s="18" t="str">
        <f t="shared" si="14"/>
        <v>"",</v>
      </c>
      <c r="S58" s="18" t="str">
        <f t="shared" si="14"/>
        <v>"",</v>
      </c>
      <c r="T58" s="18" t="str">
        <f t="shared" ref="T58:V58" si="23">CHAR(34)&amp;T12&amp;CHAR(34)&amp;","</f>
        <v>"GM of 5 Musketeers",</v>
      </c>
      <c r="U58" s="18" t="str">
        <f t="shared" si="23"/>
        <v>"../Images/5M_Final.png",</v>
      </c>
      <c r="V58" s="18" t="str">
        <f t="shared" si="23"/>
        <v>"../Images/Players/SamM.png",</v>
      </c>
    </row>
    <row r="59" spans="2:23" ht="14.25" customHeight="1" x14ac:dyDescent="0.45">
      <c r="B59" s="18" t="str">
        <f t="shared" si="3"/>
        <v>"Ryan Pattemore",</v>
      </c>
      <c r="C59" s="18" t="str">
        <f t="shared" si="3"/>
        <v>"Wet Willies",</v>
      </c>
      <c r="D59" s="18" t="e">
        <f t="shared" si="4"/>
        <v>#DIV/0!</v>
      </c>
      <c r="E59" s="18" t="str">
        <f t="shared" si="5"/>
        <v>0,</v>
      </c>
      <c r="F59" s="18" t="e">
        <f t="shared" si="6"/>
        <v>#DIV/0!</v>
      </c>
      <c r="G59" s="18" t="str">
        <f t="shared" si="7"/>
        <v>0,</v>
      </c>
      <c r="H59" s="18" t="e">
        <f t="shared" si="8"/>
        <v>#DIV/0!</v>
      </c>
      <c r="I59" s="18" t="str">
        <f t="shared" si="9"/>
        <v>0,</v>
      </c>
      <c r="J59" s="18" t="e">
        <f t="shared" si="10"/>
        <v>#DIV/0!</v>
      </c>
      <c r="K59" s="18" t="str">
        <f t="shared" si="11"/>
        <v>0,</v>
      </c>
      <c r="L59" s="18" t="str">
        <f t="shared" si="14"/>
        <v>"Perimeter T1",</v>
      </c>
      <c r="M59" s="18" t="str">
        <f t="shared" si="14"/>
        <v>"Champion T1",</v>
      </c>
      <c r="N59" s="18" t="str">
        <f t="shared" si="14"/>
        <v>"",</v>
      </c>
      <c r="O59" s="18" t="str">
        <f t="shared" si="14"/>
        <v>"",</v>
      </c>
      <c r="P59" s="18" t="str">
        <f t="shared" si="14"/>
        <v>"",</v>
      </c>
      <c r="Q59" s="18" t="str">
        <f t="shared" si="14"/>
        <v>"",</v>
      </c>
      <c r="R59" s="18" t="str">
        <f t="shared" si="14"/>
        <v>"",</v>
      </c>
      <c r="S59" s="18" t="str">
        <f t="shared" si="14"/>
        <v>"",</v>
      </c>
      <c r="T59" s="18" t="str">
        <f t="shared" ref="T59:V59" si="24">CHAR(34)&amp;T13&amp;CHAR(34)&amp;","</f>
        <v>"Drafted by Wet Willies",</v>
      </c>
      <c r="U59" s="18" t="str">
        <f t="shared" si="24"/>
        <v>"../Images/WW_Final.png",</v>
      </c>
      <c r="V59" s="18" t="str">
        <f t="shared" si="24"/>
        <v>"../Images/Players/Ryan.png",</v>
      </c>
    </row>
    <row r="60" spans="2:23" ht="14.25" customHeight="1" x14ac:dyDescent="0.45">
      <c r="B60" s="18" t="str">
        <f t="shared" si="3"/>
        <v>"Nicholas Szogi",</v>
      </c>
      <c r="C60" s="18" t="str">
        <f t="shared" si="3"/>
        <v>"5 Musketeers",</v>
      </c>
      <c r="D60" s="18" t="e">
        <f t="shared" si="4"/>
        <v>#DIV/0!</v>
      </c>
      <c r="E60" s="18" t="str">
        <f t="shared" si="5"/>
        <v>0,</v>
      </c>
      <c r="F60" s="18" t="e">
        <f t="shared" si="6"/>
        <v>#DIV/0!</v>
      </c>
      <c r="G60" s="18" t="str">
        <f t="shared" si="7"/>
        <v>0,</v>
      </c>
      <c r="H60" s="18" t="e">
        <f t="shared" si="8"/>
        <v>#DIV/0!</v>
      </c>
      <c r="I60" s="18" t="str">
        <f t="shared" si="9"/>
        <v>0,</v>
      </c>
      <c r="J60" s="18" t="e">
        <f t="shared" si="10"/>
        <v>#DIV/0!</v>
      </c>
      <c r="K60" s="18" t="str">
        <f t="shared" si="11"/>
        <v>0,</v>
      </c>
      <c r="L60" s="18" t="str">
        <f t="shared" si="14"/>
        <v>"The Biggest Bird",</v>
      </c>
      <c r="M60" s="18" t="str">
        <f t="shared" si="14"/>
        <v>"Champion T1",</v>
      </c>
      <c r="N60" s="18" t="str">
        <f t="shared" si="14"/>
        <v>"MVP Runner Up T2",</v>
      </c>
      <c r="O60" s="18" t="str">
        <f t="shared" si="14"/>
        <v>"X-Factor T2",</v>
      </c>
      <c r="P60" s="18" t="str">
        <f t="shared" si="14"/>
        <v>"All-2nd-Offence Team T2",</v>
      </c>
      <c r="Q60" s="18" t="str">
        <f t="shared" si="14"/>
        <v>"All-2nd-Defence Team T2",</v>
      </c>
      <c r="R60" s="18" t="str">
        <f t="shared" si="14"/>
        <v>"",</v>
      </c>
      <c r="S60" s="18" t="str">
        <f t="shared" si="14"/>
        <v>"",</v>
      </c>
      <c r="T60" s="18" t="str">
        <f t="shared" ref="T60:V60" si="25">CHAR(34)&amp;T14&amp;CHAR(34)&amp;","</f>
        <v>"Drafted by 5 Musketeers",</v>
      </c>
      <c r="U60" s="18" t="str">
        <f t="shared" si="25"/>
        <v>"../Images/5M_Final.png",</v>
      </c>
      <c r="V60" s="18" t="str">
        <f t="shared" si="25"/>
        <v>"../Images/Players/Nick.png",</v>
      </c>
    </row>
    <row r="61" spans="2:23" ht="14.25" customHeight="1" x14ac:dyDescent="0.45">
      <c r="B61" s="18" t="str">
        <f t="shared" si="3"/>
        <v>"Christopher Tomkinson",</v>
      </c>
      <c r="C61" s="18" t="str">
        <f t="shared" si="3"/>
        <v>"Loose Gooses",</v>
      </c>
      <c r="D61" s="18" t="e">
        <f t="shared" si="4"/>
        <v>#DIV/0!</v>
      </c>
      <c r="E61" s="18" t="str">
        <f t="shared" si="5"/>
        <v>0,</v>
      </c>
      <c r="F61" s="18" t="e">
        <f t="shared" si="6"/>
        <v>#DIV/0!</v>
      </c>
      <c r="G61" s="18" t="str">
        <f t="shared" si="7"/>
        <v>0,</v>
      </c>
      <c r="H61" s="18" t="e">
        <f t="shared" si="8"/>
        <v>#DIV/0!</v>
      </c>
      <c r="I61" s="18" t="str">
        <f t="shared" si="9"/>
        <v>0,</v>
      </c>
      <c r="J61" s="18" t="e">
        <f t="shared" si="10"/>
        <v>#DIV/0!</v>
      </c>
      <c r="K61" s="18" t="str">
        <f t="shared" si="11"/>
        <v>0,</v>
      </c>
      <c r="L61" s="18" t="str">
        <f t="shared" si="14"/>
        <v>"MIP T1",</v>
      </c>
      <c r="M61" s="18" t="str">
        <f t="shared" si="14"/>
        <v>"MIP T2",</v>
      </c>
      <c r="N61" s="18" t="str">
        <f t="shared" si="14"/>
        <v>"MVP T2",</v>
      </c>
      <c r="O61" s="18" t="str">
        <f t="shared" si="14"/>
        <v>"All-2nd-Offence Team T2",</v>
      </c>
      <c r="P61" s="18" t="str">
        <f t="shared" si="14"/>
        <v>"All-2nd-Defence Team T2",</v>
      </c>
      <c r="Q61" s="18" t="str">
        <f t="shared" si="14"/>
        <v>"Champion T2",</v>
      </c>
      <c r="R61" s="18" t="str">
        <f t="shared" si="14"/>
        <v>"",</v>
      </c>
      <c r="S61" s="18" t="str">
        <f t="shared" si="14"/>
        <v>"",</v>
      </c>
      <c r="T61" s="18" t="str">
        <f t="shared" ref="T61:V61" si="26">CHAR(34)&amp;T15&amp;CHAR(34)&amp;","</f>
        <v>"Drafted by Loose Gooses",</v>
      </c>
      <c r="U61" s="18" t="str">
        <f t="shared" si="26"/>
        <v>"../Images/LG_Final.png",</v>
      </c>
      <c r="V61" s="18" t="str">
        <f t="shared" si="26"/>
        <v>"../Images/Players/Chris.png",</v>
      </c>
    </row>
    <row r="62" spans="2:23" ht="14.25" customHeight="1" x14ac:dyDescent="0.45">
      <c r="B62" s="18" t="str">
        <f t="shared" si="3"/>
        <v>"Angus Walker",</v>
      </c>
      <c r="C62" s="18" t="str">
        <f t="shared" si="3"/>
        <v>"Loose Gooses",</v>
      </c>
      <c r="D62" s="18" t="e">
        <f t="shared" si="4"/>
        <v>#DIV/0!</v>
      </c>
      <c r="E62" s="18" t="str">
        <f t="shared" si="5"/>
        <v>0,</v>
      </c>
      <c r="F62" s="18" t="e">
        <f t="shared" si="6"/>
        <v>#DIV/0!</v>
      </c>
      <c r="G62" s="18" t="str">
        <f t="shared" si="7"/>
        <v>0,</v>
      </c>
      <c r="H62" s="18" t="e">
        <f t="shared" si="8"/>
        <v>#DIV/0!</v>
      </c>
      <c r="I62" s="18" t="str">
        <f t="shared" si="9"/>
        <v>0,</v>
      </c>
      <c r="J62" s="18" t="e">
        <f t="shared" si="10"/>
        <v>#DIV/0!</v>
      </c>
      <c r="K62" s="18" t="str">
        <f t="shared" si="11"/>
        <v>0,</v>
      </c>
      <c r="L62" s="18" t="str">
        <f t="shared" si="14"/>
        <v>"LTBO CEO",</v>
      </c>
      <c r="M62" s="18" t="str">
        <f t="shared" si="14"/>
        <v>"GM",</v>
      </c>
      <c r="N62" s="18" t="str">
        <f t="shared" si="14"/>
        <v>"All-Offence Team T1",</v>
      </c>
      <c r="O62" s="18" t="str">
        <f t="shared" si="14"/>
        <v>"All-Defence Team T1",</v>
      </c>
      <c r="P62" s="18" t="str">
        <f t="shared" si="14"/>
        <v>"Scoring Champ T1",</v>
      </c>
      <c r="Q62" s="18" t="str">
        <f t="shared" si="14"/>
        <v>"All-Offence Team T2",</v>
      </c>
      <c r="R62" s="18" t="str">
        <f t="shared" si="14"/>
        <v>"All-Defence Team T2",</v>
      </c>
      <c r="S62" s="18" t="str">
        <f t="shared" si="14"/>
        <v>"Champion T2",</v>
      </c>
      <c r="T62" s="18" t="str">
        <f t="shared" ref="T62:V62" si="27">CHAR(34)&amp;T16&amp;CHAR(34)&amp;","</f>
        <v>"GM of Loose Gooses",</v>
      </c>
      <c r="U62" s="18" t="str">
        <f t="shared" si="27"/>
        <v>"../Images/LG_Final.png",</v>
      </c>
      <c r="V62" s="18" t="str">
        <f t="shared" si="27"/>
        <v>"../Images/Players/Angus.png",</v>
      </c>
    </row>
    <row r="63" spans="2:23" ht="14.25" customHeight="1" x14ac:dyDescent="0.45">
      <c r="B63" s="18" t="str">
        <f t="shared" si="3"/>
        <v>"Willie Weekes",</v>
      </c>
      <c r="C63" s="18" t="str">
        <f t="shared" si="3"/>
        <v>"Wet Willies",</v>
      </c>
      <c r="D63" s="18" t="e">
        <f t="shared" si="4"/>
        <v>#DIV/0!</v>
      </c>
      <c r="E63" s="18" t="str">
        <f t="shared" si="5"/>
        <v>0,</v>
      </c>
      <c r="F63" s="18" t="e">
        <f t="shared" si="6"/>
        <v>#DIV/0!</v>
      </c>
      <c r="G63" s="18" t="str">
        <f t="shared" si="7"/>
        <v>0,</v>
      </c>
      <c r="H63" s="18" t="e">
        <f t="shared" si="8"/>
        <v>#DIV/0!</v>
      </c>
      <c r="I63" s="18" t="str">
        <f t="shared" si="9"/>
        <v>0,</v>
      </c>
      <c r="J63" s="18" t="e">
        <f t="shared" si="10"/>
        <v>#DIV/0!</v>
      </c>
      <c r="K63" s="18" t="str">
        <f t="shared" si="11"/>
        <v>0,</v>
      </c>
      <c r="L63" s="18" t="str">
        <f t="shared" si="14"/>
        <v>"Teammate T1",</v>
      </c>
      <c r="M63" s="18" t="str">
        <f t="shared" si="14"/>
        <v>"Champion T1",</v>
      </c>
      <c r="N63" s="18" t="str">
        <f t="shared" si="14"/>
        <v>"Teammate T2",</v>
      </c>
      <c r="O63" s="18" t="str">
        <f t="shared" si="14"/>
        <v>"",</v>
      </c>
      <c r="P63" s="18" t="str">
        <f t="shared" si="14"/>
        <v>"",</v>
      </c>
      <c r="Q63" s="18" t="str">
        <f t="shared" si="14"/>
        <v>"",</v>
      </c>
      <c r="R63" s="18" t="str">
        <f t="shared" si="14"/>
        <v>"",</v>
      </c>
      <c r="S63" s="18" t="str">
        <f t="shared" si="14"/>
        <v>"",</v>
      </c>
      <c r="T63" s="18" t="str">
        <f t="shared" ref="T63:V63" si="28">CHAR(34)&amp;T17&amp;CHAR(34)&amp;","</f>
        <v>"Drafted by Wet Willies",</v>
      </c>
      <c r="U63" s="18" t="str">
        <f t="shared" si="28"/>
        <v>"../Images/WW_Final.png",</v>
      </c>
      <c r="V63" s="18" t="str">
        <f t="shared" si="28"/>
        <v>"../Images/Players/Willie.png",</v>
      </c>
    </row>
    <row r="64" spans="2:23" ht="14.25" customHeight="1" x14ac:dyDescent="0.45">
      <c r="B64" s="18" t="str">
        <f>CHAR(34)&amp;B18&amp;CHAR(34)</f>
        <v>"Mitch Yue"</v>
      </c>
      <c r="C64" s="18" t="str">
        <f>CHAR(34)&amp;C18&amp;CHAR(34)</f>
        <v>"5 Musketeers"</v>
      </c>
      <c r="D64" s="18" t="e">
        <f>ROUND(D18,2)</f>
        <v>#DIV/0!</v>
      </c>
      <c r="E64" s="18">
        <f>E18</f>
        <v>0</v>
      </c>
      <c r="F64" s="18" t="e">
        <f>ROUND(F18,2)</f>
        <v>#DIV/0!</v>
      </c>
      <c r="G64" s="18">
        <f>G18</f>
        <v>0</v>
      </c>
      <c r="H64" s="18" t="e">
        <f>ROUND(H18,2)</f>
        <v>#DIV/0!</v>
      </c>
      <c r="I64" s="18">
        <f>I18</f>
        <v>0</v>
      </c>
      <c r="J64" s="18" t="e">
        <f>ROUND(J18,2)</f>
        <v>#DIV/0!</v>
      </c>
      <c r="K64" s="18">
        <f>K18</f>
        <v>0</v>
      </c>
      <c r="L64" s="18" t="str">
        <f t="shared" ref="L64:M64" si="29">CHAR(34)&amp;L18&amp;CHAR(34)</f>
        <v>"All-2nd-Defence Team T2"</v>
      </c>
      <c r="M64" s="18" t="str">
        <f t="shared" si="29"/>
        <v>"Champion T2"</v>
      </c>
      <c r="N64" s="18" t="str">
        <f t="shared" ref="N64:V64" si="30">CHAR(34)&amp;N18&amp;CHAR(34)</f>
        <v>""</v>
      </c>
      <c r="O64" s="18" t="str">
        <f t="shared" si="30"/>
        <v>""</v>
      </c>
      <c r="P64" s="18" t="str">
        <f t="shared" si="30"/>
        <v>""</v>
      </c>
      <c r="Q64" s="18" t="str">
        <f t="shared" ref="Q64:S64" si="31">CHAR(34)&amp;Q18&amp;CHAR(34)</f>
        <v>""</v>
      </c>
      <c r="R64" s="18" t="str">
        <f t="shared" si="31"/>
        <v>""</v>
      </c>
      <c r="S64" s="18" t="str">
        <f t="shared" si="31"/>
        <v>""</v>
      </c>
      <c r="T64" s="18" t="str">
        <f t="shared" si="30"/>
        <v>"Drafted by 5 Musketeers"</v>
      </c>
      <c r="U64" s="18" t="str">
        <f t="shared" si="30"/>
        <v>"../Images/5M_Final.png"</v>
      </c>
      <c r="V64" s="18" t="str">
        <f t="shared" si="30"/>
        <v>"../Images/Players/Mitch.png"</v>
      </c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1:D2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workbookViewId="0"/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173</v>
      </c>
      <c r="G4" s="114" t="s">
        <v>179</v>
      </c>
      <c r="H4" s="114" t="s">
        <v>180</v>
      </c>
      <c r="I4" s="114" t="s">
        <v>174</v>
      </c>
      <c r="J4" s="114" t="s">
        <v>181</v>
      </c>
      <c r="K4" s="114" t="s">
        <v>182</v>
      </c>
      <c r="L4" s="114" t="s">
        <v>175</v>
      </c>
      <c r="M4" s="114" t="s">
        <v>183</v>
      </c>
      <c r="N4" s="114" t="s">
        <v>184</v>
      </c>
      <c r="O4" s="114" t="s">
        <v>176</v>
      </c>
      <c r="P4" s="114" t="s">
        <v>177</v>
      </c>
      <c r="Q4" s="114" t="s">
        <v>178</v>
      </c>
      <c r="S4" s="3" t="s">
        <v>80</v>
      </c>
    </row>
    <row r="5" spans="2:46" ht="14.25" customHeight="1" x14ac:dyDescent="0.45">
      <c r="B5" s="115"/>
      <c r="C5" s="116"/>
      <c r="D5" s="116"/>
      <c r="E5" s="116"/>
      <c r="F5" s="116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15"/>
      <c r="C6" s="116"/>
      <c r="D6" s="116"/>
      <c r="E6" s="116"/>
      <c r="F6" s="116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S6" s="5" t="e">
        <f>AVERAGE(C5:C30)</f>
        <v>#DIV/0!</v>
      </c>
      <c r="T6" s="1" t="e">
        <f>AVERAGE(D5:D30)</f>
        <v>#DIV/0!</v>
      </c>
      <c r="U6" s="1" t="e">
        <f>AVERAGE(E5:E30)</f>
        <v>#DIV/0!</v>
      </c>
      <c r="V6" s="1" t="e">
        <f>AVERAGE(F5:F30)</f>
        <v>#DIV/0!</v>
      </c>
      <c r="Z6" s="74" t="s">
        <v>169</v>
      </c>
      <c r="AA6" s="1">
        <f>AA27+AA46+AA65+AL27+AL46+AL65+AA84+AL84</f>
        <v>0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15"/>
      <c r="C7" s="116"/>
      <c r="D7" s="116"/>
      <c r="E7" s="116"/>
      <c r="F7" s="116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S7" s="3" t="s">
        <v>83</v>
      </c>
      <c r="T7" s="6" t="e">
        <f>T6/$S$6</f>
        <v>#DIV/0!</v>
      </c>
      <c r="U7" s="6" t="e">
        <f>U6/$S$6</f>
        <v>#DIV/0!</v>
      </c>
      <c r="V7" s="6" t="e">
        <f>V6/$S$6</f>
        <v>#DIV/0!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5"/>
      <c r="C8" s="116"/>
      <c r="D8" s="116"/>
      <c r="E8" s="116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Z8" s="68" t="s">
        <v>45</v>
      </c>
      <c r="AA8" s="69">
        <f>SUM(AA29,AL29,AA49,AL49,AA69,AL69,AA89,AL89)</f>
        <v>0</v>
      </c>
      <c r="AB8" s="70" t="e">
        <f>Table1[[#This Row],[Points]]/($AA$6-Table1[[#This Row],[Missed Games]])</f>
        <v>#DIV/0!</v>
      </c>
      <c r="AC8" s="71">
        <f>SUM(AB29,AM29,AB49,AM49,AB69,AM69,AB89,AM89)</f>
        <v>0</v>
      </c>
      <c r="AD8" s="72" t="e">
        <f>Table1[[#This Row],[Finishes]]/($AA$6-Table1[[#This Row],[Missed Games]])</f>
        <v>#DIV/0!</v>
      </c>
      <c r="AE8" s="71">
        <f>SUM(AC29,AN29,AC49,AN49,AC69,AN69,AC89,AN89)</f>
        <v>0</v>
      </c>
      <c r="AF8" s="72" t="e">
        <f>Table1[[#This Row],[Midranges]]/($AA$6-Table1[[#This Row],[Missed Games]])</f>
        <v>#DIV/0!</v>
      </c>
      <c r="AG8" s="71">
        <f>SUM(AD29,AO29,AD49,AO49,AD69,AO69,AD89,AO89)</f>
        <v>0</v>
      </c>
      <c r="AH8" s="72" t="e">
        <f>Table1[[#This Row],[Threes]]/($AA$6-Table1[[#This Row],[Missed Games]])</f>
        <v>#DIV/0!</v>
      </c>
      <c r="AI8" s="68" t="str">
        <f>SfW!C3</f>
        <v>Loose Gooses</v>
      </c>
      <c r="AJ8" s="73">
        <f>SUM(AI29,AT29,AI49,AT49,AI69,AT69,AI89,AT89)</f>
        <v>0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ref="AA9:AA24" si="0">SUM(AA30,AL30,AA50,AL50,AA70,AL70,AA90,AL90)</f>
        <v>0</v>
      </c>
      <c r="AB9" s="70" t="e">
        <f>Table1[[#This Row],[Points]]/($AA$6-Table1[[#This Row],[Missed Games]])</f>
        <v>#DIV/0!</v>
      </c>
      <c r="AC9" s="71">
        <f t="shared" ref="AC9:AC24" si="1">SUM(AB30,AM30,AB50,AM50,AB70,AM70,AB90,AM90)</f>
        <v>0</v>
      </c>
      <c r="AD9" s="72" t="e">
        <f>Table1[[#This Row],[Finishes]]/($AA$6-Table1[[#This Row],[Missed Games]])</f>
        <v>#DIV/0!</v>
      </c>
      <c r="AE9" s="71">
        <f t="shared" ref="AE9:AE24" si="2">SUM(AC30,AN30,AC50,AN50,AC70,AN70,AC90,AN90)</f>
        <v>0</v>
      </c>
      <c r="AF9" s="72" t="e">
        <f>Table1[[#This Row],[Midranges]]/($AA$6-Table1[[#This Row],[Missed Games]])</f>
        <v>#DIV/0!</v>
      </c>
      <c r="AG9" s="71">
        <f t="shared" ref="AG9:AG24" si="3">SUM(AD30,AO30,AD50,AO50,AD70,AO70,AD90,AO90)</f>
        <v>0</v>
      </c>
      <c r="AH9" s="72" t="e">
        <f>Table1[[#This Row],[Threes]]/($AA$6-Table1[[#This Row],[Missed Games]])</f>
        <v>#DIV/0!</v>
      </c>
      <c r="AI9" s="68" t="str">
        <f>SfW!C4</f>
        <v>Loose Gooses</v>
      </c>
      <c r="AJ9" s="73">
        <f t="shared" ref="AJ9:AJ24" si="4">SUM(AI30,AT30,AI50,AT50,AI70,AT70,AI90,AT90)</f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0"/>
        <v>0</v>
      </c>
      <c r="AB10" s="70" t="e">
        <f>Table1[[#This Row],[Points]]/($AA$6-Table1[[#This Row],[Missed Games]])</f>
        <v>#DIV/0!</v>
      </c>
      <c r="AC10" s="71">
        <f t="shared" si="1"/>
        <v>0</v>
      </c>
      <c r="AD10" s="72" t="e">
        <f>Table1[[#This Row],[Finishes]]/($AA$6-Table1[[#This Row],[Missed Games]])</f>
        <v>#DIV/0!</v>
      </c>
      <c r="AE10" s="71">
        <f t="shared" si="2"/>
        <v>0</v>
      </c>
      <c r="AF10" s="72" t="e">
        <f>Table1[[#This Row],[Midranges]]/($AA$6-Table1[[#This Row],[Missed Games]])</f>
        <v>#DIV/0!</v>
      </c>
      <c r="AG10" s="71">
        <f t="shared" si="3"/>
        <v>0</v>
      </c>
      <c r="AH10" s="72" t="e">
        <f>Table1[[#This Row],[Threes]]/($AA$6-Table1[[#This Row],[Missed Games]])</f>
        <v>#DIV/0!</v>
      </c>
      <c r="AI10" s="68" t="str">
        <f>SfW!C5</f>
        <v>5 Musketeers</v>
      </c>
      <c r="AJ10" s="73">
        <f t="shared" si="4"/>
        <v>0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0"/>
        <v>0</v>
      </c>
      <c r="AB11" s="70" t="e">
        <f>Table1[[#This Row],[Points]]/($AA$6-Table1[[#This Row],[Missed Games]])</f>
        <v>#DIV/0!</v>
      </c>
      <c r="AC11" s="71">
        <f t="shared" si="1"/>
        <v>0</v>
      </c>
      <c r="AD11" s="72" t="e">
        <f>Table1[[#This Row],[Finishes]]/($AA$6-Table1[[#This Row],[Missed Games]])</f>
        <v>#DIV/0!</v>
      </c>
      <c r="AE11" s="71">
        <f t="shared" si="2"/>
        <v>0</v>
      </c>
      <c r="AF11" s="72" t="e">
        <f>Table1[[#This Row],[Midranges]]/($AA$6-Table1[[#This Row],[Missed Games]])</f>
        <v>#DIV/0!</v>
      </c>
      <c r="AG11" s="71">
        <f t="shared" si="3"/>
        <v>0</v>
      </c>
      <c r="AH11" s="72" t="e">
        <f>Table1[[#This Row],[Threes]]/($AA$6-Table1[[#This Row],[Missed Games]])</f>
        <v>#DIV/0!</v>
      </c>
      <c r="AI11" s="68" t="str">
        <f>SfW!C6</f>
        <v>Wet Willies</v>
      </c>
      <c r="AJ11" s="73">
        <f t="shared" si="4"/>
        <v>0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0"/>
        <v>0</v>
      </c>
      <c r="AB12" s="70" t="e">
        <f>Table1[[#This Row],[Points]]/($AA$6-Table1[[#This Row],[Missed Games]])</f>
        <v>#DIV/0!</v>
      </c>
      <c r="AC12" s="71">
        <f t="shared" si="1"/>
        <v>0</v>
      </c>
      <c r="AD12" s="72" t="e">
        <f>Table1[[#This Row],[Finishes]]/($AA$6-Table1[[#This Row],[Missed Games]])</f>
        <v>#DIV/0!</v>
      </c>
      <c r="AE12" s="71">
        <f t="shared" si="2"/>
        <v>0</v>
      </c>
      <c r="AF12" s="72" t="e">
        <f>Table1[[#This Row],[Midranges]]/($AA$6-Table1[[#This Row],[Missed Games]])</f>
        <v>#DIV/0!</v>
      </c>
      <c r="AG12" s="71">
        <f t="shared" si="3"/>
        <v>0</v>
      </c>
      <c r="AH12" s="72" t="e">
        <f>Table1[[#This Row],[Threes]]/($AA$6-Table1[[#This Row],[Missed Games]])</f>
        <v>#DIV/0!</v>
      </c>
      <c r="AI12" s="68" t="str">
        <f>SfW!C7</f>
        <v>Wet Willies</v>
      </c>
      <c r="AJ12" s="73">
        <f t="shared" si="4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0"/>
        <v>0</v>
      </c>
      <c r="AB13" s="70" t="e">
        <f>Table1[[#This Row],[Points]]/($AA$6-Table1[[#This Row],[Missed Games]])</f>
        <v>#DIV/0!</v>
      </c>
      <c r="AC13" s="71">
        <f t="shared" si="1"/>
        <v>0</v>
      </c>
      <c r="AD13" s="72" t="e">
        <f>Table1[[#This Row],[Finishes]]/($AA$6-Table1[[#This Row],[Missed Games]])</f>
        <v>#DIV/0!</v>
      </c>
      <c r="AE13" s="71">
        <f t="shared" si="2"/>
        <v>0</v>
      </c>
      <c r="AF13" s="72" t="e">
        <f>Table1[[#This Row],[Midranges]]/($AA$6-Table1[[#This Row],[Missed Games]])</f>
        <v>#DIV/0!</v>
      </c>
      <c r="AG13" s="71">
        <f t="shared" si="3"/>
        <v>0</v>
      </c>
      <c r="AH13" s="72" t="e">
        <f>Table1[[#This Row],[Threes]]/($AA$6-Table1[[#This Row],[Missed Games]])</f>
        <v>#DIV/0!</v>
      </c>
      <c r="AI13" s="68" t="str">
        <f>SfW!C8</f>
        <v>Wet Willies</v>
      </c>
      <c r="AJ13" s="73">
        <f t="shared" si="4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0"/>
        <v>0</v>
      </c>
      <c r="AB14" s="70" t="e">
        <f>Table1[[#This Row],[Points]]/($AA$6-Table1[[#This Row],[Missed Games]])</f>
        <v>#DIV/0!</v>
      </c>
      <c r="AC14" s="71">
        <f t="shared" si="1"/>
        <v>0</v>
      </c>
      <c r="AD14" s="72" t="e">
        <f>Table1[[#This Row],[Finishes]]/($AA$6-Table1[[#This Row],[Missed Games]])</f>
        <v>#DIV/0!</v>
      </c>
      <c r="AE14" s="71">
        <f t="shared" si="2"/>
        <v>0</v>
      </c>
      <c r="AF14" s="72" t="e">
        <f>Table1[[#This Row],[Midranges]]/($AA$6-Table1[[#This Row],[Missed Games]])</f>
        <v>#DIV/0!</v>
      </c>
      <c r="AG14" s="71">
        <f t="shared" si="3"/>
        <v>0</v>
      </c>
      <c r="AH14" s="72" t="e">
        <f>Table1[[#This Row],[Threes]]/($AA$6-Table1[[#This Row],[Missed Games]])</f>
        <v>#DIV/0!</v>
      </c>
      <c r="AI14" s="68" t="str">
        <f>SfW!C9</f>
        <v>5 Musketeers</v>
      </c>
      <c r="AJ14" s="73">
        <f t="shared" si="4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0"/>
        <v>0</v>
      </c>
      <c r="AB15" s="70">
        <f>Table1[[#This Row],[Points]]/($AA$6-Table1[[#This Row],[Missed Games]])</f>
        <v>0</v>
      </c>
      <c r="AC15" s="71">
        <f t="shared" si="1"/>
        <v>0</v>
      </c>
      <c r="AD15" s="72">
        <f>Table1[[#This Row],[Finishes]]/($AA$6-Table1[[#This Row],[Missed Games]])</f>
        <v>0</v>
      </c>
      <c r="AE15" s="71">
        <f t="shared" si="2"/>
        <v>0</v>
      </c>
      <c r="AF15" s="72">
        <f>Table1[[#This Row],[Midranges]]/($AA$6-Table1[[#This Row],[Missed Games]])</f>
        <v>0</v>
      </c>
      <c r="AG15" s="71">
        <f t="shared" si="3"/>
        <v>0</v>
      </c>
      <c r="AH15" s="72">
        <f>Table1[[#This Row],[Threes]]/($AA$6-Table1[[#This Row],[Missed Games]])</f>
        <v>0</v>
      </c>
      <c r="AI15" s="68" t="str">
        <f>SfW!C10</f>
        <v>Wet Willies</v>
      </c>
      <c r="AJ15" s="73">
        <f t="shared" si="4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0"/>
        <v>0</v>
      </c>
      <c r="AB16" s="70" t="e">
        <f>Table1[[#This Row],[Points]]/($AA$6-Table1[[#This Row],[Missed Games]])</f>
        <v>#DIV/0!</v>
      </c>
      <c r="AC16" s="71">
        <f t="shared" si="1"/>
        <v>0</v>
      </c>
      <c r="AD16" s="72" t="e">
        <f>Table1[[#This Row],[Finishes]]/($AA$6-Table1[[#This Row],[Missed Games]])</f>
        <v>#DIV/0!</v>
      </c>
      <c r="AE16" s="71">
        <f t="shared" si="2"/>
        <v>0</v>
      </c>
      <c r="AF16" s="72" t="e">
        <f>Table1[[#This Row],[Midranges]]/($AA$6-Table1[[#This Row],[Missed Games]])</f>
        <v>#DIV/0!</v>
      </c>
      <c r="AG16" s="71">
        <f t="shared" si="3"/>
        <v>0</v>
      </c>
      <c r="AH16" s="72" t="e">
        <f>Table1[[#This Row],[Threes]]/($AA$6-Table1[[#This Row],[Missed Games]])</f>
        <v>#DIV/0!</v>
      </c>
      <c r="AI16" s="68" t="str">
        <f>SfW!C11</f>
        <v>Loose Gooses</v>
      </c>
      <c r="AJ16" s="73">
        <f t="shared" si="4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0"/>
        <v>0</v>
      </c>
      <c r="AB17" s="70" t="e">
        <f>Table1[[#This Row],[Points]]/($AA$6-Table1[[#This Row],[Missed Games]])</f>
        <v>#DIV/0!</v>
      </c>
      <c r="AC17" s="71">
        <f t="shared" si="1"/>
        <v>0</v>
      </c>
      <c r="AD17" s="72" t="e">
        <f>Table1[[#This Row],[Finishes]]/($AA$6-Table1[[#This Row],[Missed Games]])</f>
        <v>#DIV/0!</v>
      </c>
      <c r="AE17" s="71">
        <f t="shared" si="2"/>
        <v>0</v>
      </c>
      <c r="AF17" s="72" t="e">
        <f>Table1[[#This Row],[Midranges]]/($AA$6-Table1[[#This Row],[Missed Games]])</f>
        <v>#DIV/0!</v>
      </c>
      <c r="AG17" s="71">
        <f t="shared" si="3"/>
        <v>0</v>
      </c>
      <c r="AH17" s="72" t="e">
        <f>Table1[[#This Row],[Threes]]/($AA$6-Table1[[#This Row],[Missed Games]])</f>
        <v>#DIV/0!</v>
      </c>
      <c r="AI17" s="68" t="str">
        <f>SfW!C12</f>
        <v>5 Musketeers</v>
      </c>
      <c r="AJ17" s="73">
        <f t="shared" si="4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0"/>
        <v>0</v>
      </c>
      <c r="AB18" s="70" t="e">
        <f>Table1[[#This Row],[Points]]/($AA$6-Table1[[#This Row],[Missed Games]])</f>
        <v>#DIV/0!</v>
      </c>
      <c r="AC18" s="71">
        <f t="shared" si="1"/>
        <v>0</v>
      </c>
      <c r="AD18" s="72" t="e">
        <f>Table1[[#This Row],[Finishes]]/($AA$6-Table1[[#This Row],[Missed Games]])</f>
        <v>#DIV/0!</v>
      </c>
      <c r="AE18" s="71">
        <f t="shared" si="2"/>
        <v>0</v>
      </c>
      <c r="AF18" s="72" t="e">
        <f>Table1[[#This Row],[Midranges]]/($AA$6-Table1[[#This Row],[Missed Games]])</f>
        <v>#DIV/0!</v>
      </c>
      <c r="AG18" s="71">
        <f t="shared" si="3"/>
        <v>0</v>
      </c>
      <c r="AH18" s="72" t="e">
        <f>Table1[[#This Row],[Threes]]/($AA$6-Table1[[#This Row],[Missed Games]])</f>
        <v>#DIV/0!</v>
      </c>
      <c r="AI18" s="68" t="str">
        <f>SfW!C13</f>
        <v>Wet Willies</v>
      </c>
      <c r="AJ18" s="73">
        <f t="shared" si="4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203</v>
      </c>
      <c r="AA19" s="69">
        <f t="shared" ref="AA19" si="5">SUM(AA40,AL40,AA60,AL60,AA80,AL80,AA100,AL100)</f>
        <v>0</v>
      </c>
      <c r="AB19" s="70" t="e">
        <f>Table1[[#This Row],[Points]]/($AA$6-Table1[[#This Row],[Missed Games]])</f>
        <v>#DIV/0!</v>
      </c>
      <c r="AC19" s="71">
        <f t="shared" ref="AC19" si="6">SUM(AB40,AM40,AB60,AM60,AB80,AM80,AB100,AM100)</f>
        <v>0</v>
      </c>
      <c r="AD19" s="72" t="e">
        <f>Table1[[#This Row],[Finishes]]/($AA$6-Table1[[#This Row],[Missed Games]])</f>
        <v>#DIV/0!</v>
      </c>
      <c r="AE19" s="71">
        <f t="shared" ref="AE19" si="7">SUM(AC40,AN40,AC60,AN60,AC80,AN80,AC100,AN100)</f>
        <v>0</v>
      </c>
      <c r="AF19" s="72" t="e">
        <f>Table1[[#This Row],[Midranges]]/($AA$6-Table1[[#This Row],[Missed Games]])</f>
        <v>#DIV/0!</v>
      </c>
      <c r="AG19" s="71">
        <f t="shared" ref="AG19" si="8">SUM(AD40,AO40,AD60,AO60,AD80,AO80,AD100,AO100)</f>
        <v>0</v>
      </c>
      <c r="AH19" s="72" t="e">
        <f>Table1[[#This Row],[Threes]]/($AA$6-Table1[[#This Row],[Missed Games]])</f>
        <v>#DIV/0!</v>
      </c>
      <c r="AI19" s="68" t="s">
        <v>31</v>
      </c>
      <c r="AJ19" s="73">
        <f t="shared" si="4"/>
        <v>0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0"/>
        <v>0</v>
      </c>
      <c r="AB20" s="70" t="e">
        <f>Table1[[#This Row],[Points]]/($AA$6-Table1[[#This Row],[Missed Games]])</f>
        <v>#DIV/0!</v>
      </c>
      <c r="AC20" s="71">
        <f t="shared" si="1"/>
        <v>0</v>
      </c>
      <c r="AD20" s="125" t="e">
        <f>Table1[[#This Row],[Finishes]]/($AA$6-Table1[[#This Row],[Missed Games]])</f>
        <v>#DIV/0!</v>
      </c>
      <c r="AE20" s="71">
        <f t="shared" si="2"/>
        <v>0</v>
      </c>
      <c r="AF20" s="125" t="e">
        <f>Table1[[#This Row],[Midranges]]/($AA$6-Table1[[#This Row],[Missed Games]])</f>
        <v>#DIV/0!</v>
      </c>
      <c r="AG20" s="71">
        <f t="shared" si="3"/>
        <v>0</v>
      </c>
      <c r="AH20" s="125" t="e">
        <f>Table1[[#This Row],[Threes]]/($AA$6-Table1[[#This Row],[Missed Games]])</f>
        <v>#DIV/0!</v>
      </c>
      <c r="AI20" s="122" t="str">
        <f>SfW!C14</f>
        <v>5 Musketeers</v>
      </c>
      <c r="AJ20" s="73">
        <f t="shared" si="4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0"/>
        <v>0</v>
      </c>
      <c r="AB21" s="70" t="e">
        <f>Table1[[#This Row],[Points]]/($AA$6-Table1[[#This Row],[Missed Games]])</f>
        <v>#DIV/0!</v>
      </c>
      <c r="AC21" s="71">
        <f t="shared" si="1"/>
        <v>0</v>
      </c>
      <c r="AD21" s="125" t="e">
        <f>Table1[[#This Row],[Finishes]]/($AA$6-Table1[[#This Row],[Missed Games]])</f>
        <v>#DIV/0!</v>
      </c>
      <c r="AE21" s="71">
        <f t="shared" si="2"/>
        <v>0</v>
      </c>
      <c r="AF21" s="125" t="e">
        <f>Table1[[#This Row],[Midranges]]/($AA$6-Table1[[#This Row],[Missed Games]])</f>
        <v>#DIV/0!</v>
      </c>
      <c r="AG21" s="71">
        <f t="shared" si="3"/>
        <v>0</v>
      </c>
      <c r="AH21" s="125" t="e">
        <f>Table1[[#This Row],[Threes]]/($AA$6-Table1[[#This Row],[Missed Games]])</f>
        <v>#DIV/0!</v>
      </c>
      <c r="AI21" s="122" t="str">
        <f>SfW!C15</f>
        <v>Loose Gooses</v>
      </c>
      <c r="AJ21" s="73">
        <f t="shared" si="4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0"/>
        <v>0</v>
      </c>
      <c r="AB22" s="70" t="e">
        <f>Table1[[#This Row],[Points]]/($AA$6-Table1[[#This Row],[Missed Games]])</f>
        <v>#DIV/0!</v>
      </c>
      <c r="AC22" s="71">
        <f t="shared" si="1"/>
        <v>0</v>
      </c>
      <c r="AD22" s="125" t="e">
        <f>Table1[[#This Row],[Finishes]]/($AA$6-Table1[[#This Row],[Missed Games]])</f>
        <v>#DIV/0!</v>
      </c>
      <c r="AE22" s="71">
        <f t="shared" si="2"/>
        <v>0</v>
      </c>
      <c r="AF22" s="125" t="e">
        <f>Table1[[#This Row],[Midranges]]/($AA$6-Table1[[#This Row],[Missed Games]])</f>
        <v>#DIV/0!</v>
      </c>
      <c r="AG22" s="71">
        <f t="shared" si="3"/>
        <v>0</v>
      </c>
      <c r="AH22" s="125" t="e">
        <f>Table1[[#This Row],[Threes]]/($AA$6-Table1[[#This Row],[Missed Games]])</f>
        <v>#DIV/0!</v>
      </c>
      <c r="AI22" s="122" t="str">
        <f>SfW!C16</f>
        <v>Loose Gooses</v>
      </c>
      <c r="AJ22" s="73">
        <f t="shared" si="4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0"/>
        <v>0</v>
      </c>
      <c r="AB23" s="124" t="e">
        <f>Table1[[#This Row],[Points]]/($AA$6-Table1[[#This Row],[Missed Games]])</f>
        <v>#DIV/0!</v>
      </c>
      <c r="AC23" s="71">
        <f t="shared" si="1"/>
        <v>0</v>
      </c>
      <c r="AD23" s="126" t="e">
        <f>Table1[[#This Row],[Finishes]]/($AA$6-Table1[[#This Row],[Missed Games]])</f>
        <v>#DIV/0!</v>
      </c>
      <c r="AE23" s="71">
        <f t="shared" si="2"/>
        <v>0</v>
      </c>
      <c r="AF23" s="126" t="e">
        <f>Table1[[#This Row],[Midranges]]/($AA$6-Table1[[#This Row],[Missed Games]])</f>
        <v>#DIV/0!</v>
      </c>
      <c r="AG23" s="71">
        <f t="shared" si="3"/>
        <v>0</v>
      </c>
      <c r="AH23" s="126" t="e">
        <f>Table1[[#This Row],[Threes]]/($AA$6-Table1[[#This Row],[Missed Games]])</f>
        <v>#DIV/0!</v>
      </c>
      <c r="AI23" s="123" t="str">
        <f>SfW!C17</f>
        <v>Wet Willies</v>
      </c>
      <c r="AJ23" s="73">
        <f t="shared" si="4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0"/>
        <v>0</v>
      </c>
      <c r="AB24" s="70" t="e">
        <f>Table1[[#This Row],[Points]]/($AA$6-Table1[[#This Row],[Missed Games]])</f>
        <v>#DIV/0!</v>
      </c>
      <c r="AC24" s="71">
        <f t="shared" si="1"/>
        <v>0</v>
      </c>
      <c r="AD24" s="72" t="e">
        <f>Table1[[#This Row],[Finishes]]/($AA$6-Table1[[#This Row],[Missed Games]])</f>
        <v>#DIV/0!</v>
      </c>
      <c r="AE24" s="71">
        <f t="shared" si="2"/>
        <v>0</v>
      </c>
      <c r="AF24" s="72" t="e">
        <f>Table1[[#This Row],[Midranges]]/($AA$6-Table1[[#This Row],[Missed Games]])</f>
        <v>#DIV/0!</v>
      </c>
      <c r="AG24" s="71">
        <f t="shared" si="3"/>
        <v>0</v>
      </c>
      <c r="AH24" s="72" t="e">
        <f>Table1[[#This Row],[Threes]]/($AA$6-Table1[[#This Row],[Missed Games]])</f>
        <v>#DIV/0!</v>
      </c>
      <c r="AI24" s="68" t="str">
        <f>SfW!C18</f>
        <v>5 Musketeers</v>
      </c>
      <c r="AJ24" s="73">
        <f t="shared" si="4"/>
        <v>0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167</v>
      </c>
      <c r="AA27" s="1">
        <v>0</v>
      </c>
      <c r="AI27" s="3"/>
      <c r="AK27" s="49" t="s">
        <v>125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166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166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Template!R3</f>
        <v>0</v>
      </c>
      <c r="AB29" s="32">
        <f>Template!S3</f>
        <v>0</v>
      </c>
      <c r="AC29" s="32">
        <f>Template!T3</f>
        <v>0</v>
      </c>
      <c r="AD29" s="32">
        <f>Template!U3</f>
        <v>0</v>
      </c>
      <c r="AE29" s="34" t="e">
        <f t="shared" ref="AE29:AE39" si="9">AA29/$AA$27</f>
        <v>#DIV/0!</v>
      </c>
      <c r="AF29" s="35" t="e">
        <f t="shared" ref="AF29:AF39" si="10">AB29/$AA$27</f>
        <v>#DIV/0!</v>
      </c>
      <c r="AG29" s="34" t="e">
        <f t="shared" ref="AG29:AG39" si="11">AC29/$AA$27</f>
        <v>#DIV/0!</v>
      </c>
      <c r="AH29" s="35" t="e">
        <f t="shared" ref="AH29:AH39" si="12">AD29/$AA$27</f>
        <v>#DIV/0!</v>
      </c>
      <c r="AI29" s="36">
        <f>COUNTIF(Template!V3, "TRUE")</f>
        <v>0</v>
      </c>
      <c r="AJ29" s="36"/>
      <c r="AK29" s="49" t="s">
        <v>45</v>
      </c>
      <c r="AL29" s="32"/>
      <c r="AM29" s="32"/>
      <c r="AN29" s="32"/>
      <c r="AO29" s="32"/>
      <c r="AP29" s="32"/>
      <c r="AQ29" s="32"/>
      <c r="AR29" s="32"/>
      <c r="AS29" s="32"/>
      <c r="AT29" s="32"/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185</v>
      </c>
      <c r="Z30" s="49" t="s">
        <v>49</v>
      </c>
      <c r="AA30" s="32">
        <f>Template!R4</f>
        <v>0</v>
      </c>
      <c r="AB30" s="32">
        <f>Template!S4</f>
        <v>0</v>
      </c>
      <c r="AC30" s="32">
        <f>Template!T4</f>
        <v>0</v>
      </c>
      <c r="AD30" s="32">
        <f>Template!U4</f>
        <v>0</v>
      </c>
      <c r="AE30" s="34" t="e">
        <f t="shared" si="9"/>
        <v>#DIV/0!</v>
      </c>
      <c r="AF30" s="35" t="e">
        <f t="shared" si="10"/>
        <v>#DIV/0!</v>
      </c>
      <c r="AG30" s="34" t="e">
        <f t="shared" si="11"/>
        <v>#DIV/0!</v>
      </c>
      <c r="AH30" s="35" t="e">
        <f t="shared" si="12"/>
        <v>#DIV/0!</v>
      </c>
      <c r="AI30" s="36">
        <f>COUNTIF(Template!V4, "TRUE")</f>
        <v>0</v>
      </c>
      <c r="AJ30" s="36"/>
      <c r="AK30" s="49" t="s">
        <v>49</v>
      </c>
      <c r="AL30" s="32"/>
      <c r="AM30" s="32"/>
      <c r="AN30" s="32"/>
      <c r="AO30" s="32"/>
      <c r="AP30" s="32"/>
      <c r="AQ30" s="32"/>
      <c r="AR30" s="32"/>
      <c r="AS30" s="32"/>
      <c r="AT30" s="32"/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186</v>
      </c>
      <c r="Z31" s="49" t="s">
        <v>51</v>
      </c>
      <c r="AA31" s="32">
        <f>Template!R5</f>
        <v>0</v>
      </c>
      <c r="AB31" s="32">
        <f>Template!S5</f>
        <v>0</v>
      </c>
      <c r="AC31" s="32">
        <f>Template!T5</f>
        <v>0</v>
      </c>
      <c r="AD31" s="32">
        <f>Template!U5</f>
        <v>0</v>
      </c>
      <c r="AE31" s="34" t="e">
        <f t="shared" si="9"/>
        <v>#DIV/0!</v>
      </c>
      <c r="AF31" s="35" t="e">
        <f t="shared" si="10"/>
        <v>#DIV/0!</v>
      </c>
      <c r="AG31" s="34" t="e">
        <f t="shared" si="11"/>
        <v>#DIV/0!</v>
      </c>
      <c r="AH31" s="35" t="e">
        <f t="shared" si="12"/>
        <v>#DIV/0!</v>
      </c>
      <c r="AI31" s="36">
        <f>COUNTIF(Template!V5, "TRUE")</f>
        <v>0</v>
      </c>
      <c r="AJ31" s="36"/>
      <c r="AK31" s="49" t="s">
        <v>51</v>
      </c>
      <c r="AL31" s="32"/>
      <c r="AM31" s="32"/>
      <c r="AN31" s="32"/>
      <c r="AO31" s="32"/>
      <c r="AP31" s="32"/>
      <c r="AQ31" s="32"/>
      <c r="AR31" s="32"/>
      <c r="AS31" s="32"/>
      <c r="AT31" s="32"/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187</v>
      </c>
      <c r="X32" s="19"/>
      <c r="Z32" s="49" t="s">
        <v>54</v>
      </c>
      <c r="AA32" s="32">
        <f>Template!R6</f>
        <v>0</v>
      </c>
      <c r="AB32" s="32">
        <f>Template!S6</f>
        <v>0</v>
      </c>
      <c r="AC32" s="32">
        <f>Template!T6</f>
        <v>0</v>
      </c>
      <c r="AD32" s="32">
        <f>Template!U6</f>
        <v>0</v>
      </c>
      <c r="AE32" s="34" t="e">
        <f t="shared" si="9"/>
        <v>#DIV/0!</v>
      </c>
      <c r="AF32" s="35" t="e">
        <f t="shared" si="10"/>
        <v>#DIV/0!</v>
      </c>
      <c r="AG32" s="34" t="e">
        <f t="shared" si="11"/>
        <v>#DIV/0!</v>
      </c>
      <c r="AH32" s="35" t="e">
        <f t="shared" si="12"/>
        <v>#DIV/0!</v>
      </c>
      <c r="AI32" s="36">
        <f>COUNTIF(Template!V6, "TRUE")</f>
        <v>0</v>
      </c>
      <c r="AJ32" s="36"/>
      <c r="AK32" s="49" t="s">
        <v>54</v>
      </c>
      <c r="AL32" s="32"/>
      <c r="AM32" s="32"/>
      <c r="AN32" s="32"/>
      <c r="AO32" s="32"/>
      <c r="AP32" s="32"/>
      <c r="AQ32" s="32"/>
      <c r="AR32" s="32"/>
      <c r="AS32" s="32"/>
      <c r="AT32" s="32"/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188</v>
      </c>
      <c r="Z33" s="49" t="s">
        <v>57</v>
      </c>
      <c r="AA33" s="32">
        <f>Template!R7</f>
        <v>0</v>
      </c>
      <c r="AB33" s="32">
        <f>Template!S7</f>
        <v>0</v>
      </c>
      <c r="AC33" s="32">
        <f>Template!T7</f>
        <v>0</v>
      </c>
      <c r="AD33" s="32">
        <f>Template!U7</f>
        <v>0</v>
      </c>
      <c r="AE33" s="34" t="e">
        <f t="shared" si="9"/>
        <v>#DIV/0!</v>
      </c>
      <c r="AF33" s="35" t="e">
        <f t="shared" si="10"/>
        <v>#DIV/0!</v>
      </c>
      <c r="AG33" s="34" t="e">
        <f t="shared" si="11"/>
        <v>#DIV/0!</v>
      </c>
      <c r="AH33" s="35" t="e">
        <f t="shared" si="12"/>
        <v>#DIV/0!</v>
      </c>
      <c r="AI33" s="36">
        <f>COUNTIF(Template!V7, "TRUE")</f>
        <v>0</v>
      </c>
      <c r="AJ33" s="36"/>
      <c r="AK33" s="49" t="s">
        <v>57</v>
      </c>
      <c r="AL33" s="32"/>
      <c r="AM33" s="32"/>
      <c r="AN33" s="32"/>
      <c r="AO33" s="32"/>
      <c r="AP33" s="32"/>
      <c r="AQ33" s="32"/>
      <c r="AR33" s="32"/>
      <c r="AS33" s="32"/>
      <c r="AT33" s="32"/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189</v>
      </c>
      <c r="Z34" s="49" t="s">
        <v>60</v>
      </c>
      <c r="AA34" s="32">
        <f>Template!R8</f>
        <v>0</v>
      </c>
      <c r="AB34" s="32">
        <f>Template!S8</f>
        <v>0</v>
      </c>
      <c r="AC34" s="32">
        <f>Template!T8</f>
        <v>0</v>
      </c>
      <c r="AD34" s="32">
        <f>Template!U8</f>
        <v>0</v>
      </c>
      <c r="AE34" s="34" t="e">
        <f t="shared" si="9"/>
        <v>#DIV/0!</v>
      </c>
      <c r="AF34" s="35" t="e">
        <f t="shared" si="10"/>
        <v>#DIV/0!</v>
      </c>
      <c r="AG34" s="34" t="e">
        <f t="shared" si="11"/>
        <v>#DIV/0!</v>
      </c>
      <c r="AH34" s="35" t="e">
        <f t="shared" si="12"/>
        <v>#DIV/0!</v>
      </c>
      <c r="AI34" s="36">
        <f>COUNTIF(Template!V8, "TRUE")</f>
        <v>0</v>
      </c>
      <c r="AJ34" s="36"/>
      <c r="AK34" s="49" t="s">
        <v>60</v>
      </c>
      <c r="AL34" s="32"/>
      <c r="AM34" s="32"/>
      <c r="AN34" s="32"/>
      <c r="AO34" s="32"/>
      <c r="AP34" s="32"/>
      <c r="AQ34" s="32"/>
      <c r="AR34" s="32"/>
      <c r="AS34" s="32"/>
      <c r="AT34" s="32"/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190</v>
      </c>
      <c r="Z35" s="36" t="s">
        <v>93</v>
      </c>
      <c r="AA35" s="32">
        <f>Template!R9</f>
        <v>0</v>
      </c>
      <c r="AB35" s="32">
        <f>Template!S9</f>
        <v>0</v>
      </c>
      <c r="AC35" s="32">
        <f>Template!T9</f>
        <v>0</v>
      </c>
      <c r="AD35" s="32">
        <f>Template!U9</f>
        <v>0</v>
      </c>
      <c r="AE35" s="34" t="e">
        <f t="shared" si="9"/>
        <v>#DIV/0!</v>
      </c>
      <c r="AF35" s="35" t="e">
        <f t="shared" si="10"/>
        <v>#DIV/0!</v>
      </c>
      <c r="AG35" s="34" t="e">
        <f t="shared" si="11"/>
        <v>#DIV/0!</v>
      </c>
      <c r="AH35" s="35" t="e">
        <f t="shared" si="12"/>
        <v>#DIV/0!</v>
      </c>
      <c r="AI35" s="36">
        <f>COUNTIF(Template!V9, "TRUE")</f>
        <v>0</v>
      </c>
      <c r="AJ35" s="36"/>
      <c r="AK35" s="36" t="s">
        <v>93</v>
      </c>
      <c r="AL35" s="32"/>
      <c r="AM35" s="32"/>
      <c r="AN35" s="32"/>
      <c r="AO35" s="32"/>
      <c r="AP35" s="32"/>
      <c r="AQ35" s="32"/>
      <c r="AR35" s="32"/>
      <c r="AS35" s="32"/>
      <c r="AT35" s="32"/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191</v>
      </c>
      <c r="Z36" s="49" t="s">
        <v>63</v>
      </c>
      <c r="AA36" s="32">
        <f>Template!R10</f>
        <v>0</v>
      </c>
      <c r="AB36" s="32">
        <f>Template!S10</f>
        <v>0</v>
      </c>
      <c r="AC36" s="32">
        <f>Template!T10</f>
        <v>0</v>
      </c>
      <c r="AD36" s="32">
        <f>Template!U10</f>
        <v>0</v>
      </c>
      <c r="AE36" s="34" t="e">
        <f t="shared" si="9"/>
        <v>#DIV/0!</v>
      </c>
      <c r="AF36" s="35" t="e">
        <f t="shared" si="10"/>
        <v>#DIV/0!</v>
      </c>
      <c r="AG36" s="34" t="e">
        <f t="shared" si="11"/>
        <v>#DIV/0!</v>
      </c>
      <c r="AH36" s="35" t="e">
        <f t="shared" si="12"/>
        <v>#DIV/0!</v>
      </c>
      <c r="AI36" s="36">
        <f>COUNTIF(Template!V10, "TRUE")</f>
        <v>1</v>
      </c>
      <c r="AJ36" s="36"/>
      <c r="AK36" s="49" t="s">
        <v>63</v>
      </c>
      <c r="AL36" s="32"/>
      <c r="AM36" s="32"/>
      <c r="AN36" s="32"/>
      <c r="AO36" s="32"/>
      <c r="AP36" s="32"/>
      <c r="AQ36" s="32"/>
      <c r="AR36" s="32"/>
      <c r="AS36" s="32"/>
      <c r="AT36" s="32"/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Template!R11</f>
        <v>0</v>
      </c>
      <c r="AB37" s="32">
        <f>Template!S11</f>
        <v>0</v>
      </c>
      <c r="AC37" s="32">
        <f>Template!T11</f>
        <v>0</v>
      </c>
      <c r="AD37" s="32">
        <f>Template!U11</f>
        <v>0</v>
      </c>
      <c r="AE37" s="34" t="e">
        <f t="shared" si="9"/>
        <v>#DIV/0!</v>
      </c>
      <c r="AF37" s="35" t="e">
        <f t="shared" si="10"/>
        <v>#DIV/0!</v>
      </c>
      <c r="AG37" s="34" t="e">
        <f t="shared" si="11"/>
        <v>#DIV/0!</v>
      </c>
      <c r="AH37" s="35" t="e">
        <f t="shared" si="12"/>
        <v>#DIV/0!</v>
      </c>
      <c r="AI37" s="36">
        <f>COUNTIF(Template!V11, "TRUE")</f>
        <v>0</v>
      </c>
      <c r="AJ37" s="36"/>
      <c r="AK37" s="49" t="s">
        <v>66</v>
      </c>
      <c r="AL37" s="32"/>
      <c r="AM37" s="32"/>
      <c r="AN37" s="32"/>
      <c r="AO37" s="32"/>
      <c r="AP37" s="32"/>
      <c r="AQ37" s="32"/>
      <c r="AR37" s="32"/>
      <c r="AS37" s="32"/>
      <c r="AT37" s="32"/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Template!R12</f>
        <v>0</v>
      </c>
      <c r="AB38" s="32">
        <f>Template!S12</f>
        <v>0</v>
      </c>
      <c r="AC38" s="32">
        <f>Template!T12</f>
        <v>0</v>
      </c>
      <c r="AD38" s="32">
        <f>Template!U12</f>
        <v>0</v>
      </c>
      <c r="AE38" s="34" t="e">
        <f t="shared" si="9"/>
        <v>#DIV/0!</v>
      </c>
      <c r="AF38" s="35" t="e">
        <f t="shared" si="10"/>
        <v>#DIV/0!</v>
      </c>
      <c r="AG38" s="34" t="e">
        <f t="shared" si="11"/>
        <v>#DIV/0!</v>
      </c>
      <c r="AH38" s="35" t="e">
        <f t="shared" si="12"/>
        <v>#DIV/0!</v>
      </c>
      <c r="AI38" s="36">
        <f>COUNTIF(Template!V12, "TRUE")</f>
        <v>0</v>
      </c>
      <c r="AJ38" s="36"/>
      <c r="AK38" s="49" t="s">
        <v>68</v>
      </c>
      <c r="AL38" s="32"/>
      <c r="AM38" s="32"/>
      <c r="AN38" s="32"/>
      <c r="AO38" s="32"/>
      <c r="AP38" s="32"/>
      <c r="AQ38" s="32"/>
      <c r="AR38" s="32"/>
      <c r="AS38" s="32"/>
      <c r="AT38" s="32"/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Template!R13</f>
        <v>0</v>
      </c>
      <c r="AB39" s="32">
        <f>Template!S13</f>
        <v>0</v>
      </c>
      <c r="AC39" s="32">
        <f>Template!T13</f>
        <v>0</v>
      </c>
      <c r="AD39" s="32">
        <f>Template!U13</f>
        <v>0</v>
      </c>
      <c r="AE39" s="34" t="e">
        <f t="shared" si="9"/>
        <v>#DIV/0!</v>
      </c>
      <c r="AF39" s="35" t="e">
        <f t="shared" si="10"/>
        <v>#DIV/0!</v>
      </c>
      <c r="AG39" s="34" t="e">
        <f t="shared" si="11"/>
        <v>#DIV/0!</v>
      </c>
      <c r="AH39" s="35" t="e">
        <f t="shared" si="12"/>
        <v>#DIV/0!</v>
      </c>
      <c r="AI39" s="36">
        <f>COUNTIF(Template!V13, "TRUE")</f>
        <v>0</v>
      </c>
      <c r="AJ39" s="76"/>
      <c r="AK39" s="49" t="s">
        <v>69</v>
      </c>
      <c r="AL39" s="32"/>
      <c r="AM39" s="32"/>
      <c r="AN39" s="32"/>
      <c r="AO39" s="32"/>
      <c r="AP39" s="32"/>
      <c r="AQ39" s="32"/>
      <c r="AR39" s="32"/>
      <c r="AS39" s="32"/>
      <c r="AT39" s="32"/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203</v>
      </c>
      <c r="AA40" s="32">
        <f>Template!R14</f>
        <v>0</v>
      </c>
      <c r="AB40" s="32">
        <f>Template!S14</f>
        <v>0</v>
      </c>
      <c r="AC40" s="32">
        <f>Template!T14</f>
        <v>0</v>
      </c>
      <c r="AD40" s="32">
        <f>Template!U14</f>
        <v>0</v>
      </c>
      <c r="AE40" s="34" t="e">
        <f t="shared" ref="AE40:AE45" si="13">AA40/$AA$27</f>
        <v>#DIV/0!</v>
      </c>
      <c r="AF40" s="35" t="e">
        <f t="shared" ref="AF40:AF45" si="14">AB40/$AA$27</f>
        <v>#DIV/0!</v>
      </c>
      <c r="AG40" s="34" t="e">
        <f t="shared" ref="AG40:AG45" si="15">AC40/$AA$27</f>
        <v>#DIV/0!</v>
      </c>
      <c r="AH40" s="35" t="e">
        <f t="shared" ref="AH40:AH45" si="16">AD40/$AA$27</f>
        <v>#DIV/0!</v>
      </c>
      <c r="AI40" s="36">
        <f>COUNTIF(Template!V14, "TRUE")</f>
        <v>0</v>
      </c>
      <c r="AJ40" s="36"/>
      <c r="AK40" s="36" t="s">
        <v>203</v>
      </c>
      <c r="AL40" s="32"/>
      <c r="AM40" s="32"/>
      <c r="AN40" s="32"/>
      <c r="AO40" s="32"/>
      <c r="AP40" s="32"/>
      <c r="AQ40" s="32"/>
      <c r="AR40" s="32"/>
      <c r="AS40" s="32"/>
      <c r="AT40" s="32"/>
    </row>
    <row r="41" spans="2:46" ht="14.25" customHeight="1" x14ac:dyDescent="0.45">
      <c r="S41" s="14" t="s">
        <v>108</v>
      </c>
      <c r="T41">
        <f>'Statistics LG'!J3</f>
        <v>0</v>
      </c>
      <c r="V41" s="28"/>
      <c r="Z41" s="36" t="s">
        <v>128</v>
      </c>
      <c r="AA41" s="32">
        <f>Template!R15</f>
        <v>0</v>
      </c>
      <c r="AB41" s="32">
        <f>Template!S15</f>
        <v>0</v>
      </c>
      <c r="AC41" s="32">
        <f>Template!T15</f>
        <v>0</v>
      </c>
      <c r="AD41" s="32">
        <f>Template!U15</f>
        <v>0</v>
      </c>
      <c r="AE41" s="34" t="e">
        <f t="shared" si="13"/>
        <v>#DIV/0!</v>
      </c>
      <c r="AF41" s="35" t="e">
        <f t="shared" si="14"/>
        <v>#DIV/0!</v>
      </c>
      <c r="AG41" s="34" t="e">
        <f t="shared" si="15"/>
        <v>#DIV/0!</v>
      </c>
      <c r="AH41" s="35" t="e">
        <f t="shared" si="16"/>
        <v>#DIV/0!</v>
      </c>
      <c r="AI41" s="36">
        <f>COUNTIF(Template!V15, "TRUE")</f>
        <v>0</v>
      </c>
      <c r="AJ41" s="36"/>
      <c r="AK41" s="36" t="s">
        <v>128</v>
      </c>
      <c r="AL41" s="32"/>
      <c r="AM41" s="32"/>
      <c r="AN41" s="32"/>
      <c r="AO41" s="32"/>
      <c r="AP41" s="32"/>
      <c r="AQ41" s="32"/>
      <c r="AR41" s="32"/>
      <c r="AS41" s="32"/>
      <c r="AT41" s="32"/>
    </row>
    <row r="42" spans="2:46" ht="14.25" customHeight="1" x14ac:dyDescent="0.45">
      <c r="S42" s="14" t="s">
        <v>109</v>
      </c>
      <c r="T42">
        <f>'Statistics WW'!J4</f>
        <v>0</v>
      </c>
      <c r="V42" s="28"/>
      <c r="Z42" s="36" t="s">
        <v>127</v>
      </c>
      <c r="AA42" s="32">
        <f>Template!R16</f>
        <v>0</v>
      </c>
      <c r="AB42" s="32">
        <f>Template!S16</f>
        <v>0</v>
      </c>
      <c r="AC42" s="32">
        <f>Template!T16</f>
        <v>0</v>
      </c>
      <c r="AD42" s="32">
        <f>Template!U16</f>
        <v>0</v>
      </c>
      <c r="AE42" s="34" t="e">
        <f t="shared" si="13"/>
        <v>#DIV/0!</v>
      </c>
      <c r="AF42" s="35" t="e">
        <f t="shared" si="14"/>
        <v>#DIV/0!</v>
      </c>
      <c r="AG42" s="34" t="e">
        <f t="shared" si="15"/>
        <v>#DIV/0!</v>
      </c>
      <c r="AH42" s="35" t="e">
        <f t="shared" si="16"/>
        <v>#DIV/0!</v>
      </c>
      <c r="AI42" s="36">
        <f>COUNTIF(Template!V16, "TRUE")</f>
        <v>0</v>
      </c>
      <c r="AJ42" s="36"/>
      <c r="AK42" s="36" t="s">
        <v>127</v>
      </c>
      <c r="AL42" s="32"/>
      <c r="AM42" s="32"/>
      <c r="AN42" s="32"/>
      <c r="AO42" s="32"/>
      <c r="AP42" s="32"/>
      <c r="AQ42" s="32"/>
      <c r="AR42" s="32"/>
      <c r="AS42" s="32"/>
      <c r="AT42" s="32"/>
    </row>
    <row r="43" spans="2:46" ht="14.25" customHeight="1" x14ac:dyDescent="0.45">
      <c r="S43" s="14" t="s">
        <v>110</v>
      </c>
      <c r="T43">
        <f>'Statistics 5M'!J4</f>
        <v>0</v>
      </c>
      <c r="V43" s="28"/>
      <c r="Z43" s="36" t="s">
        <v>73</v>
      </c>
      <c r="AA43" s="32">
        <f>Template!R17</f>
        <v>0</v>
      </c>
      <c r="AB43" s="32">
        <f>Template!S17</f>
        <v>0</v>
      </c>
      <c r="AC43" s="32">
        <f>Template!T17</f>
        <v>0</v>
      </c>
      <c r="AD43" s="32">
        <f>Template!U17</f>
        <v>0</v>
      </c>
      <c r="AE43" s="34" t="e">
        <f t="shared" si="13"/>
        <v>#DIV/0!</v>
      </c>
      <c r="AF43" s="35" t="e">
        <f t="shared" si="14"/>
        <v>#DIV/0!</v>
      </c>
      <c r="AG43" s="34" t="e">
        <f t="shared" si="15"/>
        <v>#DIV/0!</v>
      </c>
      <c r="AH43" s="35" t="e">
        <f t="shared" si="16"/>
        <v>#DIV/0!</v>
      </c>
      <c r="AI43" s="36">
        <f>COUNTIF(Template!V17, "TRUE")</f>
        <v>0</v>
      </c>
      <c r="AJ43" s="36"/>
      <c r="AK43" s="36" t="s">
        <v>73</v>
      </c>
      <c r="AL43" s="32"/>
      <c r="AM43" s="32"/>
      <c r="AN43" s="32"/>
      <c r="AO43" s="32"/>
      <c r="AP43" s="32"/>
      <c r="AQ43" s="32"/>
      <c r="AR43" s="32"/>
      <c r="AS43" s="32"/>
      <c r="AT43" s="32"/>
    </row>
    <row r="44" spans="2:46" ht="14.25" customHeight="1" x14ac:dyDescent="0.45">
      <c r="Z44" s="36" t="s">
        <v>74</v>
      </c>
      <c r="AA44" s="32">
        <f>Template!R18</f>
        <v>0</v>
      </c>
      <c r="AB44" s="32">
        <f>Template!S18</f>
        <v>0</v>
      </c>
      <c r="AC44" s="32">
        <f>Template!T18</f>
        <v>0</v>
      </c>
      <c r="AD44" s="32">
        <f>Template!U18</f>
        <v>0</v>
      </c>
      <c r="AE44" s="34" t="e">
        <f t="shared" si="13"/>
        <v>#DIV/0!</v>
      </c>
      <c r="AF44" s="35" t="e">
        <f t="shared" si="14"/>
        <v>#DIV/0!</v>
      </c>
      <c r="AG44" s="34" t="e">
        <f t="shared" si="15"/>
        <v>#DIV/0!</v>
      </c>
      <c r="AH44" s="35" t="e">
        <f t="shared" si="16"/>
        <v>#DIV/0!</v>
      </c>
      <c r="AI44" s="36">
        <f>COUNTIF(Template!V18, "TRUE")</f>
        <v>0</v>
      </c>
      <c r="AJ44" s="36"/>
      <c r="AK44" s="36" t="s">
        <v>74</v>
      </c>
      <c r="AL44" s="32"/>
      <c r="AM44" s="32"/>
      <c r="AN44" s="32"/>
      <c r="AO44" s="32"/>
      <c r="AP44" s="32"/>
      <c r="AQ44" s="32"/>
      <c r="AR44" s="32"/>
      <c r="AS44" s="32"/>
      <c r="AT44" s="32"/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Template!R19</f>
        <v>0</v>
      </c>
      <c r="AB45" s="32">
        <f>Template!S19</f>
        <v>0</v>
      </c>
      <c r="AC45" s="32">
        <f>Template!T19</f>
        <v>0</v>
      </c>
      <c r="AD45" s="32">
        <f>Template!U19</f>
        <v>0</v>
      </c>
      <c r="AE45" s="34" t="e">
        <f t="shared" si="13"/>
        <v>#DIV/0!</v>
      </c>
      <c r="AF45" s="35" t="e">
        <f t="shared" si="14"/>
        <v>#DIV/0!</v>
      </c>
      <c r="AG45" s="34" t="e">
        <f t="shared" si="15"/>
        <v>#DIV/0!</v>
      </c>
      <c r="AH45" s="35" t="e">
        <f t="shared" si="16"/>
        <v>#DIV/0!</v>
      </c>
      <c r="AI45" s="36">
        <f>COUNTIF(Template!V19, "TRUE")</f>
        <v>0</v>
      </c>
      <c r="AJ45" s="36"/>
      <c r="AK45" s="49" t="s">
        <v>75</v>
      </c>
      <c r="AL45" s="32"/>
      <c r="AM45" s="32"/>
      <c r="AN45" s="32"/>
      <c r="AO45" s="32"/>
      <c r="AP45" s="32"/>
      <c r="AQ45" s="32"/>
      <c r="AR45" s="32"/>
      <c r="AS45" s="32"/>
      <c r="AT45" s="32"/>
    </row>
    <row r="46" spans="2:46" ht="14.25" customHeight="1" x14ac:dyDescent="0.45">
      <c r="T46" s="14" t="s">
        <v>1</v>
      </c>
      <c r="U46" s="19">
        <f>SUM(Table1[Finishes])</f>
        <v>0</v>
      </c>
      <c r="V46" s="18" t="e">
        <f>U46/AA6</f>
        <v>#DIV/0!</v>
      </c>
      <c r="W46" s="28" t="e">
        <f>U46/SUM($U$46:$U$48)</f>
        <v>#DIV/0!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0</v>
      </c>
      <c r="V47" s="18" t="e">
        <f>U47/AA6</f>
        <v>#DIV/0!</v>
      </c>
      <c r="W47" s="28" t="e">
        <f>U47/SUM($U$46:$U$48)</f>
        <v>#DIV/0!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0</v>
      </c>
      <c r="V48" s="18" t="e">
        <f>U48/AA6</f>
        <v>#DIV/0!</v>
      </c>
      <c r="W48" s="28" t="e">
        <f>U48/SUM($U$46:$U$48)</f>
        <v>#DIV/0!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166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166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 t="e">
        <f>'Statistics LG'!L42</f>
        <v>#DIV/0!</v>
      </c>
      <c r="V53" s="39" t="e">
        <f>'Statistics LG'!O42</f>
        <v>#DIV/0!</v>
      </c>
      <c r="W53" s="39" t="e">
        <f>AVERAGE(U53:V53)</f>
        <v>#DIV/0!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 t="e">
        <f>1-'Statistics LG'!L42</f>
        <v>#DIV/0!</v>
      </c>
      <c r="U54" s="42" t="s">
        <v>131</v>
      </c>
      <c r="V54" s="39" t="e">
        <f>'Statistics WW'!L42</f>
        <v>#DIV/0!</v>
      </c>
      <c r="W54" s="39" t="e">
        <f>AVERAGE(T54:V54)</f>
        <v>#DIV/0!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 t="e">
        <f>1-V53</f>
        <v>#DIV/0!</v>
      </c>
      <c r="U55" s="39" t="e">
        <f>1-V54</f>
        <v>#DIV/0!</v>
      </c>
      <c r="V55" s="42" t="s">
        <v>131</v>
      </c>
      <c r="W55" s="39" t="e">
        <f>AVERAGE(T55:V55)</f>
        <v>#DIV/0!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43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203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203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166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166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>
        <f>'Statistics LG'!A4</f>
        <v>0</v>
      </c>
      <c r="T76">
        <f>'Statistics LG'!D4</f>
        <v>0</v>
      </c>
      <c r="U76">
        <f>'Statistics WW'!D4</f>
        <v>0</v>
      </c>
      <c r="V76">
        <f>'Statistics 5M'!D4</f>
        <v>0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>
        <f>'Statistics LG'!A5</f>
        <v>0</v>
      </c>
      <c r="T77">
        <f>T76+'Statistics LG'!D5</f>
        <v>0</v>
      </c>
      <c r="U77">
        <f>U76+'Statistics WW'!D5</f>
        <v>0</v>
      </c>
      <c r="V77">
        <f>V76+'Statistics 5M'!D5</f>
        <v>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>
        <f>'Statistics LG'!A6</f>
        <v>0</v>
      </c>
      <c r="T78" s="17">
        <f>T77+'Statistics LG'!D6</f>
        <v>0</v>
      </c>
      <c r="U78" s="17">
        <f>U77+'Statistics WW'!D6</f>
        <v>0</v>
      </c>
      <c r="V78" s="17">
        <f>V77+'Statistics 5M'!D6</f>
        <v>0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>
        <f>'Statistics LG'!A7</f>
        <v>0</v>
      </c>
      <c r="T79" s="17">
        <f>T78+'Statistics LG'!D7</f>
        <v>0</v>
      </c>
      <c r="U79" s="17">
        <f>U78+'Statistics WW'!D7</f>
        <v>0</v>
      </c>
      <c r="V79" s="17">
        <f>V78+'Statistics 5M'!D7</f>
        <v>0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0</v>
      </c>
      <c r="U80" s="17">
        <f>U79+'Statistics WW'!D8</f>
        <v>0</v>
      </c>
      <c r="V80" s="17">
        <f>V79+'Statistics 5M'!D8</f>
        <v>0</v>
      </c>
      <c r="Z80" s="36" t="s">
        <v>203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203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0</v>
      </c>
      <c r="U81" s="17">
        <f>U80+'Statistics WW'!D9</f>
        <v>0</v>
      </c>
      <c r="V81" s="17">
        <f>V80+'Statistics 5M'!D9</f>
        <v>0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0</v>
      </c>
      <c r="U82" s="17">
        <f>U81+'Statistics WW'!D10</f>
        <v>0</v>
      </c>
      <c r="V82" s="17">
        <f>V81+'Statistics 5M'!D10</f>
        <v>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0</v>
      </c>
      <c r="U83" s="17">
        <f>U82+'Statistics WW'!D11</f>
        <v>0</v>
      </c>
      <c r="V83" s="17">
        <f>V82+'Statistics 5M'!D11</f>
        <v>0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0</v>
      </c>
      <c r="U84" s="17">
        <f>U83+'Statistics WW'!D12</f>
        <v>0</v>
      </c>
      <c r="V84" s="17">
        <f>V83+'Statistics 5M'!D12</f>
        <v>0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0</v>
      </c>
      <c r="U85" s="17">
        <f>U84+'Statistics WW'!D13</f>
        <v>0</v>
      </c>
      <c r="V85" s="17">
        <f>V84+'Statistics 5M'!D13</f>
        <v>0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0</v>
      </c>
      <c r="U86" s="17">
        <f>U85+'Statistics WW'!D14</f>
        <v>0</v>
      </c>
      <c r="V86" s="17">
        <f>V85+'Statistics 5M'!D14</f>
        <v>0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0</v>
      </c>
      <c r="U87" s="17">
        <f>U86+'Statistics WW'!D15</f>
        <v>0</v>
      </c>
      <c r="V87" s="17">
        <f>V86+'Statistics 5M'!D15</f>
        <v>0</v>
      </c>
      <c r="Z87" s="49" t="s">
        <v>168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204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0</v>
      </c>
      <c r="U88" s="17">
        <f>U87+'Statistics WW'!D16</f>
        <v>0</v>
      </c>
      <c r="V88" s="17">
        <f>V87+'Statistics 5M'!D16</f>
        <v>0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166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166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0</v>
      </c>
      <c r="U89" s="17">
        <f>U88+'Statistics WW'!D17</f>
        <v>0</v>
      </c>
      <c r="V89" s="17">
        <f>V88+'Statistics 5M'!D17</f>
        <v>0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0</v>
      </c>
      <c r="U90" s="17">
        <f>U89+'Statistics WW'!D18</f>
        <v>0</v>
      </c>
      <c r="V90" s="17">
        <f>V89+'Statistics 5M'!D18</f>
        <v>0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203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203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1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topLeftCell="Q1" workbookViewId="0">
      <selection activeCell="AA9" sqref="AA9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195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SUM(B4:B40)</f>
        <v>0</v>
      </c>
      <c r="I3" s="86">
        <f>SUM(C4:C40)</f>
        <v>0</v>
      </c>
      <c r="J3" s="83">
        <f>SUM(D4:D40)</f>
        <v>0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80">
        <f>'Stats Global'!B5</f>
        <v>0</v>
      </c>
      <c r="B4" s="88">
        <f>'Stats Global'!F5</f>
        <v>0</v>
      </c>
      <c r="C4" s="88">
        <f>'Stats Global'!G5+'Stats Global'!H5</f>
        <v>0</v>
      </c>
      <c r="D4" s="88">
        <f>'Stats Global'!O5</f>
        <v>0</v>
      </c>
      <c r="E4" s="85"/>
      <c r="F4" s="85"/>
      <c r="J4" s="89"/>
      <c r="L4" s="90">
        <f>'Stats Global'!J5</f>
        <v>0</v>
      </c>
      <c r="M4" s="90">
        <f>'Stats Global'!G5</f>
        <v>0</v>
      </c>
      <c r="N4" s="91"/>
      <c r="O4" s="90">
        <f>'Stats Global'!M5</f>
        <v>0</v>
      </c>
      <c r="P4" s="90">
        <f>'Stats Global'!H5</f>
        <v>0</v>
      </c>
      <c r="R4" s="113" t="s">
        <v>61</v>
      </c>
      <c r="S4" s="103">
        <f>'Stats Global'!AA22</f>
        <v>0</v>
      </c>
      <c r="T4" s="103" t="e">
        <f>'Stats Global'!AB22</f>
        <v>#DIV/0!</v>
      </c>
      <c r="U4" s="103">
        <f>'Stats Global'!AC22</f>
        <v>0</v>
      </c>
      <c r="V4" s="103" t="e">
        <f>'Stats Global'!AD22</f>
        <v>#DIV/0!</v>
      </c>
      <c r="W4" s="103">
        <f>'Stats Global'!AE22</f>
        <v>0</v>
      </c>
      <c r="X4" s="103" t="e">
        <f>'Stats Global'!AF22</f>
        <v>#DIV/0!</v>
      </c>
      <c r="Y4" s="103">
        <f>'Stats Global'!AG22</f>
        <v>0</v>
      </c>
      <c r="Z4" s="103" t="e">
        <f>'Stats Global'!AH22</f>
        <v>#DIV/0!</v>
      </c>
      <c r="AA4" s="103">
        <f>'Stats Global'!AJ22</f>
        <v>0</v>
      </c>
    </row>
    <row r="5" spans="1:30" ht="14.35" customHeight="1" x14ac:dyDescent="0.45">
      <c r="A5" s="80">
        <f>'Stats Global'!B6</f>
        <v>0</v>
      </c>
      <c r="B5" s="88">
        <f>'Stats Global'!F6</f>
        <v>0</v>
      </c>
      <c r="C5" s="88">
        <f>'Stats Global'!G6+'Stats Global'!H6</f>
        <v>0</v>
      </c>
      <c r="D5" s="88">
        <f>'Stats Global'!O6</f>
        <v>0</v>
      </c>
      <c r="E5" s="85"/>
      <c r="F5" s="85"/>
      <c r="I5" s="86"/>
      <c r="J5" s="89"/>
      <c r="L5" s="90">
        <f>'Stats Global'!J6</f>
        <v>0</v>
      </c>
      <c r="M5" s="90">
        <f>'Stats Global'!G6</f>
        <v>0</v>
      </c>
      <c r="N5" s="91"/>
      <c r="O5" s="90">
        <f>'Stats Global'!M6</f>
        <v>0</v>
      </c>
      <c r="P5" s="90">
        <f>'Stats Global'!H6</f>
        <v>0</v>
      </c>
      <c r="R5" s="89" t="s">
        <v>46</v>
      </c>
      <c r="S5" s="103">
        <f>'Stats Global'!AA16</f>
        <v>0</v>
      </c>
      <c r="T5" s="103" t="e">
        <f>'Stats Global'!AB16</f>
        <v>#DIV/0!</v>
      </c>
      <c r="U5" s="103">
        <f>'Stats Global'!AC16</f>
        <v>0</v>
      </c>
      <c r="V5" s="103" t="e">
        <f>'Stats Global'!AD16</f>
        <v>#DIV/0!</v>
      </c>
      <c r="W5" s="103">
        <f>'Stats Global'!AE16</f>
        <v>0</v>
      </c>
      <c r="X5" s="103" t="e">
        <f>'Stats Global'!AF16</f>
        <v>#DIV/0!</v>
      </c>
      <c r="Y5" s="103">
        <f>'Stats Global'!AG16</f>
        <v>0</v>
      </c>
      <c r="Z5" s="103" t="e">
        <f>'Stats Global'!AH16</f>
        <v>#DIV/0!</v>
      </c>
      <c r="AA5" s="103">
        <f>'Stats Global'!AJ16</f>
        <v>0</v>
      </c>
    </row>
    <row r="6" spans="1:30" ht="14.35" customHeight="1" x14ac:dyDescent="0.45">
      <c r="A6" s="80">
        <f>'Stats Global'!B7</f>
        <v>0</v>
      </c>
      <c r="B6" s="88">
        <f>'Stats Global'!F7</f>
        <v>0</v>
      </c>
      <c r="C6" s="88">
        <f>'Stats Global'!G7+'Stats Global'!H7</f>
        <v>0</v>
      </c>
      <c r="D6" s="88">
        <f>'Stats Global'!O7</f>
        <v>0</v>
      </c>
      <c r="E6" s="85"/>
      <c r="F6" s="85"/>
      <c r="I6" s="86"/>
      <c r="J6" s="89"/>
      <c r="L6" s="90">
        <f>'Stats Global'!J7</f>
        <v>0</v>
      </c>
      <c r="M6" s="90">
        <f>'Stats Global'!G7</f>
        <v>0</v>
      </c>
      <c r="N6" s="91"/>
      <c r="O6" s="90">
        <f>'Stats Global'!M7</f>
        <v>0</v>
      </c>
      <c r="P6" s="90">
        <f>'Stats Global'!H7</f>
        <v>0</v>
      </c>
      <c r="R6" s="89" t="s">
        <v>58</v>
      </c>
      <c r="S6" s="103">
        <f>'Stats Global'!AA21</f>
        <v>0</v>
      </c>
      <c r="T6" s="103" t="e">
        <f>'Stats Global'!AB21</f>
        <v>#DIV/0!</v>
      </c>
      <c r="U6" s="103">
        <f>'Stats Global'!AC21</f>
        <v>0</v>
      </c>
      <c r="V6" s="103" t="e">
        <f>'Stats Global'!AD21</f>
        <v>#DIV/0!</v>
      </c>
      <c r="W6" s="103">
        <f>'Stats Global'!AE21</f>
        <v>0</v>
      </c>
      <c r="X6" s="103" t="e">
        <f>'Stats Global'!AF21</f>
        <v>#DIV/0!</v>
      </c>
      <c r="Y6" s="103">
        <f>'Stats Global'!AG21</f>
        <v>0</v>
      </c>
      <c r="Z6" s="103" t="e">
        <f>'Stats Global'!AH21</f>
        <v>#DIV/0!</v>
      </c>
      <c r="AA6" s="103">
        <f>'Stats Global'!AJ21</f>
        <v>0</v>
      </c>
    </row>
    <row r="7" spans="1:30" ht="14.35" customHeight="1" x14ac:dyDescent="0.45">
      <c r="A7" s="80">
        <f>'Stats Global'!B8</f>
        <v>0</v>
      </c>
      <c r="B7" s="88">
        <f>'Stats Global'!F8</f>
        <v>0</v>
      </c>
      <c r="C7" s="88">
        <f>'Stats Global'!G8+'Stats Global'!H8</f>
        <v>0</v>
      </c>
      <c r="D7" s="88">
        <f>'Stats Global'!O8</f>
        <v>0</v>
      </c>
      <c r="E7" s="85"/>
      <c r="F7" s="85"/>
      <c r="I7" s="86"/>
      <c r="J7" s="89"/>
      <c r="L7" s="90">
        <f>'Stats Global'!J8</f>
        <v>0</v>
      </c>
      <c r="M7" s="90">
        <f>'Stats Global'!G8</f>
        <v>0</v>
      </c>
      <c r="N7" s="91"/>
      <c r="O7" s="90">
        <f>'Stats Global'!M8</f>
        <v>0</v>
      </c>
      <c r="P7" s="90">
        <f>'Stats Global'!H8</f>
        <v>0</v>
      </c>
      <c r="R7" s="89" t="s">
        <v>25</v>
      </c>
      <c r="S7" s="103">
        <f>'Stats Global'!AA8</f>
        <v>0</v>
      </c>
      <c r="T7" s="103" t="e">
        <f>'Stats Global'!AB8</f>
        <v>#DIV/0!</v>
      </c>
      <c r="U7" s="103">
        <f>'Stats Global'!AC8</f>
        <v>0</v>
      </c>
      <c r="V7" s="103" t="e">
        <f>'Stats Global'!AD8</f>
        <v>#DIV/0!</v>
      </c>
      <c r="W7" s="103">
        <f>'Stats Global'!AE8</f>
        <v>0</v>
      </c>
      <c r="X7" s="103" t="e">
        <f>'Stats Global'!AF8</f>
        <v>#DIV/0!</v>
      </c>
      <c r="Y7" s="103">
        <f>'Stats Global'!AG8</f>
        <v>0</v>
      </c>
      <c r="Z7" s="103" t="e">
        <f>'Stats Global'!AH8</f>
        <v>#DIV/0!</v>
      </c>
      <c r="AA7" s="103">
        <f>'Stats Global'!AJ8</f>
        <v>0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0</v>
      </c>
      <c r="T8" s="103" t="e">
        <f>'Stats Global'!AB9</f>
        <v>#DIV/0!</v>
      </c>
      <c r="U8" s="103">
        <f>'Stats Global'!AC9</f>
        <v>0</v>
      </c>
      <c r="V8" s="103" t="e">
        <f>'Stats Global'!AD9</f>
        <v>#DIV/0!</v>
      </c>
      <c r="W8" s="103">
        <f>'Stats Global'!AE9</f>
        <v>0</v>
      </c>
      <c r="X8" s="103" t="e">
        <f>'Stats Global'!AF9</f>
        <v>#DIV/0!</v>
      </c>
      <c r="Y8" s="103">
        <f>'Stats Global'!AG9</f>
        <v>0</v>
      </c>
      <c r="Z8" s="103" t="e">
        <f>'Stats Global'!AH9</f>
        <v>#DIV/0!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J41" s="89"/>
      <c r="K41" s="86" t="s">
        <v>94</v>
      </c>
      <c r="L41" s="107">
        <f>SUM(L4:L40)</f>
        <v>0</v>
      </c>
      <c r="M41" s="107">
        <f>SUM(M4:M40)</f>
        <v>0</v>
      </c>
      <c r="N41" s="89"/>
      <c r="O41" s="107">
        <f>SUM(O4:O40)</f>
        <v>0</v>
      </c>
      <c r="P41" s="107">
        <f>SUM(P4:P40)</f>
        <v>0</v>
      </c>
    </row>
    <row r="42" spans="1:16" ht="14.25" customHeight="1" x14ac:dyDescent="0.45">
      <c r="L42" s="98" t="e">
        <f>L41/(M41+L41)</f>
        <v>#DIV/0!</v>
      </c>
      <c r="O42" s="98" t="e">
        <f>O41/(P41+O41)</f>
        <v>#DIV/0!</v>
      </c>
    </row>
    <row r="43" spans="1:16" ht="14.25" customHeight="1" x14ac:dyDescent="0.45">
      <c r="I43" s="99" t="str">
        <f>K43&amp;H3&amp;","&amp;I3&amp;"],"</f>
        <v>"PartA":[0,0],</v>
      </c>
      <c r="K43" s="81" t="s">
        <v>135</v>
      </c>
      <c r="M43" s="81" t="s">
        <v>139</v>
      </c>
      <c r="O43" s="100">
        <f>ROUND(SUM('Stats Global'!AA14:AA15,'Stats Global'!AA20:AA21,'Stats Global'!AA23:AA24)/COUNT(B4:B40),1)</f>
        <v>0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"PartB":[0,"N/A",0,"N/A",0,"N/A",0,"N/A"],</v>
      </c>
      <c r="K44" s="81" t="s">
        <v>136</v>
      </c>
      <c r="M44" s="101">
        <f>MAX(Table1114[Points])</f>
        <v>0</v>
      </c>
      <c r="N44" s="81" t="str">
        <f>IF(M44&lt;&gt;0,IF(M44=S4,R4,IF(M44=S5,R5,IF(S6=M44,R6,IF(S7=M44,R7,R8)))),"N/A")</f>
        <v>N/A</v>
      </c>
      <c r="O44" s="100">
        <f>ROUND(SUM('Stats Global'!AC14:AC15,'Stats Global'!AC20:AC21,'Stats Global'!AC23:AC24)/COUNT(B4:B40),1)</f>
        <v>0</v>
      </c>
    </row>
    <row r="45" spans="1:16" ht="14.25" customHeight="1" x14ac:dyDescent="0.45">
      <c r="I45" s="81" t="str">
        <f>K45&amp;O43&amp;","&amp;O44&amp;","&amp;O45&amp;","&amp;O46&amp;","&amp;O47&amp;","&amp;O48&amp;"],"</f>
        <v>"PartC":[0,0,0,0,0,0],</v>
      </c>
      <c r="K45" s="81" t="s">
        <v>137</v>
      </c>
      <c r="M45" s="101">
        <f>MAX(Table1114[Finishes])</f>
        <v>0</v>
      </c>
      <c r="N45" s="108" t="str">
        <f>IF(M45&lt;&gt;0,IF(M44=U4,R4,IF(M44=U5,R5,IF(U6=M44,R6,IF(U7=M44,R7,R8)))),"N/A")</f>
        <v>N/A</v>
      </c>
      <c r="O45" s="100">
        <f>ROUND(SUM('Stats Global'!AE14:AE15,'Stats Global'!AE20:AE21,'Stats Global'!AE23:AE24)/COUNT(B4:B40),1)</f>
        <v>0</v>
      </c>
    </row>
    <row r="46" spans="1:16" ht="14.25" customHeight="1" x14ac:dyDescent="0.45">
      <c r="I46" s="81" t="e">
        <f>K46&amp;L41&amp;","&amp;M41&amp;","&amp;ROUND(L42*100,1)&amp;","&amp;O41&amp;","&amp;P41&amp;","&amp;ROUND(O42*100,1)&amp;"],"</f>
        <v>#DIV/0!</v>
      </c>
      <c r="K46" s="81" t="s">
        <v>138</v>
      </c>
      <c r="M46" s="101">
        <f>MAX(Table1114[Midranges])</f>
        <v>0</v>
      </c>
      <c r="N46" s="108" t="str">
        <f>IF(M46&lt;&gt;0,IF(M44=W4,R4,IF(M44=W5,R5,IF(W6=M44,R6,IF(W7=M44,R7,R8)))),"N/A")</f>
        <v>N/A</v>
      </c>
      <c r="O46" s="100">
        <f>ROUND(SUM('Stats Global'!AG14:AG15,'Stats Global'!AG20:AG21,'Stats Global'!AG23:AG24)/COUNT(B4:B40),1)</f>
        <v>0</v>
      </c>
    </row>
    <row r="47" spans="1:16" ht="14.25" customHeight="1" x14ac:dyDescent="0.45">
      <c r="M47" s="101">
        <f>MAX(Table1114[Threes])</f>
        <v>0</v>
      </c>
      <c r="N47" s="81" t="str">
        <f>IF(M47&lt;&gt;0,IF(M44=Y4,R4,IF(M44=Y5,R5,IF(Y6=M44,R6,IF(Y7=M44,R7,R8)))),"N/A")</f>
        <v>N/A</v>
      </c>
      <c r="O47" s="81">
        <f>ROUND(H3/COUNT(B4:B40),1)</f>
        <v>0</v>
      </c>
    </row>
    <row r="48" spans="1:16" ht="14.25" customHeight="1" x14ac:dyDescent="0.45">
      <c r="O48" s="81">
        <f>ROUND(I3/COUNT(B4:B40),1)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abSelected="1" zoomScale="70" zoomScaleNormal="70" workbookViewId="0">
      <selection activeCell="O47" sqref="O47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195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80">
        <f>'Stats Global'!B5</f>
        <v>0</v>
      </c>
      <c r="B4" s="88">
        <f>'Stats Global'!I5</f>
        <v>0</v>
      </c>
      <c r="C4" s="88">
        <f>'Stats Global'!J5+'Stats Global'!K5</f>
        <v>0</v>
      </c>
      <c r="D4" s="88">
        <f>'Stats Global'!P5</f>
        <v>0</v>
      </c>
      <c r="E4" s="85"/>
      <c r="F4" s="85"/>
      <c r="H4" s="86">
        <f>SUM(B4:B40)</f>
        <v>0</v>
      </c>
      <c r="I4" s="86">
        <f>SUM(C4:C40)</f>
        <v>0</v>
      </c>
      <c r="J4" s="83">
        <f>SUM(D4:D40)</f>
        <v>0</v>
      </c>
      <c r="L4" s="90">
        <f>'Stats Global'!N5</f>
        <v>0</v>
      </c>
      <c r="M4" s="90">
        <f>'Stats Global'!K5</f>
        <v>0</v>
      </c>
      <c r="N4" s="91"/>
      <c r="O4" s="89" t="s">
        <v>35</v>
      </c>
      <c r="P4" s="103">
        <f>'Stats Global'!AA11</f>
        <v>0</v>
      </c>
      <c r="Q4" s="103" t="e">
        <f>'Stats Global'!AB11</f>
        <v>#DIV/0!</v>
      </c>
      <c r="R4" s="103">
        <f>'Stats Global'!AC11</f>
        <v>0</v>
      </c>
      <c r="S4" s="103" t="e">
        <f>'Stats Global'!AD11</f>
        <v>#DIV/0!</v>
      </c>
      <c r="T4" s="103">
        <f>'Stats Global'!AE11</f>
        <v>0</v>
      </c>
      <c r="U4" s="103" t="e">
        <f>'Stats Global'!AF11</f>
        <v>#DIV/0!</v>
      </c>
      <c r="V4" s="103">
        <f>'Stats Global'!AG11</f>
        <v>0</v>
      </c>
      <c r="W4" s="103" t="e">
        <f>'Stats Global'!AH11</f>
        <v>#DIV/0!</v>
      </c>
      <c r="X4" s="103">
        <f>'Stats Global'!AJ11</f>
        <v>0</v>
      </c>
    </row>
    <row r="5" spans="1:24" ht="14.25" customHeight="1" x14ac:dyDescent="0.45">
      <c r="A5" s="80">
        <f>'Stats Global'!B6</f>
        <v>0</v>
      </c>
      <c r="B5" s="88">
        <f>'Stats Global'!I6</f>
        <v>0</v>
      </c>
      <c r="C5" s="88">
        <f>'Stats Global'!J6+'Stats Global'!K6</f>
        <v>0</v>
      </c>
      <c r="D5" s="88">
        <f>'Stats Global'!P6</f>
        <v>0</v>
      </c>
      <c r="E5" s="85"/>
      <c r="F5" s="85"/>
      <c r="J5" s="89"/>
      <c r="L5" s="90">
        <f>'Stats Global'!N6</f>
        <v>0</v>
      </c>
      <c r="M5" s="90">
        <f>'Stats Global'!K6</f>
        <v>0</v>
      </c>
      <c r="N5" s="91"/>
      <c r="O5" s="89" t="s">
        <v>37</v>
      </c>
      <c r="P5" s="103">
        <f>'Stats Global'!AA12</f>
        <v>0</v>
      </c>
      <c r="Q5" s="103" t="e">
        <f>'Stats Global'!AB12</f>
        <v>#DIV/0!</v>
      </c>
      <c r="R5" s="103">
        <f>'Stats Global'!AC12</f>
        <v>0</v>
      </c>
      <c r="S5" s="103" t="e">
        <f>'Stats Global'!AD12</f>
        <v>#DIV/0!</v>
      </c>
      <c r="T5" s="103">
        <f>'Stats Global'!AE12</f>
        <v>0</v>
      </c>
      <c r="U5" s="103" t="e">
        <f>'Stats Global'!AF12</f>
        <v>#DIV/0!</v>
      </c>
      <c r="V5" s="103">
        <f>'Stats Global'!AG12</f>
        <v>0</v>
      </c>
      <c r="W5" s="103" t="e">
        <f>'Stats Global'!AH12</f>
        <v>#DIV/0!</v>
      </c>
      <c r="X5" s="103">
        <f>'Stats Global'!AJ12</f>
        <v>0</v>
      </c>
    </row>
    <row r="6" spans="1:24" ht="14.25" customHeight="1" x14ac:dyDescent="0.45">
      <c r="A6" s="80">
        <f>'Stats Global'!B7</f>
        <v>0</v>
      </c>
      <c r="B6" s="88">
        <f>'Stats Global'!I7</f>
        <v>0</v>
      </c>
      <c r="C6" s="88">
        <f>'Stats Global'!J7+'Stats Global'!K7</f>
        <v>0</v>
      </c>
      <c r="D6" s="88">
        <f>'Stats Global'!P7</f>
        <v>0</v>
      </c>
      <c r="E6" s="85"/>
      <c r="F6" s="85"/>
      <c r="I6" s="86"/>
      <c r="J6" s="89"/>
      <c r="L6" s="90">
        <f>'Stats Global'!N7</f>
        <v>0</v>
      </c>
      <c r="M6" s="90">
        <f>'Stats Global'!K7</f>
        <v>0</v>
      </c>
      <c r="N6" s="91"/>
      <c r="O6" s="89" t="s">
        <v>42</v>
      </c>
      <c r="P6" s="103">
        <f>'Stats Global'!AA13</f>
        <v>0</v>
      </c>
      <c r="Q6" s="103" t="e">
        <f>'Stats Global'!AB13</f>
        <v>#DIV/0!</v>
      </c>
      <c r="R6" s="103">
        <f>'Stats Global'!AC13</f>
        <v>0</v>
      </c>
      <c r="S6" s="103" t="e">
        <f>'Stats Global'!AD13</f>
        <v>#DIV/0!</v>
      </c>
      <c r="T6" s="103">
        <f>'Stats Global'!AE13</f>
        <v>0</v>
      </c>
      <c r="U6" s="103" t="e">
        <f>'Stats Global'!AF13</f>
        <v>#DIV/0!</v>
      </c>
      <c r="V6" s="103">
        <f>'Stats Global'!AG13</f>
        <v>0</v>
      </c>
      <c r="W6" s="103" t="e">
        <f>'Stats Global'!AH13</f>
        <v>#DIV/0!</v>
      </c>
      <c r="X6" s="103">
        <f>'Stats Global'!AJ13</f>
        <v>0</v>
      </c>
    </row>
    <row r="7" spans="1:24" ht="14.25" customHeight="1" x14ac:dyDescent="0.45">
      <c r="A7" s="80">
        <f>'Stats Global'!B8</f>
        <v>0</v>
      </c>
      <c r="B7" s="88">
        <f>'Stats Global'!I8</f>
        <v>0</v>
      </c>
      <c r="C7" s="88">
        <f>'Stats Global'!J8+'Stats Global'!K8</f>
        <v>0</v>
      </c>
      <c r="D7" s="88">
        <f>'Stats Global'!P8</f>
        <v>0</v>
      </c>
      <c r="E7" s="85"/>
      <c r="F7" s="85"/>
      <c r="I7" s="86"/>
      <c r="J7" s="89"/>
      <c r="L7" s="90">
        <f>'Stats Global'!N8</f>
        <v>0</v>
      </c>
      <c r="M7" s="90">
        <f>'Stats Global'!K8</f>
        <v>0</v>
      </c>
      <c r="N7" s="91"/>
      <c r="O7" s="89" t="s">
        <v>52</v>
      </c>
      <c r="P7" s="103">
        <f>'Stats Global'!AA18</f>
        <v>0</v>
      </c>
      <c r="Q7" s="103" t="e">
        <f>'Stats Global'!AB18</f>
        <v>#DIV/0!</v>
      </c>
      <c r="R7" s="103">
        <f>'Stats Global'!AC18</f>
        <v>0</v>
      </c>
      <c r="S7" s="103" t="e">
        <f>'Stats Global'!AD18</f>
        <v>#DIV/0!</v>
      </c>
      <c r="T7" s="103">
        <f>'Stats Global'!AE18</f>
        <v>0</v>
      </c>
      <c r="U7" s="103" t="e">
        <f>'Stats Global'!AF18</f>
        <v>#DIV/0!</v>
      </c>
      <c r="V7" s="103">
        <f>'Stats Global'!AG18</f>
        <v>0</v>
      </c>
      <c r="W7" s="103" t="e">
        <f>'Stats Global'!AH18</f>
        <v>#DIV/0!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205</v>
      </c>
      <c r="P8" s="103">
        <f>'Stats Global'!AA23</f>
        <v>0</v>
      </c>
      <c r="Q8" s="103" t="e">
        <f>'Stats Global'!AB23</f>
        <v>#DIV/0!</v>
      </c>
      <c r="R8" s="103">
        <f>'Stats Global'!AC23</f>
        <v>0</v>
      </c>
      <c r="S8" s="103" t="e">
        <f>'Stats Global'!AD23</f>
        <v>#DIV/0!</v>
      </c>
      <c r="T8" s="103">
        <f>'Stats Global'!AE23</f>
        <v>0</v>
      </c>
      <c r="U8" s="103" t="e">
        <f>'Stats Global'!AF23</f>
        <v>#DIV/0!</v>
      </c>
      <c r="V8" s="103">
        <f>'Stats Global'!AG23</f>
        <v>0</v>
      </c>
      <c r="W8" s="103" t="e">
        <f>'Stats Global'!AH23</f>
        <v>#DIV/0!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8">
        <f>'Stats Global'!AA15</f>
        <v>0</v>
      </c>
      <c r="Q9" s="128">
        <f>'Stats Global'!AB15</f>
        <v>0</v>
      </c>
      <c r="R9" s="128">
        <f>'Stats Global'!AC15</f>
        <v>0</v>
      </c>
      <c r="S9" s="128">
        <f>'Stats Global'!AD15</f>
        <v>0</v>
      </c>
      <c r="T9" s="128">
        <f>'Stats Global'!AE15</f>
        <v>0</v>
      </c>
      <c r="U9" s="128">
        <f>'Stats Global'!AF15</f>
        <v>0</v>
      </c>
      <c r="V9" s="128">
        <f>'Stats Global'!AG15</f>
        <v>0</v>
      </c>
      <c r="W9" s="128">
        <f>'Stats Global'!AH15</f>
        <v>0</v>
      </c>
      <c r="X9" s="128">
        <f>'Stats Global'!AJ15</f>
        <v>1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203</v>
      </c>
      <c r="P10" s="128">
        <f>'Stats Global'!AA19</f>
        <v>0</v>
      </c>
      <c r="Q10" s="128" t="e">
        <f>'Stats Global'!AB19</f>
        <v>#DIV/0!</v>
      </c>
      <c r="R10" s="128">
        <f>'Stats Global'!AC19</f>
        <v>0</v>
      </c>
      <c r="S10" s="128" t="e">
        <f>'Stats Global'!AD19</f>
        <v>#DIV/0!</v>
      </c>
      <c r="T10" s="128">
        <f>'Stats Global'!AE19</f>
        <v>0</v>
      </c>
      <c r="U10" s="128" t="e">
        <f>'Stats Global'!AF19</f>
        <v>#DIV/0!</v>
      </c>
      <c r="V10" s="128">
        <f>'Stats Global'!AG19</f>
        <v>0</v>
      </c>
      <c r="W10" s="128" t="e">
        <f>'Stats Global'!AH19</f>
        <v>#DIV/0!</v>
      </c>
      <c r="X10" s="128">
        <f>'Stats Global'!AJ19</f>
        <v>0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J41" s="89"/>
      <c r="K41" s="81" t="s">
        <v>94</v>
      </c>
      <c r="L41" s="107">
        <f>SUM(L4:L40)</f>
        <v>0</v>
      </c>
      <c r="M41" s="107">
        <f>SUM(M4:M40)</f>
        <v>0</v>
      </c>
      <c r="N41" s="89"/>
      <c r="O41" s="89"/>
      <c r="P41" s="58"/>
    </row>
    <row r="42" spans="1:16" ht="14.25" customHeight="1" x14ac:dyDescent="0.45">
      <c r="L42" s="98" t="e">
        <f>L41/(M41+L41)</f>
        <v>#DIV/0!</v>
      </c>
      <c r="P42" s="58"/>
    </row>
    <row r="43" spans="1:16" ht="14.25" customHeight="1" x14ac:dyDescent="0.45">
      <c r="J43" s="99" t="str">
        <f>L43&amp;H4&amp;","&amp;I4&amp;"],"</f>
        <v>"PartA":[0,0],</v>
      </c>
      <c r="K43" s="86"/>
      <c r="L43" s="81" t="s">
        <v>135</v>
      </c>
      <c r="N43" s="81" t="s">
        <v>139</v>
      </c>
      <c r="P43" s="100">
        <f>ROUND(SUM('Stats Global'!AA9,'Stats Global'!AA11:AA13,'Stats Global'!AA22)/COUNT(B4:B40),1)</f>
        <v>0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81" t="s">
        <v>136</v>
      </c>
      <c r="N44" s="101">
        <f>MAX(Table1113[Points])</f>
        <v>0</v>
      </c>
      <c r="O44" s="81" t="str">
        <f>IF(N44&lt;&gt;0,IF(N44=P4,O4,IF(N44=P5,O5,IF(P6=N44,O6,IF(P7=N44,O7,IF(P8=N44,O8,IF(P9=N44,O9,O10)))))),"N/A")</f>
        <v>N/A</v>
      </c>
      <c r="P44" s="100">
        <f>ROUND(SUM('Stats Global'!AC9,'Stats Global'!AC11:AC13,'Stats Global'!AC22)/COUNT(B4:B40),1)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"PartC":[0,0,0,0,0,0],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Global'!AE9,'Stats Global'!AE11:AE13,'Stats Global'!AE22)/COUNT(B4:B40),1)</f>
        <v>0</v>
      </c>
    </row>
    <row r="46" spans="1:16" ht="14.25" customHeight="1" x14ac:dyDescent="0.45">
      <c r="J46" s="81" t="e">
        <f>L46&amp;'Statistics LG'!M41&amp;","&amp;'Statistics LG'!L41&amp;","&amp;ROUND((1-'Statistics LG'!L42)*100,1)&amp;","&amp;L41&amp;","&amp;M41&amp;","&amp;ROUND(L42*100,1)&amp;"],"</f>
        <v>#DIV/0!</v>
      </c>
      <c r="L46" s="81" t="s">
        <v>138</v>
      </c>
      <c r="N46" s="101">
        <f>MAX(Table1113[Midranges])</f>
        <v>0</v>
      </c>
      <c r="O46" s="81" t="str">
        <f>IF(N46&lt;&gt;0,IF(N46=T4,O4,IF(N46=T5,O5,IF(T6=N46,O6,IF(T7=N46,O7,IF(T8=N46,O8,IF(T9=N46,O9,O10)))))),"N/A")</f>
        <v>N/A</v>
      </c>
      <c r="P46" s="100">
        <f>ROUND(SUM('Stats Global'!AG9,'Stats Global'!AG11:AG13,'Stats Global'!AG22)/COUNT(B4:B40),2)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ROUND(H4/COUNT(B4:B40),1)</f>
        <v>0</v>
      </c>
    </row>
    <row r="48" spans="1:16" ht="14.25" customHeight="1" x14ac:dyDescent="0.45">
      <c r="P48" s="81">
        <f>ROUND(I4/COUNT(B4:B40),1)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workbookViewId="0">
      <selection activeCell="U10" sqref="U10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195</v>
      </c>
      <c r="U3" s="58"/>
      <c r="V3" s="83"/>
      <c r="W3" s="83"/>
      <c r="X3" s="83"/>
    </row>
    <row r="4" spans="1:24" ht="14.25" customHeight="1" x14ac:dyDescent="0.45">
      <c r="A4" s="80">
        <f>'Stats Global'!B5</f>
        <v>0</v>
      </c>
      <c r="B4" s="88">
        <f>'Stats Global'!L5</f>
        <v>0</v>
      </c>
      <c r="C4" s="88">
        <f>'Stats Global'!M5+'Stats Global'!N5</f>
        <v>0</v>
      </c>
      <c r="D4" s="88">
        <f>'Stats Global'!Q5</f>
        <v>0</v>
      </c>
      <c r="E4" s="85"/>
      <c r="F4" s="85"/>
      <c r="H4" s="86">
        <f>SUM(B4:B40)</f>
        <v>0</v>
      </c>
      <c r="I4" s="86">
        <f>SUM(C4:C40)</f>
        <v>0</v>
      </c>
      <c r="J4" s="83">
        <f>SUM(D4:D40)</f>
        <v>0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80">
        <f>'Stats Global'!B6</f>
        <v>0</v>
      </c>
      <c r="B5" s="88">
        <f>'Stats Global'!L6</f>
        <v>0</v>
      </c>
      <c r="C5" s="88">
        <f>'Stats Global'!M6+'Stats Global'!N6</f>
        <v>0</v>
      </c>
      <c r="D5" s="88">
        <f>'Stats Global'!Q6</f>
        <v>0</v>
      </c>
      <c r="E5" s="85"/>
      <c r="F5" s="85"/>
      <c r="K5" s="89"/>
      <c r="L5" s="89" t="s">
        <v>50</v>
      </c>
      <c r="M5" s="103">
        <f>'Stats Global'!AA17</f>
        <v>0</v>
      </c>
      <c r="N5" s="103" t="e">
        <f>'Stats Global'!AB17</f>
        <v>#DIV/0!</v>
      </c>
      <c r="O5" s="103">
        <f>'Stats Global'!AC17</f>
        <v>0</v>
      </c>
      <c r="P5" s="103" t="e">
        <f>'Stats Global'!AD17</f>
        <v>#DIV/0!</v>
      </c>
      <c r="Q5" s="103">
        <f>'Stats Global'!AE17</f>
        <v>0</v>
      </c>
      <c r="R5" s="103" t="e">
        <f>'Stats Global'!AF17</f>
        <v>#DIV/0!</v>
      </c>
      <c r="S5" s="103">
        <f>'Stats Global'!AG17</f>
        <v>0</v>
      </c>
      <c r="T5" s="103" t="e">
        <f>'Stats Global'!AH17</f>
        <v>#DIV/0!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80">
        <f>'Stats Global'!B7</f>
        <v>0</v>
      </c>
      <c r="B6" s="88">
        <f>'Stats Global'!L7</f>
        <v>0</v>
      </c>
      <c r="C6" s="88">
        <f>'Stats Global'!M7+'Stats Global'!N7</f>
        <v>0</v>
      </c>
      <c r="D6" s="88">
        <f>'Stats Global'!Q7</f>
        <v>0</v>
      </c>
      <c r="E6" s="85"/>
      <c r="F6" s="85"/>
      <c r="H6" s="86"/>
      <c r="I6" s="102"/>
      <c r="K6" s="89"/>
      <c r="L6" s="89" t="s">
        <v>30</v>
      </c>
      <c r="M6" s="103">
        <f>'Stats Global'!AA10</f>
        <v>0</v>
      </c>
      <c r="N6" s="103" t="e">
        <f>'Stats Global'!AB10</f>
        <v>#DIV/0!</v>
      </c>
      <c r="O6" s="103">
        <f>'Stats Global'!AC10</f>
        <v>0</v>
      </c>
      <c r="P6" s="103" t="e">
        <f>'Stats Global'!AD10</f>
        <v>#DIV/0!</v>
      </c>
      <c r="Q6" s="103">
        <f>'Stats Global'!AE10</f>
        <v>0</v>
      </c>
      <c r="R6" s="103" t="e">
        <f>'Stats Global'!AF10</f>
        <v>#DIV/0!</v>
      </c>
      <c r="S6" s="103">
        <f>'Stats Global'!AG10</f>
        <v>0</v>
      </c>
      <c r="T6" s="103" t="e">
        <f>'Stats Global'!AH10</f>
        <v>#DIV/0!</v>
      </c>
      <c r="U6" s="103">
        <f>'Stats Global'!AJ10</f>
        <v>0</v>
      </c>
      <c r="V6" s="89"/>
      <c r="W6" s="89"/>
      <c r="X6" s="89"/>
    </row>
    <row r="7" spans="1:24" ht="14.25" customHeight="1" x14ac:dyDescent="0.45">
      <c r="A7" s="80">
        <f>'Stats Global'!B8</f>
        <v>0</v>
      </c>
      <c r="B7" s="88">
        <f>'Stats Global'!L8</f>
        <v>0</v>
      </c>
      <c r="C7" s="88">
        <f>'Stats Global'!M8+'Stats Global'!N8</f>
        <v>0</v>
      </c>
      <c r="D7" s="88">
        <f>'Stats Global'!Q8</f>
        <v>0</v>
      </c>
      <c r="E7" s="85"/>
      <c r="F7" s="85"/>
      <c r="H7" s="86"/>
      <c r="I7" s="102"/>
      <c r="K7" s="89"/>
      <c r="L7" s="89" t="s">
        <v>42</v>
      </c>
      <c r="M7" s="103">
        <f>'Stats Global'!AA13</f>
        <v>0</v>
      </c>
      <c r="N7" s="103" t="e">
        <f>'Stats Global'!AB13</f>
        <v>#DIV/0!</v>
      </c>
      <c r="O7" s="103">
        <f>'Stats Global'!AC13</f>
        <v>0</v>
      </c>
      <c r="P7" s="103" t="e">
        <f>'Stats Global'!AD13</f>
        <v>#DIV/0!</v>
      </c>
      <c r="Q7" s="103">
        <f>'Stats Global'!AE13</f>
        <v>0</v>
      </c>
      <c r="R7" s="103" t="e">
        <f>'Stats Global'!AF13</f>
        <v>#DIV/0!</v>
      </c>
      <c r="S7" s="103">
        <f>'Stats Global'!AG13</f>
        <v>0</v>
      </c>
      <c r="T7" s="103" t="e">
        <f>'Stats Global'!AH13</f>
        <v>#DIV/0!</v>
      </c>
      <c r="U7" s="103">
        <f>'Stats Global'!AJ13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0</v>
      </c>
      <c r="N8" s="103" t="e">
        <f>'Stats Global'!AB14</f>
        <v>#DIV/0!</v>
      </c>
      <c r="O8" s="103">
        <f>'Stats Global'!AC14</f>
        <v>0</v>
      </c>
      <c r="P8" s="103" t="e">
        <f>'Stats Global'!AD14</f>
        <v>#DIV/0!</v>
      </c>
      <c r="Q8" s="103">
        <f>'Stats Global'!AE14</f>
        <v>0</v>
      </c>
      <c r="R8" s="103" t="e">
        <f>'Stats Global'!AF14</f>
        <v>#DIV/0!</v>
      </c>
      <c r="S8" s="103">
        <f>'Stats Global'!AG14</f>
        <v>0</v>
      </c>
      <c r="T8" s="103" t="e">
        <f>'Stats Global'!AH14</f>
        <v>#DIV/0!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 t="e">
        <f>'Stats Global'!AB24</f>
        <v>#DIV/0!</v>
      </c>
      <c r="O9" s="103">
        <f>'Stats Global'!AC24</f>
        <v>0</v>
      </c>
      <c r="P9" s="103" t="e">
        <f>'Stats Global'!AD24</f>
        <v>#DIV/0!</v>
      </c>
      <c r="Q9" s="103">
        <f>'Stats Global'!AE24</f>
        <v>0</v>
      </c>
      <c r="R9" s="103" t="e">
        <f>'Stats Global'!AF24</f>
        <v>#DIV/0!</v>
      </c>
      <c r="S9" s="103">
        <f>'Stats Global'!AG24</f>
        <v>0</v>
      </c>
      <c r="T9" s="103" t="e">
        <f>'Stats Global'!AH24</f>
        <v>#DIV/0!</v>
      </c>
      <c r="U9" s="103">
        <f>'Stats Global'!AJ24</f>
        <v>0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"PartA":[0,0],</v>
      </c>
      <c r="L32" s="86"/>
      <c r="M32" s="81" t="s">
        <v>135</v>
      </c>
      <c r="O32" s="81" t="s">
        <v>139</v>
      </c>
      <c r="Q32" s="100" t="e">
        <f>SUM(Table11[Average])</f>
        <v>#DIV/0!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"PartB":[0,"N/A",0,"N/A",0,"N/A",0,"N/A"],</v>
      </c>
      <c r="M33" s="81" t="s">
        <v>136</v>
      </c>
      <c r="O33" s="101">
        <f>MAX(Table11[Points])</f>
        <v>0</v>
      </c>
      <c r="P33" s="81" t="str">
        <f>IF(O33&lt;&gt;0,IF(O33=M5,L5,IF(O33=M6,L6,IF(M7=O33,L7,IF(M8=O33,L8,L9)))),"N/A")</f>
        <v>N/A</v>
      </c>
      <c r="Q33" s="100" t="e">
        <f>SUM(Table11[Averages])</f>
        <v>#DIV/0!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e">
        <f>M34&amp;Q32&amp;","&amp;Q33&amp;","&amp;Q34&amp;","&amp;Q35&amp;","&amp;Q36&amp;","&amp;Q37&amp;"],"</f>
        <v>#DIV/0!</v>
      </c>
      <c r="M34" s="81" t="s">
        <v>137</v>
      </c>
      <c r="O34" s="101">
        <f>MAX(Table11[Finishes])</f>
        <v>0</v>
      </c>
      <c r="P34" s="81" t="str">
        <f>IF(O34&lt;&gt;0,IF(O34=O5,L5,IF(O34=O6,L6,IF(O7=O34,L7,IF(O8=O34,L8,L9)))),"N/A")</f>
        <v>N/A</v>
      </c>
      <c r="Q34" s="100" t="e">
        <f>SUM(Table11[Averages2])</f>
        <v>#DIV/0!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e">
        <f>M35&amp;'Statistics LG'!P41&amp;","&amp;'Statistics LG'!O41&amp;","&amp;ROUND((1-'Statistics LG'!O42)*100,1)&amp;","&amp;'Statistics WW'!M41&amp;","&amp;'Statistics WW'!L41&amp;","&amp;ROUND((1-'Statistics WW'!L42)*100,1)&amp;"],"</f>
        <v>#DIV/0!</v>
      </c>
      <c r="M35" s="81" t="s">
        <v>138</v>
      </c>
      <c r="O35" s="101">
        <f>MAX(Table11[Midranges])</f>
        <v>0</v>
      </c>
      <c r="P35" s="81" t="str">
        <f>IF(O35&lt;&gt;0,IF(O35=Q5,L5,IF(O35=Q6,L6,IF(Q7=O35,L7,IF(Q8=O35,L8,L9)))),"N/A")</f>
        <v>N/A</v>
      </c>
      <c r="Q35" s="100" t="e">
        <f>SUM(Table11[Averages3])</f>
        <v>#DIV/0!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0</v>
      </c>
      <c r="P36" s="81" t="str">
        <f>IF(O36&lt;&gt;0,IF(O36=S5,L5,IF(O36=S6,L6,IF(S7=O36,L7,IF(S8=O36,L8,L9)))),"N/A")</f>
        <v>N/A</v>
      </c>
      <c r="Q36" s="81">
        <f>ROUND(H4/COUNT(B4:B40),1)</f>
        <v>0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ROUND(I4/COUNT(B4:B40),1)</f>
        <v>0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workbookViewId="0"/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161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>
        <v>3</v>
      </c>
      <c r="Q3" s="2" t="s">
        <v>25</v>
      </c>
      <c r="R3" s="9">
        <f t="shared" ref="R3:R13" si="0">COUNTIF($E$3:$E$40, Q3)+U3</f>
        <v>0</v>
      </c>
      <c r="S3" s="10">
        <f t="shared" ref="S3:S13" si="1">COUNTIFS($E$3:$E$40, $Q3,$F$3:$F$40,"Finish")</f>
        <v>0</v>
      </c>
      <c r="T3" s="10">
        <f t="shared" ref="T3:T13" si="2">COUNTIFS($E$3:$E$40, $Q3,$F$3:$F$40,"Midrange")</f>
        <v>0</v>
      </c>
      <c r="U3" s="10">
        <f t="shared" ref="U3:U13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203</v>
      </c>
      <c r="R14" s="9">
        <f t="shared" ref="R14:R19" si="8">COUNTIF($E$3:$E$40, Q14)+U14</f>
        <v>0</v>
      </c>
      <c r="S14" s="10">
        <f t="shared" ref="S14:S19" si="9">COUNTIFS($E$3:$E$40, $Q14,$F$3:$F$40,"Finish")</f>
        <v>0</v>
      </c>
      <c r="T14" s="10">
        <f t="shared" ref="T14:T19" si="10">COUNTIFS($E$3:$E$40, $Q14,$F$3:$F$40,"Midrange")</f>
        <v>0</v>
      </c>
      <c r="U14" s="10">
        <f t="shared" ref="U14:U19" si="11">COUNTIFS($E$3:$E$40, $Q14,$F$3:$F$40,"Three Pointer")</f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8"/>
        <v>0</v>
      </c>
      <c r="S15" s="10">
        <f t="shared" si="9"/>
        <v>0</v>
      </c>
      <c r="T15" s="10">
        <f t="shared" si="10"/>
        <v>0</v>
      </c>
      <c r="U15" s="10">
        <f t="shared" si="11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8"/>
        <v>0</v>
      </c>
      <c r="S16" s="10">
        <f t="shared" si="9"/>
        <v>0</v>
      </c>
      <c r="T16" s="10">
        <f t="shared" si="10"/>
        <v>0</v>
      </c>
      <c r="U16" s="10">
        <f t="shared" si="11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8"/>
        <v>0</v>
      </c>
      <c r="S17" s="10">
        <f t="shared" si="9"/>
        <v>0</v>
      </c>
      <c r="T17" s="10">
        <f t="shared" si="10"/>
        <v>0</v>
      </c>
      <c r="U17" s="10">
        <f t="shared" si="11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8"/>
        <v>0</v>
      </c>
      <c r="S18" s="10">
        <f t="shared" si="9"/>
        <v>0</v>
      </c>
      <c r="T18" s="10">
        <f t="shared" si="10"/>
        <v>0</v>
      </c>
      <c r="U18" s="10">
        <f t="shared" si="11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8"/>
        <v>0</v>
      </c>
      <c r="S19" s="10">
        <f t="shared" si="9"/>
        <v>0</v>
      </c>
      <c r="T19" s="10">
        <f t="shared" si="10"/>
        <v>0</v>
      </c>
      <c r="U19" s="10">
        <f t="shared" si="11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2">IF($V3, CHAR(34)&amp;"Did not Play"&amp;CHAR(34), S3)&amp;","</f>
        <v>0,</v>
      </c>
      <c r="T23" s="17" t="str">
        <f t="shared" si="12"/>
        <v>0,</v>
      </c>
      <c r="U23" s="17" t="str">
        <f t="shared" si="12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29" si="13">IF($V4, CHAR(34)&amp;"Did not Play"&amp;CHAR(34), R4)&amp;","</f>
        <v>0,</v>
      </c>
      <c r="S24" s="17" t="str">
        <f t="shared" si="13"/>
        <v>0,</v>
      </c>
      <c r="T24" s="17" t="str">
        <f t="shared" si="13"/>
        <v>0,</v>
      </c>
      <c r="U24" s="17" t="str">
        <f t="shared" si="13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3"/>
        <v>0,</v>
      </c>
      <c r="S25" s="17" t="str">
        <f t="shared" si="13"/>
        <v>0,</v>
      </c>
      <c r="T25" s="17" t="str">
        <f t="shared" si="13"/>
        <v>0,</v>
      </c>
      <c r="U25" s="17" t="str">
        <f t="shared" si="13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3"/>
        <v>0,</v>
      </c>
      <c r="S26" s="17" t="str">
        <f t="shared" si="13"/>
        <v>0,</v>
      </c>
      <c r="T26" s="17" t="str">
        <f t="shared" si="13"/>
        <v>0,</v>
      </c>
      <c r="U26" s="17" t="str">
        <f t="shared" si="13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3"/>
        <v>0,</v>
      </c>
      <c r="S27" s="17" t="str">
        <f t="shared" si="13"/>
        <v>0,</v>
      </c>
      <c r="T27" s="17" t="str">
        <f t="shared" si="13"/>
        <v>0,</v>
      </c>
      <c r="U27" s="17" t="str">
        <f t="shared" si="13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3"/>
        <v>0,</v>
      </c>
      <c r="S28" s="17" t="str">
        <f t="shared" si="13"/>
        <v>0,</v>
      </c>
      <c r="T28" s="17" t="str">
        <f t="shared" si="13"/>
        <v>0,</v>
      </c>
      <c r="U28" s="17" t="str">
        <f t="shared" si="13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3"/>
        <v>0,</v>
      </c>
      <c r="S29" s="17" t="str">
        <f t="shared" si="13"/>
        <v>0,</v>
      </c>
      <c r="T29" s="17" t="str">
        <f t="shared" si="13"/>
        <v>0,</v>
      </c>
      <c r="U29" s="17" t="str">
        <f t="shared" si="13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ref="R30:U31" si="14">IF($V10, CHAR(34)&amp;"Did not Play"&amp;CHAR(34), R10)&amp;","</f>
        <v>"Did not Play",</v>
      </c>
      <c r="S30" s="17" t="str">
        <f t="shared" si="14"/>
        <v>"Did not Play",</v>
      </c>
      <c r="T30" s="17" t="str">
        <f t="shared" si="14"/>
        <v>"Did not Play",</v>
      </c>
      <c r="U30" s="17" t="str">
        <f t="shared" si="14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4"/>
        <v>0,</v>
      </c>
      <c r="S31" s="17" t="str">
        <f t="shared" si="14"/>
        <v>0,</v>
      </c>
      <c r="T31" s="17" t="str">
        <f t="shared" si="14"/>
        <v>0,</v>
      </c>
      <c r="U31" s="17" t="str">
        <f t="shared" si="14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ref="R32:U32" si="15">IF($V12, CHAR(34)&amp;"Did not Play"&amp;CHAR(34), R12)&amp;","</f>
        <v>0,</v>
      </c>
      <c r="S32" s="17" t="str">
        <f t="shared" si="15"/>
        <v>0,</v>
      </c>
      <c r="T32" s="17" t="str">
        <f t="shared" si="15"/>
        <v>0,</v>
      </c>
      <c r="U32" s="17" t="str">
        <f t="shared" si="15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ref="R33:U33" si="16">IF($V13, CHAR(34)&amp;"Did not Play"&amp;CHAR(34), R13)&amp;","</f>
        <v>0,</v>
      </c>
      <c r="S33" s="17" t="str">
        <f t="shared" si="16"/>
        <v>0,</v>
      </c>
      <c r="T33" s="17" t="str">
        <f t="shared" si="16"/>
        <v>0,</v>
      </c>
      <c r="U33" s="17" t="str">
        <f t="shared" si="16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ref="R34:U34" si="17">IF($V14, CHAR(34)&amp;"Did not Play"&amp;CHAR(34), R14)&amp;","</f>
        <v>0,</v>
      </c>
      <c r="S34" s="17" t="str">
        <f t="shared" si="17"/>
        <v>0,</v>
      </c>
      <c r="T34" s="17" t="str">
        <f t="shared" si="17"/>
        <v>0,</v>
      </c>
      <c r="U34" s="17" t="str">
        <f t="shared" si="17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ref="R35:U35" si="18">IF($V15, CHAR(34)&amp;"Did not Play"&amp;CHAR(34), R15)&amp;","</f>
        <v>0,</v>
      </c>
      <c r="S35" s="17" t="str">
        <f t="shared" si="18"/>
        <v>0,</v>
      </c>
      <c r="T35" s="17" t="str">
        <f t="shared" si="18"/>
        <v>0,</v>
      </c>
      <c r="U35" s="17" t="str">
        <f t="shared" si="18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ref="R36:U36" si="19">IF($V16, CHAR(34)&amp;"Did not Play"&amp;CHAR(34), R16)&amp;","</f>
        <v>0,</v>
      </c>
      <c r="S36" s="17" t="str">
        <f t="shared" si="19"/>
        <v>0,</v>
      </c>
      <c r="T36" s="17" t="str">
        <f t="shared" si="19"/>
        <v>0,</v>
      </c>
      <c r="U36" s="17" t="str">
        <f t="shared" si="1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ref="R37:U37" si="20">IF($V17, CHAR(34)&amp;"Did not Play"&amp;CHAR(34), R17)&amp;","</f>
        <v>0,</v>
      </c>
      <c r="S37" s="17" t="str">
        <f t="shared" si="20"/>
        <v>0,</v>
      </c>
      <c r="T37" s="17" t="str">
        <f t="shared" si="20"/>
        <v>0,</v>
      </c>
      <c r="U37" s="17" t="str">
        <f t="shared" si="20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ref="R38:U38" si="21">IF($V18, CHAR(34)&amp;"Did not Play"&amp;CHAR(34), R18)&amp;","</f>
        <v>0,</v>
      </c>
      <c r="S38" s="17" t="str">
        <f t="shared" si="21"/>
        <v>0,</v>
      </c>
      <c r="T38" s="17" t="str">
        <f t="shared" si="21"/>
        <v>0,</v>
      </c>
      <c r="U38" s="17" t="str">
        <f t="shared" si="21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27" t="s">
        <v>119</v>
      </c>
      <c r="U41" s="127"/>
      <c r="V41" s="127"/>
    </row>
    <row r="42" spans="2:26" ht="14.25" customHeight="1" x14ac:dyDescent="0.9">
      <c r="R42" s="104"/>
      <c r="S42" s="104"/>
      <c r="T42" s="127"/>
      <c r="U42" s="127"/>
      <c r="V42" s="127"/>
    </row>
    <row r="43" spans="2:26" ht="14.25" customHeight="1" x14ac:dyDescent="0.45">
      <c r="B43" s="17" t="s">
        <v>172</v>
      </c>
      <c r="T43" s="74" t="s">
        <v>170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173</v>
      </c>
      <c r="G44" s="105" t="s">
        <v>179</v>
      </c>
      <c r="H44" s="105" t="s">
        <v>180</v>
      </c>
      <c r="I44" s="17" t="s">
        <v>174</v>
      </c>
      <c r="J44" s="17" t="s">
        <v>181</v>
      </c>
      <c r="K44" s="105" t="s">
        <v>182</v>
      </c>
      <c r="L44" s="17" t="s">
        <v>175</v>
      </c>
      <c r="M44" s="105" t="s">
        <v>183</v>
      </c>
      <c r="N44" s="105" t="s">
        <v>184</v>
      </c>
      <c r="O44" s="17" t="s">
        <v>176</v>
      </c>
      <c r="P44" s="17" t="s">
        <v>177</v>
      </c>
      <c r="Q44" s="17" t="s">
        <v>178</v>
      </c>
      <c r="T44" s="17" t="str">
        <f>CHAR(34)&amp;"Date"&amp;CHAR(34)&amp;":["&amp;CHAR(34)&amp;""&amp;C2&amp;""&amp;CHAR(34)&amp;"],"</f>
        <v>"Date":["24-May"],</v>
      </c>
    </row>
    <row r="45" spans="2:26" ht="14.25" customHeight="1" x14ac:dyDescent="0.45">
      <c r="B45" s="79" t="str">
        <f>C2</f>
        <v>24-May</v>
      </c>
      <c r="C45" s="17">
        <f>MAX(L3:L5)</f>
        <v>0</v>
      </c>
      <c r="D45" s="17">
        <f>C45-E45</f>
        <v>0</v>
      </c>
      <c r="E45" s="17">
        <f>MIN(L3:L5)</f>
        <v>0</v>
      </c>
      <c r="F45" s="17">
        <f>COUNT(X4:X39)</f>
        <v>0</v>
      </c>
      <c r="G45" s="17">
        <f>COUNTIF(Y4:Y39, "WW/LG")</f>
        <v>0</v>
      </c>
      <c r="H45" s="17">
        <f>COUNTIF(Z4:Z39, "5M/LG")</f>
        <v>0</v>
      </c>
      <c r="I45" s="17">
        <f>COUNT(Y4:Y39)</f>
        <v>0</v>
      </c>
      <c r="J45" s="17">
        <f>COUNTIF(X4:X39, "LG/WW")</f>
        <v>0</v>
      </c>
      <c r="K45" s="17">
        <f>COUNTIF(Z4:Z39, "5M/WW")</f>
        <v>0</v>
      </c>
      <c r="L45" s="17">
        <f>COUNT(Z4:Z39)</f>
        <v>0</v>
      </c>
      <c r="M45" s="17">
        <f>COUNTIF(X4:X39, "LG/5M")</f>
        <v>0</v>
      </c>
      <c r="N45" s="17">
        <f>COUNTIF(Y4:Y39, "WW/5M")</f>
        <v>0</v>
      </c>
      <c r="O45" s="17">
        <f>O3</f>
        <v>3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"Points":[0,0,0,0,0,0,0,"Did not Play",0,0,0,0,0,0,0,0,0],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"Finishes":[0,0,0,0,0,0,0,"Did not Play",0,0,0,0,0,0,0,0,0],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"Midrange":[0,0,0,0,0,0,0,"Did not Play",0,0,0,0,0,0,0,0,0],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4" t="s">
        <v>171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LG</vt:lpstr>
      <vt:lpstr>Statistics WW</vt:lpstr>
      <vt:lpstr>Statistics 5M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2023-07-11T00:14:50Z</dcterms:modified>
</cp:coreProperties>
</file>