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F1561EF3-3272-4C31-B92C-398A94048075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1807" sheetId="12" r:id="rId7"/>
    <sheet name="1707" sheetId="11" r:id="rId8"/>
    <sheet name="Preseason 3" sheetId="10" r:id="rId9"/>
    <sheet name="Preseason 2" sheetId="9" r:id="rId10"/>
    <sheet name="Preseason 1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7" i="3" l="1"/>
  <c r="AN11" i="3"/>
  <c r="AN10" i="3"/>
  <c r="AN9" i="3"/>
  <c r="AN8" i="3"/>
  <c r="AM11" i="3"/>
  <c r="AM10" i="3"/>
  <c r="AM9" i="3"/>
  <c r="AM8" i="3"/>
  <c r="AT29" i="3" l="1"/>
  <c r="AT30" i="3"/>
  <c r="AT31" i="3"/>
  <c r="AJ10" i="3" s="1"/>
  <c r="AT32" i="3"/>
  <c r="AT33" i="3"/>
  <c r="AT34" i="3"/>
  <c r="AJ13" i="3" s="1"/>
  <c r="AT35" i="3"/>
  <c r="AJ14" i="3" s="1"/>
  <c r="AT36" i="3"/>
  <c r="AJ15" i="3" s="1"/>
  <c r="AT37" i="3"/>
  <c r="AT38" i="3"/>
  <c r="AT39" i="3"/>
  <c r="AT40" i="3"/>
  <c r="AT41" i="3"/>
  <c r="AT42" i="3"/>
  <c r="AJ21" i="3" s="1"/>
  <c r="AT43" i="3"/>
  <c r="AJ22" i="3" s="1"/>
  <c r="AT44" i="3"/>
  <c r="AJ23" i="3" s="1"/>
  <c r="AT45" i="3"/>
  <c r="AO29" i="3"/>
  <c r="AO30" i="3"/>
  <c r="AO31" i="3"/>
  <c r="AO32" i="3"/>
  <c r="AG11" i="3" s="1"/>
  <c r="AO33" i="3"/>
  <c r="AO34" i="3"/>
  <c r="AO35" i="3"/>
  <c r="AO36" i="3"/>
  <c r="AO37" i="3"/>
  <c r="AO38" i="3"/>
  <c r="AO39" i="3"/>
  <c r="AO40" i="3"/>
  <c r="AG19" i="3" s="1"/>
  <c r="AO41" i="3"/>
  <c r="AO42" i="3"/>
  <c r="AO43" i="3"/>
  <c r="AO44" i="3"/>
  <c r="AO45" i="3"/>
  <c r="AN29" i="3"/>
  <c r="AN30" i="3"/>
  <c r="AN31" i="3"/>
  <c r="AN32" i="3"/>
  <c r="AN33" i="3"/>
  <c r="AN34" i="3"/>
  <c r="AN35" i="3"/>
  <c r="AE14" i="3" s="1"/>
  <c r="AN36" i="3"/>
  <c r="AN37" i="3"/>
  <c r="AN38" i="3"/>
  <c r="AN39" i="3"/>
  <c r="AN40" i="3"/>
  <c r="AN41" i="3"/>
  <c r="AN42" i="3"/>
  <c r="AN43" i="3"/>
  <c r="AE22" i="3" s="1"/>
  <c r="AN44" i="3"/>
  <c r="AE23" i="3" s="1"/>
  <c r="AN45" i="3"/>
  <c r="AM29" i="3"/>
  <c r="AQ29" i="3" s="1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R16" i="12"/>
  <c r="R36" i="12" s="1"/>
  <c r="Z15" i="12"/>
  <c r="Y15" i="12"/>
  <c r="X15" i="12"/>
  <c r="U15" i="12"/>
  <c r="U35" i="12" s="1"/>
  <c r="T15" i="12"/>
  <c r="T35" i="12" s="1"/>
  <c r="S15" i="12"/>
  <c r="S35" i="12" s="1"/>
  <c r="R15" i="12"/>
  <c r="R35" i="12" s="1"/>
  <c r="Z14" i="12"/>
  <c r="Y14" i="12"/>
  <c r="X14" i="12"/>
  <c r="U14" i="12"/>
  <c r="U34" i="12" s="1"/>
  <c r="T14" i="12"/>
  <c r="T34" i="12" s="1"/>
  <c r="S14" i="12"/>
  <c r="S34" i="12" s="1"/>
  <c r="R14" i="12"/>
  <c r="R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R7" i="12"/>
  <c r="R27" i="12" s="1"/>
  <c r="Z6" i="12"/>
  <c r="Y6" i="12"/>
  <c r="X6" i="12"/>
  <c r="U6" i="12"/>
  <c r="U26" i="12" s="1"/>
  <c r="T6" i="12"/>
  <c r="T26" i="12" s="1"/>
  <c r="S6" i="12"/>
  <c r="S26" i="12" s="1"/>
  <c r="R6" i="12"/>
  <c r="R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K45" i="12" s="1"/>
  <c r="Y4" i="12"/>
  <c r="G45" i="12" s="1"/>
  <c r="X4" i="12"/>
  <c r="M45" i="12" s="1"/>
  <c r="U4" i="12"/>
  <c r="U24" i="12" s="1"/>
  <c r="T4" i="12"/>
  <c r="T24" i="12" s="1"/>
  <c r="S4" i="12"/>
  <c r="S24" i="12" s="1"/>
  <c r="R4" i="12"/>
  <c r="R24" i="12" s="1"/>
  <c r="M4" i="12"/>
  <c r="L4" i="12"/>
  <c r="L45" i="12" s="1"/>
  <c r="U3" i="12"/>
  <c r="U23" i="12" s="1"/>
  <c r="T3" i="12"/>
  <c r="T23" i="12" s="1"/>
  <c r="S3" i="12"/>
  <c r="S23" i="12" s="1"/>
  <c r="T46" i="12" s="1"/>
  <c r="R3" i="12"/>
  <c r="R23" i="12" s="1"/>
  <c r="M3" i="12"/>
  <c r="L3" i="12"/>
  <c r="E45" i="12" s="1"/>
  <c r="AI29" i="3"/>
  <c r="AE29" i="3" s="1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A6" i="3"/>
  <c r="AC9" i="3"/>
  <c r="AC17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8" i="3"/>
  <c r="AJ9" i="3"/>
  <c r="AJ11" i="3"/>
  <c r="AJ12" i="3"/>
  <c r="AJ16" i="3"/>
  <c r="AJ17" i="3"/>
  <c r="AJ18" i="3"/>
  <c r="AJ19" i="3"/>
  <c r="AJ20" i="3"/>
  <c r="AJ24" i="3"/>
  <c r="C4" i="5"/>
  <c r="AR44" i="3" l="1"/>
  <c r="T47" i="12"/>
  <c r="N5" i="12"/>
  <c r="U30" i="12"/>
  <c r="T48" i="12" s="1"/>
  <c r="U38" i="12"/>
  <c r="F45" i="12"/>
  <c r="N45" i="12"/>
  <c r="U37" i="12"/>
  <c r="R5" i="12"/>
  <c r="R25" i="12" s="1"/>
  <c r="T4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O4" i="12" s="1"/>
  <c r="Q45" i="12" s="1"/>
  <c r="C45" i="12"/>
  <c r="D45" i="12" s="1"/>
  <c r="AR43" i="3"/>
  <c r="AR35" i="3"/>
  <c r="AC8" i="3"/>
  <c r="AQ38" i="3"/>
  <c r="AQ30" i="3"/>
  <c r="AS40" i="3"/>
  <c r="AS32" i="3"/>
  <c r="AF29" i="3"/>
  <c r="AG29" i="3"/>
  <c r="AH29" i="3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O3" i="12" l="1"/>
  <c r="O45" i="12" s="1"/>
  <c r="O5" i="12"/>
  <c r="P45" i="12" s="1"/>
  <c r="R32" i="11"/>
  <c r="R29" i="11"/>
  <c r="AE17" i="3"/>
  <c r="AR38" i="3"/>
  <c r="AE20" i="3"/>
  <c r="AR41" i="3"/>
  <c r="AC21" i="3"/>
  <c r="AQ42" i="3"/>
  <c r="AC11" i="3"/>
  <c r="AQ32" i="3"/>
  <c r="AC24" i="3"/>
  <c r="AQ45" i="3"/>
  <c r="R33" i="11"/>
  <c r="R26" i="11"/>
  <c r="R34" i="11"/>
  <c r="AQ41" i="3"/>
  <c r="AC20" i="3"/>
  <c r="AC23" i="3"/>
  <c r="AQ44" i="3"/>
  <c r="AG23" i="3"/>
  <c r="AS44" i="3"/>
  <c r="AG13" i="3"/>
  <c r="AS34" i="3"/>
  <c r="AE11" i="3"/>
  <c r="AR32" i="3"/>
  <c r="R38" i="11"/>
  <c r="AE18" i="3"/>
  <c r="AR39" i="3"/>
  <c r="R25" i="11"/>
  <c r="R30" i="11"/>
  <c r="AG22" i="3"/>
  <c r="AS43" i="3"/>
  <c r="AS29" i="3"/>
  <c r="AG8" i="3"/>
  <c r="AG10" i="3"/>
  <c r="AS31" i="3"/>
  <c r="AR37" i="3"/>
  <c r="AE16" i="3"/>
  <c r="AC14" i="3"/>
  <c r="AQ35" i="3"/>
  <c r="R28" i="11"/>
  <c r="AG14" i="3"/>
  <c r="AS35" i="3"/>
  <c r="AS41" i="3"/>
  <c r="AG20" i="3"/>
  <c r="R36" i="11"/>
  <c r="AR29" i="3"/>
  <c r="AE8" i="3"/>
  <c r="AQ31" i="3"/>
  <c r="AC10" i="3"/>
  <c r="AE13" i="3"/>
  <c r="AR34" i="3"/>
  <c r="AQ40" i="3"/>
  <c r="AC19" i="3"/>
  <c r="AG16" i="3"/>
  <c r="AS37" i="3"/>
  <c r="R31" i="11"/>
  <c r="AS38" i="3"/>
  <c r="AG17" i="3"/>
  <c r="R37" i="11"/>
  <c r="AS30" i="3"/>
  <c r="AG9" i="3"/>
  <c r="AG12" i="3"/>
  <c r="AS33" i="3"/>
  <c r="AR31" i="3"/>
  <c r="AE10" i="3"/>
  <c r="AQ37" i="3"/>
  <c r="AC16" i="3"/>
  <c r="AG21" i="3"/>
  <c r="AS42" i="3"/>
  <c r="AE19" i="3"/>
  <c r="I14" i="2" s="1"/>
  <c r="I61" i="2" s="1"/>
  <c r="AR40" i="3"/>
  <c r="R35" i="11"/>
  <c r="AR30" i="3"/>
  <c r="AE9" i="3"/>
  <c r="AR33" i="3"/>
  <c r="AE12" i="3"/>
  <c r="AR36" i="3"/>
  <c r="AE15" i="3"/>
  <c r="AC13" i="3"/>
  <c r="AQ34" i="3"/>
  <c r="AS39" i="3"/>
  <c r="AG18" i="3"/>
  <c r="AR45" i="3"/>
  <c r="AE24" i="3"/>
  <c r="I19" i="2" s="1"/>
  <c r="AC22" i="3"/>
  <c r="AQ43" i="3"/>
  <c r="R24" i="11"/>
  <c r="R39" i="11"/>
  <c r="R27" i="11"/>
  <c r="R23" i="11"/>
  <c r="AC12" i="3"/>
  <c r="AQ33" i="3"/>
  <c r="AQ36" i="3"/>
  <c r="AC15" i="3"/>
  <c r="AQ39" i="3"/>
  <c r="AC18" i="3"/>
  <c r="AG15" i="3"/>
  <c r="AS36" i="3"/>
  <c r="AE21" i="3"/>
  <c r="AR42" i="3"/>
  <c r="AG24" i="3"/>
  <c r="AS45" i="3"/>
  <c r="O4" i="11"/>
  <c r="Q45" i="11" s="1"/>
  <c r="Q8" i="3" s="1"/>
  <c r="D7" i="6" s="1"/>
  <c r="J4" i="6" s="1"/>
  <c r="R9" i="10"/>
  <c r="R29" i="10" s="1"/>
  <c r="R17" i="10"/>
  <c r="R37" i="10" s="1"/>
  <c r="R12" i="10"/>
  <c r="R32" i="10" s="1"/>
  <c r="D45" i="11"/>
  <c r="D8" i="3" s="1"/>
  <c r="C8" i="3"/>
  <c r="T6" i="3" s="1"/>
  <c r="T45" i="11"/>
  <c r="O3" i="11"/>
  <c r="O45" i="11" s="1"/>
  <c r="O8" i="3" s="1"/>
  <c r="D7" i="4" s="1"/>
  <c r="J3" i="4" s="1"/>
  <c r="O5" i="11"/>
  <c r="P45" i="11" s="1"/>
  <c r="P8" i="3" s="1"/>
  <c r="D7" i="5" s="1"/>
  <c r="J4" i="5" s="1"/>
  <c r="G45" i="10"/>
  <c r="G7" i="3" s="1"/>
  <c r="M6" i="4" s="1"/>
  <c r="AB41" i="3"/>
  <c r="AB33" i="3"/>
  <c r="AC42" i="3"/>
  <c r="AC34" i="3"/>
  <c r="AD43" i="3"/>
  <c r="AD35" i="3"/>
  <c r="K45" i="10"/>
  <c r="K7" i="3" s="1"/>
  <c r="M6" i="5" s="1"/>
  <c r="AB40" i="3"/>
  <c r="AB32" i="3"/>
  <c r="AC41" i="3"/>
  <c r="AC33" i="3"/>
  <c r="AD42" i="3"/>
  <c r="AD34" i="3"/>
  <c r="AB39" i="3"/>
  <c r="AB31" i="3"/>
  <c r="AC40" i="3"/>
  <c r="AC32" i="3"/>
  <c r="AD41" i="3"/>
  <c r="AD33" i="3"/>
  <c r="E45" i="10"/>
  <c r="E7" i="3" s="1"/>
  <c r="R4" i="10"/>
  <c r="R11" i="10"/>
  <c r="R16" i="10"/>
  <c r="AB38" i="3"/>
  <c r="AB30" i="3"/>
  <c r="AC39" i="3"/>
  <c r="AC31" i="3"/>
  <c r="AD40" i="3"/>
  <c r="AD32" i="3"/>
  <c r="N5" i="10"/>
  <c r="AA44" i="3"/>
  <c r="AA36" i="3"/>
  <c r="AB45" i="3"/>
  <c r="AB37" i="3"/>
  <c r="AB29" i="3"/>
  <c r="AC38" i="3"/>
  <c r="AC30" i="3"/>
  <c r="AD39" i="3"/>
  <c r="AD31" i="3"/>
  <c r="R3" i="10"/>
  <c r="AA43" i="3"/>
  <c r="AA35" i="3"/>
  <c r="AB44" i="3"/>
  <c r="AB36" i="3"/>
  <c r="AC45" i="3"/>
  <c r="AC37" i="3"/>
  <c r="AC29" i="3"/>
  <c r="AD38" i="3"/>
  <c r="AD30" i="3"/>
  <c r="AB43" i="3"/>
  <c r="AB35" i="3"/>
  <c r="AC44" i="3"/>
  <c r="AC36" i="3"/>
  <c r="AD45" i="3"/>
  <c r="AD37" i="3"/>
  <c r="AD29" i="3"/>
  <c r="R8" i="10"/>
  <c r="R19" i="10"/>
  <c r="AB42" i="3"/>
  <c r="AB34" i="3"/>
  <c r="AC43" i="3"/>
  <c r="AC35" i="3"/>
  <c r="AD44" i="3"/>
  <c r="AD36" i="3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C4" i="4" s="1"/>
  <c r="R13" i="8"/>
  <c r="R33" i="8" s="1"/>
  <c r="H45" i="8"/>
  <c r="H5" i="3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X10" i="5"/>
  <c r="U7" i="6"/>
  <c r="AA6" i="4"/>
  <c r="AA4" i="4"/>
  <c r="X8" i="5"/>
  <c r="U9" i="6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L41" i="5" s="1"/>
  <c r="M7" i="5"/>
  <c r="M41" i="5" s="1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L41" i="4" s="1"/>
  <c r="M7" i="4"/>
  <c r="M41" i="4" s="1"/>
  <c r="O7" i="4"/>
  <c r="O41" i="4" s="1"/>
  <c r="P7" i="4"/>
  <c r="P41" i="4" s="1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L4" i="4"/>
  <c r="B6" i="6"/>
  <c r="B7" i="6"/>
  <c r="C7" i="6"/>
  <c r="I4" i="6" s="1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D5" i="5"/>
  <c r="B6" i="5"/>
  <c r="B7" i="5"/>
  <c r="C7" i="5"/>
  <c r="I4" i="5" s="1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I3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AA21" i="3" l="1"/>
  <c r="AP42" i="3"/>
  <c r="AA9" i="3"/>
  <c r="AP30" i="3"/>
  <c r="AA20" i="3"/>
  <c r="E15" i="2" s="1"/>
  <c r="AP41" i="3"/>
  <c r="AP36" i="3"/>
  <c r="AA15" i="3"/>
  <c r="AA18" i="3"/>
  <c r="AP39" i="3"/>
  <c r="AA8" i="3"/>
  <c r="AP29" i="3"/>
  <c r="AA16" i="3"/>
  <c r="AP37" i="3"/>
  <c r="AA10" i="3"/>
  <c r="AP31" i="3"/>
  <c r="AA19" i="3"/>
  <c r="AB19" i="3" s="1"/>
  <c r="AP40" i="3"/>
  <c r="AP35" i="3"/>
  <c r="AA14" i="3"/>
  <c r="AP43" i="3"/>
  <c r="AA22" i="3"/>
  <c r="E17" i="2" s="1"/>
  <c r="AP44" i="3"/>
  <c r="AA23" i="3"/>
  <c r="AA12" i="3"/>
  <c r="AB12" i="3" s="1"/>
  <c r="AP33" i="3"/>
  <c r="AA13" i="3"/>
  <c r="AP34" i="3"/>
  <c r="AA11" i="3"/>
  <c r="AP32" i="3"/>
  <c r="AA17" i="3"/>
  <c r="AP38" i="3"/>
  <c r="AA24" i="3"/>
  <c r="AP45" i="3"/>
  <c r="C6" i="4"/>
  <c r="O4" i="10"/>
  <c r="Q45" i="10" s="1"/>
  <c r="Q7" i="3" s="1"/>
  <c r="D6" i="6" s="1"/>
  <c r="C6" i="5"/>
  <c r="AA38" i="3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S6" i="3" s="1"/>
  <c r="R33" i="10"/>
  <c r="AA39" i="3"/>
  <c r="R31" i="10"/>
  <c r="AA37" i="3"/>
  <c r="C6" i="6"/>
  <c r="R25" i="10"/>
  <c r="AA31" i="3"/>
  <c r="R24" i="10"/>
  <c r="AA30" i="3"/>
  <c r="R35" i="10"/>
  <c r="AA41" i="3"/>
  <c r="R27" i="10"/>
  <c r="AA33" i="3"/>
  <c r="R39" i="10"/>
  <c r="AA45" i="3"/>
  <c r="R28" i="10"/>
  <c r="AA34" i="3"/>
  <c r="R34" i="10"/>
  <c r="AA40" i="3"/>
  <c r="R23" i="10"/>
  <c r="AA29" i="3"/>
  <c r="R26" i="10"/>
  <c r="AA32" i="3"/>
  <c r="R36" i="10"/>
  <c r="AA42" i="3"/>
  <c r="V10" i="5"/>
  <c r="K14" i="2"/>
  <c r="K61" i="2" s="1"/>
  <c r="T10" i="5"/>
  <c r="R10" i="5"/>
  <c r="G14" i="2"/>
  <c r="G61" i="2" s="1"/>
  <c r="O3" i="10"/>
  <c r="O45" i="10" s="1"/>
  <c r="O7" i="3" s="1"/>
  <c r="D6" i="4" s="1"/>
  <c r="O5" i="10"/>
  <c r="P45" i="10" s="1"/>
  <c r="P7" i="3" s="1"/>
  <c r="D6" i="5" s="1"/>
  <c r="T42" i="3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E18" i="2"/>
  <c r="T41" i="3"/>
  <c r="AH13" i="3"/>
  <c r="AB11" i="3" l="1"/>
  <c r="P47" i="5"/>
  <c r="O44" i="4"/>
  <c r="T45" i="10"/>
  <c r="E14" i="2"/>
  <c r="E61" i="2" s="1"/>
  <c r="P10" i="5"/>
  <c r="E19" i="2"/>
  <c r="P5" i="5"/>
  <c r="W10" i="5"/>
  <c r="J14" i="2"/>
  <c r="J61" i="2" s="1"/>
  <c r="U10" i="5"/>
  <c r="H14" i="2"/>
  <c r="H61" i="2" s="1"/>
  <c r="Q34" i="6"/>
  <c r="S10" i="5"/>
  <c r="F14" i="2"/>
  <c r="F61" i="2" s="1"/>
  <c r="Q10" i="5"/>
  <c r="D14" i="2"/>
  <c r="D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N46" i="5" s="1"/>
  <c r="O46" i="5" s="1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N44" i="5" s="1"/>
  <c r="O44" i="5" s="1"/>
  <c r="AB18" i="3"/>
  <c r="S82" i="3"/>
  <c r="S81" i="3"/>
  <c r="S80" i="3"/>
  <c r="S79" i="3"/>
  <c r="O33" i="6" l="1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H58" i="2" s="1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<sst xmlns="http://schemas.openxmlformats.org/spreadsheetml/2006/main" count="1218" uniqueCount="222">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</sst>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4" fillId="0" borderId="1"/>
    <xf numFmtId="9" fontId="15" fillId="0" borderId="0" applyFont="0" applyFill="0" applyBorder="0" applyAlignment="0" applyProtection="0"/>
  </cellStyleXfs>
  <cellXfs count="144">
    <xf numFmtId="0" fontId="0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7" fillId="0" borderId="0" xfId="0" applyFont="1"/>
    <xf numFmtId="0" fontId="16" fillId="0" borderId="1" xfId="0" applyFont="1" applyBorder="1"/>
    <xf numFmtId="2" fontId="16" fillId="0" borderId="0" xfId="0" applyNumberFormat="1" applyFont="1"/>
    <xf numFmtId="164" fontId="18" fillId="0" borderId="0" xfId="0" applyNumberFormat="1" applyFont="1"/>
    <xf numFmtId="0" fontId="17" fillId="0" borderId="0" xfId="0" applyFont="1" applyAlignment="1"/>
    <xf numFmtId="2" fontId="15" fillId="0" borderId="0" xfId="0" applyNumberFormat="1" applyFont="1"/>
    <xf numFmtId="1" fontId="15" fillId="0" borderId="0" xfId="0" applyNumberFormat="1" applyFont="1"/>
    <xf numFmtId="1" fontId="16" fillId="0" borderId="0" xfId="0" applyNumberFormat="1" applyFont="1"/>
    <xf numFmtId="10" fontId="16" fillId="0" borderId="0" xfId="0" applyNumberFormat="1" applyFont="1"/>
    <xf numFmtId="0" fontId="15" fillId="0" borderId="0" xfId="0" applyFont="1"/>
    <xf numFmtId="16" fontId="15" fillId="0" borderId="0" xfId="0" applyNumberFormat="1" applyFont="1" applyAlignment="1"/>
    <xf numFmtId="0" fontId="20" fillId="0" borderId="0" xfId="0" applyFont="1" applyAlignment="1"/>
    <xf numFmtId="0" fontId="22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0" fillId="0" borderId="3" xfId="0" applyFont="1" applyFill="1" applyBorder="1"/>
    <xf numFmtId="0" fontId="20" fillId="0" borderId="4" xfId="0" applyFont="1" applyFill="1" applyBorder="1"/>
    <xf numFmtId="0" fontId="20" fillId="0" borderId="4" xfId="0" applyFont="1" applyFill="1" applyBorder="1" applyAlignment="1"/>
    <xf numFmtId="0" fontId="21" fillId="0" borderId="4" xfId="0" applyFont="1" applyFill="1" applyBorder="1" applyAlignment="1"/>
    <xf numFmtId="0" fontId="17" fillId="0" borderId="5" xfId="0" applyFont="1" applyFill="1" applyBorder="1"/>
    <xf numFmtId="0" fontId="0" fillId="0" borderId="0" xfId="0"/>
    <xf numFmtId="0" fontId="26" fillId="0" borderId="0" xfId="0" applyFont="1"/>
    <xf numFmtId="9" fontId="0" fillId="0" borderId="0" xfId="2" applyFont="1" applyAlignment="1"/>
    <xf numFmtId="0" fontId="20" fillId="0" borderId="0" xfId="0" applyFont="1" applyFill="1"/>
    <xf numFmtId="0" fontId="20" fillId="0" borderId="0" xfId="0" applyFont="1" applyFill="1" applyAlignment="1"/>
    <xf numFmtId="0" fontId="21" fillId="0" borderId="0" xfId="0" applyFont="1" applyFill="1" applyAlignment="1"/>
    <xf numFmtId="1" fontId="0" fillId="0" borderId="0" xfId="0" quotePrefix="1" applyNumberFormat="1" applyFont="1" applyFill="1" applyAlignment="1"/>
    <xf numFmtId="2" fontId="16" fillId="0" borderId="0" xfId="0" applyNumberFormat="1" applyFont="1" applyFill="1"/>
    <xf numFmtId="1" fontId="15" fillId="0" borderId="0" xfId="0" applyNumberFormat="1" applyFont="1" applyFill="1" applyAlignment="1"/>
    <xf numFmtId="0" fontId="15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1" fillId="0" borderId="5" xfId="0" applyFont="1" applyFill="1" applyBorder="1" applyAlignment="1"/>
    <xf numFmtId="9" fontId="0" fillId="0" borderId="0" xfId="0" applyNumberFormat="1" applyFont="1" applyAlignment="1"/>
    <xf numFmtId="0" fontId="1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14" fillId="0" borderId="0" xfId="0" applyFont="1" applyAlignment="1"/>
    <xf numFmtId="165" fontId="26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2" fillId="0" borderId="0" xfId="0" applyFont="1" applyAlignment="1"/>
    <xf numFmtId="16" fontId="13" fillId="0" borderId="0" xfId="0" applyNumberFormat="1" applyFont="1" applyAlignment="1"/>
    <xf numFmtId="0" fontId="15" fillId="0" borderId="0" xfId="0" applyFont="1" applyFill="1" applyAlignment="1"/>
    <xf numFmtId="0" fontId="24" fillId="0" borderId="1" xfId="1" applyNumberFormat="1"/>
    <xf numFmtId="0" fontId="25" fillId="0" borderId="1" xfId="0" applyFont="1" applyBorder="1" applyAlignment="1">
      <alignment horizontal="center"/>
    </xf>
    <xf numFmtId="49" fontId="16" fillId="0" borderId="0" xfId="0" applyNumberFormat="1" applyFont="1"/>
    <xf numFmtId="0" fontId="17" fillId="3" borderId="0" xfId="0" applyFont="1" applyFill="1"/>
    <xf numFmtId="0" fontId="15" fillId="3" borderId="0" xfId="0" applyFont="1" applyFill="1"/>
    <xf numFmtId="0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7" fillId="0" borderId="1" xfId="0" applyFont="1" applyFill="1" applyBorder="1"/>
    <xf numFmtId="0" fontId="11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7" fillId="0" borderId="1" xfId="0" applyFont="1" applyFill="1" applyBorder="1" applyAlignment="1">
      <alignment vertical="center"/>
    </xf>
    <xf numFmtId="0" fontId="21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5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6" fillId="0" borderId="2" xfId="0" applyNumberFormat="1" applyFont="1" applyFill="1" applyBorder="1"/>
    <xf numFmtId="1" fontId="15" fillId="0" borderId="2" xfId="0" applyNumberFormat="1" applyFont="1" applyFill="1" applyBorder="1" applyAlignment="1"/>
    <xf numFmtId="0" fontId="15" fillId="0" borderId="2" xfId="0" applyFont="1" applyFill="1" applyBorder="1"/>
    <xf numFmtId="1" fontId="16" fillId="0" borderId="6" xfId="0" applyNumberFormat="1" applyFont="1" applyFill="1" applyBorder="1"/>
    <xf numFmtId="0" fontId="6" fillId="0" borderId="0" xfId="0" applyFont="1" applyAlignment="1"/>
    <xf numFmtId="0" fontId="17" fillId="0" borderId="0" xfId="0" applyFont="1" applyFill="1"/>
    <xf numFmtId="0" fontId="16" fillId="0" borderId="0" xfId="0" applyFont="1" applyFill="1" applyAlignment="1">
      <alignment horizontal="center"/>
    </xf>
    <xf numFmtId="0" fontId="6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6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6" fillId="3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9" fontId="16" fillId="0" borderId="1" xfId="2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9" fontId="16" fillId="0" borderId="0" xfId="0" applyNumberFormat="1" applyFont="1" applyAlignment="1">
      <alignment vertical="center"/>
    </xf>
    <xf numFmtId="0" fontId="15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" fontId="16" fillId="0" borderId="1" xfId="0" applyNumberFormat="1" applyFont="1" applyFill="1" applyBorder="1" applyAlignment="1">
      <alignment vertical="center"/>
    </xf>
    <xf numFmtId="0" fontId="25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16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1" xfId="0" applyFont="1" applyFill="1" applyBorder="1"/>
    <xf numFmtId="0" fontId="28" fillId="0" borderId="1" xfId="0" applyFont="1" applyFill="1" applyBorder="1" applyAlignment="1"/>
    <xf numFmtId="0" fontId="29" fillId="0" borderId="1" xfId="0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5" fillId="3" borderId="2" xfId="0" applyFont="1" applyFill="1" applyBorder="1" applyAlignment="1"/>
    <xf numFmtId="0" fontId="0" fillId="3" borderId="2" xfId="0" applyFont="1" applyFill="1" applyBorder="1" applyAlignment="1"/>
    <xf numFmtId="16" fontId="16" fillId="3" borderId="2" xfId="0" applyNumberFormat="1" applyFont="1" applyFill="1" applyBorder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6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6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0" fontId="2" fillId="0" borderId="0" xfId="0" applyFont="1" applyAlignment="1"/>
    <xf numFmtId="0" fontId="2" fillId="0" borderId="0" xfId="0" applyFont="1"/>
    <xf numFmtId="9" fontId="14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" fillId="0" borderId="0" xfId="0" applyNumberFormat="1" applyFont="1"/>
    <xf numFmtId="16" fontId="16" fillId="5" borderId="0" xfId="0" applyNumberFormat="1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1" fontId="15" fillId="0" borderId="0" xfId="0" applyNumberFormat="1" applyFont="1" applyFill="1"/>
    <xf numFmtId="0" fontId="2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2" applyNumberFormat="1" applyFont="1" applyFill="1" applyBorder="1" applyAlignment="1"/>
    <xf numFmtId="10" fontId="20" fillId="0" borderId="1" xfId="2" applyNumberFormat="1" applyFont="1" applyFill="1" applyBorder="1" applyAlignment="1"/>
  </cellXfs>
  <cellStyles count="3">
    <cellStyle name="Normal" xfId="0" builtinId="0"/>
    <cellStyle name="Normal 2" xfId="1" xr:uid="{E4ED72E7-E964-4884-BAF1-D3A03BDB6523}"/>
    <cellStyle name="Percent" xfId="2" builtinId="5"/>
  </cellStyles>
  <dxfs count="1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63" dataDxfId="161" headerRowBorderDxfId="162" tableBorderDxfId="160" totalsRowBorderDxfId="159">
  <autoFilter ref="Z7:AJ24" xr:uid="{598ECA3B-99B4-4CAB-8F81-5D711AA5A7FC}"/>
  <tableColumns count="11">
    <tableColumn id="1" xr3:uid="{9B036617-5450-4894-9268-827D2E0914FF}" name="Scoring" dataDxfId="158"/>
    <tableColumn id="2" xr3:uid="{6662CE93-E9C4-47DE-9476-E46126825B0A}" name="Points" dataDxfId="157">
      <calculatedColumnFormula>SUM(AL29,AA49,AL49,AA69,AL69,AA89,AL89)</calculatedColumnFormula>
    </tableColumn>
    <tableColumn id="3" xr3:uid="{8FDDFCB0-2692-4EB0-948C-7B877263B55B}" name="Average" dataDxfId="15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55">
      <calculatedColumnFormula>SUM(AM29,AB49,AM49,AB69,AM69,AB89,AM89)</calculatedColumnFormula>
    </tableColumn>
    <tableColumn id="5" xr3:uid="{5F324C66-956D-4EDC-870F-8EDE96C328C8}" name="Averages" dataDxfId="15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53">
      <calculatedColumnFormula>SUM(AN29,AC49,AN49,AC69,AN69,AC89,AN89)</calculatedColumnFormula>
    </tableColumn>
    <tableColumn id="7" xr3:uid="{8E7E6B37-23A0-4556-8839-B9D7834E3E68}" name="Averages2" dataDxfId="15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51">
      <calculatedColumnFormula>SUM(AO29,AD49,AO49,AD69,AO69,AD89,AO89)</calculatedColumnFormula>
    </tableColumn>
    <tableColumn id="9" xr3:uid="{E0C0BF1C-40E8-4137-8E0F-BB238D651DAE}" name="Averages3" dataDxfId="15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9">
      <calculatedColumnFormula>SfW!C3</calculatedColumnFormula>
    </tableColumn>
    <tableColumn id="11" xr3:uid="{E167D7FA-56F9-4571-B292-FF3869585F59}" name="Missed Games" dataDxfId="14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56" dataDxfId="55">
  <autoFilter ref="R3:AA8" xr:uid="{744FF78C-74B5-4798-AD3D-741E3ACB43CF}"/>
  <tableColumns count="10">
    <tableColumn id="1" xr3:uid="{B3B5C08C-655A-460A-A171-B3B0C826FF04}" name="Name" dataDxfId="54"/>
    <tableColumn id="2" xr3:uid="{427944B0-44CA-4325-A406-29F83026BA5E}" name="Points" dataDxfId="53">
      <calculatedColumnFormula>'Stats Global'!AA22</calculatedColumnFormula>
    </tableColumn>
    <tableColumn id="3" xr3:uid="{5E06D173-4DBE-4045-9072-0A0A77D19C84}" name="Average" dataDxfId="52"/>
    <tableColumn id="4" xr3:uid="{E74131A4-1DCA-4A89-8989-A4CF80175582}" name="Finishes" dataDxfId="51"/>
    <tableColumn id="5" xr3:uid="{FC3336D4-2CB5-4673-A345-7C9CCED7ADEE}" name="Averages" dataDxfId="50"/>
    <tableColumn id="6" xr3:uid="{BD6313A7-5D92-4B66-9B85-7ABC12DE9691}" name="Midranges" dataDxfId="49"/>
    <tableColumn id="7" xr3:uid="{6D0293BC-7E06-45CE-9D4B-FE4769DF9D9F}" name="Averages2" dataDxfId="48"/>
    <tableColumn id="8" xr3:uid="{89C1C64B-DD66-482C-BCDE-8B912D2676EF}" name="Threes" dataDxfId="47"/>
    <tableColumn id="9" xr3:uid="{7748B87C-1833-4BD6-9162-76373407E655}" name="Averages3" dataDxfId="46"/>
    <tableColumn id="10" xr3:uid="{D870E191-A52F-442E-AA52-A42CFAD05573}" name="Missed Games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44" dataDxfId="43">
  <autoFilter ref="O3:X10" xr:uid="{54759C84-3153-4DC9-9240-E2749AA0D92B}"/>
  <tableColumns count="10">
    <tableColumn id="1" xr3:uid="{7790729E-C8E5-45C1-8784-25212A2654AA}" name="Name" dataDxfId="42"/>
    <tableColumn id="2" xr3:uid="{52A67B2B-967C-4970-8D83-8F8E9CC61522}" name="Points" dataDxfId="41"/>
    <tableColumn id="3" xr3:uid="{BA1FA2C8-AEC0-4644-83DB-5097750D7188}" name="Average" dataDxfId="40"/>
    <tableColumn id="4" xr3:uid="{4CF66F5D-BF10-4CBD-88FF-CCD38730E1CD}" name="Finishes" dataDxfId="39"/>
    <tableColumn id="5" xr3:uid="{BC246D5B-7E78-41A6-B796-C93ED8E53DF9}" name="Averages" dataDxfId="38"/>
    <tableColumn id="6" xr3:uid="{AB819419-CC06-4A40-8DED-E231125129C0}" name="Midranges" dataDxfId="37"/>
    <tableColumn id="7" xr3:uid="{064AA562-C451-4362-805E-D12DC76C3530}" name="Averages2" dataDxfId="36"/>
    <tableColumn id="8" xr3:uid="{BD0D8BAE-15E4-4B38-87FE-B682D7BAEE75}" name="Threes" dataDxfId="35"/>
    <tableColumn id="9" xr3:uid="{541E391B-4B08-4E98-A63F-753C11193269}" name="Averages3" dataDxfId="34"/>
    <tableColumn id="10" xr3:uid="{999BB5D2-D6FB-4EB9-A268-D62EA72F939D}" name="Missed Games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32" dataDxfId="31">
  <autoFilter ref="L4:U9" xr:uid="{C12CFC3F-7D59-4C0F-8D43-3F8ACD58C2BD}"/>
  <tableColumns count="10">
    <tableColumn id="1" xr3:uid="{CE15C23D-9493-4B21-9D40-1A25D210C18E}" name="Name" dataDxfId="30"/>
    <tableColumn id="2" xr3:uid="{6BB170B1-AA38-4699-9B96-400D2947EE9C}" name="Points" dataDxfId="29"/>
    <tableColumn id="3" xr3:uid="{EC8B6CBB-FCC9-416C-AEA6-738419DFE531}" name="Average" dataDxfId="28"/>
    <tableColumn id="4" xr3:uid="{315DA055-9A43-468A-A501-1092626F523F}" name="Finishes" dataDxfId="27"/>
    <tableColumn id="5" xr3:uid="{56B6FF4D-95D4-4550-88E4-C781ABDA83A6}" name="Averages" dataDxfId="26"/>
    <tableColumn id="6" xr3:uid="{F7B5C0B8-FBE2-44B0-A372-112C7776FCCF}" name="Midranges" dataDxfId="25"/>
    <tableColumn id="7" xr3:uid="{1A1C2126-FEB1-408F-8523-049E53028B4E}" name="Averages2" dataDxfId="24"/>
    <tableColumn id="8" xr3:uid="{AE94036B-3777-4C1B-97D5-7BFA1037C0BF}" name="Threes" dataDxfId="23"/>
    <tableColumn id="9" xr3:uid="{448B0903-7F66-40BA-809F-74ADBF397B45}" name="Averages3" dataDxfId="22"/>
    <tableColumn id="10" xr3:uid="{E0CAC55D-8398-4928-A219-C01706996D48}" name="Missed Games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47" dataDxfId="146">
  <autoFilter ref="Z28:AI45" xr:uid="{84D0C431-52CF-4ABD-AA3E-D31975A289B1}"/>
  <tableColumns count="10">
    <tableColumn id="1" xr3:uid="{4DB7A2B8-7BD8-4BD7-8F53-2A7873A4EAAE}" name="Scoring" dataDxfId="145"/>
    <tableColumn id="2" xr3:uid="{BE8EBD49-660A-4C9F-970E-230EBB942EF1}" name="Points" dataDxfId="144">
      <calculatedColumnFormula>'Preseason 1'!R3+'Preseason 2'!R3+'Preseason 3'!R3</calculatedColumnFormula>
    </tableColumn>
    <tableColumn id="3" xr3:uid="{C2C49EF0-4D8C-4F8C-8D19-CDD1481D9568}" name="Finishes" dataDxfId="143">
      <calculatedColumnFormula>'Preseason 1'!S3+'Preseason 2'!S3+'Preseason 3'!S3</calculatedColumnFormula>
    </tableColumn>
    <tableColumn id="4" xr3:uid="{7E789F8C-B8F3-4D6E-AB6C-C9454835B062}" name="Midranges" dataDxfId="142">
      <calculatedColumnFormula>'Preseason 1'!T3+'Preseason 2'!T3+'Preseason 3'!T3</calculatedColumnFormula>
    </tableColumn>
    <tableColumn id="5" xr3:uid="{18C990F2-A6D0-4F57-B96A-D00066DCC8D8}" name="Threes" dataDxfId="141">
      <calculatedColumnFormula>'Preseason 1'!U3+'Preseason 2'!U3+'Preseason 3'!U3</calculatedColumnFormula>
    </tableColumn>
    <tableColumn id="6" xr3:uid="{40526534-76CA-42BA-A8B6-AB092D9CE18F}" name="Avg P" dataDxfId="140">
      <calculatedColumnFormula>AA29/($AA$27-Table2[[#This Row],[Missed Games]])</calculatedColumnFormula>
    </tableColumn>
    <tableColumn id="7" xr3:uid="{693AF117-21F6-4887-B78D-D59235BABA44}" name="Avg F" dataDxfId="139">
      <calculatedColumnFormula>AB29/($AA$27-Table2[[#This Row],[Missed Games]])</calculatedColumnFormula>
    </tableColumn>
    <tableColumn id="8" xr3:uid="{02AC8FBF-EBB3-4AFC-BAC5-B773E33B7279}" name="Avg M" dataDxfId="138">
      <calculatedColumnFormula>AC29/($AA$27-Table2[[#This Row],[Missed Games]])</calculatedColumnFormula>
    </tableColumn>
    <tableColumn id="9" xr3:uid="{CCF75EB4-34C4-4D47-9D51-E8D85C07E38B}" name="Avg T" dataDxfId="137">
      <calculatedColumnFormula>AD29/($AA$27-Table2[[#This Row],[Missed Games]])</calculatedColumnFormula>
    </tableColumn>
    <tableColumn id="10" xr3:uid="{1A786A5C-D0C2-4ABC-904C-983180542D5F}" name="Missed Games" dataDxfId="13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35" dataDxfId="134">
  <autoFilter ref="AK28:AT45" xr:uid="{46F39EBA-1E74-46F4-A6E5-473672128124}"/>
  <tableColumns count="10">
    <tableColumn id="1" xr3:uid="{5D003608-C1C2-4694-9447-8632FB8D7348}" name="Scoring" dataDxfId="133"/>
    <tableColumn id="2" xr3:uid="{D15F4085-CED5-4CDD-B43B-BF7EB59B45A3}" name="Points" dataDxfId="20">
      <calculatedColumnFormula>'1707'!R3+'1807'!R3</calculatedColumnFormula>
    </tableColumn>
    <tableColumn id="3" xr3:uid="{2D436F37-54B6-4820-9145-F48B4EF9B294}" name="Finishes" dataDxfId="19">
      <calculatedColumnFormula>'1707'!S3+'1807'!S3</calculatedColumnFormula>
    </tableColumn>
    <tableColumn id="4" xr3:uid="{1D9B6A22-B682-47F3-B738-7C138F317A41}" name="Midranges" dataDxfId="18">
      <calculatedColumnFormula>'1707'!T3+'1807'!T3</calculatedColumnFormula>
    </tableColumn>
    <tableColumn id="5" xr3:uid="{9966C9A0-3872-44E9-BB39-05DE197EAA68}" name="Threes" dataDxfId="17">
      <calculatedColumnFormula>'1707'!U3+'1807'!U3</calculatedColumnFormula>
    </tableColumn>
    <tableColumn id="6" xr3:uid="{CC4AB646-735F-425F-8528-C5EFE7FE11DC}" name="Avg P" dataDxfId="132">
      <calculatedColumnFormula>AL29/($AA$27-Table211[[#This Row],[Missed Games]])</calculatedColumnFormula>
    </tableColumn>
    <tableColumn id="7" xr3:uid="{F8D0247E-C6F7-467A-9F38-46084D44F8AB}" name="Avg F" dataDxfId="131">
      <calculatedColumnFormula>AM29/($AA$27-Table211[[#This Row],[Missed Games]])</calculatedColumnFormula>
    </tableColumn>
    <tableColumn id="8" xr3:uid="{7CCF1C77-9DB0-4EB2-B7D0-FD0BDBEBFA0E}" name="Avg M" dataDxfId="130">
      <calculatedColumnFormula>AN29/($AA$27-Table211[[#This Row],[Missed Games]])</calculatedColumnFormula>
    </tableColumn>
    <tableColumn id="9" xr3:uid="{582A1A4E-5383-4383-A480-735408867046}" name="Avg T" dataDxfId="129">
      <calculatedColumnFormula>AO29/($AA$27-Table211[[#This Row],[Missed Games]])</calculatedColumnFormula>
    </tableColumn>
    <tableColumn id="10" xr3:uid="{E547AEB5-F9BA-4C5F-8DCE-34B6A8FF303A}" name="Missed Games" dataDxfId="16">
      <calculatedColumnFormula>COUNTIF('1707'!V3, "TRUE")+COUNTIF('1807'!V3,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28" dataDxfId="127">
  <autoFilter ref="Z48:AI65" xr:uid="{D27C125F-71B2-44D9-9F7A-9BED67755DD3}"/>
  <tableColumns count="10">
    <tableColumn id="1" xr3:uid="{0B0344E8-2677-4FAB-9B03-4745991FB5AE}" name="Scoring" dataDxfId="126"/>
    <tableColumn id="2" xr3:uid="{58CA1107-8BB4-4A5D-BA00-31619C8D3973}" name="Points" dataDxfId="125">
      <calculatedColumnFormula>Template!R23</calculatedColumnFormula>
    </tableColumn>
    <tableColumn id="3" xr3:uid="{8090861E-1FDF-44F4-9DB6-BB814E32C754}" name="Finishes" dataDxfId="124">
      <calculatedColumnFormula>Template!S23</calculatedColumnFormula>
    </tableColumn>
    <tableColumn id="4" xr3:uid="{972D0347-DAB3-4985-A738-E5D78740D498}" name="Midranges" dataDxfId="123">
      <calculatedColumnFormula>Template!T23</calculatedColumnFormula>
    </tableColumn>
    <tableColumn id="5" xr3:uid="{48F5F884-1753-4988-9056-632B5EB6BBCB}" name="Threes" dataDxfId="122">
      <calculatedColumnFormula>Template!U23</calculatedColumnFormula>
    </tableColumn>
    <tableColumn id="6" xr3:uid="{6953B627-EA05-418F-A758-FD59263EA60D}" name="Avg P" dataDxfId="121">
      <calculatedColumnFormula>AA49/$AA$27</calculatedColumnFormula>
    </tableColumn>
    <tableColumn id="7" xr3:uid="{BE057C9C-5ECD-4AC2-A9C0-18C89CFB52BC}" name="Avg F" dataDxfId="120">
      <calculatedColumnFormula>AB49/$AA$27</calculatedColumnFormula>
    </tableColumn>
    <tableColumn id="8" xr3:uid="{0FDEBEE7-CD5E-4A44-A0AE-74F044F1FF46}" name="Avg M" dataDxfId="119">
      <calculatedColumnFormula>AC49/$AA$27</calculatedColumnFormula>
    </tableColumn>
    <tableColumn id="9" xr3:uid="{76975BB6-3677-41A8-BC24-7536B1D876D3}" name="Avg T" dataDxfId="118">
      <calculatedColumnFormula>AD49/$AA$27</calculatedColumnFormula>
    </tableColumn>
    <tableColumn id="10" xr3:uid="{E5ADB69B-3BA2-4019-8C83-8B02221F187E}" name="Missed Games" dataDxfId="117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16" dataDxfId="115">
  <autoFilter ref="AK48:AT65" xr:uid="{22B89D2C-1B74-4036-A4ED-A5E61F1B3AAC}"/>
  <tableColumns count="10">
    <tableColumn id="1" xr3:uid="{3D35891E-3654-497A-8DB2-BF0BD916CA29}" name="Scoring" dataDxfId="114"/>
    <tableColumn id="2" xr3:uid="{54B5B6AF-372A-4E07-B4D6-DFC66F7E20C5}" name="Points" dataDxfId="113">
      <calculatedColumnFormula>Template!AC23</calculatedColumnFormula>
    </tableColumn>
    <tableColumn id="3" xr3:uid="{6CA15B41-F560-4B43-8836-163F5BB5689C}" name="Finishes" dataDxfId="112">
      <calculatedColumnFormula>Template!AD23</calculatedColumnFormula>
    </tableColumn>
    <tableColumn id="4" xr3:uid="{8FF05262-0051-44F7-966E-8D405318BA69}" name="Midranges" dataDxfId="111">
      <calculatedColumnFormula>Template!AE23</calculatedColumnFormula>
    </tableColumn>
    <tableColumn id="5" xr3:uid="{F0D843FC-7A93-4C9A-BCCF-E789F7811B3B}" name="Threes" dataDxfId="110">
      <calculatedColumnFormula>Template!AF23</calculatedColumnFormula>
    </tableColumn>
    <tableColumn id="6" xr3:uid="{F0498F8A-F646-4C1F-A3CF-E89E73750FC1}" name="Avg P" dataDxfId="109">
      <calculatedColumnFormula>AL49/$AA$27</calculatedColumnFormula>
    </tableColumn>
    <tableColumn id="7" xr3:uid="{A387BC88-F45C-4386-8503-EFEA33BDAC38}" name="Avg F" dataDxfId="108">
      <calculatedColumnFormula>AM49/$AA$27</calculatedColumnFormula>
    </tableColumn>
    <tableColumn id="8" xr3:uid="{BEA82919-0828-4351-A01A-D72E13E63FAB}" name="Avg M" dataDxfId="107">
      <calculatedColumnFormula>AN49/$AA$27</calculatedColumnFormula>
    </tableColumn>
    <tableColumn id="9" xr3:uid="{ABEBCE01-BCA4-4342-966C-27301889B607}" name="Avg T" dataDxfId="106">
      <calculatedColumnFormula>AO49/$AA$27</calculatedColumnFormula>
    </tableColumn>
    <tableColumn id="10" xr3:uid="{65E7A8E7-4C51-42E4-AB0F-B7FF6099D70A}" name="Missed Games" dataDxfId="105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104" dataDxfId="103">
  <autoFilter ref="AK68:AT85" xr:uid="{18C7D514-96DE-4BA6-B019-3E860ED143EC}"/>
  <tableColumns count="10">
    <tableColumn id="1" xr3:uid="{D144EF14-69FD-4E71-90C7-56F49F45FAE5}" name="Scoring" dataDxfId="102"/>
    <tableColumn id="2" xr3:uid="{34D1D392-F3E0-4C36-9EED-849D5B1149E6}" name="Points" dataDxfId="101">
      <calculatedColumnFormula>Template!AC43</calculatedColumnFormula>
    </tableColumn>
    <tableColumn id="3" xr3:uid="{E91D98A2-80BD-4E5C-9036-2FCC8185369F}" name="Finishes" dataDxfId="100">
      <calculatedColumnFormula>Template!AD43</calculatedColumnFormula>
    </tableColumn>
    <tableColumn id="4" xr3:uid="{D2E5029E-4811-4E9B-9A2D-5F5F8F322B0D}" name="Midranges" dataDxfId="99">
      <calculatedColumnFormula>Template!AE43</calculatedColumnFormula>
    </tableColumn>
    <tableColumn id="5" xr3:uid="{B3E76CEE-33DA-4B18-8DCE-8EBC7EE592D7}" name="Threes" dataDxfId="98">
      <calculatedColumnFormula>Template!AF43</calculatedColumnFormula>
    </tableColumn>
    <tableColumn id="6" xr3:uid="{6ABE1879-8018-4498-A9A1-22CF831F0364}" name="Avg P" dataDxfId="97">
      <calculatedColumnFormula>AL69/$AA$27</calculatedColumnFormula>
    </tableColumn>
    <tableColumn id="7" xr3:uid="{8DA4DD79-8A2A-49E4-996F-C1ACCED3C565}" name="Avg F" dataDxfId="96">
      <calculatedColumnFormula>AM69/$AA$27</calculatedColumnFormula>
    </tableColumn>
    <tableColumn id="8" xr3:uid="{256EA4BC-BA61-49E2-969F-0786AA9AA6EA}" name="Avg M" dataDxfId="95">
      <calculatedColumnFormula>AN69/$AA$27</calculatedColumnFormula>
    </tableColumn>
    <tableColumn id="9" xr3:uid="{0E5566B2-99EC-4B03-A074-8705C4EDA484}" name="Avg T" dataDxfId="94">
      <calculatedColumnFormula>AO69/$AA$27</calculatedColumnFormula>
    </tableColumn>
    <tableColumn id="10" xr3:uid="{3E2357F0-493E-401D-AC75-9AAB260F684E}" name="Missed Games" dataDxfId="93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92" dataDxfId="91">
  <autoFilter ref="Z68:AI85" xr:uid="{F118BED8-7AAF-4E55-A61F-C75C69A64AAE}"/>
  <tableColumns count="10">
    <tableColumn id="1" xr3:uid="{7723929D-65B3-40BB-8FDD-C4533243706C}" name="Scoring" dataDxfId="90"/>
    <tableColumn id="2" xr3:uid="{EC28DE3D-619E-4930-A3AF-7AD1BE1D4843}" name="Points" dataDxfId="89">
      <calculatedColumnFormula>Template!R43</calculatedColumnFormula>
    </tableColumn>
    <tableColumn id="3" xr3:uid="{9537269D-8C1D-42B5-866F-D03CE61A8512}" name="Finishes" dataDxfId="88">
      <calculatedColumnFormula>Template!S43</calculatedColumnFormula>
    </tableColumn>
    <tableColumn id="4" xr3:uid="{AC590DDB-BE19-4A14-8B98-1E5E2430AA45}" name="Midranges" dataDxfId="87">
      <calculatedColumnFormula>Template!T43</calculatedColumnFormula>
    </tableColumn>
    <tableColumn id="5" xr3:uid="{C96D3ACD-F34D-477E-86DE-4650EE56BC94}" name="Threes" dataDxfId="86">
      <calculatedColumnFormula>Template!U43</calculatedColumnFormula>
    </tableColumn>
    <tableColumn id="6" xr3:uid="{A43DE5E9-BB01-49FA-A204-66EE7BAA2E9F}" name="Avg P" dataDxfId="85">
      <calculatedColumnFormula>AA69/$AA$27</calculatedColumnFormula>
    </tableColumn>
    <tableColumn id="7" xr3:uid="{C75A19FF-6041-45C2-BACB-E347F06B6329}" name="Avg F" dataDxfId="84">
      <calculatedColumnFormula>AB69/$AA$27</calculatedColumnFormula>
    </tableColumn>
    <tableColumn id="8" xr3:uid="{00D3FCFC-C9C5-4C96-BE0E-8E1FDC95D07C}" name="Avg M" dataDxfId="83">
      <calculatedColumnFormula>AC69/$AA$27</calculatedColumnFormula>
    </tableColumn>
    <tableColumn id="9" xr3:uid="{0448FF4E-9D2D-47F6-89B7-F17D36B05E8A}" name="Avg T" dataDxfId="82">
      <calculatedColumnFormula>AD69/$AA$27</calculatedColumnFormula>
    </tableColumn>
    <tableColumn id="10" xr3:uid="{D5BDFA2D-095B-44F8-8567-15B3B1520E5A}" name="Missed Games" dataDxfId="81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80" dataDxfId="79">
  <autoFilter ref="Z88:AI105" xr:uid="{BDD2E472-3925-41A7-BECD-3315E6E71ECC}"/>
  <tableColumns count="10">
    <tableColumn id="1" xr3:uid="{9DBD966D-620C-4B97-A502-29D00ABE150B}" name="Scoring" dataDxfId="78"/>
    <tableColumn id="2" xr3:uid="{F8F81F0E-16B3-4472-9D90-A92149C763E4}" name="Points" dataDxfId="77">
      <calculatedColumnFormula>Template!R63</calculatedColumnFormula>
    </tableColumn>
    <tableColumn id="3" xr3:uid="{09859CE1-290D-4977-B02C-46F4E5A6FDC2}" name="Finishes" dataDxfId="76">
      <calculatedColumnFormula>Template!S63</calculatedColumnFormula>
    </tableColumn>
    <tableColumn id="4" xr3:uid="{7D751A0E-2895-46DF-B5E2-5A8AA5531CD2}" name="Midranges" dataDxfId="75">
      <calculatedColumnFormula>Template!T63</calculatedColumnFormula>
    </tableColumn>
    <tableColumn id="5" xr3:uid="{591CDC71-B0EA-413B-B6C1-77884E7E50D4}" name="Threes" dataDxfId="74">
      <calculatedColumnFormula>Template!U63</calculatedColumnFormula>
    </tableColumn>
    <tableColumn id="6" xr3:uid="{52ED768C-5557-42DC-9824-7A4D9B547153}" name="Avg P" dataDxfId="73">
      <calculatedColumnFormula>AA89/$AA$27</calculatedColumnFormula>
    </tableColumn>
    <tableColumn id="7" xr3:uid="{FC79BE87-72E2-4F5E-83D6-CDCE645EB943}" name="Avg F" dataDxfId="72">
      <calculatedColumnFormula>AB89/$AA$27</calculatedColumnFormula>
    </tableColumn>
    <tableColumn id="8" xr3:uid="{BA012C22-0D65-4C11-98A7-4F958703D04B}" name="Avg M" dataDxfId="71">
      <calculatedColumnFormula>AC89/$AA$27</calculatedColumnFormula>
    </tableColumn>
    <tableColumn id="9" xr3:uid="{63344F2B-5D94-417D-85E2-C2BFBACE3E7E}" name="Avg T" dataDxfId="70">
      <calculatedColumnFormula>AD89/$AA$27</calculatedColumnFormula>
    </tableColumn>
    <tableColumn id="10" xr3:uid="{1AD5A604-8909-45B3-8E43-11D407451CEA}" name="Missed Games" dataDxfId="69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68" dataDxfId="67">
  <autoFilter ref="AK88:AT105" xr:uid="{F9183685-60DE-4163-AA62-BE4F563EE570}"/>
  <tableColumns count="10">
    <tableColumn id="1" xr3:uid="{E62FBAA0-D6F6-4997-96C9-B6B13FAA9B6E}" name="Scoring" dataDxfId="66"/>
    <tableColumn id="2" xr3:uid="{0A655F6F-9A21-4167-85B6-B9F7DC2070CA}" name="Points" dataDxfId="65">
      <calculatedColumnFormula>Template!AC63</calculatedColumnFormula>
    </tableColumn>
    <tableColumn id="3" xr3:uid="{460771D3-3BD8-4DA3-AF1B-1A0F98EF1499}" name="Finishes" dataDxfId="64">
      <calculatedColumnFormula>Template!AD63</calculatedColumnFormula>
    </tableColumn>
    <tableColumn id="4" xr3:uid="{3C08B2D7-823D-49C3-A627-A5848E664B2F}" name="Midranges" dataDxfId="63">
      <calculatedColumnFormula>Template!AE63</calculatedColumnFormula>
    </tableColumn>
    <tableColumn id="5" xr3:uid="{E88F45FB-4C46-4674-86D5-74808E7E5368}" name="Threes" dataDxfId="62">
      <calculatedColumnFormula>Template!AF63</calculatedColumnFormula>
    </tableColumn>
    <tableColumn id="6" xr3:uid="{0C0E8016-1E6E-4F25-9675-4EE061FFD0F7}" name="Avg P" dataDxfId="61">
      <calculatedColumnFormula>AL89/$AA$27</calculatedColumnFormula>
    </tableColumn>
    <tableColumn id="7" xr3:uid="{F7AC350B-AE4B-4912-B21D-16D99E2AE8BF}" name="Avg F" dataDxfId="60">
      <calculatedColumnFormula>AM89/$AA$27</calculatedColumnFormula>
    </tableColumn>
    <tableColumn id="8" xr3:uid="{F451E5CA-B9C4-4EFA-A647-CEDB2FB39550}" name="Avg M" dataDxfId="59">
      <calculatedColumnFormula>AN89/$AA$27</calculatedColumnFormula>
    </tableColumn>
    <tableColumn id="9" xr3:uid="{ED1D92B5-05F1-40CE-A89F-E6627FAB4A59}" name="Avg T" dataDxfId="58">
      <calculatedColumnFormula>AO89/$AA$27</calculatedColumnFormula>
    </tableColumn>
    <tableColumn id="10" xr3:uid="{48A4808A-3DE6-4644-83F5-C2AEDDFC3E5E}" name="Missed Games" dataDxfId="57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E94" sqref="E9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0</v>
      </c>
      <c r="E4" s="12">
        <f>'Stats Global'!AA9</f>
        <v>0</v>
      </c>
      <c r="F4" s="8">
        <f>'Stats Global'!AD9</f>
        <v>0</v>
      </c>
      <c r="G4" s="12">
        <f>'Stats Global'!AC9</f>
        <v>0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0</v>
      </c>
      <c r="E11" s="12">
        <f>'Stats Global'!AA16</f>
        <v>0</v>
      </c>
      <c r="F11" s="8">
        <f>'Stats Global'!AD16</f>
        <v>0</v>
      </c>
      <c r="G11" s="12">
        <f>'Stats Global'!AC16</f>
        <v>0</v>
      </c>
      <c r="H11" s="8">
        <f>'Stats Global'!AF16</f>
        <v>0</v>
      </c>
      <c r="I11" s="12">
        <f>'Stats Global'!AE16</f>
        <v>0</v>
      </c>
      <c r="J11" s="8">
        <f>'Stats Global'!AH16</f>
        <v>0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0</v>
      </c>
      <c r="E12" s="12">
        <f>'Stats Global'!AA17</f>
        <v>0</v>
      </c>
      <c r="F12" s="8">
        <f>'Stats Global'!AD17</f>
        <v>0</v>
      </c>
      <c r="G12" s="12">
        <f>'Stats Global'!AC17</f>
        <v>0</v>
      </c>
      <c r="H12" s="8">
        <f>'Stats Global'!AF17</f>
        <v>0</v>
      </c>
      <c r="I12" s="12">
        <f>'Stats Global'!AE17</f>
        <v>0</v>
      </c>
      <c r="J12" s="8">
        <f>'Stats Global'!AH17</f>
        <v>0</v>
      </c>
      <c r="K12" s="12">
        <f>'Stats Global'!AG17</f>
        <v>0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</v>
      </c>
      <c r="E13" s="12">
        <f>'Stats Global'!AA18</f>
        <v>0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29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0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0</v>
      </c>
      <c r="E15" s="12">
        <f>'Stats Global'!AA20</f>
        <v>0</v>
      </c>
      <c r="F15" s="8">
        <f>'Stats Global'!AD20</f>
        <v>0</v>
      </c>
      <c r="G15" s="12">
        <f>'Stats Global'!AC20</f>
        <v>0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0</v>
      </c>
      <c r="E16" s="12">
        <f>'Stats Global'!AA21</f>
        <v>0</v>
      </c>
      <c r="F16" s="8">
        <f>'Stats Global'!AD21</f>
        <v>0</v>
      </c>
      <c r="G16" s="12">
        <f>'Stats Global'!AC21</f>
        <v>0</v>
      </c>
      <c r="H16" s="8">
        <f>'Stats Global'!AF21</f>
        <v>0</v>
      </c>
      <c r="I16" s="12">
        <f>'Stats Global'!AE21</f>
        <v>0</v>
      </c>
      <c r="J16" s="8">
        <f>'Stats Global'!AH21</f>
        <v>0</v>
      </c>
      <c r="K16" s="12">
        <f>'Stats Global'!AG21</f>
        <v>0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0</v>
      </c>
      <c r="E17" s="12">
        <f>'Stats Global'!AA22</f>
        <v>0</v>
      </c>
      <c r="F17" s="8">
        <f>'Stats Global'!AD22</f>
        <v>0</v>
      </c>
      <c r="G17" s="12">
        <f>'Stats Global'!AC22</f>
        <v>0</v>
      </c>
      <c r="H17" s="8">
        <f>'Stats Global'!AF22</f>
        <v>0</v>
      </c>
      <c r="I17" s="12">
        <f>'Stats Global'!AE22</f>
        <v>0</v>
      </c>
      <c r="J17" s="8">
        <f>'Stats Global'!AH22</f>
        <v>0</v>
      </c>
      <c r="K17" s="12">
        <f>'Stats Global'!AG22</f>
        <v>0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40" t="s">
        <v>119</v>
      </c>
      <c r="C22" s="140"/>
      <c r="D22" s="104"/>
      <c r="X22" s="2" t="s">
        <v>70</v>
      </c>
    </row>
    <row r="23" spans="2:24" ht="14.25" customHeight="1" x14ac:dyDescent="0.9">
      <c r="B23" s="140"/>
      <c r="C23" s="140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"PPG":[0,0,0,0,0,0,0,0,0,0,0,0,0,0,0,0,0],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"TP":[0,0,0,0,0,0,0,0,0,0,0,0,0,0,0,0,0],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"FPG":[0,0,0,0,0,0,0,0,0,0,0,0,0,0,0,0,0],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"TF":[0,0,0,0,0,0,0,0,0,0,0,0,0,0,0,0,0],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"MPG":[0,0,0,0,0,0,0,0,0,0,0,0,0,0,0,0,0],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"TM":[0,0,0,0,0,0,0,0,0,0,0,0,0,0,0,0,0],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"TPG":[0,0,0,0,0,0,0,0,0,0,0,0,0,0,0,0,0],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"TT":[0,0,0,0,0,0,0,0,0,0,0,0,0,0,0,0,0],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0,</v>
      </c>
      <c r="E51" s="18" t="str">
        <f t="shared" si="7"/>
        <v>0,</v>
      </c>
      <c r="F51" s="18" t="str">
        <f t="shared" si="8"/>
        <v>0,</v>
      </c>
      <c r="G51" s="18" t="str">
        <f t="shared" si="9"/>
        <v>0,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0,</v>
      </c>
      <c r="E55" s="18" t="str">
        <f t="shared" si="7"/>
        <v>0,</v>
      </c>
      <c r="F55" s="18" t="str">
        <f t="shared" si="8"/>
        <v>0,</v>
      </c>
      <c r="G55" s="18" t="str">
        <f t="shared" si="9"/>
        <v>0,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0,</v>
      </c>
      <c r="E58" s="18" t="str">
        <f t="shared" si="7"/>
        <v>0,</v>
      </c>
      <c r="F58" s="18" t="str">
        <f t="shared" si="8"/>
        <v>0,</v>
      </c>
      <c r="G58" s="18" t="str">
        <f t="shared" si="9"/>
        <v>0,</v>
      </c>
      <c r="H58" s="18" t="str">
        <f t="shared" si="10"/>
        <v>0,</v>
      </c>
      <c r="I58" s="18" t="str">
        <f t="shared" si="11"/>
        <v>0,</v>
      </c>
      <c r="J58" s="18" t="str">
        <f t="shared" si="12"/>
        <v>0,</v>
      </c>
      <c r="K58" s="18" t="str">
        <f t="shared" si="13"/>
        <v>0,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0,</v>
      </c>
      <c r="E59" s="18" t="str">
        <f t="shared" si="7"/>
        <v>0,</v>
      </c>
      <c r="F59" s="18" t="str">
        <f t="shared" si="8"/>
        <v>0,</v>
      </c>
      <c r="G59" s="18" t="str">
        <f t="shared" si="9"/>
        <v>0,</v>
      </c>
      <c r="H59" s="18" t="str">
        <f t="shared" si="10"/>
        <v>0,</v>
      </c>
      <c r="I59" s="18" t="str">
        <f t="shared" si="11"/>
        <v>0,</v>
      </c>
      <c r="J59" s="18" t="str">
        <f t="shared" si="12"/>
        <v>0,</v>
      </c>
      <c r="K59" s="18" t="str">
        <f t="shared" si="13"/>
        <v>0,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0,</v>
      </c>
      <c r="E60" s="18" t="str">
        <f t="shared" si="7"/>
        <v>0,</v>
      </c>
      <c r="F60" s="18" t="str">
        <f t="shared" si="8"/>
        <v>0,</v>
      </c>
      <c r="G60" s="18" t="str">
        <f t="shared" si="9"/>
        <v>0,</v>
      </c>
      <c r="H60" s="18" t="str">
        <f t="shared" si="10"/>
        <v>0,</v>
      </c>
      <c r="I60" s="18" t="str">
        <f t="shared" si="11"/>
        <v>0,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0,</v>
      </c>
      <c r="E62" s="18" t="str">
        <f t="shared" si="7"/>
        <v>0,</v>
      </c>
      <c r="F62" s="18" t="str">
        <f t="shared" si="8"/>
        <v>0,</v>
      </c>
      <c r="G62" s="18" t="str">
        <f t="shared" si="9"/>
        <v>0,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0,</v>
      </c>
      <c r="E63" s="18" t="str">
        <f t="shared" si="7"/>
        <v>0,</v>
      </c>
      <c r="F63" s="18" t="str">
        <f t="shared" si="8"/>
        <v>0,</v>
      </c>
      <c r="G63" s="18" t="str">
        <f t="shared" si="9"/>
        <v>0,</v>
      </c>
      <c r="H63" s="18" t="str">
        <f t="shared" si="10"/>
        <v>0,</v>
      </c>
      <c r="I63" s="18" t="str">
        <f t="shared" si="11"/>
        <v>0,</v>
      </c>
      <c r="J63" s="18" t="str">
        <f t="shared" si="12"/>
        <v>0,</v>
      </c>
      <c r="K63" s="18" t="str">
        <f t="shared" si="13"/>
        <v>0,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0,</v>
      </c>
      <c r="E64" s="18" t="str">
        <f t="shared" si="7"/>
        <v>0,</v>
      </c>
      <c r="F64" s="18" t="str">
        <f t="shared" si="8"/>
        <v>0,</v>
      </c>
      <c r="G64" s="18" t="str">
        <f t="shared" si="9"/>
        <v>0,</v>
      </c>
      <c r="H64" s="18" t="str">
        <f t="shared" si="10"/>
        <v>0,</v>
      </c>
      <c r="I64" s="18" t="str">
        <f t="shared" si="11"/>
        <v>0,</v>
      </c>
      <c r="J64" s="18" t="str">
        <f t="shared" si="12"/>
        <v>0,</v>
      </c>
      <c r="K64" s="18" t="str">
        <f t="shared" si="13"/>
        <v>0,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3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0" t="s">
        <v>119</v>
      </c>
      <c r="U41" s="140"/>
      <c r="V41" s="140"/>
    </row>
    <row r="42" spans="2:26" ht="14.25" customHeight="1" x14ac:dyDescent="0.9">
      <c r="R42" s="104"/>
      <c r="S42" s="104"/>
      <c r="T42" s="140"/>
      <c r="U42" s="140"/>
      <c r="V42" s="140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0" t="s">
        <v>119</v>
      </c>
      <c r="U41" s="140"/>
      <c r="V41" s="140"/>
    </row>
    <row r="42" spans="2:26" ht="14.25" customHeight="1" x14ac:dyDescent="0.9">
      <c r="R42" s="104"/>
      <c r="S42" s="104"/>
      <c r="T42" s="140"/>
      <c r="U42" s="140"/>
      <c r="V42" s="140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abSelected="1" topLeftCell="V1" zoomScale="70" zoomScaleNormal="70" workbookViewId="0">
      <selection activeCell="AB8" sqref="AB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33" t="str">
        <f>'Preseason 1'!B45</f>
        <v>11-July</v>
      </c>
      <c r="C5" s="133">
        <f>'Preseason 1'!C45</f>
        <v>12</v>
      </c>
      <c r="D5" s="133">
        <f>'Preseason 1'!D45</f>
        <v>5</v>
      </c>
      <c r="E5" s="133">
        <f>'Preseason 1'!E45</f>
        <v>0</v>
      </c>
      <c r="F5" s="133">
        <f>'Preseason 1'!F45</f>
        <v>5</v>
      </c>
      <c r="G5" s="133">
        <f>'Preseason 1'!G45</f>
        <v>0</v>
      </c>
      <c r="H5" s="133">
        <f>'Preseason 1'!H45</f>
        <v>6</v>
      </c>
      <c r="I5" s="133">
        <f>'Preseason 1'!I45</f>
        <v>0</v>
      </c>
      <c r="J5" s="133">
        <f>'Preseason 1'!J45</f>
        <v>2</v>
      </c>
      <c r="K5" s="133">
        <f>'Preseason 1'!K45</f>
        <v>6</v>
      </c>
      <c r="L5" s="133">
        <f>'Preseason 1'!L45</f>
        <v>12</v>
      </c>
      <c r="M5" s="133">
        <f>'Preseason 1'!M45</f>
        <v>3</v>
      </c>
      <c r="N5" s="133">
        <f>'Preseason 1'!N45</f>
        <v>0</v>
      </c>
      <c r="O5" s="133">
        <f>'Preseason 1'!O45</f>
        <v>2</v>
      </c>
      <c r="P5" s="133">
        <f>'Preseason 1'!P45</f>
        <v>1</v>
      </c>
      <c r="Q5" s="133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33" t="str">
        <f>'Preseason 2'!B45</f>
        <v>12-July</v>
      </c>
      <c r="C6" s="133">
        <f>'Preseason 2'!C45</f>
        <v>15</v>
      </c>
      <c r="D6" s="133">
        <f>'Preseason 2'!D45</f>
        <v>9</v>
      </c>
      <c r="E6" s="133">
        <f>'Preseason 2'!E45</f>
        <v>2</v>
      </c>
      <c r="F6" s="133">
        <f>'Preseason 2'!F45</f>
        <v>9</v>
      </c>
      <c r="G6" s="133">
        <f>'Preseason 2'!G45</f>
        <v>1</v>
      </c>
      <c r="H6" s="133">
        <f>'Preseason 2'!H45</f>
        <v>7</v>
      </c>
      <c r="I6" s="133">
        <f>'Preseason 2'!I45</f>
        <v>2</v>
      </c>
      <c r="J6" s="133">
        <f>'Preseason 2'!J45</f>
        <v>4</v>
      </c>
      <c r="K6" s="133">
        <f>'Preseason 2'!K45</f>
        <v>8</v>
      </c>
      <c r="L6" s="133">
        <f>'Preseason 2'!L45</f>
        <v>15</v>
      </c>
      <c r="M6" s="133">
        <f>'Preseason 2'!M45</f>
        <v>5</v>
      </c>
      <c r="N6" s="133">
        <f>'Preseason 2'!N45</f>
        <v>1</v>
      </c>
      <c r="O6" s="133">
        <f>'Preseason 2'!O45</f>
        <v>2</v>
      </c>
      <c r="P6" s="133">
        <f>'Preseason 2'!P45</f>
        <v>1</v>
      </c>
      <c r="Q6" s="133">
        <f>'Preseason 2'!Q45</f>
        <v>3</v>
      </c>
      <c r="S6" s="5">
        <f>SUM(C8:E40)/COUNT(C5:C40)</f>
        <v>0</v>
      </c>
      <c r="T6" s="134">
        <f>AVERAGE(C8:C40)</f>
        <v>0</v>
      </c>
      <c r="U6" s="134">
        <f t="shared" ref="U6:V6" si="0">AVERAGE(D8:D40)</f>
        <v>0</v>
      </c>
      <c r="V6" s="134">
        <f t="shared" si="0"/>
        <v>0</v>
      </c>
      <c r="Z6" s="74" t="s">
        <v>167</v>
      </c>
      <c r="AA6" s="9">
        <f>AA46+AA65+AL27+AL46+AL65+AA84+AL84</f>
        <v>1</v>
      </c>
      <c r="AK6" s="30"/>
      <c r="AL6" s="30"/>
      <c r="AM6" s="30" t="s">
        <v>221</v>
      </c>
      <c r="AO6" s="44"/>
      <c r="AP6" s="28"/>
      <c r="AR6" s="65"/>
      <c r="AS6" s="65"/>
      <c r="AT6" s="65"/>
    </row>
    <row r="7" spans="2:46" ht="14.25" customHeight="1" x14ac:dyDescent="0.45">
      <c r="B7" s="133" t="str">
        <f>'Preseason 3'!B45</f>
        <v>13-July</v>
      </c>
      <c r="C7" s="133">
        <f>'Preseason 3'!C45</f>
        <v>8</v>
      </c>
      <c r="D7" s="133">
        <f>'Preseason 3'!D45</f>
        <v>4</v>
      </c>
      <c r="E7" s="133">
        <f>'Preseason 3'!E45</f>
        <v>1</v>
      </c>
      <c r="F7" s="133">
        <f>'Preseason 3'!F45</f>
        <v>8</v>
      </c>
      <c r="G7" s="133">
        <f>'Preseason 3'!G45</f>
        <v>2</v>
      </c>
      <c r="H7" s="133">
        <f>'Preseason 3'!H45</f>
        <v>0</v>
      </c>
      <c r="I7" s="133">
        <f>'Preseason 3'!I45</f>
        <v>4</v>
      </c>
      <c r="J7" s="133">
        <f>'Preseason 3'!J45</f>
        <v>4</v>
      </c>
      <c r="K7" s="133">
        <f>'Preseason 3'!K45</f>
        <v>1</v>
      </c>
      <c r="L7" s="133">
        <f>'Preseason 3'!L45</f>
        <v>1</v>
      </c>
      <c r="M7" s="133">
        <f>'Preseason 3'!M45</f>
        <v>4</v>
      </c>
      <c r="N7" s="133">
        <f>'Preseason 3'!N45</f>
        <v>2</v>
      </c>
      <c r="O7" s="133">
        <f>'Preseason 3'!O45</f>
        <v>3</v>
      </c>
      <c r="P7" s="133">
        <f>'Preseason 3'!P45</f>
        <v>2</v>
      </c>
      <c r="Q7" s="133">
        <f>'Preseason 3'!Q45</f>
        <v>1</v>
      </c>
      <c r="S7" s="3" t="s">
        <v>83</v>
      </c>
      <c r="T7" s="6" t="e">
        <f>T6/$S$6</f>
        <v>#DIV/0!</v>
      </c>
      <c r="U7" s="6" t="e">
        <f>U6/$S$6</f>
        <v>#DIV/0!</v>
      </c>
      <c r="V7" s="6" t="e">
        <f>V6/$S$6</f>
        <v>#DIV/0!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 t="s">
        <v>80</v>
      </c>
      <c r="AN7" s="14" t="s">
        <v>220</v>
      </c>
      <c r="AO7" s="14"/>
      <c r="AR7" s="62"/>
      <c r="AS7" s="63"/>
      <c r="AT7" s="61"/>
    </row>
    <row r="8" spans="2:46" ht="14.25" customHeight="1" x14ac:dyDescent="0.45">
      <c r="B8" s="128" t="str">
        <f>'1707'!B45</f>
        <v>17-July</v>
      </c>
      <c r="C8" s="128">
        <f>'1707'!C45</f>
        <v>0</v>
      </c>
      <c r="D8" s="128">
        <f>'1707'!D45</f>
        <v>0</v>
      </c>
      <c r="E8" s="128">
        <f>'1707'!E45</f>
        <v>0</v>
      </c>
      <c r="F8" s="128">
        <f>'1707'!F45</f>
        <v>0</v>
      </c>
      <c r="G8" s="128">
        <f>'1707'!G45</f>
        <v>0</v>
      </c>
      <c r="H8" s="128">
        <f>'1707'!H45</f>
        <v>0</v>
      </c>
      <c r="I8" s="128">
        <f>'1707'!I45</f>
        <v>0</v>
      </c>
      <c r="J8" s="128">
        <f>'1707'!J45</f>
        <v>0</v>
      </c>
      <c r="K8" s="128">
        <f>'1707'!K45</f>
        <v>0</v>
      </c>
      <c r="L8" s="128">
        <f>'1707'!L45</f>
        <v>0</v>
      </c>
      <c r="M8" s="128">
        <f>'1707'!M45</f>
        <v>0</v>
      </c>
      <c r="N8" s="128">
        <f>'1707'!N45</f>
        <v>0</v>
      </c>
      <c r="O8" s="128" t="e">
        <f>'1707'!O45</f>
        <v>#DIV/0!</v>
      </c>
      <c r="P8" s="128" t="e">
        <f>'1707'!P45</f>
        <v>#DIV/0!</v>
      </c>
      <c r="Q8" s="128" t="e">
        <f>'1707'!Q45</f>
        <v>#DIV/0!</v>
      </c>
      <c r="Z8" s="68" t="s">
        <v>45</v>
      </c>
      <c r="AA8" s="69">
        <f t="shared" ref="AA8:AA24" si="1">SUM(AL29,AA49,AL49,AA69,AL69,AA89,AL89)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 t="shared" ref="AC8:AC24" si="2">SUM(AM29,AB49,AM49,AB69,AM69,AB89,AM89)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 t="shared" ref="AE8:AE24" si="3">SUM(AN29,AC49,AN49,AC69,AN69,AC89,AN89)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 t="shared" ref="AG8:AG24" si="4">SUM(AO29,AD49,AO49,AD69,AO69,AD89,AO89)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 t="shared" ref="AJ8:AJ24" si="5">SUM(AT29,AI49,AT49,AI69,AT69,AI89,AT89)</f>
        <v>0</v>
      </c>
      <c r="AK8" s="67"/>
      <c r="AL8" s="143" t="s">
        <v>0</v>
      </c>
      <c r="AM8" s="142">
        <f>AVERAGE(Table1[Average])</f>
        <v>0</v>
      </c>
      <c r="AN8" s="142">
        <f>MEDIAN(Table1[Average])</f>
        <v>0</v>
      </c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si="1"/>
        <v>0</v>
      </c>
      <c r="AB9" s="70">
        <f>IF($AA$6-Table1[[#This Row],[Missed Games]]=0, 0,Table1[[#This Row],[Points]]/($AA$6-Table1[[#This Row],[Missed Games]]))</f>
        <v>0</v>
      </c>
      <c r="AC9" s="71">
        <f t="shared" si="2"/>
        <v>0</v>
      </c>
      <c r="AD9" s="72">
        <f>IF($AA$6-Table1[[#This Row],[Missed Games]]=0, 0,Table1[[#This Row],[Finishes]]/($AA$6-Table1[[#This Row],[Missed Games]]))</f>
        <v>0</v>
      </c>
      <c r="AE9" s="71">
        <f t="shared" si="3"/>
        <v>0</v>
      </c>
      <c r="AF9" s="72">
        <f>IF($AA$6-Table1[[#This Row],[Missed Games]]=0, 0,Table1[[#This Row],[Midranges]]/($AA$6-Table1[[#This Row],[Missed Games]]))</f>
        <v>0</v>
      </c>
      <c r="AG9" s="71">
        <f t="shared" si="4"/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si="5"/>
        <v>0</v>
      </c>
      <c r="AK9" s="67"/>
      <c r="AL9" s="143" t="s">
        <v>1</v>
      </c>
      <c r="AM9" s="142">
        <f>AVERAGE(Table1[Finishes])</f>
        <v>0</v>
      </c>
      <c r="AN9" s="142">
        <f>MEDIAN(Table1[Finishes])</f>
        <v>0</v>
      </c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1"/>
        <v>0</v>
      </c>
      <c r="AB10" s="70">
        <f>IF($AA$6-Table1[[#This Row],[Missed Games]]=0, 0,Table1[[#This Row],[Points]]/($AA$6-Table1[[#This Row],[Missed Games]]))</f>
        <v>0</v>
      </c>
      <c r="AC10" s="71">
        <f t="shared" si="2"/>
        <v>0</v>
      </c>
      <c r="AD10" s="72">
        <f>IF($AA$6-Table1[[#This Row],[Missed Games]]=0, 0,Table1[[#This Row],[Finishes]]/($AA$6-Table1[[#This Row],[Missed Games]]))</f>
        <v>0</v>
      </c>
      <c r="AE10" s="71">
        <f t="shared" si="3"/>
        <v>0</v>
      </c>
      <c r="AF10" s="72">
        <f>IF($AA$6-Table1[[#This Row],[Missed Games]]=0, 0,Table1[[#This Row],[Midranges]]/($AA$6-Table1[[#This Row],[Missed Games]]))</f>
        <v>0</v>
      </c>
      <c r="AG10" s="71">
        <f t="shared" si="4"/>
        <v>0</v>
      </c>
      <c r="AH10" s="72">
        <f>IF($AA$6-Table1[[#This Row],[Missed Games]]=0, 0,Table1[[#This Row],[Threes]]/($AA$6-Table1[[#This Row],[Missed Games]]))</f>
        <v>0</v>
      </c>
      <c r="AI10" s="68" t="str">
        <f>SfW!C5</f>
        <v>5 Musketeers</v>
      </c>
      <c r="AJ10" s="73">
        <f t="shared" si="5"/>
        <v>1</v>
      </c>
      <c r="AK10" s="67"/>
      <c r="AL10" s="143" t="s">
        <v>220</v>
      </c>
      <c r="AM10" s="142">
        <f>AVERAGE(Table1[Midranges])</f>
        <v>0</v>
      </c>
      <c r="AN10" s="142">
        <f>MEDIAN(Table1[Midranges])</f>
        <v>0</v>
      </c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1"/>
        <v>0</v>
      </c>
      <c r="AB11" s="70">
        <f>IF($AA$6-Table1[[#This Row],[Missed Games]]=0, 0,Table1[[#This Row],[Points]]/($AA$6-Table1[[#This Row],[Missed Games]]))</f>
        <v>0</v>
      </c>
      <c r="AC11" s="71">
        <f t="shared" si="2"/>
        <v>0</v>
      </c>
      <c r="AD11" s="72">
        <f>IF($AA$6-Table1[[#This Row],[Missed Games]]=0, 0,Table1[[#This Row],[Finishes]]/($AA$6-Table1[[#This Row],[Missed Games]]))</f>
        <v>0</v>
      </c>
      <c r="AE11" s="71">
        <f t="shared" si="3"/>
        <v>0</v>
      </c>
      <c r="AF11" s="72">
        <f>IF($AA$6-Table1[[#This Row],[Missed Games]]=0, 0,Table1[[#This Row],[Midranges]]/($AA$6-Table1[[#This Row],[Missed Games]]))</f>
        <v>0</v>
      </c>
      <c r="AG11" s="71">
        <f t="shared" si="4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5"/>
        <v>1</v>
      </c>
      <c r="AK11" s="67"/>
      <c r="AL11" s="143" t="s">
        <v>3</v>
      </c>
      <c r="AM11" s="142">
        <f>AVERAGE(Table1[Threes])</f>
        <v>0</v>
      </c>
      <c r="AN11" s="142">
        <f>MEDIAN(Table1[Threes])</f>
        <v>0</v>
      </c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1"/>
        <v>0</v>
      </c>
      <c r="AB12" s="70">
        <f>IF($AA$6-Table1[[#This Row],[Missed Games]]=0, 0,Table1[[#This Row],[Points]]/($AA$6-Table1[[#This Row],[Missed Games]]))</f>
        <v>0</v>
      </c>
      <c r="AC12" s="71">
        <f t="shared" si="2"/>
        <v>0</v>
      </c>
      <c r="AD12" s="72">
        <f>IF($AA$6-Table1[[#This Row],[Missed Games]]=0, 0,Table1[[#This Row],[Finishes]]/($AA$6-Table1[[#This Row],[Missed Games]]))</f>
        <v>0</v>
      </c>
      <c r="AE12" s="71">
        <f t="shared" si="3"/>
        <v>0</v>
      </c>
      <c r="AF12" s="72">
        <f>IF($AA$6-Table1[[#This Row],[Missed Games]]=0, 0,Table1[[#This Row],[Midranges]]/($AA$6-Table1[[#This Row],[Missed Games]]))</f>
        <v>0</v>
      </c>
      <c r="AG12" s="71">
        <f t="shared" si="4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5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1"/>
        <v>0</v>
      </c>
      <c r="AB13" s="70">
        <f>IF($AA$6-Table1[[#This Row],[Missed Games]]=0, 0,Table1[[#This Row],[Points]]/($AA$6-Table1[[#This Row],[Missed Games]]))</f>
        <v>0</v>
      </c>
      <c r="AC13" s="71">
        <f t="shared" si="2"/>
        <v>0</v>
      </c>
      <c r="AD13" s="72">
        <f>IF($AA$6-Table1[[#This Row],[Missed Games]]=0, 0,Table1[[#This Row],[Finishes]]/($AA$6-Table1[[#This Row],[Missed Games]]))</f>
        <v>0</v>
      </c>
      <c r="AE13" s="71">
        <f t="shared" si="3"/>
        <v>0</v>
      </c>
      <c r="AF13" s="72">
        <f>IF($AA$6-Table1[[#This Row],[Missed Games]]=0, 0,Table1[[#This Row],[Midranges]]/($AA$6-Table1[[#This Row],[Missed Games]]))</f>
        <v>0</v>
      </c>
      <c r="AG13" s="71">
        <f t="shared" si="4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5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1"/>
        <v>0</v>
      </c>
      <c r="AB14" s="70">
        <f>IF($AA$6-Table1[[#This Row],[Missed Games]]=0, 0,Table1[[#This Row],[Points]]/($AA$6-Table1[[#This Row],[Missed Games]]))</f>
        <v>0</v>
      </c>
      <c r="AC14" s="71">
        <f t="shared" si="2"/>
        <v>0</v>
      </c>
      <c r="AD14" s="72">
        <f>IF($AA$6-Table1[[#This Row],[Missed Games]]=0, 0,Table1[[#This Row],[Finishes]]/($AA$6-Table1[[#This Row],[Missed Games]]))</f>
        <v>0</v>
      </c>
      <c r="AE14" s="71">
        <f t="shared" si="3"/>
        <v>0</v>
      </c>
      <c r="AF14" s="72">
        <f>IF($AA$6-Table1[[#This Row],[Missed Games]]=0, 0,Table1[[#This Row],[Midranges]]/($AA$6-Table1[[#This Row],[Missed Games]]))</f>
        <v>0</v>
      </c>
      <c r="AG14" s="71">
        <f t="shared" si="4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5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1"/>
        <v>0</v>
      </c>
      <c r="AB15" s="70">
        <f>IF($AA$6-Table1[[#This Row],[Missed Games]]=0, 0,Table1[[#This Row],[Points]]/($AA$6-Table1[[#This Row],[Missed Games]]))</f>
        <v>0</v>
      </c>
      <c r="AC15" s="71">
        <f t="shared" si="2"/>
        <v>0</v>
      </c>
      <c r="AD15" s="72">
        <f>IF($AA$6-Table1[[#This Row],[Missed Games]]=0, 0,Table1[[#This Row],[Finishes]]/($AA$6-Table1[[#This Row],[Missed Games]]))</f>
        <v>0</v>
      </c>
      <c r="AE15" s="71">
        <f t="shared" si="3"/>
        <v>0</v>
      </c>
      <c r="AF15" s="72">
        <f>IF($AA$6-Table1[[#This Row],[Missed Games]]=0, 0,Table1[[#This Row],[Midranges]]/($AA$6-Table1[[#This Row],[Missed Games]]))</f>
        <v>0</v>
      </c>
      <c r="AG15" s="71">
        <f t="shared" si="4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5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1"/>
        <v>0</v>
      </c>
      <c r="AB16" s="70">
        <f>IF($AA$6-Table1[[#This Row],[Missed Games]]=0, 0,Table1[[#This Row],[Points]]/($AA$6-Table1[[#This Row],[Missed Games]]))</f>
        <v>0</v>
      </c>
      <c r="AC16" s="71">
        <f t="shared" si="2"/>
        <v>0</v>
      </c>
      <c r="AD16" s="72">
        <f>IF($AA$6-Table1[[#This Row],[Missed Games]]=0, 0,Table1[[#This Row],[Finishes]]/($AA$6-Table1[[#This Row],[Missed Games]]))</f>
        <v>0</v>
      </c>
      <c r="AE16" s="71">
        <f t="shared" si="3"/>
        <v>0</v>
      </c>
      <c r="AF16" s="72">
        <f>IF($AA$6-Table1[[#This Row],[Missed Games]]=0, 0,Table1[[#This Row],[Midranges]]/($AA$6-Table1[[#This Row],[Missed Games]]))</f>
        <v>0</v>
      </c>
      <c r="AG16" s="71">
        <f t="shared" si="4"/>
        <v>0</v>
      </c>
      <c r="AH16" s="72">
        <f>IF($AA$6-Table1[[#This Row],[Missed Games]]=0, 0,Table1[[#This Row],[Threes]]/($AA$6-Table1[[#This Row],[Missed Games]]))</f>
        <v>0</v>
      </c>
      <c r="AI16" s="68" t="str">
        <f>SfW!C11</f>
        <v>Loose Gooses</v>
      </c>
      <c r="AJ16" s="73">
        <f t="shared" si="5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1"/>
        <v>0</v>
      </c>
      <c r="AB17" s="70">
        <f>IF($AA$6-Table1[[#This Row],[Missed Games]]=0, 0,Table1[[#This Row],[Points]]/($AA$6-Table1[[#This Row],[Missed Games]]))</f>
        <v>0</v>
      </c>
      <c r="AC17" s="71">
        <f t="shared" si="2"/>
        <v>0</v>
      </c>
      <c r="AD17" s="72">
        <f>IF($AA$6-Table1[[#This Row],[Missed Games]]=0, 0,Table1[[#This Row],[Finishes]]/($AA$6-Table1[[#This Row],[Missed Games]]))</f>
        <v>0</v>
      </c>
      <c r="AE17" s="71">
        <f t="shared" si="3"/>
        <v>0</v>
      </c>
      <c r="AF17" s="72">
        <f>IF($AA$6-Table1[[#This Row],[Missed Games]]=0, 0,Table1[[#This Row],[Midranges]]/($AA$6-Table1[[#This Row],[Missed Games]]))</f>
        <v>0</v>
      </c>
      <c r="AG17" s="71">
        <f t="shared" si="4"/>
        <v>0</v>
      </c>
      <c r="AH17" s="72">
        <f>IF($AA$6-Table1[[#This Row],[Missed Games]]=0, 0,Table1[[#This Row],[Threes]]/($AA$6-Table1[[#This Row],[Missed Games]]))</f>
        <v>0</v>
      </c>
      <c r="AI17" s="68" t="str">
        <f>SfW!C12</f>
        <v>5 Musketeers</v>
      </c>
      <c r="AJ17" s="73">
        <f t="shared" si="5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1"/>
        <v>0</v>
      </c>
      <c r="AB18" s="70">
        <f>IF($AA$6-Table1[[#This Row],[Missed Games]]=0, 0,Table1[[#This Row],[Points]]/($AA$6-Table1[[#This Row],[Missed Games]]))</f>
        <v>0</v>
      </c>
      <c r="AC18" s="71">
        <f t="shared" si="2"/>
        <v>0</v>
      </c>
      <c r="AD18" s="72">
        <f>IF($AA$6-Table1[[#This Row],[Missed Games]]=0, 0,Table1[[#This Row],[Finishes]]/($AA$6-Table1[[#This Row],[Missed Games]]))</f>
        <v>0</v>
      </c>
      <c r="AE18" s="71">
        <f t="shared" si="3"/>
        <v>0</v>
      </c>
      <c r="AF18" s="72">
        <f>IF($AA$6-Table1[[#This Row],[Missed Games]]=0, 0,Table1[[#This Row],[Midranges]]/($AA$6-Table1[[#This Row],[Missed Games]]))</f>
        <v>0</v>
      </c>
      <c r="AG18" s="71">
        <f t="shared" si="4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5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si="1"/>
        <v>0</v>
      </c>
      <c r="AB19" s="70">
        <f>IF($AA$6-Table1[[#This Row],[Missed Games]]=0, 0,Table1[[#This Row],[Points]]/($AA$6-Table1[[#This Row],[Missed Games]]))</f>
        <v>0</v>
      </c>
      <c r="AC19" s="71">
        <f t="shared" si="2"/>
        <v>0</v>
      </c>
      <c r="AD19" s="72">
        <f>IF($AA$6-Table1[[#This Row],[Missed Games]]=0, 0,Table1[[#This Row],[Finishes]]/($AA$6-Table1[[#This Row],[Missed Games]]))</f>
        <v>0</v>
      </c>
      <c r="AE19" s="71">
        <f t="shared" si="3"/>
        <v>0</v>
      </c>
      <c r="AF19" s="72">
        <f>IF($AA$6-Table1[[#This Row],[Missed Games]]=0, 0,Table1[[#This Row],[Midranges]]/($AA$6-Table1[[#This Row],[Missed Games]]))</f>
        <v>0</v>
      </c>
      <c r="AG19" s="71">
        <f t="shared" si="4"/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5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1"/>
        <v>0</v>
      </c>
      <c r="AB20" s="70">
        <f>IF($AA$6-Table1[[#This Row],[Missed Games]]=0, 0,Table1[[#This Row],[Points]]/($AA$6-Table1[[#This Row],[Missed Games]]))</f>
        <v>0</v>
      </c>
      <c r="AC20" s="71">
        <f t="shared" si="2"/>
        <v>0</v>
      </c>
      <c r="AD20" s="125">
        <f>IF($AA$6-Table1[[#This Row],[Missed Games]]=0, 0,Table1[[#This Row],[Finishes]]/($AA$6-Table1[[#This Row],[Missed Games]]))</f>
        <v>0</v>
      </c>
      <c r="AE20" s="71">
        <f t="shared" si="3"/>
        <v>0</v>
      </c>
      <c r="AF20" s="125">
        <f>IF($AA$6-Table1[[#This Row],[Missed Games]]=0, 0,Table1[[#This Row],[Midranges]]/($AA$6-Table1[[#This Row],[Missed Games]]))</f>
        <v>0</v>
      </c>
      <c r="AG20" s="71">
        <f t="shared" si="4"/>
        <v>0</v>
      </c>
      <c r="AH20" s="125">
        <f>IF($AA$6-Table1[[#This Row],[Missed Games]]=0, 0,Table1[[#This Row],[Threes]]/($AA$6-Table1[[#This Row],[Missed Games]]))</f>
        <v>0</v>
      </c>
      <c r="AI20" s="122" t="str">
        <f>SfW!C15</f>
        <v>5 Musketeers</v>
      </c>
      <c r="AJ20" s="73">
        <f t="shared" si="5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1"/>
        <v>0</v>
      </c>
      <c r="AB21" s="70">
        <f>IF($AA$6-Table1[[#This Row],[Missed Games]]=0, 0,Table1[[#This Row],[Points]]/($AA$6-Table1[[#This Row],[Missed Games]]))</f>
        <v>0</v>
      </c>
      <c r="AC21" s="71">
        <f t="shared" si="2"/>
        <v>0</v>
      </c>
      <c r="AD21" s="125">
        <f>IF($AA$6-Table1[[#This Row],[Missed Games]]=0, 0,Table1[[#This Row],[Finishes]]/($AA$6-Table1[[#This Row],[Missed Games]]))</f>
        <v>0</v>
      </c>
      <c r="AE21" s="71">
        <f t="shared" si="3"/>
        <v>0</v>
      </c>
      <c r="AF21" s="125">
        <f>IF($AA$6-Table1[[#This Row],[Missed Games]]=0, 0,Table1[[#This Row],[Midranges]]/($AA$6-Table1[[#This Row],[Missed Games]]))</f>
        <v>0</v>
      </c>
      <c r="AG21" s="71">
        <f t="shared" si="4"/>
        <v>0</v>
      </c>
      <c r="AH21" s="125">
        <f>IF($AA$6-Table1[[#This Row],[Missed Games]]=0, 0,Table1[[#This Row],[Threes]]/($AA$6-Table1[[#This Row],[Missed Games]]))</f>
        <v>0</v>
      </c>
      <c r="AI21" s="122" t="str">
        <f>SfW!C16</f>
        <v>Loose Gooses</v>
      </c>
      <c r="AJ21" s="73">
        <f t="shared" si="5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1"/>
        <v>0</v>
      </c>
      <c r="AB22" s="70">
        <f>IF($AA$6-Table1[[#This Row],[Missed Games]]=0, 0,Table1[[#This Row],[Points]]/($AA$6-Table1[[#This Row],[Missed Games]]))</f>
        <v>0</v>
      </c>
      <c r="AC22" s="71">
        <f t="shared" si="2"/>
        <v>0</v>
      </c>
      <c r="AD22" s="125">
        <f>IF($AA$6-Table1[[#This Row],[Missed Games]]=0, 0,Table1[[#This Row],[Finishes]]/($AA$6-Table1[[#This Row],[Missed Games]]))</f>
        <v>0</v>
      </c>
      <c r="AE22" s="71">
        <f t="shared" si="3"/>
        <v>0</v>
      </c>
      <c r="AF22" s="125">
        <f>IF($AA$6-Table1[[#This Row],[Missed Games]]=0, 0,Table1[[#This Row],[Midranges]]/($AA$6-Table1[[#This Row],[Missed Games]]))</f>
        <v>0</v>
      </c>
      <c r="AG22" s="71">
        <f t="shared" si="4"/>
        <v>0</v>
      </c>
      <c r="AH22" s="125">
        <f>IF($AA$6-Table1[[#This Row],[Missed Games]]=0, 0,Table1[[#This Row],[Threes]]/($AA$6-Table1[[#This Row],[Missed Games]]))</f>
        <v>0</v>
      </c>
      <c r="AI22" s="122" t="str">
        <f>SfW!C17</f>
        <v>Loose Gooses</v>
      </c>
      <c r="AJ22" s="73">
        <f t="shared" si="5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1"/>
        <v>0</v>
      </c>
      <c r="AB23" s="124">
        <f>IF($AA$6-Table1[[#This Row],[Missed Games]]=0, 0,Table1[[#This Row],[Points]]/($AA$6-Table1[[#This Row],[Missed Games]]))</f>
        <v>0</v>
      </c>
      <c r="AC23" s="71">
        <f t="shared" si="2"/>
        <v>0</v>
      </c>
      <c r="AD23" s="126">
        <f>IF($AA$6-Table1[[#This Row],[Missed Games]]=0, 0,Table1[[#This Row],[Finishes]]/($AA$6-Table1[[#This Row],[Missed Games]]))</f>
        <v>0</v>
      </c>
      <c r="AE23" s="71">
        <f t="shared" si="3"/>
        <v>0</v>
      </c>
      <c r="AF23" s="126">
        <f>IF($AA$6-Table1[[#This Row],[Missed Games]]=0, 0,Table1[[#This Row],[Midranges]]/($AA$6-Table1[[#This Row],[Missed Games]]))</f>
        <v>0</v>
      </c>
      <c r="AG23" s="71">
        <f t="shared" si="4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5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1"/>
        <v>0</v>
      </c>
      <c r="AB24" s="70">
        <f>IF($AA$6-Table1[[#This Row],[Missed Games]]=0, 0,Table1[[#This Row],[Points]]/($AA$6-Table1[[#This Row],[Missed Games]]))</f>
        <v>0</v>
      </c>
      <c r="AC24" s="71">
        <f t="shared" si="2"/>
        <v>0</v>
      </c>
      <c r="AD24" s="72">
        <f>IF($AA$6-Table1[[#This Row],[Missed Games]]=0, 0,Table1[[#This Row],[Finishes]]/($AA$6-Table1[[#This Row],[Missed Games]]))</f>
        <v>0</v>
      </c>
      <c r="AE24" s="71">
        <f t="shared" si="3"/>
        <v>0</v>
      </c>
      <c r="AF24" s="72">
        <f>IF($AA$6-Table1[[#This Row],[Missed Games]]=0, 0,Table1[[#This Row],[Midranges]]/($AA$6-Table1[[#This Row],[Missed Games]]))</f>
        <v>0</v>
      </c>
      <c r="AG24" s="71">
        <f t="shared" si="4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5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1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</f>
        <v>0</v>
      </c>
      <c r="AM29" s="32">
        <f>'1707'!S3+'1807'!S3</f>
        <v>0</v>
      </c>
      <c r="AN29" s="32">
        <f>'1707'!T3+'1807'!T3</f>
        <v>0</v>
      </c>
      <c r="AO29" s="32">
        <f>'1707'!U3+'1807'!U3</f>
        <v>0</v>
      </c>
      <c r="AP29" s="34">
        <f>AL29/($AA$27-Table211[[#This Row],[Missed Games]])</f>
        <v>0</v>
      </c>
      <c r="AQ29" s="34">
        <f>AM29/($AA$27-Table211[[#This Row],[Missed Games]])</f>
        <v>0</v>
      </c>
      <c r="AR29" s="34">
        <f>AN29/($AA$27-Table211[[#This Row],[Missed Games]])</f>
        <v>0</v>
      </c>
      <c r="AS29" s="34">
        <f>AO29/($AA$27-Table211[[#This Row],[Missed Games]])</f>
        <v>0</v>
      </c>
      <c r="AT29" s="32">
        <f>COUNTIF('1707'!V3, "TRUE")+COUNTIF('1807'!V3, "TRUE")</f>
        <v>0</v>
      </c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9">
        <f>AB30/($AA$27-Table2[[#This Row],[Missed Games]])</f>
        <v>0.33333333333333331</v>
      </c>
      <c r="AG30" s="34">
        <f>AC30/($AA$27-Table2[[#This Row],[Missed Games]])</f>
        <v>0.33333333333333331</v>
      </c>
      <c r="AH30" s="139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</f>
        <v>0</v>
      </c>
      <c r="AM30" s="32">
        <f>'1707'!S4+'1807'!S4</f>
        <v>0</v>
      </c>
      <c r="AN30" s="32">
        <f>'1707'!T4+'1807'!T4</f>
        <v>0</v>
      </c>
      <c r="AO30" s="32">
        <f>'1707'!U4+'1807'!U4</f>
        <v>0</v>
      </c>
      <c r="AP30" s="32">
        <f>AL30/($AA$27-Table211[[#This Row],[Missed Games]])</f>
        <v>0</v>
      </c>
      <c r="AQ30" s="32">
        <f>AM30/($AA$27-Table211[[#This Row],[Missed Games]])</f>
        <v>0</v>
      </c>
      <c r="AR30" s="32">
        <f>AN30/($AA$27-Table211[[#This Row],[Missed Games]])</f>
        <v>0</v>
      </c>
      <c r="AS30" s="32">
        <f>AO30/($AA$27-Table211[[#This Row],[Missed Games]])</f>
        <v>0</v>
      </c>
      <c r="AT30" s="32">
        <f>COUNTIF('1707'!V4, "TRUE")+COUNTIF('1807'!V4, "TRUE")</f>
        <v>0</v>
      </c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9">
        <f>AB31/($AA$27-Table2[[#This Row],[Missed Games]])</f>
        <v>5</v>
      </c>
      <c r="AG31" s="34">
        <f>AC31/($AA$27-Table2[[#This Row],[Missed Games]])</f>
        <v>0</v>
      </c>
      <c r="AH31" s="139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</f>
        <v>0</v>
      </c>
      <c r="AM31" s="32">
        <f>'1707'!S5+'1807'!S5</f>
        <v>0</v>
      </c>
      <c r="AN31" s="32">
        <f>'1707'!T5+'1807'!T5</f>
        <v>0</v>
      </c>
      <c r="AO31" s="32">
        <f>'1707'!U5+'1807'!U5</f>
        <v>0</v>
      </c>
      <c r="AP31" s="32">
        <f>AL31/($AA$27-Table211[[#This Row],[Missed Games]])</f>
        <v>0</v>
      </c>
      <c r="AQ31" s="32">
        <f>AM31/($AA$27-Table211[[#This Row],[Missed Games]])</f>
        <v>0</v>
      </c>
      <c r="AR31" s="32">
        <f>AN31/($AA$27-Table211[[#This Row],[Missed Games]])</f>
        <v>0</v>
      </c>
      <c r="AS31" s="32">
        <f>AO31/($AA$27-Table211[[#This Row],[Missed Games]])</f>
        <v>0</v>
      </c>
      <c r="AT31" s="32">
        <f>COUNTIF('1707'!V5, "TRUE")+COUNTIF('1807'!V5, "TRUE")</f>
        <v>1</v>
      </c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9" t="e">
        <f>AB32/($AA$27-Table2[[#This Row],[Missed Games]])</f>
        <v>#DIV/0!</v>
      </c>
      <c r="AG32" s="34" t="e">
        <f>AC32/($AA$27-Table2[[#This Row],[Missed Games]])</f>
        <v>#DIV/0!</v>
      </c>
      <c r="AH32" s="139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</f>
        <v>0</v>
      </c>
      <c r="AM32" s="32">
        <f>'1707'!S6+'1807'!S6</f>
        <v>0</v>
      </c>
      <c r="AN32" s="32">
        <f>'1707'!T6+'1807'!T6</f>
        <v>0</v>
      </c>
      <c r="AO32" s="32">
        <f>'1707'!U6+'1807'!U6</f>
        <v>0</v>
      </c>
      <c r="AP32" s="32">
        <f>AL32/($AA$27-Table211[[#This Row],[Missed Games]])</f>
        <v>0</v>
      </c>
      <c r="AQ32" s="32">
        <f>AM32/($AA$27-Table211[[#This Row],[Missed Games]])</f>
        <v>0</v>
      </c>
      <c r="AR32" s="32">
        <f>AN32/($AA$27-Table211[[#This Row],[Missed Games]])</f>
        <v>0</v>
      </c>
      <c r="AS32" s="32">
        <f>AO32/($AA$27-Table211[[#This Row],[Missed Games]])</f>
        <v>0</v>
      </c>
      <c r="AT32" s="32">
        <f>COUNTIF('1707'!V6, "TRUE")+COUNTIF('1807'!V6, "TRUE")</f>
        <v>1</v>
      </c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9">
        <f>AB33/($AA$27-Table2[[#This Row],[Missed Games]])</f>
        <v>0</v>
      </c>
      <c r="AG33" s="34">
        <f>AC33/($AA$27-Table2[[#This Row],[Missed Games]])</f>
        <v>0.33333333333333331</v>
      </c>
      <c r="AH33" s="139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</f>
        <v>0</v>
      </c>
      <c r="AM33" s="32">
        <f>'1707'!S7+'1807'!S7</f>
        <v>0</v>
      </c>
      <c r="AN33" s="32">
        <f>'1707'!T7+'1807'!T7</f>
        <v>0</v>
      </c>
      <c r="AO33" s="32">
        <f>'1707'!U7+'1807'!U7</f>
        <v>0</v>
      </c>
      <c r="AP33" s="32">
        <f>AL33/($AA$27-Table211[[#This Row],[Missed Games]])</f>
        <v>0</v>
      </c>
      <c r="AQ33" s="32">
        <f>AM33/($AA$27-Table211[[#This Row],[Missed Games]])</f>
        <v>0</v>
      </c>
      <c r="AR33" s="32">
        <f>AN33/($AA$27-Table211[[#This Row],[Missed Games]])</f>
        <v>0</v>
      </c>
      <c r="AS33" s="32">
        <f>AO33/($AA$27-Table211[[#This Row],[Missed Games]])</f>
        <v>0</v>
      </c>
      <c r="AT33" s="32">
        <f>COUNTIF('1707'!V7, "TRUE")+COUNTIF('1807'!V7, "TRUE")</f>
        <v>0</v>
      </c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9">
        <f>AB34/($AA$27-Table2[[#This Row],[Missed Games]])</f>
        <v>0.33333333333333331</v>
      </c>
      <c r="AG34" s="34">
        <f>AC34/($AA$27-Table2[[#This Row],[Missed Games]])</f>
        <v>0</v>
      </c>
      <c r="AH34" s="139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</f>
        <v>0</v>
      </c>
      <c r="AM34" s="32">
        <f>'1707'!S8+'1807'!S8</f>
        <v>0</v>
      </c>
      <c r="AN34" s="32">
        <f>'1707'!T8+'1807'!T8</f>
        <v>0</v>
      </c>
      <c r="AO34" s="32">
        <f>'1707'!U8+'1807'!U8</f>
        <v>0</v>
      </c>
      <c r="AP34" s="32">
        <f>AL34/($AA$27-Table211[[#This Row],[Missed Games]])</f>
        <v>0</v>
      </c>
      <c r="AQ34" s="32">
        <f>AM34/($AA$27-Table211[[#This Row],[Missed Games]])</f>
        <v>0</v>
      </c>
      <c r="AR34" s="32">
        <f>AN34/($AA$27-Table211[[#This Row],[Missed Games]])</f>
        <v>0</v>
      </c>
      <c r="AS34" s="32">
        <f>AO34/($AA$27-Table211[[#This Row],[Missed Games]])</f>
        <v>0</v>
      </c>
      <c r="AT34" s="32">
        <f>COUNTIF('1707'!V8, "TRUE")+COUNTIF('1807'!V8, "TRUE")</f>
        <v>0</v>
      </c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9">
        <f>AB35/($AA$27-Table2[[#This Row],[Missed Games]])</f>
        <v>0.33333333333333331</v>
      </c>
      <c r="AG35" s="34">
        <f>AC35/($AA$27-Table2[[#This Row],[Missed Games]])</f>
        <v>0.33333333333333331</v>
      </c>
      <c r="AH35" s="139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</f>
        <v>0</v>
      </c>
      <c r="AM35" s="32">
        <f>'1707'!S9+'1807'!S9</f>
        <v>0</v>
      </c>
      <c r="AN35" s="32">
        <f>'1707'!T9+'1807'!T9</f>
        <v>0</v>
      </c>
      <c r="AO35" s="32">
        <f>'1707'!U9+'1807'!U9</f>
        <v>0</v>
      </c>
      <c r="AP35" s="32">
        <f>AL35/($AA$27-Table211[[#This Row],[Missed Games]])</f>
        <v>0</v>
      </c>
      <c r="AQ35" s="32">
        <f>AM35/($AA$27-Table211[[#This Row],[Missed Games]])</f>
        <v>0</v>
      </c>
      <c r="AR35" s="32">
        <f>AN35/($AA$27-Table211[[#This Row],[Missed Games]])</f>
        <v>0</v>
      </c>
      <c r="AS35" s="32">
        <f>AO35/($AA$27-Table211[[#This Row],[Missed Games]])</f>
        <v>0</v>
      </c>
      <c r="AT35" s="32">
        <f>COUNTIF('1707'!V9, "TRUE")+COUNTIF('1807'!V9, "TRUE")</f>
        <v>0</v>
      </c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9">
        <f>AB36/($AA$27-Table2[[#This Row],[Missed Games]])</f>
        <v>0</v>
      </c>
      <c r="AG36" s="34">
        <f>AC36/($AA$27-Table2[[#This Row],[Missed Games]])</f>
        <v>0</v>
      </c>
      <c r="AH36" s="139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</f>
        <v>0</v>
      </c>
      <c r="AM36" s="32">
        <f>'1707'!S10+'1807'!S10</f>
        <v>0</v>
      </c>
      <c r="AN36" s="32">
        <f>'1707'!T10+'1807'!T10</f>
        <v>0</v>
      </c>
      <c r="AO36" s="32">
        <f>'1707'!U10+'1807'!U10</f>
        <v>0</v>
      </c>
      <c r="AP36" s="32">
        <f>AL36/($AA$27-Table211[[#This Row],[Missed Games]])</f>
        <v>0</v>
      </c>
      <c r="AQ36" s="32">
        <f>AM36/($AA$27-Table211[[#This Row],[Missed Games]])</f>
        <v>0</v>
      </c>
      <c r="AR36" s="32">
        <f>AN36/($AA$27-Table211[[#This Row],[Missed Games]])</f>
        <v>0</v>
      </c>
      <c r="AS36" s="32">
        <f>AO36/($AA$27-Table211[[#This Row],[Missed Games]])</f>
        <v>0</v>
      </c>
      <c r="AT36" s="32">
        <f>COUNTIF('1707'!V10, "TRUE")+COUNTIF('1807'!V10, "TRUE")</f>
        <v>1</v>
      </c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9">
        <f>AB37/($AA$27-Table2[[#This Row],[Missed Games]])</f>
        <v>0.33333333333333331</v>
      </c>
      <c r="AG37" s="34">
        <f>AC37/($AA$27-Table2[[#This Row],[Missed Games]])</f>
        <v>0.66666666666666663</v>
      </c>
      <c r="AH37" s="139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</f>
        <v>0</v>
      </c>
      <c r="AM37" s="32">
        <f>'1707'!S11+'1807'!S11</f>
        <v>0</v>
      </c>
      <c r="AN37" s="32">
        <f>'1707'!T11+'1807'!T11</f>
        <v>0</v>
      </c>
      <c r="AO37" s="32">
        <f>'1707'!U11+'1807'!U11</f>
        <v>0</v>
      </c>
      <c r="AP37" s="32">
        <f>AL37/($AA$27-Table211[[#This Row],[Missed Games]])</f>
        <v>0</v>
      </c>
      <c r="AQ37" s="32">
        <f>AM37/($AA$27-Table211[[#This Row],[Missed Games]])</f>
        <v>0</v>
      </c>
      <c r="AR37" s="32">
        <f>AN37/($AA$27-Table211[[#This Row],[Missed Games]])</f>
        <v>0</v>
      </c>
      <c r="AS37" s="32">
        <f>AO37/($AA$27-Table211[[#This Row],[Missed Games]])</f>
        <v>0</v>
      </c>
      <c r="AT37" s="32">
        <f>COUNTIF('1707'!V11, "TRUE")+COUNTIF('1807'!V11, "TRUE")</f>
        <v>0</v>
      </c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9">
        <f>AB38/($AA$27-Table2[[#This Row],[Missed Games]])</f>
        <v>0.33333333333333331</v>
      </c>
      <c r="AG38" s="34">
        <f>AC38/($AA$27-Table2[[#This Row],[Missed Games]])</f>
        <v>3</v>
      </c>
      <c r="AH38" s="139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</f>
        <v>0</v>
      </c>
      <c r="AM38" s="32">
        <f>'1707'!S12+'1807'!S12</f>
        <v>0</v>
      </c>
      <c r="AN38" s="32">
        <f>'1707'!T12+'1807'!T12</f>
        <v>0</v>
      </c>
      <c r="AO38" s="32">
        <f>'1707'!U12+'1807'!U12</f>
        <v>0</v>
      </c>
      <c r="AP38" s="32">
        <f>AL38/($AA$27-Table211[[#This Row],[Missed Games]])</f>
        <v>0</v>
      </c>
      <c r="AQ38" s="32">
        <f>AM38/($AA$27-Table211[[#This Row],[Missed Games]])</f>
        <v>0</v>
      </c>
      <c r="AR38" s="32">
        <f>AN38/($AA$27-Table211[[#This Row],[Missed Games]])</f>
        <v>0</v>
      </c>
      <c r="AS38" s="32">
        <f>AO38/($AA$27-Table211[[#This Row],[Missed Games]])</f>
        <v>0</v>
      </c>
      <c r="AT38" s="32">
        <f>COUNTIF('1707'!V12, "TRUE")+COUNTIF('1807'!V12, "TRUE")</f>
        <v>0</v>
      </c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9">
        <f>AB39/($AA$27-Table2[[#This Row],[Missed Games]])</f>
        <v>0</v>
      </c>
      <c r="AG39" s="34">
        <f>AC39/($AA$27-Table2[[#This Row],[Missed Games]])</f>
        <v>0</v>
      </c>
      <c r="AH39" s="139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>
        <f>'1707'!R13+'1807'!R13</f>
        <v>0</v>
      </c>
      <c r="AM39" s="32">
        <f>'1707'!S13+'1807'!S13</f>
        <v>0</v>
      </c>
      <c r="AN39" s="32">
        <f>'1707'!T13+'1807'!T13</f>
        <v>0</v>
      </c>
      <c r="AO39" s="32">
        <f>'1707'!U13+'1807'!U13</f>
        <v>0</v>
      </c>
      <c r="AP39" s="32">
        <f>AL39/($AA$27-Table211[[#This Row],[Missed Games]])</f>
        <v>0</v>
      </c>
      <c r="AQ39" s="32">
        <f>AM39/($AA$27-Table211[[#This Row],[Missed Games]])</f>
        <v>0</v>
      </c>
      <c r="AR39" s="32">
        <f>AN39/($AA$27-Table211[[#This Row],[Missed Games]])</f>
        <v>0</v>
      </c>
      <c r="AS39" s="32">
        <f>AO39/($AA$27-Table211[[#This Row],[Missed Games]])</f>
        <v>0</v>
      </c>
      <c r="AT39" s="32">
        <f>COUNTIF('1707'!V13, "TRUE")+COUNTIF('1807'!V13, "TRUE")</f>
        <v>0</v>
      </c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9">
        <f>AB40/($AA$27-Table2[[#This Row],[Missed Games]])</f>
        <v>0.5</v>
      </c>
      <c r="AG40" s="34">
        <f>AC40/($AA$27-Table2[[#This Row],[Missed Games]])</f>
        <v>0</v>
      </c>
      <c r="AH40" s="139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</f>
        <v>0</v>
      </c>
      <c r="AM40" s="32">
        <f>'1707'!S14+'1807'!S14</f>
        <v>0</v>
      </c>
      <c r="AN40" s="32">
        <f>'1707'!T14+'1807'!T14</f>
        <v>0</v>
      </c>
      <c r="AO40" s="32">
        <f>'1707'!U14+'1807'!U14</f>
        <v>0</v>
      </c>
      <c r="AP40" s="32">
        <f>AL40/($AA$27-Table211[[#This Row],[Missed Games]])</f>
        <v>0</v>
      </c>
      <c r="AQ40" s="32">
        <f>AM40/($AA$27-Table211[[#This Row],[Missed Games]])</f>
        <v>0</v>
      </c>
      <c r="AR40" s="32">
        <f>AN40/($AA$27-Table211[[#This Row],[Missed Games]])</f>
        <v>0</v>
      </c>
      <c r="AS40" s="32">
        <f>AO40/($AA$27-Table211[[#This Row],[Missed Games]])</f>
        <v>0</v>
      </c>
      <c r="AT40" s="32">
        <f>COUNTIF('1707'!V14, "TRUE")+COUNTIF('1807'!V14, "TRUE")</f>
        <v>0</v>
      </c>
    </row>
    <row r="41" spans="2:46" ht="14.25" customHeight="1" x14ac:dyDescent="0.45">
      <c r="S41" s="14" t="s">
        <v>108</v>
      </c>
      <c r="T41" t="e">
        <f>'Statistics LG'!J3</f>
        <v>#DIV/0!</v>
      </c>
      <c r="V41" s="28"/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9">
        <f>AB41/($AA$27-Table2[[#This Row],[Missed Games]])</f>
        <v>1</v>
      </c>
      <c r="AG41" s="34">
        <f>AC41/($AA$27-Table2[[#This Row],[Missed Games]])</f>
        <v>0</v>
      </c>
      <c r="AH41" s="139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</f>
        <v>0</v>
      </c>
      <c r="AM41" s="32">
        <f>'1707'!S15+'1807'!S15</f>
        <v>0</v>
      </c>
      <c r="AN41" s="32">
        <f>'1707'!T15+'1807'!T15</f>
        <v>0</v>
      </c>
      <c r="AO41" s="32">
        <f>'1707'!U15+'1807'!U15</f>
        <v>0</v>
      </c>
      <c r="AP41" s="32">
        <f>AL41/($AA$27-Table211[[#This Row],[Missed Games]])</f>
        <v>0</v>
      </c>
      <c r="AQ41" s="32">
        <f>AM41/($AA$27-Table211[[#This Row],[Missed Games]])</f>
        <v>0</v>
      </c>
      <c r="AR41" s="32">
        <f>AN41/($AA$27-Table211[[#This Row],[Missed Games]])</f>
        <v>0</v>
      </c>
      <c r="AS41" s="32">
        <f>AO41/($AA$27-Table211[[#This Row],[Missed Games]])</f>
        <v>0</v>
      </c>
      <c r="AT41" s="32">
        <f>COUNTIF('1707'!V15, "TRUE")+COUNTIF('1807'!V15, "TRUE")</f>
        <v>0</v>
      </c>
    </row>
    <row r="42" spans="2:46" ht="14.25" customHeight="1" x14ac:dyDescent="0.45">
      <c r="S42" s="14" t="s">
        <v>109</v>
      </c>
      <c r="T42" t="e">
        <f>'Statistics WW'!J4</f>
        <v>#DIV/0!</v>
      </c>
      <c r="V42" s="28"/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9">
        <f>AB42/($AA$27-Table2[[#This Row],[Missed Games]])</f>
        <v>1</v>
      </c>
      <c r="AG42" s="34">
        <f>AC42/($AA$27-Table2[[#This Row],[Missed Games]])</f>
        <v>0.66666666666666663</v>
      </c>
      <c r="AH42" s="139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</f>
        <v>0</v>
      </c>
      <c r="AM42" s="32">
        <f>'1707'!S16+'1807'!S16</f>
        <v>0</v>
      </c>
      <c r="AN42" s="32">
        <f>'1707'!T16+'1807'!T16</f>
        <v>0</v>
      </c>
      <c r="AO42" s="32">
        <f>'1707'!U16+'1807'!U16</f>
        <v>0</v>
      </c>
      <c r="AP42" s="32">
        <f>AL42/($AA$27-Table211[[#This Row],[Missed Games]])</f>
        <v>0</v>
      </c>
      <c r="AQ42" s="32">
        <f>AM42/($AA$27-Table211[[#This Row],[Missed Games]])</f>
        <v>0</v>
      </c>
      <c r="AR42" s="32">
        <f>AN42/($AA$27-Table211[[#This Row],[Missed Games]])</f>
        <v>0</v>
      </c>
      <c r="AS42" s="32">
        <f>AO42/($AA$27-Table211[[#This Row],[Missed Games]])</f>
        <v>0</v>
      </c>
      <c r="AT42" s="32">
        <f>COUNTIF('1707'!V16, "TRUE")+COUNTIF('1807'!V16, "TRUE")</f>
        <v>0</v>
      </c>
    </row>
    <row r="43" spans="2:46" ht="14.25" customHeight="1" x14ac:dyDescent="0.45">
      <c r="S43" s="14" t="s">
        <v>110</v>
      </c>
      <c r="T43" t="e">
        <f>'Statistics 5M'!J4</f>
        <v>#DIV/0!</v>
      </c>
      <c r="V43" s="28"/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9">
        <f>AB43/($AA$27-Table2[[#This Row],[Missed Games]])</f>
        <v>2</v>
      </c>
      <c r="AG43" s="34">
        <f>AC43/($AA$27-Table2[[#This Row],[Missed Games]])</f>
        <v>0.66666666666666663</v>
      </c>
      <c r="AH43" s="139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</f>
        <v>0</v>
      </c>
      <c r="AM43" s="32">
        <f>'1707'!S17+'1807'!S17</f>
        <v>0</v>
      </c>
      <c r="AN43" s="32">
        <f>'1707'!T17+'1807'!T17</f>
        <v>0</v>
      </c>
      <c r="AO43" s="32">
        <f>'1707'!U17+'1807'!U17</f>
        <v>0</v>
      </c>
      <c r="AP43" s="32">
        <f>AL43/($AA$27-Table211[[#This Row],[Missed Games]])</f>
        <v>0</v>
      </c>
      <c r="AQ43" s="32">
        <f>AM43/($AA$27-Table211[[#This Row],[Missed Games]])</f>
        <v>0</v>
      </c>
      <c r="AR43" s="32">
        <f>AN43/($AA$27-Table211[[#This Row],[Missed Games]])</f>
        <v>0</v>
      </c>
      <c r="AS43" s="32">
        <f>AO43/($AA$27-Table211[[#This Row],[Missed Games]])</f>
        <v>0</v>
      </c>
      <c r="AT43" s="32">
        <f>COUNTIF('1707'!V17, "TRUE")+COUNTIF('1807'!V17,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9">
        <f>AB44/($AA$27-Table2[[#This Row],[Missed Games]])</f>
        <v>0</v>
      </c>
      <c r="AG44" s="34">
        <f>AC44/($AA$27-Table2[[#This Row],[Missed Games]])</f>
        <v>0</v>
      </c>
      <c r="AH44" s="139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</f>
        <v>0</v>
      </c>
      <c r="AM44" s="32">
        <f>'1707'!S18+'1807'!S18</f>
        <v>0</v>
      </c>
      <c r="AN44" s="32">
        <f>'1707'!T18+'1807'!T18</f>
        <v>0</v>
      </c>
      <c r="AO44" s="32">
        <f>'1707'!U18+'1807'!U18</f>
        <v>0</v>
      </c>
      <c r="AP44" s="32">
        <f>AL44/($AA$27-Table211[[#This Row],[Missed Games]])</f>
        <v>0</v>
      </c>
      <c r="AQ44" s="32">
        <f>AM44/($AA$27-Table211[[#This Row],[Missed Games]])</f>
        <v>0</v>
      </c>
      <c r="AR44" s="32">
        <f>AN44/($AA$27-Table211[[#This Row],[Missed Games]])</f>
        <v>0</v>
      </c>
      <c r="AS44" s="32">
        <f>AO44/($AA$27-Table211[[#This Row],[Missed Games]])</f>
        <v>0</v>
      </c>
      <c r="AT44" s="32">
        <f>COUNTIF('1707'!V18, "TRUE")+COUNTIF('1807'!V18, "TRUE")</f>
        <v>0</v>
      </c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9">
        <f>AB45/($AA$27-Table2[[#This Row],[Missed Games]])</f>
        <v>0</v>
      </c>
      <c r="AG45" s="34">
        <f>AC45/($AA$27-Table2[[#This Row],[Missed Games]])</f>
        <v>0</v>
      </c>
      <c r="AH45" s="139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</f>
        <v>0</v>
      </c>
      <c r="AM45" s="32">
        <f>'1707'!S19+'1807'!S19</f>
        <v>0</v>
      </c>
      <c r="AN45" s="32">
        <f>'1707'!T19+'1807'!T19</f>
        <v>0</v>
      </c>
      <c r="AO45" s="32">
        <f>'1707'!U19+'1807'!U19</f>
        <v>0</v>
      </c>
      <c r="AP45" s="32">
        <f>AL45/($AA$27-Table211[[#This Row],[Missed Games]])</f>
        <v>0</v>
      </c>
      <c r="AQ45" s="32">
        <f>AM45/($AA$27-Table211[[#This Row],[Missed Games]])</f>
        <v>0</v>
      </c>
      <c r="AR45" s="32">
        <f>AN45/($AA$27-Table211[[#This Row],[Missed Games]])</f>
        <v>0</v>
      </c>
      <c r="AS45" s="32">
        <f>AO45/($AA$27-Table211[[#This Row],[Missed Games]])</f>
        <v>0</v>
      </c>
      <c r="AT45" s="32">
        <f>COUNTIF('1707'!V19, "TRUE")+COUNTIF('1807'!V19, "TRUE")</f>
        <v>0</v>
      </c>
    </row>
    <row r="46" spans="2:46" ht="14.25" customHeight="1" x14ac:dyDescent="0.45">
      <c r="T46" s="14" t="s">
        <v>1</v>
      </c>
      <c r="U46" s="19">
        <f>SUM(Table1[Finishes])</f>
        <v>0</v>
      </c>
      <c r="V46" s="18">
        <f>U46/AA6</f>
        <v>0</v>
      </c>
      <c r="W46" s="28" t="e">
        <f>U46/SUM($U$46:$U$48)</f>
        <v>#DIV/0!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0</v>
      </c>
      <c r="V47" s="18">
        <f>U47/AA6</f>
        <v>0</v>
      </c>
      <c r="W47" s="28" t="e">
        <f>U47/SUM($U$46:$U$48)</f>
        <v>#DIV/0!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0</v>
      </c>
      <c r="V48" s="18">
        <f>U48/AA6</f>
        <v>0</v>
      </c>
      <c r="W48" s="28" t="e">
        <f>U48/SUM($U$46:$U$48)</f>
        <v>#DIV/0!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 t="e">
        <f>'Statistics LG'!L42</f>
        <v>#DIV/0!</v>
      </c>
      <c r="V53" s="39" t="e">
        <f>'Statistics LG'!O42</f>
        <v>#DIV/0!</v>
      </c>
      <c r="W53" s="39" t="e">
        <f>AVERAGE(U53:V53)</f>
        <v>#DIV/0!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 t="e">
        <f>1-'Statistics LG'!L42</f>
        <v>#DIV/0!</v>
      </c>
      <c r="U54" s="42" t="s">
        <v>131</v>
      </c>
      <c r="V54" s="39" t="e">
        <f>'Statistics WW'!L42</f>
        <v>#DIV/0!</v>
      </c>
      <c r="W54" s="39" t="e">
        <f>AVERAGE(T54:V54)</f>
        <v>#DIV/0!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 t="e">
        <f>1-V53</f>
        <v>#DIV/0!</v>
      </c>
      <c r="U55" s="39" t="e">
        <f>1-V54</f>
        <v>#DIV/0!</v>
      </c>
      <c r="V55" s="42" t="s">
        <v>131</v>
      </c>
      <c r="W55" s="39" t="e">
        <f>AVERAGE(T55:V55)</f>
        <v>#DIV/0!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131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>
        <f>T77+'Statistics LG'!D6</f>
        <v>7</v>
      </c>
      <c r="U78" s="17">
        <f>U77+'Statistics WW'!D6</f>
        <v>4</v>
      </c>
      <c r="V78" s="17">
        <f>V77+'Statistics 5M'!D6</f>
        <v>7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 t="str">
        <f>'Statistics LG'!A7</f>
        <v>17-July</v>
      </c>
      <c r="T79" s="17" t="e">
        <f>T78+'Statistics LG'!D7</f>
        <v>#DIV/0!</v>
      </c>
      <c r="U79" s="17" t="e">
        <f>U78+'Statistics WW'!D7</f>
        <v>#DIV/0!</v>
      </c>
      <c r="V79" s="17" t="e">
        <f>V78+'Statistics 5M'!D7</f>
        <v>#DIV/0!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 t="e">
        <f>T79+'Statistics LG'!D8</f>
        <v>#DIV/0!</v>
      </c>
      <c r="U80" s="17" t="e">
        <f>U79+'Statistics WW'!D8</f>
        <v>#DIV/0!</v>
      </c>
      <c r="V80" s="17" t="e">
        <f>V79+'Statistics 5M'!D8</f>
        <v>#DIV/0!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 t="e">
        <f>T80+'Statistics LG'!D9</f>
        <v>#DIV/0!</v>
      </c>
      <c r="U81" s="17" t="e">
        <f>U80+'Statistics WW'!D9</f>
        <v>#DIV/0!</v>
      </c>
      <c r="V81" s="17" t="e">
        <f>V80+'Statistics 5M'!D9</f>
        <v>#DIV/0!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 t="e">
        <f>T81+'Statistics LG'!D10</f>
        <v>#DIV/0!</v>
      </c>
      <c r="U82" s="17" t="e">
        <f>U81+'Statistics WW'!D10</f>
        <v>#DIV/0!</v>
      </c>
      <c r="V82" s="17" t="e">
        <f>V81+'Statistics 5M'!D10</f>
        <v>#DIV/0!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 t="e">
        <f>T82+'Statistics LG'!D11</f>
        <v>#DIV/0!</v>
      </c>
      <c r="U83" s="17" t="e">
        <f>U82+'Statistics WW'!D11</f>
        <v>#DIV/0!</v>
      </c>
      <c r="V83" s="17" t="e">
        <f>V82+'Statistics 5M'!D11</f>
        <v>#DIV/0!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 t="e">
        <f>T83+'Statistics LG'!D12</f>
        <v>#DIV/0!</v>
      </c>
      <c r="U84" s="17" t="e">
        <f>U83+'Statistics WW'!D12</f>
        <v>#DIV/0!</v>
      </c>
      <c r="V84" s="17" t="e">
        <f>V83+'Statistics 5M'!D12</f>
        <v>#DIV/0!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 t="e">
        <f>T84+'Statistics LG'!D13</f>
        <v>#DIV/0!</v>
      </c>
      <c r="U85" s="17" t="e">
        <f>U84+'Statistics WW'!D13</f>
        <v>#DIV/0!</v>
      </c>
      <c r="V85" s="17" t="e">
        <f>V84+'Statistics 5M'!D13</f>
        <v>#DIV/0!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 t="e">
        <f>T85+'Statistics LG'!D14</f>
        <v>#DIV/0!</v>
      </c>
      <c r="U86" s="17" t="e">
        <f>U85+'Statistics WW'!D14</f>
        <v>#DIV/0!</v>
      </c>
      <c r="V86" s="17" t="e">
        <f>V85+'Statistics 5M'!D14</f>
        <v>#DIV/0!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 t="e">
        <f>T86+'Statistics LG'!D15</f>
        <v>#DIV/0!</v>
      </c>
      <c r="U87" s="17" t="e">
        <f>U86+'Statistics WW'!D15</f>
        <v>#DIV/0!</v>
      </c>
      <c r="V87" s="17" t="e">
        <f>V86+'Statistics 5M'!D15</f>
        <v>#DIV/0!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 t="e">
        <f>T87+'Statistics LG'!D16</f>
        <v>#DIV/0!</v>
      </c>
      <c r="U88" s="17" t="e">
        <f>U87+'Statistics WW'!D16</f>
        <v>#DIV/0!</v>
      </c>
      <c r="V88" s="17" t="e">
        <f>V87+'Statistics 5M'!D16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 t="e">
        <f>T88+'Statistics LG'!D17</f>
        <v>#DIV/0!</v>
      </c>
      <c r="U89" s="17" t="e">
        <f>U88+'Statistics WW'!D17</f>
        <v>#DIV/0!</v>
      </c>
      <c r="V89" s="17" t="e">
        <f>V88+'Statistics 5M'!D17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 t="e">
        <f>T89+'Statistics LG'!D18</f>
        <v>#DIV/0!</v>
      </c>
      <c r="U90" s="17" t="e">
        <f>U89+'Statistics WW'!D18</f>
        <v>#DIV/0!</v>
      </c>
      <c r="V90" s="17" t="e">
        <f>V89+'Statistics 5M'!D18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3" type="noConversion"/>
  <conditionalFormatting sqref="U109:U118 W103:W108">
    <cfRule type="cellIs" dxfId="11" priority="4" operator="greaterThan">
      <formula>0</formula>
    </cfRule>
  </conditionalFormatting>
  <conditionalFormatting sqref="U109:U118 W103:W108">
    <cfRule type="cellIs" dxfId="10" priority="3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P42" sqref="P42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SUM(B7:B40)</f>
        <v>0</v>
      </c>
      <c r="I3" s="86">
        <f>SUM(C7:C40)</f>
        <v>0</v>
      </c>
      <c r="J3" s="83" t="e">
        <f>SUM(D7:D40)</f>
        <v>#DIV/0!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135" t="str">
        <f>'Stats Global'!B5</f>
        <v>11-July</v>
      </c>
      <c r="B4" s="136">
        <f>'Stats Global'!F5</f>
        <v>5</v>
      </c>
      <c r="C4" s="136">
        <f>'Stats Global'!G5+'Stats Global'!H5</f>
        <v>6</v>
      </c>
      <c r="D4" s="136">
        <f>'Stats Global'!O5</f>
        <v>2</v>
      </c>
      <c r="E4" s="137" t="s">
        <v>46</v>
      </c>
      <c r="F4" s="137" t="s">
        <v>207</v>
      </c>
      <c r="J4" s="89"/>
      <c r="L4" s="138">
        <f>'Stats Global'!J5</f>
        <v>2</v>
      </c>
      <c r="M4" s="138">
        <f>'Stats Global'!G5</f>
        <v>0</v>
      </c>
      <c r="N4" s="91"/>
      <c r="O4" s="138">
        <f>'Stats Global'!M5</f>
        <v>3</v>
      </c>
      <c r="P4" s="138">
        <f>'Stats Global'!H5</f>
        <v>6</v>
      </c>
      <c r="R4" s="113" t="s">
        <v>61</v>
      </c>
      <c r="S4" s="103">
        <f>'Stats Global'!AA22</f>
        <v>0</v>
      </c>
      <c r="T4" s="103">
        <f>'Stats Global'!AB22</f>
        <v>0</v>
      </c>
      <c r="U4" s="103">
        <f>'Stats Global'!AC22</f>
        <v>0</v>
      </c>
      <c r="V4" s="103">
        <f>'Stats Global'!AD22</f>
        <v>0</v>
      </c>
      <c r="W4" s="103">
        <f>'Stats Global'!AE22</f>
        <v>0</v>
      </c>
      <c r="X4" s="103">
        <f>'Stats Global'!AF22</f>
        <v>0</v>
      </c>
      <c r="Y4" s="103">
        <f>'Stats Global'!AG22</f>
        <v>0</v>
      </c>
      <c r="Z4" s="103">
        <f>'Stats Global'!AH22</f>
        <v>0</v>
      </c>
      <c r="AA4" s="103">
        <f>'Stats Global'!AJ22</f>
        <v>0</v>
      </c>
    </row>
    <row r="5" spans="1:30" ht="14.35" customHeight="1" x14ac:dyDescent="0.45">
      <c r="A5" s="135" t="str">
        <f>'Stats Global'!B6</f>
        <v>12-July</v>
      </c>
      <c r="B5" s="136">
        <f>'Stats Global'!F6</f>
        <v>9</v>
      </c>
      <c r="C5" s="136">
        <f>'Stats Global'!G6+'Stats Global'!H6</f>
        <v>8</v>
      </c>
      <c r="D5" s="136">
        <f>'Stats Global'!O6</f>
        <v>2</v>
      </c>
      <c r="E5" s="137" t="s">
        <v>61</v>
      </c>
      <c r="F5" s="137" t="s">
        <v>210</v>
      </c>
      <c r="I5" s="86"/>
      <c r="J5" s="89"/>
      <c r="L5" s="138">
        <f>'Stats Global'!J6</f>
        <v>4</v>
      </c>
      <c r="M5" s="138">
        <f>'Stats Global'!G6</f>
        <v>1</v>
      </c>
      <c r="N5" s="91"/>
      <c r="O5" s="138">
        <f>'Stats Global'!M6</f>
        <v>5</v>
      </c>
      <c r="P5" s="138">
        <f>'Stats Global'!H6</f>
        <v>7</v>
      </c>
      <c r="R5" s="89" t="s">
        <v>46</v>
      </c>
      <c r="S5" s="103">
        <f>'Stats Global'!AA16</f>
        <v>0</v>
      </c>
      <c r="T5" s="103">
        <f>'Stats Global'!AB16</f>
        <v>0</v>
      </c>
      <c r="U5" s="103">
        <f>'Stats Global'!AC16</f>
        <v>0</v>
      </c>
      <c r="V5" s="103">
        <f>'Stats Global'!AD16</f>
        <v>0</v>
      </c>
      <c r="W5" s="103">
        <f>'Stats Global'!AE16</f>
        <v>0</v>
      </c>
      <c r="X5" s="103">
        <f>'Stats Global'!AF16</f>
        <v>0</v>
      </c>
      <c r="Y5" s="103">
        <f>'Stats Global'!AG16</f>
        <v>0</v>
      </c>
      <c r="Z5" s="103">
        <f>'Stats Global'!AH16</f>
        <v>0</v>
      </c>
      <c r="AA5" s="103">
        <f>'Stats Global'!AJ16</f>
        <v>0</v>
      </c>
    </row>
    <row r="6" spans="1:30" ht="14.35" customHeight="1" x14ac:dyDescent="0.45">
      <c r="A6" s="135" t="str">
        <f>'Stats Global'!B7</f>
        <v>13-July</v>
      </c>
      <c r="B6" s="136">
        <f>'Stats Global'!F7</f>
        <v>8</v>
      </c>
      <c r="C6" s="136">
        <f>'Stats Global'!G7+'Stats Global'!H7</f>
        <v>2</v>
      </c>
      <c r="D6" s="136">
        <f>'Stats Global'!O7</f>
        <v>3</v>
      </c>
      <c r="E6" s="137" t="s">
        <v>61</v>
      </c>
      <c r="F6" s="137" t="s">
        <v>61</v>
      </c>
      <c r="I6" s="86"/>
      <c r="J6" s="89"/>
      <c r="L6" s="138">
        <f>'Stats Global'!J7</f>
        <v>4</v>
      </c>
      <c r="M6" s="138">
        <f>'Stats Global'!G7</f>
        <v>2</v>
      </c>
      <c r="N6" s="91"/>
      <c r="O6" s="138">
        <f>'Stats Global'!M7</f>
        <v>4</v>
      </c>
      <c r="P6" s="138">
        <f>'Stats Global'!H7</f>
        <v>0</v>
      </c>
      <c r="R6" s="89" t="s">
        <v>58</v>
      </c>
      <c r="S6" s="103">
        <f>'Stats Global'!AA21</f>
        <v>0</v>
      </c>
      <c r="T6" s="103">
        <f>'Stats Global'!AB21</f>
        <v>0</v>
      </c>
      <c r="U6" s="103">
        <f>'Stats Global'!AC21</f>
        <v>0</v>
      </c>
      <c r="V6" s="103">
        <f>'Stats Global'!AD21</f>
        <v>0</v>
      </c>
      <c r="W6" s="103">
        <f>'Stats Global'!AE21</f>
        <v>0</v>
      </c>
      <c r="X6" s="103">
        <f>'Stats Global'!AF21</f>
        <v>0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 t="str">
        <f>'Stats Global'!B8</f>
        <v>17-July</v>
      </c>
      <c r="B7" s="88">
        <f>'Stats Global'!F8</f>
        <v>0</v>
      </c>
      <c r="C7" s="88">
        <f>'Stats Global'!G8+'Stats Global'!H8</f>
        <v>0</v>
      </c>
      <c r="D7" s="88" t="e">
        <f>'Stats Global'!O8</f>
        <v>#DIV/0!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0</v>
      </c>
      <c r="T8" s="103">
        <f>'Stats Global'!AB9</f>
        <v>0</v>
      </c>
      <c r="U8" s="103">
        <f>'Stats Global'!AC9</f>
        <v>0</v>
      </c>
      <c r="V8" s="103">
        <f>'Stats Global'!AD9</f>
        <v>0</v>
      </c>
      <c r="W8" s="103">
        <f>'Stats Global'!AE9</f>
        <v>0</v>
      </c>
      <c r="X8" s="103">
        <f>'Stats Global'!AF9</f>
        <v>0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C41" s="132" t="e">
        <f>SUM(B7:B40)/SUM(B7:C40)</f>
        <v>#DIV/0!</v>
      </c>
      <c r="J41" s="89"/>
      <c r="K41" s="86" t="s">
        <v>94</v>
      </c>
      <c r="L41" s="107">
        <f>SUM(L7:L40)</f>
        <v>0</v>
      </c>
      <c r="M41" s="107">
        <f>SUM(M7:M40)</f>
        <v>0</v>
      </c>
      <c r="N41" s="89"/>
      <c r="O41" s="107">
        <f>SUM(O7:O40)</f>
        <v>0</v>
      </c>
      <c r="P41" s="107">
        <f>SUM(P7:P40)</f>
        <v>0</v>
      </c>
    </row>
    <row r="42" spans="1:16" ht="14.25" customHeight="1" x14ac:dyDescent="0.45">
      <c r="L42" s="98" t="e">
        <f>L41/(M41+L41)</f>
        <v>#DIV/0!</v>
      </c>
      <c r="O42" s="98" t="e">
        <f>O41/(P41+O41)</f>
        <v>#DIV/0!</v>
      </c>
    </row>
    <row r="43" spans="1:16" ht="14.25" customHeight="1" x14ac:dyDescent="0.45">
      <c r="I43" s="99" t="str">
        <f>K43&amp;H3&amp;","&amp;I3&amp;"],"</f>
        <v>"PartA":[0,0],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0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81" t="s">
        <v>136</v>
      </c>
      <c r="M44" s="101">
        <f>MAX(Table1114[Points])</f>
        <v>0</v>
      </c>
      <c r="N44" s="81" t="str">
        <f>IF(M44&lt;&gt;0,IF(M44=S4,R4,IF(M44=S5,R5,IF(S6=M44,R6,IF(S7=M44,R7,R8)))),"N/A")</f>
        <v>N/A</v>
      </c>
      <c r="O44" s="100">
        <f>ROUND(SUM('Stats Global'!AC8,'Stats Global'!AC9,'Stats Global'!AC16,'Stats Global'!AC21,'Stats Global'!AC22)/'Stats Global'!AA6,1)</f>
        <v>0</v>
      </c>
    </row>
    <row r="45" spans="1:16" ht="14.25" customHeight="1" x14ac:dyDescent="0.45">
      <c r="I45" s="81" t="str">
        <f>K45&amp;O43&amp;","&amp;O44&amp;","&amp;O45&amp;","&amp;O46&amp;","&amp;O47&amp;","&amp;O48&amp;"],"</f>
        <v>"PartC":[0,0,0,0,0,0],</v>
      </c>
      <c r="K45" s="81" t="s">
        <v>137</v>
      </c>
      <c r="M45" s="101">
        <f>MAX(Table1114[Finishes])</f>
        <v>0</v>
      </c>
      <c r="N45" s="108" t="str">
        <f>IF(M45&lt;&gt;0,IF(M45=U4,R4,IF(M45=U5,R5,IF(U6=M45,R6,IF(U7=M45,R7,R8)))),"N/A")</f>
        <v>N/A</v>
      </c>
      <c r="O45" s="100">
        <f>ROUND(SUM('Stats Global'!AE8,'Stats Global'!AE9,'Stats Global'!AE16,'Stats Global'!AE21,'Stats Global'!AE22)/'Stats Global'!AA6,1)</f>
        <v>0</v>
      </c>
    </row>
    <row r="46" spans="1:16" ht="14.25" customHeight="1" x14ac:dyDescent="0.45">
      <c r="I46" s="81" t="e">
        <f>K46&amp;L41&amp;","&amp;M41&amp;","&amp;ROUND(L42*100,1)&amp;","&amp;O41&amp;","&amp;P41&amp;","&amp;ROUND(O42*100,1)&amp;"],"</f>
        <v>#DIV/0!</v>
      </c>
      <c r="K46" s="81" t="s">
        <v>138</v>
      </c>
      <c r="M46" s="101">
        <f>MAX(Table1114[Midranges])</f>
        <v>0</v>
      </c>
      <c r="N46" s="108" t="str">
        <f>IF(M46&lt;&gt;0,IF(M46=W4,R4,IF(M46=W5,R5,IF(W6=M46,R6,IF(W7=M46,R7,R8)))),"N/A")</f>
        <v>N/A</v>
      </c>
      <c r="O46" s="100">
        <f>ROUND(SUM('Stats Global'!AG8,'Stats Global'!AG9,'Stats Global'!AG16,'Stats Global'!AG21,'Stats Global'!AG22)/'Stats Global'!AA6,1)</f>
        <v>0</v>
      </c>
    </row>
    <row r="47" spans="1:16" ht="14.25" customHeight="1" x14ac:dyDescent="0.45">
      <c r="M47" s="101">
        <f>MAX(Table1114[Threes])</f>
        <v>0</v>
      </c>
      <c r="N47" s="81" t="str">
        <f>IF(M47&lt;&gt;0,IF(M47=Y4,R4,IF(M47=Y5,R5,IF(Y6=M47,R6,IF(Y7=M47,R7,R8)))),"N/A")</f>
        <v>N/A</v>
      </c>
      <c r="O47" s="81">
        <f>ROUND(H3/'Stats Global'!AA6,1)</f>
        <v>0</v>
      </c>
    </row>
    <row r="48" spans="1:16" ht="14.25" customHeight="1" x14ac:dyDescent="0.45">
      <c r="O48" s="81">
        <f>ROUND(I3/'Stats Global'!AA6,1)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M42" sqref="M42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135" t="str">
        <f>'Stats Global'!B5</f>
        <v>11-July</v>
      </c>
      <c r="B4" s="136">
        <f>'Stats Global'!I5</f>
        <v>0</v>
      </c>
      <c r="C4" s="136">
        <f>'Stats Global'!J5+'Stats Global'!K5</f>
        <v>8</v>
      </c>
      <c r="D4" s="136">
        <f>'Stats Global'!P5</f>
        <v>1</v>
      </c>
      <c r="E4" s="137" t="s">
        <v>208</v>
      </c>
      <c r="F4" s="137" t="s">
        <v>208</v>
      </c>
      <c r="H4" s="86">
        <f>SUM(B7:B40)</f>
        <v>0</v>
      </c>
      <c r="I4" s="86">
        <f>SUM(C7:C40)</f>
        <v>0</v>
      </c>
      <c r="J4" s="83" t="e">
        <f>SUM(D7:D40)</f>
        <v>#DIV/0!</v>
      </c>
      <c r="L4" s="138">
        <f>'Stats Global'!N5</f>
        <v>0</v>
      </c>
      <c r="M4" s="138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1</v>
      </c>
    </row>
    <row r="5" spans="1:24" ht="14.25" customHeight="1" x14ac:dyDescent="0.45">
      <c r="A5" s="135" t="str">
        <f>'Stats Global'!B6</f>
        <v>12-July</v>
      </c>
      <c r="B5" s="136">
        <f>'Stats Global'!I6</f>
        <v>2</v>
      </c>
      <c r="C5" s="136">
        <f>'Stats Global'!J6+'Stats Global'!K6</f>
        <v>12</v>
      </c>
      <c r="D5" s="136">
        <f>'Stats Global'!P6</f>
        <v>1</v>
      </c>
      <c r="E5" s="137" t="s">
        <v>42</v>
      </c>
      <c r="F5" s="137" t="s">
        <v>52</v>
      </c>
      <c r="J5" s="89"/>
      <c r="L5" s="138">
        <f>'Stats Global'!N6</f>
        <v>1</v>
      </c>
      <c r="M5" s="138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135" t="str">
        <f>'Stats Global'!B7</f>
        <v>13-July</v>
      </c>
      <c r="B6" s="136">
        <f>'Stats Global'!I7</f>
        <v>4</v>
      </c>
      <c r="C6" s="136">
        <f>'Stats Global'!J7+'Stats Global'!K7</f>
        <v>5</v>
      </c>
      <c r="D6" s="136">
        <f>'Stats Global'!P7</f>
        <v>2</v>
      </c>
      <c r="E6" s="137" t="s">
        <v>215</v>
      </c>
      <c r="F6" s="137" t="s">
        <v>216</v>
      </c>
      <c r="I6" s="86"/>
      <c r="J6" s="89"/>
      <c r="L6" s="138">
        <f>'Stats Global'!N7</f>
        <v>2</v>
      </c>
      <c r="M6" s="138">
        <f>'Stats Global'!K7</f>
        <v>1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 t="str">
        <f>'Stats Global'!B8</f>
        <v>17-July</v>
      </c>
      <c r="B7" s="88">
        <f>'Stats Global'!I8</f>
        <v>0</v>
      </c>
      <c r="C7" s="88">
        <f>'Stats Global'!J8+'Stats Global'!K8</f>
        <v>0</v>
      </c>
      <c r="D7" s="88" t="e">
        <f>'Stats Global'!P8</f>
        <v>#DIV/0!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0</v>
      </c>
      <c r="Q7" s="103">
        <f>'Stats Global'!AB18</f>
        <v>0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0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C41" s="132" t="e">
        <f>SUM(B7:B40)/SUM(B7:C40)</f>
        <v>#DIV/0!</v>
      </c>
      <c r="J41" s="89"/>
      <c r="K41" s="81" t="s">
        <v>94</v>
      </c>
      <c r="L41" s="107">
        <f>SUM(L7:L40)</f>
        <v>0</v>
      </c>
      <c r="M41" s="107">
        <f>SUM(M7:M40)</f>
        <v>0</v>
      </c>
      <c r="N41" s="89"/>
      <c r="O41" s="89"/>
      <c r="P41" s="58"/>
    </row>
    <row r="42" spans="1:16" ht="14.25" customHeight="1" x14ac:dyDescent="0.45">
      <c r="L42" s="98" t="e">
        <f>L41/(M41+L41)</f>
        <v>#DIV/0!</v>
      </c>
      <c r="P42" s="58"/>
    </row>
    <row r="43" spans="1:16" ht="14.25" customHeight="1" x14ac:dyDescent="0.45">
      <c r="J43" s="99" t="str">
        <f>L43&amp;H4&amp;","&amp;I4&amp;"],"</f>
        <v>"PartA":[0,0],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0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1" t="s">
        <v>136</v>
      </c>
      <c r="N44" s="101">
        <f>MAX(Table1113[Points])</f>
        <v>0</v>
      </c>
      <c r="O44" s="81" t="str">
        <f>IF(N44&lt;&gt;0,IF(N44=P4,O4,IF(N44=P5,O5,IF(P6=N44,O6,IF(P7=N44,O7,IF(P8=N44,O8,IF(P9=N44,O9,O10)))))),"N/A")</f>
        <v>N/A</v>
      </c>
      <c r="P44" s="100">
        <f>ROUND(SUM('Stats Global'!AC11,'Stats Global'!AC12,'Stats Global'!AC13,'Stats Global'!AC15,'Stats Global'!AC19,'Stats Global'!AC18,'Stats Global'!AC23)/'Stats Global'!AA6,1)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"PartC":[0,0,0,0,0,0],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Global'!AE23)/'Stats Global'!AA6,1)</f>
        <v>0</v>
      </c>
    </row>
    <row r="46" spans="1:16" ht="14.25" customHeight="1" x14ac:dyDescent="0.45">
      <c r="J46" s="81" t="e">
        <f>L46&amp;'Statistics LG'!M41&amp;","&amp;'Statistics LG'!L41&amp;","&amp;ROUND((1-'Statistics LG'!L42)*100,1)&amp;","&amp;L41&amp;","&amp;M41&amp;","&amp;ROUND(L42*100,1)&amp;"],"</f>
        <v>#DIV/0!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0</v>
      </c>
    </row>
    <row r="48" spans="1:16" ht="14.25" customHeight="1" x14ac:dyDescent="0.45">
      <c r="P48" s="81">
        <f>ROUND(I4/'Stats Global'!AA6,1)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4" sqref="I4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135" t="str">
        <f>'Stats Global'!B5</f>
        <v>11-July</v>
      </c>
      <c r="B4" s="136">
        <f>'Stats Global'!L5</f>
        <v>12</v>
      </c>
      <c r="C4" s="136">
        <f>'Stats Global'!M5+'Stats Global'!N5</f>
        <v>3</v>
      </c>
      <c r="D4" s="136">
        <f>'Stats Global'!Q5</f>
        <v>3</v>
      </c>
      <c r="E4" s="137" t="s">
        <v>30</v>
      </c>
      <c r="F4" s="137" t="s">
        <v>50</v>
      </c>
      <c r="H4" s="86">
        <f>SUM(B7:B40)</f>
        <v>0</v>
      </c>
      <c r="I4" s="86">
        <f>SUM(C7:C40)</f>
        <v>0</v>
      </c>
      <c r="J4" s="83" t="e">
        <f>SUM(D7:D40)</f>
        <v>#DIV/0!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135" t="str">
        <f>'Stats Global'!B6</f>
        <v>12-July</v>
      </c>
      <c r="B5" s="136">
        <f>'Stats Global'!L6</f>
        <v>15</v>
      </c>
      <c r="C5" s="136">
        <f>'Stats Global'!M6+'Stats Global'!N6</f>
        <v>6</v>
      </c>
      <c r="D5" s="136">
        <f>'Stats Global'!Q6</f>
        <v>3</v>
      </c>
      <c r="E5" s="137" t="s">
        <v>30</v>
      </c>
      <c r="F5" s="137" t="s">
        <v>50</v>
      </c>
      <c r="K5" s="89"/>
      <c r="L5" s="89" t="s">
        <v>50</v>
      </c>
      <c r="M5" s="103">
        <f>'Stats Global'!AA17</f>
        <v>0</v>
      </c>
      <c r="N5" s="103">
        <f>'Stats Global'!AB17</f>
        <v>0</v>
      </c>
      <c r="O5" s="103">
        <f>'Stats Global'!AC17</f>
        <v>0</v>
      </c>
      <c r="P5" s="103">
        <f>'Stats Global'!AD17</f>
        <v>0</v>
      </c>
      <c r="Q5" s="103">
        <f>'Stats Global'!AE17</f>
        <v>0</v>
      </c>
      <c r="R5" s="103">
        <f>'Stats Global'!AF17</f>
        <v>0</v>
      </c>
      <c r="S5" s="103">
        <f>'Stats Global'!AG17</f>
        <v>0</v>
      </c>
      <c r="T5" s="103">
        <f>'Stats Global'!AH17</f>
        <v>0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135" t="str">
        <f>'Stats Global'!B7</f>
        <v>13-July</v>
      </c>
      <c r="B6" s="136">
        <f>'Stats Global'!L7</f>
        <v>1</v>
      </c>
      <c r="C6" s="136">
        <f>'Stats Global'!M7+'Stats Global'!N7</f>
        <v>6</v>
      </c>
      <c r="D6" s="136">
        <f>'Stats Global'!Q7</f>
        <v>1</v>
      </c>
      <c r="E6" s="137" t="s">
        <v>208</v>
      </c>
      <c r="F6" s="137" t="s">
        <v>55</v>
      </c>
      <c r="H6" s="86"/>
      <c r="I6" s="102"/>
      <c r="K6" s="89"/>
      <c r="L6" s="89" t="s">
        <v>30</v>
      </c>
      <c r="M6" s="103">
        <f>'Stats Global'!AA10</f>
        <v>0</v>
      </c>
      <c r="N6" s="103">
        <f>'Stats Global'!AB10</f>
        <v>0</v>
      </c>
      <c r="O6" s="103">
        <f>'Stats Global'!AC10</f>
        <v>0</v>
      </c>
      <c r="P6" s="103">
        <f>'Stats Global'!AD10</f>
        <v>0</v>
      </c>
      <c r="Q6" s="103">
        <f>'Stats Global'!AE10</f>
        <v>0</v>
      </c>
      <c r="R6" s="103">
        <f>'Stats Global'!AF10</f>
        <v>0</v>
      </c>
      <c r="S6" s="103">
        <f>'Stats Global'!AG10</f>
        <v>0</v>
      </c>
      <c r="T6" s="103">
        <f>'Stats Global'!AH10</f>
        <v>0</v>
      </c>
      <c r="U6" s="103">
        <f>'Stats Global'!AJ10</f>
        <v>1</v>
      </c>
      <c r="V6" s="89"/>
      <c r="W6" s="89"/>
      <c r="X6" s="89"/>
    </row>
    <row r="7" spans="1:24" ht="14.25" customHeight="1" x14ac:dyDescent="0.45">
      <c r="A7" s="80" t="str">
        <f>'Stats Global'!B8</f>
        <v>17-July</v>
      </c>
      <c r="B7" s="88">
        <f>'Stats Global'!L8</f>
        <v>0</v>
      </c>
      <c r="C7" s="88">
        <f>'Stats Global'!M8+'Stats Global'!N8</f>
        <v>0</v>
      </c>
      <c r="D7" s="88" t="e">
        <f>'Stats Global'!Q8</f>
        <v>#DIV/0!</v>
      </c>
      <c r="E7" s="85"/>
      <c r="F7" s="85"/>
      <c r="H7" s="86"/>
      <c r="I7" s="102"/>
      <c r="K7" s="89"/>
      <c r="L7" s="89" t="s">
        <v>55</v>
      </c>
      <c r="M7" s="103">
        <f>'Stats Global'!AA20</f>
        <v>0</v>
      </c>
      <c r="N7" s="103">
        <f>'Stats Global'!AB20</f>
        <v>0</v>
      </c>
      <c r="O7" s="103">
        <f>'Stats Global'!AC20</f>
        <v>0</v>
      </c>
      <c r="P7" s="103">
        <f>'Stats Global'!AD20</f>
        <v>0</v>
      </c>
      <c r="Q7" s="103">
        <f>'Stats Global'!AE20</f>
        <v>0</v>
      </c>
      <c r="R7" s="103">
        <f>'Stats Global'!AF20</f>
        <v>0</v>
      </c>
      <c r="S7" s="103">
        <f>'Stats Global'!AG20</f>
        <v>0</v>
      </c>
      <c r="T7" s="103">
        <f>'Stats Global'!AH20</f>
        <v>0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0</v>
      </c>
      <c r="N8" s="103">
        <f>'Stats Global'!AB14</f>
        <v>0</v>
      </c>
      <c r="O8" s="103">
        <f>'Stats Global'!AC14</f>
        <v>0</v>
      </c>
      <c r="P8" s="103">
        <f>'Stats Global'!AD14</f>
        <v>0</v>
      </c>
      <c r="Q8" s="103">
        <f>'Stats Global'!AE14</f>
        <v>0</v>
      </c>
      <c r="R8" s="103">
        <f>'Stats Global'!AF14</f>
        <v>0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"PartA":[0,0],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0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81" t="s">
        <v>136</v>
      </c>
      <c r="O33" s="101">
        <f>MAX(Table11[Points])</f>
        <v>0</v>
      </c>
      <c r="P33" s="81" t="str">
        <f>IF(O33&lt;&gt;0,IF(O33=M5,L5,IF(O33=M6,L6,IF(M7=O33,L7,IF(M8=O33,L8,L9)))),"N/A")</f>
        <v>N/A</v>
      </c>
      <c r="Q33" s="100">
        <f>ROUND(SUM('Stats Global'!AC10,'Stats Global'!AC14,'Stats Global'!AC17,'Stats Global'!AC20,'Stats Global'!AC24)/'Stats Global'!AA6,1)</f>
        <v>0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"PartC":[0,0,0,0,0,0],</v>
      </c>
      <c r="M34" s="81" t="s">
        <v>137</v>
      </c>
      <c r="O34" s="101">
        <f>MAX(Table11[Finishes])</f>
        <v>0</v>
      </c>
      <c r="P34" s="81" t="str">
        <f>IF(O34&lt;&gt;0,IF(O34=O5,L5,IF(O34=O6,L6,IF(O7=O34,L7,IF(O8=O34,L8,L9)))),"N/A")</f>
        <v>N/A</v>
      </c>
      <c r="Q34" s="100">
        <f>ROUND(SUM('Stats Global'!AE10,'Stats Global'!AE14,'Stats Global'!AE17,'Stats Global'!AE20,'Stats Global'!AE24)/'Stats Global'!AA6,1)</f>
        <v>0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e">
        <f>M35&amp;'Statistics LG'!P41&amp;","&amp;'Statistics LG'!O41&amp;","&amp;ROUND((1-'Statistics LG'!O42)*100,1)&amp;","&amp;'Statistics WW'!M41&amp;","&amp;'Statistics WW'!L41&amp;","&amp;ROUND((1-'Statistics WW'!L42)*100,1)&amp;"],"</f>
        <v>#DIV/0!</v>
      </c>
      <c r="M35" s="81" t="s">
        <v>138</v>
      </c>
      <c r="O35" s="101">
        <f>MAX(Table11[Midranges])</f>
        <v>0</v>
      </c>
      <c r="P35" s="81" t="str">
        <f>IF(O35&lt;&gt;0,IF(O35=Q5,L5,IF(O35=Q6,L6,IF(Q7=O35,L7,IF(Q8=O35,L8,L9)))),"N/A")</f>
        <v>N/A</v>
      </c>
      <c r="Q35" s="100">
        <f>ROUND(SUM('Stats Global'!AG10,'Stats Global'!AG14,'Stats Global'!AG17,'Stats Global'!AG20,'Stats Global'!AG24)/'Stats Global'!AA6,1)</f>
        <v>0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0</v>
      </c>
      <c r="P36" s="81" t="str">
        <f>IF(O36&lt;&gt;0,IF(O36=S5,L5,IF(O36=S6,L6,IF(S7=O36,L7,IF(S8=O36,L8,L9)))),"N/A")</f>
        <v>N/A</v>
      </c>
      <c r="Q36" s="81">
        <f>ROUND(H4/'Stats Global'!AA6,1)</f>
        <v>0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0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>
      <c r="C41" s="132" t="e">
        <f>SUM(B7:B40)/SUM(B7:C40)</f>
        <v>#DIV/0!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0" t="s">
        <v>119</v>
      </c>
      <c r="U41" s="140"/>
      <c r="V41" s="140"/>
    </row>
    <row r="42" spans="2:26" ht="14.25" customHeight="1" x14ac:dyDescent="0.9">
      <c r="R42" s="104"/>
      <c r="S42" s="104"/>
      <c r="T42" s="140"/>
      <c r="U42" s="140"/>
      <c r="V42" s="140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0" t="s">
        <v>119</v>
      </c>
      <c r="U41" s="140"/>
      <c r="V41" s="140"/>
    </row>
    <row r="42" spans="2:26" ht="14.25" customHeight="1" x14ac:dyDescent="0.9">
      <c r="R42" s="104"/>
      <c r="S42" s="104"/>
      <c r="T42" s="140"/>
      <c r="U42" s="140"/>
      <c r="V42" s="140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26" ht="14.25" customHeight="1" x14ac:dyDescent="0.45">
      <c r="B45" s="79" t="str">
        <f>C2</f>
        <v>18-July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90" zoomScaleNormal="90" workbookViewId="0">
      <selection activeCell="V10" sqref="V1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41" t="s">
        <v>219</v>
      </c>
      <c r="Y2" s="141"/>
      <c r="Z2" s="141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4"/>
      <c r="S41" s="104"/>
      <c r="T41" s="140" t="s">
        <v>119</v>
      </c>
      <c r="U41" s="140"/>
      <c r="V41" s="140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4"/>
      <c r="S42" s="104"/>
      <c r="T42" s="140"/>
      <c r="U42" s="140"/>
      <c r="V42" s="140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9" t="str">
        <f>C2</f>
        <v>17-July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"Points":[0,0,"Did not Play","Did not Play",0,0,0,"Did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"Finishes":[0,0,"Did not Play","Did not Play",0,0,0,"Did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40" t="s">
        <v>119</v>
      </c>
      <c r="U41" s="140"/>
      <c r="V41" s="140"/>
    </row>
    <row r="42" spans="2:26" ht="14.25" customHeight="1" x14ac:dyDescent="0.9">
      <c r="R42" s="104"/>
      <c r="S42" s="104"/>
      <c r="T42" s="140"/>
      <c r="U42" s="140"/>
      <c r="V42" s="140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SfW</vt:lpstr>
      <vt:lpstr>Stats Global</vt:lpstr>
      <vt:lpstr>Statistics LG</vt:lpstr>
      <vt:lpstr>Statistics WW</vt:lpstr>
      <vt:lpstr>Statistics 5M</vt:lpstr>
      <vt:lpstr>Template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2023-07-17T01:06:57Z</dcterms:modified>
</cp:coreProperties>
</file>