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CF5A948F-9CE5-4A06-A061-DFDAB3A109E5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3" sheetId="10" r:id="rId7"/>
    <sheet name="Preseason 2" sheetId="9" r:id="rId8"/>
    <sheet name="Preseason 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7" l="1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7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R17" i="10"/>
  <c r="R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R9" i="10"/>
  <c r="R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G45" i="10" l="1"/>
  <c r="G7" i="3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A38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N3" i="10"/>
  <c r="N4" i="10"/>
  <c r="O4" i="10" s="1"/>
  <c r="Q45" i="10" s="1"/>
  <c r="Q7" i="3" s="1"/>
  <c r="D6" i="6" s="1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V6" i="3" s="1"/>
  <c r="R8" i="9"/>
  <c r="O4" i="9"/>
  <c r="Q6" i="3" s="1"/>
  <c r="D5" i="6" s="1"/>
  <c r="R7" i="9"/>
  <c r="AG19" i="3"/>
  <c r="AE19" i="3"/>
  <c r="I14" i="2" s="1"/>
  <c r="I61" i="2" s="1"/>
  <c r="N3" i="9"/>
  <c r="O3" i="9" s="1"/>
  <c r="O6" i="3" s="1"/>
  <c r="D5" i="4" s="1"/>
  <c r="AC19" i="3"/>
  <c r="AC13" i="3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AJ11" i="3"/>
  <c r="AJ15" i="3"/>
  <c r="X9" i="5" s="1"/>
  <c r="AJ19" i="3"/>
  <c r="X10" i="5" s="1"/>
  <c r="AE13" i="3"/>
  <c r="AE14" i="3"/>
  <c r="AF40" i="3"/>
  <c r="AG40" i="3"/>
  <c r="AF41" i="3"/>
  <c r="AG41" i="3"/>
  <c r="AJ20" i="3"/>
  <c r="U7" i="6" s="1"/>
  <c r="AH42" i="3"/>
  <c r="AJ21" i="3"/>
  <c r="AA6" i="4" s="1"/>
  <c r="AJ22" i="3"/>
  <c r="AA4" i="4" s="1"/>
  <c r="AE44" i="3"/>
  <c r="AJ23" i="3"/>
  <c r="X8" i="5" s="1"/>
  <c r="AE24" i="3"/>
  <c r="I19" i="2" s="1"/>
  <c r="AJ24" i="3"/>
  <c r="U9" i="6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M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C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H29" i="3"/>
  <c r="AF30" i="3"/>
  <c r="AG30" i="3"/>
  <c r="AF31" i="3"/>
  <c r="AE10" i="3"/>
  <c r="AF32" i="3"/>
  <c r="AE12" i="3"/>
  <c r="AF34" i="3"/>
  <c r="AG34" i="3"/>
  <c r="AF35" i="3"/>
  <c r="AG35" i="3"/>
  <c r="AG36" i="3"/>
  <c r="AF37" i="3"/>
  <c r="AG37" i="3"/>
  <c r="AF38" i="3"/>
  <c r="AE17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J9" i="3"/>
  <c r="AA8" i="4" s="1"/>
  <c r="AJ10" i="3"/>
  <c r="U6" i="6" s="1"/>
  <c r="AJ12" i="3"/>
  <c r="X5" i="5" s="1"/>
  <c r="AJ13" i="3"/>
  <c r="X6" i="5" s="1"/>
  <c r="AJ14" i="3"/>
  <c r="U8" i="6" s="1"/>
  <c r="AJ16" i="3"/>
  <c r="AA5" i="4" s="1"/>
  <c r="AJ17" i="3"/>
  <c r="U5" i="6" s="1"/>
  <c r="AJ18" i="3"/>
  <c r="X7" i="5" s="1"/>
  <c r="AJ8" i="3"/>
  <c r="AA7" i="4" s="1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C4" i="6" l="1"/>
  <c r="M4" i="4"/>
  <c r="D45" i="10"/>
  <c r="D7" i="3" s="1"/>
  <c r="C7" i="3"/>
  <c r="R33" i="10"/>
  <c r="AA39" i="3"/>
  <c r="R31" i="10"/>
  <c r="AA37" i="3"/>
  <c r="C6" i="6"/>
  <c r="R25" i="10"/>
  <c r="AA31" i="3"/>
  <c r="AE31" i="3" s="1"/>
  <c r="R24" i="10"/>
  <c r="AA30" i="3"/>
  <c r="AE30" i="3" s="1"/>
  <c r="R35" i="10"/>
  <c r="AA41" i="3"/>
  <c r="R27" i="10"/>
  <c r="AA33" i="3"/>
  <c r="R39" i="10"/>
  <c r="AA45" i="3"/>
  <c r="AE45" i="3" s="1"/>
  <c r="R28" i="10"/>
  <c r="AA34" i="3"/>
  <c r="R34" i="10"/>
  <c r="AA40" i="3"/>
  <c r="AA19" i="3" s="1"/>
  <c r="R23" i="10"/>
  <c r="AA29" i="3"/>
  <c r="R26" i="10"/>
  <c r="AA32" i="3"/>
  <c r="AA11" i="3" s="1"/>
  <c r="AB11" i="3" s="1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J4" i="5" s="1"/>
  <c r="T42" i="3" s="1"/>
  <c r="T45" i="7"/>
  <c r="O3" i="7"/>
  <c r="O45" i="7" s="1"/>
  <c r="O5" i="7"/>
  <c r="P45" i="7" s="1"/>
  <c r="AD13" i="3"/>
  <c r="H45" i="9"/>
  <c r="H6" i="3" s="1"/>
  <c r="P5" i="4" s="1"/>
  <c r="P41" i="4" s="1"/>
  <c r="K45" i="9"/>
  <c r="K6" i="3" s="1"/>
  <c r="M5" i="5" s="1"/>
  <c r="M41" i="5" s="1"/>
  <c r="G45" i="9"/>
  <c r="G6" i="3" s="1"/>
  <c r="M5" i="4" s="1"/>
  <c r="M41" i="4" s="1"/>
  <c r="N45" i="9"/>
  <c r="N6" i="3" s="1"/>
  <c r="L5" i="5" s="1"/>
  <c r="L41" i="5" s="1"/>
  <c r="J45" i="9"/>
  <c r="J6" i="3" s="1"/>
  <c r="M45" i="9"/>
  <c r="M6" i="3" s="1"/>
  <c r="L6" i="3"/>
  <c r="B5" i="6" s="1"/>
  <c r="I6" i="3"/>
  <c r="B5" i="5" s="1"/>
  <c r="H4" i="5" s="1"/>
  <c r="P47" i="5" s="1"/>
  <c r="F6" i="3"/>
  <c r="B5" i="4" s="1"/>
  <c r="R39" i="9"/>
  <c r="R31" i="9"/>
  <c r="AA16" i="3"/>
  <c r="R32" i="9"/>
  <c r="R27" i="9"/>
  <c r="AA12" i="3"/>
  <c r="AB12" i="3" s="1"/>
  <c r="R33" i="9"/>
  <c r="R25" i="9"/>
  <c r="D6" i="3"/>
  <c r="C6" i="3"/>
  <c r="R28" i="9"/>
  <c r="AE34" i="3"/>
  <c r="R35" i="9"/>
  <c r="AH19" i="3"/>
  <c r="AD19" i="3"/>
  <c r="AF19" i="3"/>
  <c r="AB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AA20" i="3"/>
  <c r="E15" i="2" s="1"/>
  <c r="AE41" i="3"/>
  <c r="AF43" i="3"/>
  <c r="AC22" i="3"/>
  <c r="G17" i="2" s="1"/>
  <c r="AE43" i="3"/>
  <c r="AA22" i="3"/>
  <c r="E17" i="2" s="1"/>
  <c r="AF44" i="3"/>
  <c r="AC23" i="3"/>
  <c r="G18" i="2" s="1"/>
  <c r="AG43" i="3"/>
  <c r="AE22" i="3"/>
  <c r="I17" i="2" s="1"/>
  <c r="AG42" i="3"/>
  <c r="AE21" i="3"/>
  <c r="I16" i="2" s="1"/>
  <c r="AF42" i="3"/>
  <c r="AC21" i="3"/>
  <c r="G16" i="2" s="1"/>
  <c r="AA9" i="3"/>
  <c r="AC11" i="3"/>
  <c r="AD11" i="3" s="1"/>
  <c r="AE20" i="3"/>
  <c r="I15" i="2" s="1"/>
  <c r="AG21" i="3"/>
  <c r="K16" i="2" s="1"/>
  <c r="AC10" i="3"/>
  <c r="AC20" i="3"/>
  <c r="G15" i="2" s="1"/>
  <c r="AA23" i="3"/>
  <c r="E18" i="2" s="1"/>
  <c r="AC17" i="3"/>
  <c r="AC9" i="3"/>
  <c r="AC16" i="3"/>
  <c r="AE9" i="3"/>
  <c r="AG10" i="3"/>
  <c r="AG45" i="3"/>
  <c r="AE16" i="3"/>
  <c r="AG8" i="3"/>
  <c r="AC14" i="3"/>
  <c r="AE15" i="3"/>
  <c r="J3" i="4"/>
  <c r="T41" i="3" s="1"/>
  <c r="J4" i="6"/>
  <c r="AG12" i="3"/>
  <c r="H3" i="4"/>
  <c r="O47" i="4" s="1"/>
  <c r="H4" i="6"/>
  <c r="Q36" i="6" s="1"/>
  <c r="AG16" i="3"/>
  <c r="AA8" i="3"/>
  <c r="AG13" i="3"/>
  <c r="AH13" i="3" s="1"/>
  <c r="AG18" i="3"/>
  <c r="AF29" i="3"/>
  <c r="AA15" i="3"/>
  <c r="AG33" i="3"/>
  <c r="AG38" i="3"/>
  <c r="AE18" i="3"/>
  <c r="AG31" i="3"/>
  <c r="AE37" i="3"/>
  <c r="AE33" i="3"/>
  <c r="O44" i="4" l="1"/>
  <c r="T45" i="10"/>
  <c r="U6" i="3"/>
  <c r="AA10" i="3"/>
  <c r="E14" i="2"/>
  <c r="E61" i="2" s="1"/>
  <c r="P10" i="5"/>
  <c r="AA24" i="3"/>
  <c r="E19" i="2" s="1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O7" i="6"/>
  <c r="T6" i="3"/>
  <c r="S6" i="3"/>
  <c r="AA13" i="3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AG44" i="3"/>
  <c r="AE23" i="3"/>
  <c r="I18" i="2" s="1"/>
  <c r="AE35" i="3"/>
  <c r="AA14" i="3"/>
  <c r="AG32" i="3"/>
  <c r="AE11" i="3"/>
  <c r="AF33" i="3"/>
  <c r="AC12" i="3"/>
  <c r="AH40" i="3"/>
  <c r="AG29" i="3"/>
  <c r="AE8" i="3"/>
  <c r="O45" i="4" s="1"/>
  <c r="AH41" i="3"/>
  <c r="AG20" i="3"/>
  <c r="K15" i="2" s="1"/>
  <c r="AH32" i="3"/>
  <c r="AG11" i="3"/>
  <c r="AG24" i="3"/>
  <c r="K19" i="2" s="1"/>
  <c r="AH45" i="3"/>
  <c r="AE38" i="3"/>
  <c r="AA17" i="3"/>
  <c r="AH38" i="3"/>
  <c r="AG17" i="3"/>
  <c r="Q35" i="6" s="1"/>
  <c r="AF36" i="3"/>
  <c r="AC15" i="3"/>
  <c r="AE40" i="3"/>
  <c r="AH36" i="3"/>
  <c r="AG15" i="3"/>
  <c r="AH35" i="3"/>
  <c r="AG14" i="3"/>
  <c r="AH44" i="3"/>
  <c r="AG23" i="3"/>
  <c r="K18" i="2" s="1"/>
  <c r="AH43" i="3"/>
  <c r="AG22" i="3"/>
  <c r="K17" i="2" s="1"/>
  <c r="AE42" i="3"/>
  <c r="AA21" i="3"/>
  <c r="E16" i="2" s="1"/>
  <c r="AF45" i="3"/>
  <c r="AC24" i="3"/>
  <c r="G19" i="2" s="1"/>
  <c r="AE39" i="3"/>
  <c r="AA18" i="3"/>
  <c r="P43" i="5" s="1"/>
  <c r="AH30" i="3"/>
  <c r="AG9" i="3"/>
  <c r="O46" i="4" s="1"/>
  <c r="AF39" i="3"/>
  <c r="AC18" i="3"/>
  <c r="AH33" i="3"/>
  <c r="AH34" i="3"/>
  <c r="AE29" i="3"/>
  <c r="AH37" i="3"/>
  <c r="AH39" i="3"/>
  <c r="AE32" i="3"/>
  <c r="AG39" i="3"/>
  <c r="AE36" i="3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AB25" i="3" s="1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AB17" i="3"/>
  <c r="S6" i="4"/>
  <c r="M44" i="4" s="1"/>
  <c r="N44" i="4" s="1"/>
  <c r="AB21" i="3"/>
  <c r="D16" i="2" s="1"/>
  <c r="P7" i="5"/>
  <c r="N44" i="5" s="1"/>
  <c r="O44" i="5" s="1"/>
  <c r="AB18" i="3"/>
  <c r="N46" i="5"/>
  <c r="O46" i="5" s="1"/>
  <c r="S82" i="3"/>
  <c r="S81" i="3"/>
  <c r="S80" i="3"/>
  <c r="S79" i="3"/>
  <c r="O33" i="6" l="1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<sst xmlns="http://schemas.openxmlformats.org/spreadsheetml/2006/main" count="1082" uniqueCount="217">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</sst>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4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24" fillId="0" borderId="1" xfId="0" applyFont="1" applyBorder="1" applyAlignment="1">
      <alignment horizontal="center"/>
    </xf>
    <xf numFmtId="9" fontId="13" fillId="0" borderId="0" xfId="0" applyNumberFormat="1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0.62499999999999989</c:v>
                </c:pt>
                <c:pt idx="1">
                  <c:v>0.3214285714285714</c:v>
                </c:pt>
                <c:pt idx="2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" dataDxfId="14" headerRowBorderDxfId="12" tableBorderDxfId="13" totalsRowBorderDxfId="11">
  <autoFilter ref="Z7:AJ24" xr:uid="{598ECA3B-99B4-4CAB-8F81-5D711AA5A7FC}"/>
  <tableColumns count="11">
    <tableColumn id="1" xr3:uid="{9B036617-5450-4894-9268-827D2E0914FF}" name="Scoring" dataDxfId="10"/>
    <tableColumn id="2" xr3:uid="{6662CE93-E9C4-47DE-9476-E46126825B0A}" name="Points" dataDxfId="9">
      <calculatedColumnFormula>SUM(AA29,AL29,AA49,AL49,AA69,AL69,AA89,AL89)</calculatedColumnFormula>
    </tableColumn>
    <tableColumn id="3" xr3:uid="{8FDDFCB0-2692-4EB0-948C-7B877263B55B}" name="Average" dataDxfId="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7">
      <calculatedColumnFormula>SUM(AB29,AM29,AB49,AM49,AB69,AM69,AB89,AM89)</calculatedColumnFormula>
    </tableColumn>
    <tableColumn id="5" xr3:uid="{5F324C66-956D-4EDC-870F-8EDE96C328C8}" name="Averages" dataDxfId="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5">
      <calculatedColumnFormula>SUM(AC29,AN29,AC49,AN49,AC69,AN69,AC89,AN89)</calculatedColumnFormula>
    </tableColumn>
    <tableColumn id="7" xr3:uid="{8E7E6B37-23A0-4556-8839-B9D7834E3E68}" name="Averages2" dataDxfId="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">
      <calculatedColumnFormula>SUM(AD29,AO29,AD49,AO49,AD69,AO69,AD89,AO89)</calculatedColumnFormula>
    </tableColumn>
    <tableColumn id="9" xr3:uid="{E0C0BF1C-40E8-4137-8E0F-BB238D651DAE}" name="Averages3" dataDxfId="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">
      <calculatedColumnFormula>SfW!C3</calculatedColumnFormula>
    </tableColumn>
    <tableColumn id="11" xr3:uid="{E167D7FA-56F9-4571-B292-FF3869585F59}" name="Missed Games" dataDxfId="0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51" dataDxfId="50">
  <autoFilter ref="R3:AA8" xr:uid="{744FF78C-74B5-4798-AD3D-741E3ACB43CF}"/>
  <tableColumns count="10">
    <tableColumn id="1" xr3:uid="{B3B5C08C-655A-460A-A171-B3B0C826FF04}" name="Name" dataDxfId="49"/>
    <tableColumn id="2" xr3:uid="{427944B0-44CA-4325-A406-29F83026BA5E}" name="Points" dataDxfId="48">
      <calculatedColumnFormula>'Stats Global'!AA22</calculatedColumnFormula>
    </tableColumn>
    <tableColumn id="3" xr3:uid="{5E06D173-4DBE-4045-9072-0A0A77D19C84}" name="Average" dataDxfId="47"/>
    <tableColumn id="4" xr3:uid="{E74131A4-1DCA-4A89-8989-A4CF80175582}" name="Finishes" dataDxfId="46"/>
    <tableColumn id="5" xr3:uid="{FC3336D4-2CB5-4673-A345-7C9CCED7ADEE}" name="Averages" dataDxfId="45"/>
    <tableColumn id="6" xr3:uid="{BD6313A7-5D92-4B66-9B85-7ABC12DE9691}" name="Midranges" dataDxfId="44"/>
    <tableColumn id="7" xr3:uid="{6D0293BC-7E06-45CE-9D4B-FE4769DF9D9F}" name="Averages2" dataDxfId="43"/>
    <tableColumn id="8" xr3:uid="{89C1C64B-DD66-482C-BCDE-8B912D2676EF}" name="Threes" dataDxfId="42"/>
    <tableColumn id="9" xr3:uid="{7748B87C-1833-4BD6-9162-76373407E655}" name="Averages3" dataDxfId="41"/>
    <tableColumn id="10" xr3:uid="{D870E191-A52F-442E-AA52-A42CFAD05573}" name="Missed Games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9" dataDxfId="38">
  <autoFilter ref="O3:X10" xr:uid="{54759C84-3153-4DC9-9240-E2749AA0D92B}"/>
  <tableColumns count="10">
    <tableColumn id="1" xr3:uid="{7790729E-C8E5-45C1-8784-25212A2654AA}" name="Name" dataDxfId="37"/>
    <tableColumn id="2" xr3:uid="{52A67B2B-967C-4970-8D83-8F8E9CC61522}" name="Points" dataDxfId="36"/>
    <tableColumn id="3" xr3:uid="{BA1FA2C8-AEC0-4644-83DB-5097750D7188}" name="Average" dataDxfId="35"/>
    <tableColumn id="4" xr3:uid="{4CF66F5D-BF10-4CBD-88FF-CCD38730E1CD}" name="Finishes" dataDxfId="34"/>
    <tableColumn id="5" xr3:uid="{BC246D5B-7E78-41A6-B796-C93ED8E53DF9}" name="Averages" dataDxfId="33"/>
    <tableColumn id="6" xr3:uid="{AB819419-CC06-4A40-8DED-E231125129C0}" name="Midranges" dataDxfId="32"/>
    <tableColumn id="7" xr3:uid="{064AA562-C451-4362-805E-D12DC76C3530}" name="Averages2" dataDxfId="31"/>
    <tableColumn id="8" xr3:uid="{BD0D8BAE-15E4-4B38-87FE-B682D7BAEE75}" name="Threes" dataDxfId="30"/>
    <tableColumn id="9" xr3:uid="{541E391B-4B08-4E98-A63F-753C11193269}" name="Averages3" dataDxfId="29"/>
    <tableColumn id="10" xr3:uid="{999BB5D2-D6FB-4EB9-A268-D62EA72F939D}" name="Missed Games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27" dataDxfId="26">
  <autoFilter ref="L4:U9" xr:uid="{C12CFC3F-7D59-4C0F-8D43-3F8ACD58C2BD}"/>
  <tableColumns count="10">
    <tableColumn id="1" xr3:uid="{CE15C23D-9493-4B21-9D40-1A25D210C18E}" name="Name" dataDxfId="25"/>
    <tableColumn id="2" xr3:uid="{6BB170B1-AA38-4699-9B96-400D2947EE9C}" name="Points" dataDxfId="24"/>
    <tableColumn id="3" xr3:uid="{EC8B6CBB-FCC9-416C-AEA6-738419DFE531}" name="Average" dataDxfId="23"/>
    <tableColumn id="4" xr3:uid="{315DA055-9A43-468A-A501-1092626F523F}" name="Finishes" dataDxfId="22"/>
    <tableColumn id="5" xr3:uid="{56B6FF4D-95D4-4550-88E4-C781ABDA83A6}" name="Averages" dataDxfId="21"/>
    <tableColumn id="6" xr3:uid="{F7B5C0B8-FBE2-44B0-A372-112C7776FCCF}" name="Midranges" dataDxfId="20"/>
    <tableColumn id="7" xr3:uid="{1A1C2126-FEB1-408F-8523-049E53028B4E}" name="Averages2" dataDxfId="19"/>
    <tableColumn id="8" xr3:uid="{AE94036B-3777-4C1B-97D5-7BFA1037C0BF}" name="Threes" dataDxfId="18"/>
    <tableColumn id="9" xr3:uid="{448B0903-7F66-40BA-809F-74ADBF397B45}" name="Averages3" dataDxfId="17"/>
    <tableColumn id="10" xr3:uid="{E0CAC55D-8398-4928-A219-C01706996D48}" name="Missed Gam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47" dataDxfId="146">
  <autoFilter ref="Z28:AI45" xr:uid="{84D0C431-52CF-4ABD-AA3E-D31975A289B1}"/>
  <tableColumns count="10">
    <tableColumn id="1" xr3:uid="{4DB7A2B8-7BD8-4BD7-8F53-2A7873A4EAAE}" name="Scoring" dataDxfId="145"/>
    <tableColumn id="2" xr3:uid="{BE8EBD49-660A-4C9F-970E-230EBB942EF1}" name="Points" dataDxfId="144">
      <calculatedColumnFormula>'Preseason 1'!R3+'Preseason 2'!R3+'Preseason 3'!R3</calculatedColumnFormula>
    </tableColumn>
    <tableColumn id="3" xr3:uid="{C2C49EF0-4D8C-4F8C-8D19-CDD1481D9568}" name="Finishes" dataDxfId="143">
      <calculatedColumnFormula>'Preseason 1'!S3+'Preseason 2'!S3+'Preseason 3'!S3</calculatedColumnFormula>
    </tableColumn>
    <tableColumn id="4" xr3:uid="{7E789F8C-B8F3-4D6E-AB6C-C9454835B062}" name="Midranges" dataDxfId="142">
      <calculatedColumnFormula>'Preseason 1'!T3+'Preseason 2'!T3+'Preseason 3'!T3</calculatedColumnFormula>
    </tableColumn>
    <tableColumn id="5" xr3:uid="{18C990F2-A6D0-4F57-B96A-D00066DCC8D8}" name="Threes" dataDxfId="141">
      <calculatedColumnFormula>'Preseason 1'!U3+'Preseason 2'!U3+'Preseason 3'!U3</calculatedColumnFormula>
    </tableColumn>
    <tableColumn id="6" xr3:uid="{40526534-76CA-42BA-A8B6-AB092D9CE18F}" name="Avg P" dataDxfId="140">
      <calculatedColumnFormula>AA29/$AA$27</calculatedColumnFormula>
    </tableColumn>
    <tableColumn id="7" xr3:uid="{693AF117-21F6-4887-B78D-D59235BABA44}" name="Avg F" dataDxfId="139">
      <calculatedColumnFormula>AB29/$AA$27</calculatedColumnFormula>
    </tableColumn>
    <tableColumn id="8" xr3:uid="{02AC8FBF-EBB3-4AFC-BAC5-B773E33B7279}" name="Avg M" dataDxfId="138">
      <calculatedColumnFormula>AC29/$AA$27</calculatedColumnFormula>
    </tableColumn>
    <tableColumn id="9" xr3:uid="{CCF75EB4-34C4-4D47-9D51-E8D85C07E38B}" name="Avg T" dataDxfId="137">
      <calculatedColumnFormula>AD29/$AA$27</calculatedColumnFormula>
    </tableColumn>
    <tableColumn id="10" xr3:uid="{1A786A5C-D0C2-4ABC-904C-983180542D5F}" name="Missed Games" dataDxfId="13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5" dataDxfId="134">
  <autoFilter ref="AK28:AT45" xr:uid="{46F39EBA-1E74-46F4-A6E5-473672128124}"/>
  <tableColumns count="10">
    <tableColumn id="1" xr3:uid="{5D003608-C1C2-4694-9447-8632FB8D7348}" name="Scoring" dataDxfId="133"/>
    <tableColumn id="2" xr3:uid="{D15F4085-CED5-4CDD-B43B-BF7EB59B45A3}" name="Points" dataDxfId="132">
      <calculatedColumnFormula>Template!AC3</calculatedColumnFormula>
    </tableColumn>
    <tableColumn id="3" xr3:uid="{2D436F37-54B6-4820-9145-F48B4EF9B294}" name="Finishes" dataDxfId="131">
      <calculatedColumnFormula>Template!AD3</calculatedColumnFormula>
    </tableColumn>
    <tableColumn id="4" xr3:uid="{1D9B6A22-B682-47F3-B738-7C138F317A41}" name="Midranges" dataDxfId="130">
      <calculatedColumnFormula>Template!AE3</calculatedColumnFormula>
    </tableColumn>
    <tableColumn id="5" xr3:uid="{9966C9A0-3872-44E9-BB39-05DE197EAA68}" name="Threes" dataDxfId="129">
      <calculatedColumnFormula>Template!AF3</calculatedColumnFormula>
    </tableColumn>
    <tableColumn id="6" xr3:uid="{CC4AB646-735F-425F-8528-C5EFE7FE11DC}" name="Avg P" dataDxfId="128">
      <calculatedColumnFormula>AL29/$AA$27</calculatedColumnFormula>
    </tableColumn>
    <tableColumn id="7" xr3:uid="{F8D0247E-C6F7-467A-9F38-46084D44F8AB}" name="Avg F" dataDxfId="127">
      <calculatedColumnFormula>AM29/$AA$27</calculatedColumnFormula>
    </tableColumn>
    <tableColumn id="8" xr3:uid="{7CCF1C77-9DB0-4EB2-B7D0-FD0BDBEBFA0E}" name="Avg M" dataDxfId="126">
      <calculatedColumnFormula>AN29/$AA$27</calculatedColumnFormula>
    </tableColumn>
    <tableColumn id="9" xr3:uid="{582A1A4E-5383-4383-A480-735408867046}" name="Avg T" dataDxfId="125">
      <calculatedColumnFormula>AO29/$AA$27</calculatedColumnFormula>
    </tableColumn>
    <tableColumn id="10" xr3:uid="{E547AEB5-F9BA-4C5F-8DCE-34B6A8FF303A}" name="Missed Games" dataDxfId="124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23" dataDxfId="122">
  <autoFilter ref="Z48:AI65" xr:uid="{D27C125F-71B2-44D9-9F7A-9BED67755DD3}"/>
  <tableColumns count="10">
    <tableColumn id="1" xr3:uid="{0B0344E8-2677-4FAB-9B03-4745991FB5AE}" name="Scoring" dataDxfId="121"/>
    <tableColumn id="2" xr3:uid="{58CA1107-8BB4-4A5D-BA00-31619C8D3973}" name="Points" dataDxfId="120">
      <calculatedColumnFormula>Template!R23</calculatedColumnFormula>
    </tableColumn>
    <tableColumn id="3" xr3:uid="{8090861E-1FDF-44F4-9DB6-BB814E32C754}" name="Finishes" dataDxfId="119">
      <calculatedColumnFormula>Template!S23</calculatedColumnFormula>
    </tableColumn>
    <tableColumn id="4" xr3:uid="{972D0347-DAB3-4985-A738-E5D78740D498}" name="Midranges" dataDxfId="118">
      <calculatedColumnFormula>Template!T23</calculatedColumnFormula>
    </tableColumn>
    <tableColumn id="5" xr3:uid="{48F5F884-1753-4988-9056-632B5EB6BBCB}" name="Threes" dataDxfId="117">
      <calculatedColumnFormula>Template!U23</calculatedColumnFormula>
    </tableColumn>
    <tableColumn id="6" xr3:uid="{6953B627-EA05-418F-A758-FD59263EA60D}" name="Avg P" dataDxfId="116">
      <calculatedColumnFormula>AA49/$AA$27</calculatedColumnFormula>
    </tableColumn>
    <tableColumn id="7" xr3:uid="{BE057C9C-5ECD-4AC2-A9C0-18C89CFB52BC}" name="Avg F" dataDxfId="115">
      <calculatedColumnFormula>AB49/$AA$27</calculatedColumnFormula>
    </tableColumn>
    <tableColumn id="8" xr3:uid="{0FDEBEE7-CD5E-4A44-A0AE-74F044F1FF46}" name="Avg M" dataDxfId="114">
      <calculatedColumnFormula>AC49/$AA$27</calculatedColumnFormula>
    </tableColumn>
    <tableColumn id="9" xr3:uid="{76975BB6-3677-41A8-BC24-7536B1D876D3}" name="Avg T" dataDxfId="113">
      <calculatedColumnFormula>AD49/$AA$27</calculatedColumnFormula>
    </tableColumn>
    <tableColumn id="10" xr3:uid="{E5ADB69B-3BA2-4019-8C83-8B02221F187E}" name="Missed Games" dataDxfId="112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11" dataDxfId="110">
  <autoFilter ref="AK48:AT65" xr:uid="{22B89D2C-1B74-4036-A4ED-A5E61F1B3AAC}"/>
  <tableColumns count="10">
    <tableColumn id="1" xr3:uid="{3D35891E-3654-497A-8DB2-BF0BD916CA29}" name="Scoring" dataDxfId="109"/>
    <tableColumn id="2" xr3:uid="{54B5B6AF-372A-4E07-B4D6-DFC66F7E20C5}" name="Points" dataDxfId="108">
      <calculatedColumnFormula>Template!AC23</calculatedColumnFormula>
    </tableColumn>
    <tableColumn id="3" xr3:uid="{6CA15B41-F560-4B43-8836-163F5BB5689C}" name="Finishes" dataDxfId="107">
      <calculatedColumnFormula>Template!AD23</calculatedColumnFormula>
    </tableColumn>
    <tableColumn id="4" xr3:uid="{8FF05262-0051-44F7-966E-8D405318BA69}" name="Midranges" dataDxfId="106">
      <calculatedColumnFormula>Template!AE23</calculatedColumnFormula>
    </tableColumn>
    <tableColumn id="5" xr3:uid="{F0D843FC-7A93-4C9A-BCCF-E789F7811B3B}" name="Threes" dataDxfId="105">
      <calculatedColumnFormula>Template!AF23</calculatedColumnFormula>
    </tableColumn>
    <tableColumn id="6" xr3:uid="{F0498F8A-F646-4C1F-A3CF-E89E73750FC1}" name="Avg P" dataDxfId="104">
      <calculatedColumnFormula>AL49/$AA$27</calculatedColumnFormula>
    </tableColumn>
    <tableColumn id="7" xr3:uid="{A387BC88-F45C-4386-8503-EFEA33BDAC38}" name="Avg F" dataDxfId="103">
      <calculatedColumnFormula>AM49/$AA$27</calculatedColumnFormula>
    </tableColumn>
    <tableColumn id="8" xr3:uid="{BEA82919-0828-4351-A01A-D72E13E63FAB}" name="Avg M" dataDxfId="102">
      <calculatedColumnFormula>AN49/$AA$27</calculatedColumnFormula>
    </tableColumn>
    <tableColumn id="9" xr3:uid="{ABEBCE01-BCA4-4342-966C-27301889B607}" name="Avg T" dataDxfId="101">
      <calculatedColumnFormula>AO49/$AA$27</calculatedColumnFormula>
    </tableColumn>
    <tableColumn id="10" xr3:uid="{65E7A8E7-4C51-42E4-AB0F-B7FF6099D70A}" name="Missed Games" dataDxfId="10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9" dataDxfId="98">
  <autoFilter ref="AK68:AT85" xr:uid="{18C7D514-96DE-4BA6-B019-3E860ED143EC}"/>
  <tableColumns count="10">
    <tableColumn id="1" xr3:uid="{D144EF14-69FD-4E71-90C7-56F49F45FAE5}" name="Scoring" dataDxfId="97"/>
    <tableColumn id="2" xr3:uid="{34D1D392-F3E0-4C36-9EED-849D5B1149E6}" name="Points" dataDxfId="96">
      <calculatedColumnFormula>Template!AC43</calculatedColumnFormula>
    </tableColumn>
    <tableColumn id="3" xr3:uid="{E91D98A2-80BD-4E5C-9036-2FCC8185369F}" name="Finishes" dataDxfId="95">
      <calculatedColumnFormula>Template!AD43</calculatedColumnFormula>
    </tableColumn>
    <tableColumn id="4" xr3:uid="{D2E5029E-4811-4E9B-9A2D-5F5F8F322B0D}" name="Midranges" dataDxfId="94">
      <calculatedColumnFormula>Template!AE43</calculatedColumnFormula>
    </tableColumn>
    <tableColumn id="5" xr3:uid="{B3E76CEE-33DA-4B18-8DCE-8EBC7EE592D7}" name="Threes" dataDxfId="93">
      <calculatedColumnFormula>Template!AF43</calculatedColumnFormula>
    </tableColumn>
    <tableColumn id="6" xr3:uid="{6ABE1879-8018-4498-A9A1-22CF831F0364}" name="Avg P" dataDxfId="92">
      <calculatedColumnFormula>AL69/$AA$27</calculatedColumnFormula>
    </tableColumn>
    <tableColumn id="7" xr3:uid="{8DA4DD79-8A2A-49E4-996F-C1ACCED3C565}" name="Avg F" dataDxfId="91">
      <calculatedColumnFormula>AM69/$AA$27</calculatedColumnFormula>
    </tableColumn>
    <tableColumn id="8" xr3:uid="{256EA4BC-BA61-49E2-969F-0786AA9AA6EA}" name="Avg M" dataDxfId="90">
      <calculatedColumnFormula>AN69/$AA$27</calculatedColumnFormula>
    </tableColumn>
    <tableColumn id="9" xr3:uid="{0E5566B2-99EC-4B03-A074-8705C4EDA484}" name="Avg T" dataDxfId="89">
      <calculatedColumnFormula>AO69/$AA$27</calculatedColumnFormula>
    </tableColumn>
    <tableColumn id="10" xr3:uid="{3E2357F0-493E-401D-AC75-9AAB260F684E}" name="Missed Games" dataDxfId="8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87" dataDxfId="86">
  <autoFilter ref="Z68:AI85" xr:uid="{F118BED8-7AAF-4E55-A61F-C75C69A64AAE}"/>
  <tableColumns count="10">
    <tableColumn id="1" xr3:uid="{7723929D-65B3-40BB-8FDD-C4533243706C}" name="Scoring" dataDxfId="85"/>
    <tableColumn id="2" xr3:uid="{EC28DE3D-619E-4930-A3AF-7AD1BE1D4843}" name="Points" dataDxfId="84">
      <calculatedColumnFormula>Template!R43</calculatedColumnFormula>
    </tableColumn>
    <tableColumn id="3" xr3:uid="{9537269D-8C1D-42B5-866F-D03CE61A8512}" name="Finishes" dataDxfId="83">
      <calculatedColumnFormula>Template!S43</calculatedColumnFormula>
    </tableColumn>
    <tableColumn id="4" xr3:uid="{AC590DDB-BE19-4A14-8B98-1E5E2430AA45}" name="Midranges" dataDxfId="82">
      <calculatedColumnFormula>Template!T43</calculatedColumnFormula>
    </tableColumn>
    <tableColumn id="5" xr3:uid="{C96D3ACD-F34D-477E-86DE-4650EE56BC94}" name="Threes" dataDxfId="81">
      <calculatedColumnFormula>Template!U43</calculatedColumnFormula>
    </tableColumn>
    <tableColumn id="6" xr3:uid="{A43DE5E9-BB01-49FA-A204-66EE7BAA2E9F}" name="Avg P" dataDxfId="80">
      <calculatedColumnFormula>AA69/$AA$27</calculatedColumnFormula>
    </tableColumn>
    <tableColumn id="7" xr3:uid="{C75A19FF-6041-45C2-BACB-E347F06B6329}" name="Avg F" dataDxfId="79">
      <calculatedColumnFormula>AB69/$AA$27</calculatedColumnFormula>
    </tableColumn>
    <tableColumn id="8" xr3:uid="{00D3FCFC-C9C5-4C96-BE0E-8E1FDC95D07C}" name="Avg M" dataDxfId="78">
      <calculatedColumnFormula>AC69/$AA$27</calculatedColumnFormula>
    </tableColumn>
    <tableColumn id="9" xr3:uid="{0448FF4E-9D2D-47F6-89B7-F17D36B05E8A}" name="Avg T" dataDxfId="77">
      <calculatedColumnFormula>AD69/$AA$27</calculatedColumnFormula>
    </tableColumn>
    <tableColumn id="10" xr3:uid="{D5BDFA2D-095B-44F8-8567-15B3B1520E5A}" name="Missed Games" dataDxfId="7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75" dataDxfId="74">
  <autoFilter ref="Z88:AI105" xr:uid="{BDD2E472-3925-41A7-BECD-3315E6E71ECC}"/>
  <tableColumns count="10">
    <tableColumn id="1" xr3:uid="{9DBD966D-620C-4B97-A502-29D00ABE150B}" name="Scoring" dataDxfId="73"/>
    <tableColumn id="2" xr3:uid="{F8F81F0E-16B3-4472-9D90-A92149C763E4}" name="Points" dataDxfId="72">
      <calculatedColumnFormula>Template!R63</calculatedColumnFormula>
    </tableColumn>
    <tableColumn id="3" xr3:uid="{09859CE1-290D-4977-B02C-46F4E5A6FDC2}" name="Finishes" dataDxfId="71">
      <calculatedColumnFormula>Template!S63</calculatedColumnFormula>
    </tableColumn>
    <tableColumn id="4" xr3:uid="{7D751A0E-2895-46DF-B5E2-5A8AA5531CD2}" name="Midranges" dataDxfId="70">
      <calculatedColumnFormula>Template!T63</calculatedColumnFormula>
    </tableColumn>
    <tableColumn id="5" xr3:uid="{591CDC71-B0EA-413B-B6C1-77884E7E50D4}" name="Threes" dataDxfId="69">
      <calculatedColumnFormula>Template!U63</calculatedColumnFormula>
    </tableColumn>
    <tableColumn id="6" xr3:uid="{52ED768C-5557-42DC-9824-7A4D9B547153}" name="Avg P" dataDxfId="68">
      <calculatedColumnFormula>AA89/$AA$27</calculatedColumnFormula>
    </tableColumn>
    <tableColumn id="7" xr3:uid="{FC79BE87-72E2-4F5E-83D6-CDCE645EB943}" name="Avg F" dataDxfId="67">
      <calculatedColumnFormula>AB89/$AA$27</calculatedColumnFormula>
    </tableColumn>
    <tableColumn id="8" xr3:uid="{BA012C22-0D65-4C11-98A7-4F958703D04B}" name="Avg M" dataDxfId="66">
      <calculatedColumnFormula>AC89/$AA$27</calculatedColumnFormula>
    </tableColumn>
    <tableColumn id="9" xr3:uid="{63344F2B-5D94-417D-85E2-C2BFBACE3E7E}" name="Avg T" dataDxfId="65">
      <calculatedColumnFormula>AD89/$AA$27</calculatedColumnFormula>
    </tableColumn>
    <tableColumn id="10" xr3:uid="{1AD5A604-8909-45B3-8E43-11D407451CEA}" name="Missed Games" dataDxfId="6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3" dataDxfId="62">
  <autoFilter ref="AK88:AT105" xr:uid="{F9183685-60DE-4163-AA62-BE4F563EE570}"/>
  <tableColumns count="10">
    <tableColumn id="1" xr3:uid="{E62FBAA0-D6F6-4997-96C9-B6B13FAA9B6E}" name="Scoring" dataDxfId="61"/>
    <tableColumn id="2" xr3:uid="{0A655F6F-9A21-4167-85B6-B9F7DC2070CA}" name="Points" dataDxfId="60">
      <calculatedColumnFormula>Template!AC63</calculatedColumnFormula>
    </tableColumn>
    <tableColumn id="3" xr3:uid="{460771D3-3BD8-4DA3-AF1B-1A0F98EF1499}" name="Finishes" dataDxfId="59">
      <calculatedColumnFormula>Template!AD63</calculatedColumnFormula>
    </tableColumn>
    <tableColumn id="4" xr3:uid="{3C08B2D7-823D-49C3-A627-A5848E664B2F}" name="Midranges" dataDxfId="58">
      <calculatedColumnFormula>Template!AE63</calculatedColumnFormula>
    </tableColumn>
    <tableColumn id="5" xr3:uid="{E88F45FB-4C46-4674-86D5-74808E7E5368}" name="Threes" dataDxfId="57">
      <calculatedColumnFormula>Template!AF63</calculatedColumnFormula>
    </tableColumn>
    <tableColumn id="6" xr3:uid="{0C0E8016-1E6E-4F25-9675-4EE061FFD0F7}" name="Avg P" dataDxfId="56">
      <calculatedColumnFormula>AL89/$AA$27</calculatedColumnFormula>
    </tableColumn>
    <tableColumn id="7" xr3:uid="{F7AC350B-AE4B-4912-B21D-16D99E2AE8BF}" name="Avg F" dataDxfId="55">
      <calculatedColumnFormula>AM89/$AA$27</calculatedColumnFormula>
    </tableColumn>
    <tableColumn id="8" xr3:uid="{F451E5CA-B9C4-4EFA-A647-CEDB2FB39550}" name="Avg M" dataDxfId="54">
      <calculatedColumnFormula>AN89/$AA$27</calculatedColumnFormula>
    </tableColumn>
    <tableColumn id="9" xr3:uid="{ED1D92B5-05F1-40CE-A89F-E6627FAB4A59}" name="Avg T" dataDxfId="53">
      <calculatedColumnFormula>AO89/$AA$27</calculatedColumnFormula>
    </tableColumn>
    <tableColumn id="10" xr3:uid="{48A4808A-3DE6-4644-83F5-C2AEDDFC3E5E}" name="Missed Games" dataDxfId="5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0.66666666666666663</v>
      </c>
      <c r="E4" s="12">
        <f>'Stats Global'!AA9</f>
        <v>2</v>
      </c>
      <c r="F4" s="8">
        <f>'Stats Global'!AD9</f>
        <v>0.33333333333333331</v>
      </c>
      <c r="G4" s="12">
        <f>'Stats Global'!AC9</f>
        <v>1</v>
      </c>
      <c r="H4" s="8">
        <f>'Stats Global'!AF9</f>
        <v>0.33333333333333331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6</v>
      </c>
      <c r="E5" s="12">
        <f>'Stats Global'!AA10</f>
        <v>12</v>
      </c>
      <c r="F5" s="8">
        <f>'Stats Global'!AD10</f>
        <v>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1</v>
      </c>
      <c r="E7" s="12">
        <f>'Stats Global'!AA12</f>
        <v>3</v>
      </c>
      <c r="F7" s="8">
        <f>'Stats Global'!AD12</f>
        <v>0</v>
      </c>
      <c r="G7" s="12">
        <f>'Stats Global'!AC12</f>
        <v>0</v>
      </c>
      <c r="H7" s="8">
        <f>'Stats Global'!AF12</f>
        <v>0.33333333333333331</v>
      </c>
      <c r="I7" s="12">
        <f>'Stats Global'!AE12</f>
        <v>1</v>
      </c>
      <c r="J7" s="8">
        <f>'Stats Global'!AH12</f>
        <v>0.33333333333333331</v>
      </c>
      <c r="K7" s="12">
        <f>'Stats Global'!AG12</f>
        <v>1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0.33333333333333331</v>
      </c>
      <c r="E8" s="12">
        <f>'Stats Global'!AA13</f>
        <v>1</v>
      </c>
      <c r="F8" s="8">
        <f>'Stats Global'!AD13</f>
        <v>0.33333333333333331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0.66666666666666663</v>
      </c>
      <c r="E9" s="12">
        <f>'Stats Global'!AA14</f>
        <v>2</v>
      </c>
      <c r="F9" s="8">
        <f>'Stats Global'!AD14</f>
        <v>0.33333333333333331</v>
      </c>
      <c r="G9" s="12">
        <f>'Stats Global'!AC14</f>
        <v>1</v>
      </c>
      <c r="H9" s="8">
        <f>'Stats Global'!AF14</f>
        <v>0.33333333333333331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1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0.5</v>
      </c>
      <c r="K10" s="12">
        <f>'Stats Global'!AG15</f>
        <v>1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1.6666666666666667</v>
      </c>
      <c r="E11" s="12">
        <f>'Stats Global'!AA16</f>
        <v>5</v>
      </c>
      <c r="F11" s="8">
        <f>'Stats Global'!AD16</f>
        <v>0.33333333333333331</v>
      </c>
      <c r="G11" s="12">
        <f>'Stats Global'!AC16</f>
        <v>1</v>
      </c>
      <c r="H11" s="8">
        <f>'Stats Global'!AF16</f>
        <v>0.66666666666666663</v>
      </c>
      <c r="I11" s="12">
        <f>'Stats Global'!AE16</f>
        <v>2</v>
      </c>
      <c r="J11" s="8">
        <f>'Stats Global'!AH16</f>
        <v>0.33333333333333331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4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1</v>
      </c>
      <c r="H12" s="8">
        <f>'Stats Global'!AF17</f>
        <v>3</v>
      </c>
      <c r="I12" s="12">
        <f>'Stats Global'!AE17</f>
        <v>9</v>
      </c>
      <c r="J12" s="8">
        <f>'Stats Global'!AH17</f>
        <v>0.33333333333333331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0.66666666666666663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0.33333333333333331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30" t="s">
        <v>31</v>
      </c>
      <c r="D14" s="8">
        <f>'Stats Global'!AB19</f>
        <v>0.5</v>
      </c>
      <c r="E14" s="12">
        <f>'Stats Global'!AA19</f>
        <v>1</v>
      </c>
      <c r="F14" s="8">
        <f>'Stats Global'!AD19</f>
        <v>0.5</v>
      </c>
      <c r="G14" s="12">
        <f>'Stats Global'!AC19</f>
        <v>1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1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1.6666666666666667</v>
      </c>
      <c r="E15" s="12">
        <f>'Stats Global'!AA20</f>
        <v>5</v>
      </c>
      <c r="F15" s="8">
        <f>'Stats Global'!AD20</f>
        <v>1</v>
      </c>
      <c r="G15" s="12">
        <f>'Stats Global'!AC20</f>
        <v>3</v>
      </c>
      <c r="H15" s="8">
        <f>'Stats Global'!AF20</f>
        <v>0</v>
      </c>
      <c r="I15" s="12">
        <f>'Stats Global'!AE20</f>
        <v>0</v>
      </c>
      <c r="J15" s="8">
        <f>'Stats Global'!AH20</f>
        <v>0.33333333333333331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2.3333333333333335</v>
      </c>
      <c r="E16" s="12">
        <f>'Stats Global'!AA21</f>
        <v>7</v>
      </c>
      <c r="F16" s="8">
        <f>'Stats Global'!AD21</f>
        <v>1</v>
      </c>
      <c r="G16" s="12">
        <f>'Stats Global'!AC21</f>
        <v>3</v>
      </c>
      <c r="H16" s="8">
        <f>'Stats Global'!AF21</f>
        <v>0.66666666666666663</v>
      </c>
      <c r="I16" s="12">
        <f>'Stats Global'!AE21</f>
        <v>2</v>
      </c>
      <c r="J16" s="8">
        <f>'Stats Global'!AH21</f>
        <v>0.33333333333333331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12</v>
      </c>
      <c r="F17" s="8">
        <f>'Stats Global'!AD22</f>
        <v>2</v>
      </c>
      <c r="G17" s="12">
        <f>'Stats Global'!AC22</f>
        <v>6</v>
      </c>
      <c r="H17" s="8">
        <f>'Stats Global'!AF22</f>
        <v>0.66666666666666663</v>
      </c>
      <c r="I17" s="12">
        <f>'Stats Global'!AE22</f>
        <v>2</v>
      </c>
      <c r="J17" s="8">
        <f>'Stats Global'!AH22</f>
        <v>0.66666666666666663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32" t="s">
        <v>119</v>
      </c>
      <c r="C22" s="132"/>
      <c r="D22" s="104"/>
      <c r="X22" s="2" t="s">
        <v>70</v>
      </c>
    </row>
    <row r="23" spans="2:24" ht="14.25" customHeight="1" x14ac:dyDescent="0.9">
      <c r="B23" s="132"/>
      <c r="C23" s="13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"PPG":[0,0.67,6,0,1,0.33,0.67,1,1.67,4,0.67,0.5,1.67,2.33,4,0,0],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"TP":[0,2,12,0,3,1,2,2,5,12,2,1,5,7,12,0,0],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"FPG":[0,0.33,5,0,0,0.33,0.33,0,0.33,0.33,0,0.5,1,1,2,0,0],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"TF":[0,1,10,0,0,1,1,0,1,1,0,1,3,3,6,0,0],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"MPG":[0,0.33,0,0,0.33,0,0.33,0,0.67,3,0,0,0,0.67,0.67,0,0],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"TM":[0,1,0,0,1,0,1,0,2,9,0,0,0,2,2,0,0],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"TPG":[0,0,0.5,0,0.33,0,0,0.5,0.33,0.33,0.33,0,0.33,0.33,0.67,0,0],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"TT":[0,0,1,0,1,0,0,1,1,1,1,0,1,1,2,0,0],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0.67,</v>
      </c>
      <c r="E51" s="18" t="str">
        <f t="shared" si="7"/>
        <v>2,</v>
      </c>
      <c r="F51" s="18" t="str">
        <f t="shared" si="8"/>
        <v>0.33,</v>
      </c>
      <c r="G51" s="18" t="str">
        <f t="shared" si="9"/>
        <v>1,</v>
      </c>
      <c r="H51" s="18" t="str">
        <f t="shared" si="10"/>
        <v>0.33,</v>
      </c>
      <c r="I51" s="18" t="str">
        <f t="shared" si="11"/>
        <v>1,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6,</v>
      </c>
      <c r="E52" s="18" t="str">
        <f t="shared" si="7"/>
        <v>12,</v>
      </c>
      <c r="F52" s="18" t="str">
        <f t="shared" si="8"/>
        <v>5,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0.5,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1,</v>
      </c>
      <c r="E54" s="18" t="str">
        <f t="shared" si="7"/>
        <v>3,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0.33,</v>
      </c>
      <c r="I54" s="18" t="str">
        <f t="shared" si="11"/>
        <v>1,</v>
      </c>
      <c r="J54" s="18" t="str">
        <f t="shared" si="12"/>
        <v>0.33,</v>
      </c>
      <c r="K54" s="18" t="str">
        <f t="shared" si="13"/>
        <v>1,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0.33,</v>
      </c>
      <c r="E55" s="18" t="str">
        <f t="shared" si="7"/>
        <v>1,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2,</v>
      </c>
      <c r="F56" s="18" t="str">
        <f t="shared" si="8"/>
        <v>0.33,</v>
      </c>
      <c r="G56" s="18" t="str">
        <f t="shared" si="9"/>
        <v>1,</v>
      </c>
      <c r="H56" s="18" t="str">
        <f t="shared" si="10"/>
        <v>0.33,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1,</v>
      </c>
      <c r="E57" s="18" t="str">
        <f t="shared" si="7"/>
        <v>2,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0.5,</v>
      </c>
      <c r="K57" s="18" t="str">
        <f t="shared" si="13"/>
        <v>1,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1.67,</v>
      </c>
      <c r="E58" s="18" t="str">
        <f t="shared" si="7"/>
        <v>5,</v>
      </c>
      <c r="F58" s="18" t="str">
        <f t="shared" si="8"/>
        <v>0.33,</v>
      </c>
      <c r="G58" s="18" t="str">
        <f t="shared" si="9"/>
        <v>1,</v>
      </c>
      <c r="H58" s="18" t="str">
        <f t="shared" si="10"/>
        <v>0.67,</v>
      </c>
      <c r="I58" s="18" t="str">
        <f t="shared" si="11"/>
        <v>2,</v>
      </c>
      <c r="J58" s="18" t="str">
        <f t="shared" si="12"/>
        <v>0.33,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4,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1,</v>
      </c>
      <c r="H59" s="18" t="str">
        <f t="shared" si="10"/>
        <v>3,</v>
      </c>
      <c r="I59" s="18" t="str">
        <f t="shared" si="11"/>
        <v>9,</v>
      </c>
      <c r="J59" s="18" t="str">
        <f t="shared" si="12"/>
        <v>0.33,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0.33,</v>
      </c>
      <c r="K60" s="18" t="str">
        <f t="shared" si="13"/>
        <v>1,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0.5,</v>
      </c>
      <c r="E61" s="18" t="str">
        <f t="shared" si="7"/>
        <v>1,</v>
      </c>
      <c r="F61" s="18" t="str">
        <f t="shared" si="8"/>
        <v>0.5,</v>
      </c>
      <c r="G61" s="18" t="str">
        <f t="shared" si="9"/>
        <v>1,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1.67,</v>
      </c>
      <c r="E62" s="18" t="str">
        <f t="shared" si="7"/>
        <v>5,</v>
      </c>
      <c r="F62" s="18" t="str">
        <f t="shared" si="8"/>
        <v>1,</v>
      </c>
      <c r="G62" s="18" t="str">
        <f t="shared" si="9"/>
        <v>3,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0.33,</v>
      </c>
      <c r="K62" s="18" t="str">
        <f t="shared" si="13"/>
        <v>1,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2.33,</v>
      </c>
      <c r="E63" s="18" t="str">
        <f t="shared" si="7"/>
        <v>7,</v>
      </c>
      <c r="F63" s="18" t="str">
        <f t="shared" si="8"/>
        <v>1,</v>
      </c>
      <c r="G63" s="18" t="str">
        <f t="shared" si="9"/>
        <v>3,</v>
      </c>
      <c r="H63" s="18" t="str">
        <f t="shared" si="10"/>
        <v>0.67,</v>
      </c>
      <c r="I63" s="18" t="str">
        <f t="shared" si="11"/>
        <v>2,</v>
      </c>
      <c r="J63" s="18" t="str">
        <f t="shared" si="12"/>
        <v>0.33,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12,</v>
      </c>
      <c r="F64" s="18" t="str">
        <f t="shared" si="8"/>
        <v>2,</v>
      </c>
      <c r="G64" s="18" t="str">
        <f t="shared" si="9"/>
        <v>6,</v>
      </c>
      <c r="H64" s="18" t="str">
        <f t="shared" si="10"/>
        <v>0.67,</v>
      </c>
      <c r="I64" s="18" t="str">
        <f t="shared" si="11"/>
        <v>2,</v>
      </c>
      <c r="J64" s="18" t="str">
        <f t="shared" si="12"/>
        <v>0.67,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J1" zoomScale="70" zoomScaleNormal="70" workbookViewId="0">
      <selection activeCell="AB25" sqref="AB2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1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18.666666666666668</v>
      </c>
      <c r="T6" s="129">
        <f>AVERAGE(C5:C30)</f>
        <v>11.666666666666666</v>
      </c>
      <c r="U6" s="129">
        <f>AVERAGE(D5:D30)</f>
        <v>6</v>
      </c>
      <c r="V6" s="129">
        <f>AVERAGE(E5:E30)</f>
        <v>1</v>
      </c>
      <c r="Z6" s="74" t="s">
        <v>167</v>
      </c>
      <c r="AA6" s="1">
        <f>AA27+AA46+AA65+AL27+AL46+AL65+AA84+AL84</f>
        <v>3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28" t="str">
        <f>'Preseason 3'!B45</f>
        <v>13-July</v>
      </c>
      <c r="C7" s="128">
        <f>'Preseason 3'!C45</f>
        <v>8</v>
      </c>
      <c r="D7" s="128">
        <f>'Preseason 3'!D45</f>
        <v>4</v>
      </c>
      <c r="E7" s="128">
        <f>'Preseason 3'!E45</f>
        <v>1</v>
      </c>
      <c r="F7" s="128">
        <f>'Preseason 3'!F45</f>
        <v>8</v>
      </c>
      <c r="G7" s="128">
        <f>'Preseason 3'!G45</f>
        <v>2</v>
      </c>
      <c r="H7" s="128">
        <f>'Preseason 3'!H45</f>
        <v>0</v>
      </c>
      <c r="I7" s="128">
        <f>'Preseason 3'!I45</f>
        <v>4</v>
      </c>
      <c r="J7" s="128">
        <f>'Preseason 3'!J45</f>
        <v>4</v>
      </c>
      <c r="K7" s="128">
        <f>'Preseason 3'!K45</f>
        <v>1</v>
      </c>
      <c r="L7" s="128">
        <f>'Preseason 3'!L45</f>
        <v>1</v>
      </c>
      <c r="M7" s="128">
        <f>'Preseason 3'!M45</f>
        <v>4</v>
      </c>
      <c r="N7" s="128">
        <f>'Preseason 3'!N45</f>
        <v>2</v>
      </c>
      <c r="O7" s="128">
        <f>'Preseason 3'!O45</f>
        <v>3</v>
      </c>
      <c r="P7" s="128">
        <f>'Preseason 3'!P45</f>
        <v>2</v>
      </c>
      <c r="Q7" s="128">
        <f>'Preseason 3'!Q45</f>
        <v>1</v>
      </c>
      <c r="S7" s="3" t="s">
        <v>83</v>
      </c>
      <c r="T7" s="6">
        <f>T6/$S$6</f>
        <v>0.62499999999999989</v>
      </c>
      <c r="U7" s="6">
        <f>U6/$S$6</f>
        <v>0.3214285714285714</v>
      </c>
      <c r="V7" s="6">
        <f>V6/$S$6</f>
        <v>5.3571428571428568E-2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1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0.66666666666666663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0.33333333333333331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0.33333333333333331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6</v>
      </c>
      <c r="AC10" s="71">
        <f t="shared" si="1"/>
        <v>10</v>
      </c>
      <c r="AD10" s="72">
        <f>IF($AA$6-Table1[[#This Row],[Missed Games]]=0, 0,Table1[[#This Row],[Finishes]]/($AA$6-Table1[[#This Row],[Missed Games]]))</f>
        <v>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1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3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3</v>
      </c>
      <c r="AB12" s="70">
        <f>IF($AA$6-Table1[[#This Row],[Missed Games]]=0, 0,Table1[[#This Row],[Points]]/($AA$6-Table1[[#This Row],[Missed Games]]))</f>
        <v>1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1</v>
      </c>
      <c r="AF12" s="72">
        <f>IF($AA$6-Table1[[#This Row],[Missed Games]]=0, 0,Table1[[#This Row],[Midranges]]/($AA$6-Table1[[#This Row],[Missed Games]]))</f>
        <v>0.33333333333333331</v>
      </c>
      <c r="AG12" s="71">
        <f t="shared" si="3"/>
        <v>1</v>
      </c>
      <c r="AH12" s="72">
        <f>IF($AA$6-Table1[[#This Row],[Missed Games]]=0, 0,Table1[[#This Row],[Threes]]/($AA$6-Table1[[#This Row],[Missed Games]]))</f>
        <v>0.33333333333333331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0.33333333333333331</v>
      </c>
      <c r="AC13" s="71">
        <f t="shared" si="1"/>
        <v>1</v>
      </c>
      <c r="AD13" s="72">
        <f>IF($AA$6-Table1[[#This Row],[Missed Games]]=0, 0,Table1[[#This Row],[Finishes]]/($AA$6-Table1[[#This Row],[Missed Games]]))</f>
        <v>0.33333333333333331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0.66666666666666663</v>
      </c>
      <c r="AC14" s="71">
        <f t="shared" si="1"/>
        <v>1</v>
      </c>
      <c r="AD14" s="72">
        <f>IF($AA$6-Table1[[#This Row],[Missed Games]]=0, 0,Table1[[#This Row],[Finishes]]/($AA$6-Table1[[#This Row],[Missed Games]]))</f>
        <v>0.33333333333333331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0.33333333333333331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2</v>
      </c>
      <c r="AB15" s="70">
        <f>IF($AA$6-Table1[[#This Row],[Missed Games]]=0, 0,Table1[[#This Row],[Points]]/($AA$6-Table1[[#This Row],[Missed Games]]))</f>
        <v>1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1</v>
      </c>
      <c r="AH15" s="72">
        <f>IF($AA$6-Table1[[#This Row],[Missed Games]]=0, 0,Table1[[#This Row],[Threes]]/($AA$6-Table1[[#This Row],[Missed Games]]))</f>
        <v>0.5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5</v>
      </c>
      <c r="AB16" s="70">
        <f>IF($AA$6-Table1[[#This Row],[Missed Games]]=0, 0,Table1[[#This Row],[Points]]/($AA$6-Table1[[#This Row],[Missed Games]]))</f>
        <v>1.6666666666666667</v>
      </c>
      <c r="AC16" s="71">
        <f t="shared" si="1"/>
        <v>1</v>
      </c>
      <c r="AD16" s="72">
        <f>IF($AA$6-Table1[[#This Row],[Missed Games]]=0, 0,Table1[[#This Row],[Finishes]]/($AA$6-Table1[[#This Row],[Missed Games]]))</f>
        <v>0.33333333333333331</v>
      </c>
      <c r="AE16" s="71">
        <f t="shared" si="2"/>
        <v>2</v>
      </c>
      <c r="AF16" s="72">
        <f>IF($AA$6-Table1[[#This Row],[Missed Games]]=0, 0,Table1[[#This Row],[Midranges]]/($AA$6-Table1[[#This Row],[Missed Games]]))</f>
        <v>0.66666666666666663</v>
      </c>
      <c r="AG16" s="71">
        <f t="shared" si="3"/>
        <v>1</v>
      </c>
      <c r="AH16" s="72">
        <f>IF($AA$6-Table1[[#This Row],[Missed Games]]=0, 0,Table1[[#This Row],[Threes]]/($AA$6-Table1[[#This Row],[Missed Games]]))</f>
        <v>0.33333333333333331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4</v>
      </c>
      <c r="AC17" s="71">
        <f t="shared" si="1"/>
        <v>1</v>
      </c>
      <c r="AD17" s="72">
        <f>IF($AA$6-Table1[[#This Row],[Missed Games]]=0, 0,Table1[[#This Row],[Finishes]]/($AA$6-Table1[[#This Row],[Missed Games]]))</f>
        <v>0.33333333333333331</v>
      </c>
      <c r="AE17" s="71">
        <f t="shared" si="2"/>
        <v>9</v>
      </c>
      <c r="AF17" s="72">
        <f>IF($AA$6-Table1[[#This Row],[Missed Games]]=0, 0,Table1[[#This Row],[Midranges]]/($AA$6-Table1[[#This Row],[Missed Games]]))</f>
        <v>3</v>
      </c>
      <c r="AG17" s="71">
        <f t="shared" si="3"/>
        <v>1</v>
      </c>
      <c r="AH17" s="72">
        <f>IF($AA$6-Table1[[#This Row],[Missed Games]]=0, 0,Table1[[#This Row],[Threes]]/($AA$6-Table1[[#This Row],[Missed Games]]))</f>
        <v>0.33333333333333331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0.66666666666666663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0.33333333333333331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ref="AA19" si="5">SUM(AA40,AL40,AA60,AL60,AA80,AL80,AA100,AL100)</f>
        <v>1</v>
      </c>
      <c r="AB19" s="70">
        <f>IF($AA$6-Table1[[#This Row],[Missed Games]]=0, 0,Table1[[#This Row],[Points]]/($AA$6-Table1[[#This Row],[Missed Games]]))</f>
        <v>0.5</v>
      </c>
      <c r="AC19" s="71">
        <f t="shared" ref="AC19" si="6">SUM(AB40,AM40,AB60,AM60,AB80,AM80,AB100,AM100)</f>
        <v>1</v>
      </c>
      <c r="AD19" s="72">
        <f>IF($AA$6-Table1[[#This Row],[Missed Games]]=0, 0,Table1[[#This Row],[Finishes]]/($AA$6-Table1[[#This Row],[Missed Games]]))</f>
        <v>0.5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5</v>
      </c>
      <c r="AB20" s="70">
        <f>IF($AA$6-Table1[[#This Row],[Missed Games]]=0, 0,Table1[[#This Row],[Points]]/($AA$6-Table1[[#This Row],[Missed Games]]))</f>
        <v>1.6666666666666667</v>
      </c>
      <c r="AC20" s="71">
        <f t="shared" si="1"/>
        <v>3</v>
      </c>
      <c r="AD20" s="125">
        <f>IF($AA$6-Table1[[#This Row],[Missed Games]]=0, 0,Table1[[#This Row],[Finishes]]/($AA$6-Table1[[#This Row],[Missed Games]]))</f>
        <v>1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0.33333333333333331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7</v>
      </c>
      <c r="AB21" s="70">
        <f>IF($AA$6-Table1[[#This Row],[Missed Games]]=0, 0,Table1[[#This Row],[Points]]/($AA$6-Table1[[#This Row],[Missed Games]]))</f>
        <v>2.3333333333333335</v>
      </c>
      <c r="AC21" s="71">
        <f t="shared" si="1"/>
        <v>3</v>
      </c>
      <c r="AD21" s="125">
        <f>IF($AA$6-Table1[[#This Row],[Missed Games]]=0, 0,Table1[[#This Row],[Finishes]]/($AA$6-Table1[[#This Row],[Missed Games]]))</f>
        <v>1</v>
      </c>
      <c r="AE21" s="71">
        <f t="shared" si="2"/>
        <v>2</v>
      </c>
      <c r="AF21" s="125">
        <f>IF($AA$6-Table1[[#This Row],[Missed Games]]=0, 0,Table1[[#This Row],[Midranges]]/($AA$6-Table1[[#This Row],[Missed Games]]))</f>
        <v>0.66666666666666663</v>
      </c>
      <c r="AG21" s="71">
        <f t="shared" si="3"/>
        <v>1</v>
      </c>
      <c r="AH21" s="125">
        <f>IF($AA$6-Table1[[#This Row],[Missed Games]]=0, 0,Table1[[#This Row],[Threes]]/($AA$6-Table1[[#This Row],[Missed Games]]))</f>
        <v>0.33333333333333331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12</v>
      </c>
      <c r="AB22" s="70">
        <f>IF($AA$6-Table1[[#This Row],[Missed Games]]=0, 0,Table1[[#This Row],[Points]]/($AA$6-Table1[[#This Row],[Missed Games]]))</f>
        <v>4</v>
      </c>
      <c r="AC22" s="71">
        <f t="shared" si="1"/>
        <v>6</v>
      </c>
      <c r="AD22" s="125">
        <f>IF($AA$6-Table1[[#This Row],[Missed Games]]=0, 0,Table1[[#This Row],[Finishes]]/($AA$6-Table1[[#This Row],[Missed Games]]))</f>
        <v>2</v>
      </c>
      <c r="AE22" s="71">
        <f t="shared" si="2"/>
        <v>2</v>
      </c>
      <c r="AF22" s="125">
        <f>IF($AA$6-Table1[[#This Row],[Missed Games]]=0, 0,Table1[[#This Row],[Midranges]]/($AA$6-Table1[[#This Row],[Missed Games]]))</f>
        <v>0.66666666666666663</v>
      </c>
      <c r="AG22" s="71">
        <f t="shared" si="3"/>
        <v>2</v>
      </c>
      <c r="AH22" s="125">
        <f>IF($AA$6-Table1[[#This Row],[Missed Games]]=0, 0,Table1[[#This Row],[Threes]]/($AA$6-Table1[[#This Row],[Missed Games]]))</f>
        <v>0.66666666666666663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>
        <f>AVERAGE(Table1[Average])</f>
        <v>1.4411764705882353</v>
      </c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 t="shared" si="9"/>
        <v>0.66666666666666663</v>
      </c>
      <c r="AF30" s="35">
        <f t="shared" si="10"/>
        <v>0.33333333333333331</v>
      </c>
      <c r="AG30" s="34">
        <f t="shared" si="11"/>
        <v>0.33333333333333331</v>
      </c>
      <c r="AH30" s="35">
        <f t="shared" si="12"/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 t="shared" si="9"/>
        <v>4</v>
      </c>
      <c r="AF31" s="35">
        <f t="shared" si="10"/>
        <v>3.3333333333333335</v>
      </c>
      <c r="AG31" s="34">
        <f t="shared" si="11"/>
        <v>0</v>
      </c>
      <c r="AH31" s="35">
        <f t="shared" si="12"/>
        <v>0.33333333333333331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 t="shared" si="9"/>
        <v>1</v>
      </c>
      <c r="AF33" s="35">
        <f t="shared" si="10"/>
        <v>0</v>
      </c>
      <c r="AG33" s="34">
        <f t="shared" si="11"/>
        <v>0.33333333333333331</v>
      </c>
      <c r="AH33" s="35">
        <f t="shared" si="12"/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 t="shared" si="9"/>
        <v>0.33333333333333331</v>
      </c>
      <c r="AF34" s="35">
        <f t="shared" si="10"/>
        <v>0.33333333333333331</v>
      </c>
      <c r="AG34" s="34">
        <f t="shared" si="11"/>
        <v>0</v>
      </c>
      <c r="AH34" s="35">
        <f t="shared" si="12"/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 t="shared" si="9"/>
        <v>0.66666666666666663</v>
      </c>
      <c r="AF35" s="35">
        <f t="shared" si="10"/>
        <v>0.33333333333333331</v>
      </c>
      <c r="AG35" s="34">
        <f t="shared" si="11"/>
        <v>0.33333333333333331</v>
      </c>
      <c r="AH35" s="35">
        <f t="shared" si="12"/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 t="shared" si="9"/>
        <v>0.66666666666666663</v>
      </c>
      <c r="AF36" s="35">
        <f t="shared" si="10"/>
        <v>0</v>
      </c>
      <c r="AG36" s="34">
        <f t="shared" si="11"/>
        <v>0</v>
      </c>
      <c r="AH36" s="35">
        <f t="shared" si="12"/>
        <v>0.33333333333333331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 t="shared" si="9"/>
        <v>1.6666666666666667</v>
      </c>
      <c r="AF37" s="35">
        <f t="shared" si="10"/>
        <v>0.33333333333333331</v>
      </c>
      <c r="AG37" s="34">
        <f t="shared" si="11"/>
        <v>0.66666666666666663</v>
      </c>
      <c r="AH37" s="35">
        <f t="shared" si="12"/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 t="shared" si="9"/>
        <v>4</v>
      </c>
      <c r="AF38" s="35">
        <f t="shared" si="10"/>
        <v>0.33333333333333331</v>
      </c>
      <c r="AG38" s="34">
        <f t="shared" si="11"/>
        <v>3</v>
      </c>
      <c r="AH38" s="35">
        <f t="shared" si="12"/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 t="shared" si="9"/>
        <v>0.66666666666666663</v>
      </c>
      <c r="AF39" s="35">
        <f t="shared" si="10"/>
        <v>0</v>
      </c>
      <c r="AG39" s="34">
        <f t="shared" si="11"/>
        <v>0</v>
      </c>
      <c r="AH39" s="35">
        <f t="shared" si="12"/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 t="shared" ref="AE40:AE45" si="13">AA40/$AA$27</f>
        <v>0.33333333333333331</v>
      </c>
      <c r="AF40" s="35">
        <f t="shared" ref="AF40:AF45" si="14">AB40/$AA$27</f>
        <v>0.33333333333333331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7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 t="shared" si="13"/>
        <v>1.6666666666666667</v>
      </c>
      <c r="AF41" s="35">
        <f t="shared" si="14"/>
        <v>1</v>
      </c>
      <c r="AG41" s="34">
        <f t="shared" si="15"/>
        <v>0</v>
      </c>
      <c r="AH41" s="35">
        <f t="shared" si="16"/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4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 t="shared" si="13"/>
        <v>2.3333333333333335</v>
      </c>
      <c r="AF42" s="35">
        <f t="shared" si="14"/>
        <v>1</v>
      </c>
      <c r="AG42" s="34">
        <f t="shared" si="15"/>
        <v>0.66666666666666663</v>
      </c>
      <c r="AH42" s="35">
        <f t="shared" si="16"/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7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 t="shared" si="13"/>
        <v>4</v>
      </c>
      <c r="AF43" s="35">
        <f t="shared" si="14"/>
        <v>2</v>
      </c>
      <c r="AG43" s="34">
        <f t="shared" si="15"/>
        <v>0.66666666666666663</v>
      </c>
      <c r="AH43" s="35">
        <f t="shared" si="16"/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28</v>
      </c>
      <c r="V46" s="18">
        <f>U46/AA6</f>
        <v>9.3333333333333339</v>
      </c>
      <c r="W46" s="28">
        <f>U46/SUM($U$46:$U$48)</f>
        <v>0.5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18</v>
      </c>
      <c r="V47" s="18">
        <f>U47/AA6</f>
        <v>6</v>
      </c>
      <c r="W47" s="28">
        <f>U47/SUM($U$46:$U$48)</f>
        <v>0.32142857142857145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10</v>
      </c>
      <c r="V48" s="18">
        <f>U48/AA6</f>
        <v>3.3333333333333335</v>
      </c>
      <c r="W48" s="28">
        <f>U48/SUM($U$46:$U$48)</f>
        <v>0.17857142857142858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0.76923076923076927</v>
      </c>
      <c r="V53" s="39">
        <f>'Statistics LG'!O42</f>
        <v>0.48</v>
      </c>
      <c r="W53" s="39">
        <f>AVERAGE(U53:V53)</f>
        <v>0.62461538461538457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0.23076923076923073</v>
      </c>
      <c r="U54" s="42" t="s">
        <v>131</v>
      </c>
      <c r="V54" s="39">
        <f>'Statistics WW'!L42</f>
        <v>0.16666666666666666</v>
      </c>
      <c r="W54" s="39">
        <f>AVERAGE(T54:V54)</f>
        <v>0.19871794871794868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0.52</v>
      </c>
      <c r="U55" s="39">
        <f>1-V54</f>
        <v>0.83333333333333337</v>
      </c>
      <c r="V55" s="42" t="s">
        <v>131</v>
      </c>
      <c r="W55" s="39">
        <f>AVERAGE(T55:V55)</f>
        <v>0.67666666666666675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7</v>
      </c>
      <c r="U79" s="17">
        <f>U78+'Statistics WW'!D7</f>
        <v>4</v>
      </c>
      <c r="V79" s="17">
        <f>V78+'Statistics 5M'!D7</f>
        <v>7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7</v>
      </c>
      <c r="U80" s="17">
        <f>U79+'Statistics WW'!D8</f>
        <v>4</v>
      </c>
      <c r="V80" s="17">
        <f>V79+'Statistics 5M'!D8</f>
        <v>7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7</v>
      </c>
      <c r="U81" s="17">
        <f>U80+'Statistics WW'!D9</f>
        <v>4</v>
      </c>
      <c r="V81" s="17">
        <f>V80+'Statistics 5M'!D9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7</v>
      </c>
      <c r="U82" s="17">
        <f>U81+'Statistics WW'!D10</f>
        <v>4</v>
      </c>
      <c r="V82" s="17">
        <f>V81+'Statistics 5M'!D10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7</v>
      </c>
      <c r="U83" s="17">
        <f>U82+'Statistics WW'!D11</f>
        <v>4</v>
      </c>
      <c r="V83" s="17">
        <f>V82+'Statistics 5M'!D11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7</v>
      </c>
      <c r="U84" s="17">
        <f>U83+'Statistics WW'!D12</f>
        <v>4</v>
      </c>
      <c r="V84" s="17">
        <f>V83+'Statistics 5M'!D12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7</v>
      </c>
      <c r="U85" s="17">
        <f>U84+'Statistics WW'!D13</f>
        <v>4</v>
      </c>
      <c r="V85" s="17">
        <f>V84+'Statistics 5M'!D13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7</v>
      </c>
      <c r="U86" s="17">
        <f>U85+'Statistics WW'!D14</f>
        <v>4</v>
      </c>
      <c r="V86" s="17">
        <f>V85+'Statistics 5M'!D14</f>
        <v>7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7</v>
      </c>
      <c r="U87" s="17">
        <f>U86+'Statistics WW'!D15</f>
        <v>4</v>
      </c>
      <c r="V87" s="17">
        <f>V86+'Statistics 5M'!D15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7</v>
      </c>
      <c r="U88" s="17">
        <f>U87+'Statistics WW'!D16</f>
        <v>4</v>
      </c>
      <c r="V88" s="17">
        <f>V87+'Statistics 5M'!D16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7</v>
      </c>
      <c r="U89" s="17">
        <f>U88+'Statistics WW'!D17</f>
        <v>4</v>
      </c>
      <c r="V89" s="17">
        <f>V88+'Statistics 5M'!D17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7</v>
      </c>
      <c r="U90" s="17">
        <f>U89+'Statistics WW'!D18</f>
        <v>4</v>
      </c>
      <c r="V90" s="17">
        <f>V89+'Statistics 5M'!D18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H23" sqref="H23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22</v>
      </c>
      <c r="I3" s="86">
        <f>SUM(C4:C40)</f>
        <v>16</v>
      </c>
      <c r="J3" s="83">
        <f>SUM(D4:D40)</f>
        <v>7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207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12</v>
      </c>
      <c r="T4" s="103">
        <f>'Stats Global'!AB22</f>
        <v>4</v>
      </c>
      <c r="U4" s="103">
        <f>'Stats Global'!AC22</f>
        <v>6</v>
      </c>
      <c r="V4" s="103">
        <f>'Stats Global'!AD22</f>
        <v>2</v>
      </c>
      <c r="W4" s="103">
        <f>'Stats Global'!AE22</f>
        <v>2</v>
      </c>
      <c r="X4" s="103">
        <f>'Stats Global'!AF22</f>
        <v>0.66666666666666663</v>
      </c>
      <c r="Y4" s="103">
        <f>'Stats Global'!AG22</f>
        <v>2</v>
      </c>
      <c r="Z4" s="103">
        <f>'Stats Global'!AH22</f>
        <v>0.66666666666666663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210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5</v>
      </c>
      <c r="T5" s="103">
        <f>'Stats Global'!AB16</f>
        <v>1.6666666666666667</v>
      </c>
      <c r="U5" s="103">
        <f>'Stats Global'!AC16</f>
        <v>1</v>
      </c>
      <c r="V5" s="103">
        <f>'Stats Global'!AD16</f>
        <v>0.33333333333333331</v>
      </c>
      <c r="W5" s="103">
        <f>'Stats Global'!AE16</f>
        <v>2</v>
      </c>
      <c r="X5" s="103">
        <f>'Stats Global'!AF16</f>
        <v>0.66666666666666663</v>
      </c>
      <c r="Y5" s="103">
        <f>'Stats Global'!AG16</f>
        <v>1</v>
      </c>
      <c r="Z5" s="103">
        <f>'Stats Global'!AH16</f>
        <v>0.33333333333333331</v>
      </c>
      <c r="AA5" s="103">
        <f>'Stats Global'!AJ16</f>
        <v>0</v>
      </c>
    </row>
    <row r="6" spans="1:30" ht="14.35" customHeight="1" x14ac:dyDescent="0.45">
      <c r="A6" s="80" t="str">
        <f>'Stats Global'!B7</f>
        <v>13-July</v>
      </c>
      <c r="B6" s="88">
        <f>'Stats Global'!F7</f>
        <v>8</v>
      </c>
      <c r="C6" s="88">
        <f>'Stats Global'!G7+'Stats Global'!H7</f>
        <v>2</v>
      </c>
      <c r="D6" s="88">
        <f>'Stats Global'!O7</f>
        <v>3</v>
      </c>
      <c r="E6" s="85" t="s">
        <v>61</v>
      </c>
      <c r="F6" s="85" t="s">
        <v>61</v>
      </c>
      <c r="I6" s="86"/>
      <c r="J6" s="89"/>
      <c r="L6" s="90">
        <f>'Stats Global'!J7</f>
        <v>4</v>
      </c>
      <c r="M6" s="90">
        <f>'Stats Global'!G7</f>
        <v>2</v>
      </c>
      <c r="N6" s="91"/>
      <c r="O6" s="90">
        <f>'Stats Global'!M7</f>
        <v>4</v>
      </c>
      <c r="P6" s="90">
        <f>'Stats Global'!H7</f>
        <v>0</v>
      </c>
      <c r="R6" s="89" t="s">
        <v>58</v>
      </c>
      <c r="S6" s="103">
        <f>'Stats Global'!AA21</f>
        <v>7</v>
      </c>
      <c r="T6" s="103">
        <f>'Stats Global'!AB21</f>
        <v>2.3333333333333335</v>
      </c>
      <c r="U6" s="103">
        <f>'Stats Global'!AC21</f>
        <v>3</v>
      </c>
      <c r="V6" s="103">
        <f>'Stats Global'!AD21</f>
        <v>1</v>
      </c>
      <c r="W6" s="103">
        <f>'Stats Global'!AE21</f>
        <v>2</v>
      </c>
      <c r="X6" s="103">
        <f>'Stats Global'!AF21</f>
        <v>0.66666666666666663</v>
      </c>
      <c r="Y6" s="103">
        <f>'Stats Global'!AG21</f>
        <v>1</v>
      </c>
      <c r="Z6" s="103">
        <f>'Stats Global'!AH21</f>
        <v>0.33333333333333331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1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0.66666666666666663</v>
      </c>
      <c r="U8" s="103">
        <f>'Stats Global'!AC9</f>
        <v>1</v>
      </c>
      <c r="V8" s="103">
        <f>'Stats Global'!AD9</f>
        <v>0.33333333333333331</v>
      </c>
      <c r="W8" s="103">
        <f>'Stats Global'!AE9</f>
        <v>1</v>
      </c>
      <c r="X8" s="103">
        <f>'Stats Global'!AF9</f>
        <v>0.33333333333333331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10</v>
      </c>
      <c r="M41" s="107">
        <f>SUM(M4:M40)</f>
        <v>3</v>
      </c>
      <c r="N41" s="89"/>
      <c r="O41" s="107">
        <f>SUM(O4:O40)</f>
        <v>12</v>
      </c>
      <c r="P41" s="107">
        <f>SUM(P4:P40)</f>
        <v>13</v>
      </c>
    </row>
    <row r="42" spans="1:16" ht="14.25" customHeight="1" x14ac:dyDescent="0.45">
      <c r="L42" s="98">
        <f>L41/(M41+L41)</f>
        <v>0.76923076923076927</v>
      </c>
      <c r="O42" s="98">
        <f>O41/(P41+O41)</f>
        <v>0.48</v>
      </c>
    </row>
    <row r="43" spans="1:16" ht="14.25" customHeight="1" x14ac:dyDescent="0.45">
      <c r="I43" s="99" t="str">
        <f>K43&amp;H3&amp;","&amp;I3&amp;"],"</f>
        <v>"PartA":[22,16],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8.6999999999999993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"PartB":[12,"Angus Walker",6,"Angus Walker",2,"Angus Walker",2,"Angus Walker"],</v>
      </c>
      <c r="K44" s="81" t="s">
        <v>136</v>
      </c>
      <c r="M44" s="101">
        <f>MAX(Table1114[Points])</f>
        <v>12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3.7</v>
      </c>
    </row>
    <row r="45" spans="1:16" ht="14.25" customHeight="1" x14ac:dyDescent="0.45">
      <c r="I45" s="81" t="str">
        <f>K45&amp;O43&amp;","&amp;O44&amp;","&amp;O45&amp;","&amp;O46&amp;","&amp;O47&amp;","&amp;O48&amp;"],"</f>
        <v>"PartC":[8.7,3.7,2.3,1.3,7.3,5.3],</v>
      </c>
      <c r="K45" s="81" t="s">
        <v>137</v>
      </c>
      <c r="M45" s="101">
        <f>MAX(Table1114[Finishes])</f>
        <v>6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"PartD":[10,3,76.9,12,13,48],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Angus Walker</v>
      </c>
      <c r="O46" s="100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101">
        <f>MAX(Table1114[Threes])</f>
        <v>2</v>
      </c>
      <c r="N47" s="81" t="str">
        <f>IF(M47&lt;&gt;0,IF(M47=Y4,R4,IF(M47=Y5,R5,IF(Y6=M47,R6,IF(Y7=M47,R7,R8)))),"N/A")</f>
        <v>Angus Walker</v>
      </c>
      <c r="O47" s="81">
        <f>ROUND(H3/'Stats Global'!AA6,1)</f>
        <v>7.3</v>
      </c>
    </row>
    <row r="48" spans="1:16" ht="14.25" customHeight="1" x14ac:dyDescent="0.45">
      <c r="O48" s="81">
        <f>ROUND(I3/'Stats Global'!AA6,1)</f>
        <v>5.3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I39" sqref="I39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208</v>
      </c>
      <c r="F4" s="85" t="s">
        <v>208</v>
      </c>
      <c r="H4" s="86">
        <f>SUM(B4:B40)</f>
        <v>6</v>
      </c>
      <c r="I4" s="86">
        <f>SUM(C4:C40)</f>
        <v>25</v>
      </c>
      <c r="J4" s="83">
        <f>SUM(D4:D40)</f>
        <v>4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3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1</v>
      </c>
      <c r="M5" s="90">
        <f>'Stats Global'!K6</f>
        <v>8</v>
      </c>
      <c r="N5" s="91"/>
      <c r="O5" s="89" t="s">
        <v>37</v>
      </c>
      <c r="P5" s="103">
        <f>'Stats Global'!AA12</f>
        <v>3</v>
      </c>
      <c r="Q5" s="103">
        <f>'Stats Global'!AB12</f>
        <v>1</v>
      </c>
      <c r="R5" s="103">
        <f>'Stats Global'!AC12</f>
        <v>0</v>
      </c>
      <c r="S5" s="103">
        <f>'Stats Global'!AD12</f>
        <v>0</v>
      </c>
      <c r="T5" s="103">
        <f>'Stats Global'!AE12</f>
        <v>1</v>
      </c>
      <c r="U5" s="103">
        <f>'Stats Global'!AF12</f>
        <v>0.33333333333333331</v>
      </c>
      <c r="V5" s="103">
        <f>'Stats Global'!AG12</f>
        <v>1</v>
      </c>
      <c r="W5" s="103">
        <f>'Stats Global'!AH12</f>
        <v>0.33333333333333331</v>
      </c>
      <c r="X5" s="103">
        <f>'Stats Global'!AJ12</f>
        <v>0</v>
      </c>
    </row>
    <row r="6" spans="1:24" ht="14.25" customHeight="1" x14ac:dyDescent="0.45">
      <c r="A6" s="80" t="str">
        <f>'Stats Global'!B7</f>
        <v>13-July</v>
      </c>
      <c r="B6" s="88">
        <f>'Stats Global'!I7</f>
        <v>4</v>
      </c>
      <c r="C6" s="88">
        <f>'Stats Global'!J7+'Stats Global'!K7</f>
        <v>5</v>
      </c>
      <c r="D6" s="88">
        <f>'Stats Global'!P7</f>
        <v>2</v>
      </c>
      <c r="E6" s="85" t="s">
        <v>215</v>
      </c>
      <c r="F6" s="85" t="s">
        <v>216</v>
      </c>
      <c r="I6" s="86"/>
      <c r="J6" s="89"/>
      <c r="L6" s="90">
        <f>'Stats Global'!N7</f>
        <v>2</v>
      </c>
      <c r="M6" s="90">
        <f>'Stats Global'!K7</f>
        <v>1</v>
      </c>
      <c r="N6" s="91"/>
      <c r="O6" s="89" t="s">
        <v>42</v>
      </c>
      <c r="P6" s="103">
        <f>'Stats Global'!AA13</f>
        <v>1</v>
      </c>
      <c r="Q6" s="103">
        <f>'Stats Global'!AB13</f>
        <v>0.33333333333333331</v>
      </c>
      <c r="R6" s="103">
        <f>'Stats Global'!AC13</f>
        <v>1</v>
      </c>
      <c r="S6" s="103">
        <f>'Stats Global'!AD13</f>
        <v>0.33333333333333331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0.66666666666666663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0.33333333333333331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2</v>
      </c>
      <c r="Q9" s="127">
        <f>'Stats Global'!AB15</f>
        <v>1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1</v>
      </c>
      <c r="W9" s="127">
        <f>'Stats Global'!AH15</f>
        <v>0.5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1</v>
      </c>
      <c r="Q10" s="127">
        <f>'Stats Global'!AB19</f>
        <v>0.5</v>
      </c>
      <c r="R10" s="127">
        <f>'Stats Global'!AC19</f>
        <v>1</v>
      </c>
      <c r="S10" s="127">
        <f>'Stats Global'!AD19</f>
        <v>0.5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3</v>
      </c>
      <c r="M41" s="107">
        <f>SUM(M4:M40)</f>
        <v>15</v>
      </c>
      <c r="N41" s="89"/>
      <c r="O41" s="89"/>
      <c r="P41" s="58"/>
    </row>
    <row r="42" spans="1:16" ht="14.25" customHeight="1" x14ac:dyDescent="0.45">
      <c r="L42" s="98">
        <f>L41/(M41+L41)</f>
        <v>0.16666666666666666</v>
      </c>
      <c r="P42" s="58"/>
    </row>
    <row r="43" spans="1:16" ht="14.25" customHeight="1" x14ac:dyDescent="0.45">
      <c r="J43" s="99" t="str">
        <f>L43&amp;H4&amp;","&amp;I4&amp;"],"</f>
        <v>"PartA":[6,25],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3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"PartB":[3,"Michael Iffland",1,"Lukas Johnston",1,"Michael Iffland",1,"Michael Iffland"],</v>
      </c>
      <c r="L44" s="81" t="s">
        <v>136</v>
      </c>
      <c r="N44" s="101">
        <f>MAX(Table1113[Points])</f>
        <v>3</v>
      </c>
      <c r="O44" s="81" t="str">
        <f>IF(N44&lt;&gt;0,IF(N44=P4,O4,IF(N44=P5,O5,IF(P6=N44,O6,IF(P7=N44,O7,IF(P8=N44,O8,IF(P9=N44,O9,O10)))))),"N/A")</f>
        <v>Michael Iffland</v>
      </c>
      <c r="P44" s="100">
        <f>ROUND(SUM('Stats Global'!AC11,'Stats Global'!AC12,'Stats Global'!AC13,'Stats Global'!AC15,'Stats Global'!AC19,'Stats Global'!AC18,'Stats Global'!AC23)/'Stats Global'!AA6,1)</f>
        <v>0.7</v>
      </c>
    </row>
    <row r="45" spans="1:16" ht="14.25" customHeight="1" x14ac:dyDescent="0.45">
      <c r="J45" s="81" t="str">
        <f>L45&amp;P43&amp;","&amp;P44&amp;","&amp;P45&amp;","&amp;P46&amp;","&amp;P47&amp;","&amp;P48&amp;"],"</f>
        <v>"PartC":[3,0.7,0.3,1,2,8.3],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0.3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"PartD":[3,10,23.1,3,15,16.7],</v>
      </c>
      <c r="L46" s="81" t="s">
        <v>138</v>
      </c>
      <c r="N46" s="101">
        <f>MAX(Table1113[Midranges])</f>
        <v>1</v>
      </c>
      <c r="O46" s="81" t="str">
        <f>IF(N46&lt;&gt;0,IF(N46=T4,O4,IF(N46=T5,O5,IF(T6=N46,O6,IF(T7=N46,O7,IF(T8=N46,O8,IF(T9=N46,O9,O10)))))),"N/A")</f>
        <v>Michael Iffland</v>
      </c>
      <c r="P46" s="100">
        <f>ROUND(SUM('Stats Global'!AG11,'Stats Global'!AG12,'Stats Global'!AG13,'Stats Global'!AG15,'Stats Global'!AG19,'Stats Global'!AG18,'Stats Global'!AG23)/'Stats Global'!AA6,1)</f>
        <v>1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Michael Iffland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8.3000000000000007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J15" sqref="J15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28</v>
      </c>
      <c r="I4" s="86">
        <f>SUM(C4:C40)</f>
        <v>15</v>
      </c>
      <c r="J4" s="83">
        <f>SUM(D4:D40)</f>
        <v>7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6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4</v>
      </c>
      <c r="O5" s="103">
        <f>'Stats Global'!AC17</f>
        <v>1</v>
      </c>
      <c r="P5" s="103">
        <f>'Stats Global'!AD17</f>
        <v>0.33333333333333331</v>
      </c>
      <c r="Q5" s="103">
        <f>'Stats Global'!AE17</f>
        <v>9</v>
      </c>
      <c r="R5" s="103">
        <f>'Stats Global'!AF17</f>
        <v>3</v>
      </c>
      <c r="S5" s="103">
        <f>'Stats Global'!AG17</f>
        <v>1</v>
      </c>
      <c r="T5" s="103">
        <f>'Stats Global'!AH17</f>
        <v>0.33333333333333331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 t="str">
        <f>'Stats Global'!B7</f>
        <v>13-July</v>
      </c>
      <c r="B6" s="88">
        <f>'Stats Global'!L7</f>
        <v>1</v>
      </c>
      <c r="C6" s="88">
        <f>'Stats Global'!M7+'Stats Global'!N7</f>
        <v>6</v>
      </c>
      <c r="D6" s="88">
        <f>'Stats Global'!Q7</f>
        <v>1</v>
      </c>
      <c r="E6" s="85" t="s">
        <v>208</v>
      </c>
      <c r="F6" s="85" t="s">
        <v>55</v>
      </c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6</v>
      </c>
      <c r="O6" s="103">
        <f>'Stats Global'!AC10</f>
        <v>10</v>
      </c>
      <c r="P6" s="103">
        <f>'Stats Global'!AD10</f>
        <v>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5</v>
      </c>
      <c r="N7" s="103">
        <f>'Stats Global'!AB20</f>
        <v>1.6666666666666667</v>
      </c>
      <c r="O7" s="103">
        <f>'Stats Global'!AC20</f>
        <v>3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0.33333333333333331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0.66666666666666663</v>
      </c>
      <c r="O8" s="103">
        <f>'Stats Global'!AC14</f>
        <v>1</v>
      </c>
      <c r="P8" s="103">
        <f>'Stats Global'!AD14</f>
        <v>0.33333333333333331</v>
      </c>
      <c r="Q8" s="103">
        <f>'Stats Global'!AE14</f>
        <v>1</v>
      </c>
      <c r="R8" s="103">
        <f>'Stats Global'!AF14</f>
        <v>0.33333333333333331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"PartA":[28,15],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10.3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5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"PartC":[10.3,5,3.3,1,9.3,5],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3.3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"PartD":[13,12,52,15,3,83.3],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9.3000000000000007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X16" sqref="X16:Z3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>WW/5M</v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X20" sqref="X20:Z22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LG</vt:lpstr>
      <vt:lpstr>Statistics WW</vt:lpstr>
      <vt:lpstr>Statistics 5M</vt:lpstr>
      <vt:lpstr>Template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2023-07-13T23:43:48Z</dcterms:modified>
</cp:coreProperties>
</file>