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B0C27859-3092-4AB4-B02A-214F4B35C3F2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Preseason 3" sheetId="10" r:id="rId7"/>
    <sheet name="Preseason 2" sheetId="9" r:id="rId8"/>
    <sheet name="Preseason 1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9" i="3" l="1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7" i="3"/>
  <c r="B6" i="3"/>
  <c r="B45" i="10"/>
  <c r="Y22" i="10" s="1"/>
  <c r="T44" i="10"/>
  <c r="Z39" i="10"/>
  <c r="Y39" i="10"/>
  <c r="X39" i="10"/>
  <c r="Z38" i="10"/>
  <c r="Y38" i="10"/>
  <c r="X38" i="10"/>
  <c r="Z37" i="10"/>
  <c r="Y37" i="10"/>
  <c r="X37" i="10"/>
  <c r="Z36" i="10"/>
  <c r="Y36" i="10"/>
  <c r="X36" i="10"/>
  <c r="Z35" i="10"/>
  <c r="Y35" i="10"/>
  <c r="X35" i="10"/>
  <c r="Z34" i="10"/>
  <c r="Y34" i="10"/>
  <c r="X34" i="10"/>
  <c r="Z33" i="10"/>
  <c r="Y33" i="10"/>
  <c r="X33" i="10"/>
  <c r="Z32" i="10"/>
  <c r="Y32" i="10"/>
  <c r="X32" i="10"/>
  <c r="Z31" i="10"/>
  <c r="Y31" i="10"/>
  <c r="X31" i="10"/>
  <c r="Z30" i="10"/>
  <c r="Y30" i="10"/>
  <c r="X30" i="10"/>
  <c r="Z29" i="10"/>
  <c r="Y29" i="10"/>
  <c r="X29" i="10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Z21" i="10"/>
  <c r="Y21" i="10"/>
  <c r="X21" i="10"/>
  <c r="Z20" i="10"/>
  <c r="Y20" i="10"/>
  <c r="X20" i="10"/>
  <c r="Z19" i="10"/>
  <c r="Y19" i="10"/>
  <c r="X19" i="10"/>
  <c r="U19" i="10"/>
  <c r="U39" i="10" s="1"/>
  <c r="T19" i="10"/>
  <c r="T39" i="10" s="1"/>
  <c r="S19" i="10"/>
  <c r="S39" i="10" s="1"/>
  <c r="Z18" i="10"/>
  <c r="Y18" i="10"/>
  <c r="X18" i="10"/>
  <c r="U18" i="10"/>
  <c r="R18" i="10" s="1"/>
  <c r="R38" i="10" s="1"/>
  <c r="T18" i="10"/>
  <c r="T38" i="10" s="1"/>
  <c r="S18" i="10"/>
  <c r="S38" i="10" s="1"/>
  <c r="Z17" i="10"/>
  <c r="Y17" i="10"/>
  <c r="X17" i="10"/>
  <c r="U17" i="10"/>
  <c r="U37" i="10" s="1"/>
  <c r="T17" i="10"/>
  <c r="T37" i="10" s="1"/>
  <c r="S17" i="10"/>
  <c r="S37" i="10" s="1"/>
  <c r="R17" i="10"/>
  <c r="R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R12" i="10"/>
  <c r="R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R9" i="10"/>
  <c r="R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Z22" i="7" s="1"/>
  <c r="T44" i="7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U26" i="7"/>
  <c r="T26" i="7"/>
  <c r="S26" i="7"/>
  <c r="R26" i="7"/>
  <c r="Z25" i="7"/>
  <c r="Y25" i="7"/>
  <c r="X25" i="7"/>
  <c r="Z24" i="7"/>
  <c r="Y24" i="7"/>
  <c r="X24" i="7"/>
  <c r="Z23" i="7"/>
  <c r="Y23" i="7"/>
  <c r="X23" i="7"/>
  <c r="Y22" i="7"/>
  <c r="X22" i="7"/>
  <c r="Z21" i="7"/>
  <c r="Y21" i="7"/>
  <c r="X21" i="7"/>
  <c r="Z20" i="7"/>
  <c r="Y20" i="7"/>
  <c r="X20" i="7"/>
  <c r="Z19" i="7"/>
  <c r="Y19" i="7"/>
  <c r="X19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1" i="9"/>
  <c r="Y21" i="9"/>
  <c r="X21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G5" i="3"/>
  <c r="H5" i="3"/>
  <c r="L45" i="8"/>
  <c r="I45" i="8"/>
  <c r="F45" i="8"/>
  <c r="D45" i="8"/>
  <c r="C5" i="3"/>
  <c r="D5" i="3"/>
  <c r="E5" i="3"/>
  <c r="I5" i="3"/>
  <c r="J5" i="3"/>
  <c r="K5" i="3"/>
  <c r="L5" i="3"/>
  <c r="M5" i="3"/>
  <c r="N5" i="3"/>
  <c r="P5" i="3"/>
  <c r="Q5" i="3"/>
  <c r="O45" i="8"/>
  <c r="O5" i="3" s="1"/>
  <c r="B45" i="8"/>
  <c r="T44" i="8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U30" i="8"/>
  <c r="T30" i="8"/>
  <c r="S30" i="8"/>
  <c r="R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G45" i="10" l="1"/>
  <c r="G7" i="3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A38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R7" i="10"/>
  <c r="U38" i="10"/>
  <c r="N45" i="10"/>
  <c r="N7" i="3" s="1"/>
  <c r="L6" i="5" s="1"/>
  <c r="R6" i="10"/>
  <c r="R14" i="10"/>
  <c r="X22" i="10"/>
  <c r="J45" i="10" s="1"/>
  <c r="J7" i="3" s="1"/>
  <c r="L6" i="4" s="1"/>
  <c r="R15" i="10"/>
  <c r="U30" i="10"/>
  <c r="T48" i="10" s="1"/>
  <c r="F45" i="10"/>
  <c r="F7" i="3" s="1"/>
  <c r="R5" i="10"/>
  <c r="R13" i="10"/>
  <c r="H45" i="10"/>
  <c r="H7" i="3" s="1"/>
  <c r="N3" i="10"/>
  <c r="N4" i="10"/>
  <c r="O4" i="10" s="1"/>
  <c r="Q45" i="10" s="1"/>
  <c r="Q7" i="3" s="1"/>
  <c r="D6" i="6" s="1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V6" i="3" s="1"/>
  <c r="X22" i="9"/>
  <c r="Y22" i="9"/>
  <c r="Z22" i="9"/>
  <c r="R8" i="9"/>
  <c r="O4" i="9"/>
  <c r="Q6" i="3" s="1"/>
  <c r="D5" i="6" s="1"/>
  <c r="R7" i="9"/>
  <c r="AG19" i="3"/>
  <c r="AE19" i="3"/>
  <c r="I14" i="2" s="1"/>
  <c r="I61" i="2" s="1"/>
  <c r="N3" i="9"/>
  <c r="O3" i="9" s="1"/>
  <c r="O6" i="3" s="1"/>
  <c r="D5" i="4" s="1"/>
  <c r="AC19" i="3"/>
  <c r="AC13" i="3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T46" i="8"/>
  <c r="R7" i="8"/>
  <c r="R27" i="8" s="1"/>
  <c r="R15" i="8"/>
  <c r="R35" i="8" s="1"/>
  <c r="U38" i="8"/>
  <c r="T48" i="8" s="1"/>
  <c r="N45" i="8"/>
  <c r="R6" i="8"/>
  <c r="R26" i="8" s="1"/>
  <c r="R14" i="8"/>
  <c r="R34" i="8" s="1"/>
  <c r="G45" i="8"/>
  <c r="R13" i="8"/>
  <c r="R33" i="8" s="1"/>
  <c r="H45" i="8"/>
  <c r="R19" i="8"/>
  <c r="R39" i="8" s="1"/>
  <c r="J45" i="8"/>
  <c r="C45" i="8"/>
  <c r="K45" i="8"/>
  <c r="N3" i="8"/>
  <c r="O4" i="8" s="1"/>
  <c r="Q45" i="8" s="1"/>
  <c r="AJ11" i="3"/>
  <c r="AJ15" i="3"/>
  <c r="X9" i="5" s="1"/>
  <c r="AJ19" i="3"/>
  <c r="X10" i="5" s="1"/>
  <c r="AE13" i="3"/>
  <c r="AE14" i="3"/>
  <c r="AF40" i="3"/>
  <c r="AG40" i="3"/>
  <c r="AF41" i="3"/>
  <c r="AG41" i="3"/>
  <c r="AJ20" i="3"/>
  <c r="U7" i="6" s="1"/>
  <c r="AH42" i="3"/>
  <c r="AJ21" i="3"/>
  <c r="AA6" i="4" s="1"/>
  <c r="AJ22" i="3"/>
  <c r="AA4" i="4" s="1"/>
  <c r="AE44" i="3"/>
  <c r="AJ23" i="3"/>
  <c r="X8" i="5" s="1"/>
  <c r="AE24" i="3"/>
  <c r="I19" i="2" s="1"/>
  <c r="AJ24" i="3"/>
  <c r="U9" i="6" s="1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4" i="5"/>
  <c r="L4" i="5"/>
  <c r="M6" i="4"/>
  <c r="O6" i="4"/>
  <c r="P6" i="4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O4" i="4"/>
  <c r="M4" i="4"/>
  <c r="L4" i="4"/>
  <c r="B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C4" i="6"/>
  <c r="B4" i="6"/>
  <c r="D5" i="5"/>
  <c r="B6" i="5"/>
  <c r="C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H29" i="3"/>
  <c r="AF30" i="3"/>
  <c r="AG30" i="3"/>
  <c r="AF31" i="3"/>
  <c r="AE10" i="3"/>
  <c r="AF32" i="3"/>
  <c r="AE12" i="3"/>
  <c r="AF34" i="3"/>
  <c r="AG34" i="3"/>
  <c r="AF35" i="3"/>
  <c r="AG35" i="3"/>
  <c r="AG36" i="3"/>
  <c r="AF37" i="3"/>
  <c r="AG37" i="3"/>
  <c r="AF38" i="3"/>
  <c r="AE17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6" i="3"/>
  <c r="AJ9" i="3"/>
  <c r="AA8" i="4" s="1"/>
  <c r="AJ10" i="3"/>
  <c r="U6" i="6" s="1"/>
  <c r="AJ12" i="3"/>
  <c r="X5" i="5" s="1"/>
  <c r="AJ13" i="3"/>
  <c r="X6" i="5" s="1"/>
  <c r="AJ14" i="3"/>
  <c r="U8" i="6" s="1"/>
  <c r="AJ16" i="3"/>
  <c r="AA5" i="4" s="1"/>
  <c r="AJ17" i="3"/>
  <c r="U5" i="6" s="1"/>
  <c r="AJ18" i="3"/>
  <c r="X7" i="5" s="1"/>
  <c r="AJ8" i="3"/>
  <c r="AA7" i="4" s="1"/>
  <c r="AH31" i="3"/>
  <c r="AC8" i="3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90" i="3"/>
  <c r="S86" i="3"/>
  <c r="S84" i="3"/>
  <c r="D45" i="10" l="1"/>
  <c r="D7" i="3" s="1"/>
  <c r="C7" i="3"/>
  <c r="R33" i="10"/>
  <c r="AA39" i="3"/>
  <c r="R31" i="10"/>
  <c r="AA37" i="3"/>
  <c r="C6" i="6"/>
  <c r="R25" i="10"/>
  <c r="AA31" i="3"/>
  <c r="AE31" i="3" s="1"/>
  <c r="R24" i="10"/>
  <c r="AA30" i="3"/>
  <c r="AE30" i="3" s="1"/>
  <c r="R35" i="10"/>
  <c r="AA41" i="3"/>
  <c r="R27" i="10"/>
  <c r="AA33" i="3"/>
  <c r="R39" i="10"/>
  <c r="AA45" i="3"/>
  <c r="AE45" i="3" s="1"/>
  <c r="R28" i="10"/>
  <c r="AA34" i="3"/>
  <c r="R34" i="10"/>
  <c r="AA40" i="3"/>
  <c r="AA19" i="3" s="1"/>
  <c r="R23" i="10"/>
  <c r="AA29" i="3"/>
  <c r="R26" i="10"/>
  <c r="AA32" i="3"/>
  <c r="AA11" i="3" s="1"/>
  <c r="AB11" i="3" s="1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J4" i="5" s="1"/>
  <c r="T42" i="3" s="1"/>
  <c r="T45" i="7"/>
  <c r="O3" i="7"/>
  <c r="O45" i="7" s="1"/>
  <c r="O5" i="7"/>
  <c r="P45" i="7" s="1"/>
  <c r="AD13" i="3"/>
  <c r="H45" i="9"/>
  <c r="K45" i="9"/>
  <c r="K6" i="3" s="1"/>
  <c r="M5" i="5" s="1"/>
  <c r="M41" i="5" s="1"/>
  <c r="G45" i="9"/>
  <c r="N45" i="9"/>
  <c r="J45" i="9"/>
  <c r="M45" i="9"/>
  <c r="L6" i="3"/>
  <c r="B5" i="6" s="1"/>
  <c r="H6" i="3"/>
  <c r="P5" i="4" s="1"/>
  <c r="P41" i="4" s="1"/>
  <c r="N6" i="3"/>
  <c r="L5" i="5" s="1"/>
  <c r="L41" i="5" s="1"/>
  <c r="G6" i="3"/>
  <c r="M5" i="4" s="1"/>
  <c r="M41" i="4" s="1"/>
  <c r="I6" i="3"/>
  <c r="B5" i="5" s="1"/>
  <c r="H4" i="5" s="1"/>
  <c r="P47" i="5" s="1"/>
  <c r="F6" i="3"/>
  <c r="B5" i="4" s="1"/>
  <c r="J6" i="3"/>
  <c r="M6" i="3"/>
  <c r="R39" i="9"/>
  <c r="R31" i="9"/>
  <c r="AA16" i="3"/>
  <c r="R32" i="9"/>
  <c r="R27" i="9"/>
  <c r="AA12" i="3"/>
  <c r="AB12" i="3" s="1"/>
  <c r="R33" i="9"/>
  <c r="R25" i="9"/>
  <c r="D6" i="3"/>
  <c r="C6" i="3"/>
  <c r="R28" i="9"/>
  <c r="AE34" i="3"/>
  <c r="R35" i="9"/>
  <c r="AH19" i="3"/>
  <c r="AD19" i="3"/>
  <c r="AF19" i="3"/>
  <c r="AB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AA20" i="3"/>
  <c r="E15" i="2" s="1"/>
  <c r="AE41" i="3"/>
  <c r="AF43" i="3"/>
  <c r="AC22" i="3"/>
  <c r="G17" i="2" s="1"/>
  <c r="AE43" i="3"/>
  <c r="AA22" i="3"/>
  <c r="E17" i="2" s="1"/>
  <c r="AF44" i="3"/>
  <c r="AC23" i="3"/>
  <c r="G18" i="2" s="1"/>
  <c r="AG43" i="3"/>
  <c r="AE22" i="3"/>
  <c r="I17" i="2" s="1"/>
  <c r="AG42" i="3"/>
  <c r="AE21" i="3"/>
  <c r="I16" i="2" s="1"/>
  <c r="AF42" i="3"/>
  <c r="AC21" i="3"/>
  <c r="G16" i="2" s="1"/>
  <c r="AA9" i="3"/>
  <c r="AC11" i="3"/>
  <c r="AD11" i="3" s="1"/>
  <c r="AE20" i="3"/>
  <c r="I15" i="2" s="1"/>
  <c r="AG21" i="3"/>
  <c r="K16" i="2" s="1"/>
  <c r="AC10" i="3"/>
  <c r="AC20" i="3"/>
  <c r="G15" i="2" s="1"/>
  <c r="AA23" i="3"/>
  <c r="E18" i="2" s="1"/>
  <c r="AC17" i="3"/>
  <c r="AC9" i="3"/>
  <c r="AC16" i="3"/>
  <c r="AE9" i="3"/>
  <c r="AG10" i="3"/>
  <c r="AG45" i="3"/>
  <c r="AE16" i="3"/>
  <c r="AG8" i="3"/>
  <c r="AC14" i="3"/>
  <c r="AE15" i="3"/>
  <c r="J3" i="4"/>
  <c r="T41" i="3" s="1"/>
  <c r="J4" i="6"/>
  <c r="AG12" i="3"/>
  <c r="H3" i="4"/>
  <c r="O47" i="4" s="1"/>
  <c r="H4" i="6"/>
  <c r="Q36" i="6" s="1"/>
  <c r="AG16" i="3"/>
  <c r="AA8" i="3"/>
  <c r="AG13" i="3"/>
  <c r="AH13" i="3" s="1"/>
  <c r="AG18" i="3"/>
  <c r="AF29" i="3"/>
  <c r="AA15" i="3"/>
  <c r="AG33" i="3"/>
  <c r="AG38" i="3"/>
  <c r="AE18" i="3"/>
  <c r="AG31" i="3"/>
  <c r="AE37" i="3"/>
  <c r="AE33" i="3"/>
  <c r="O44" i="4" l="1"/>
  <c r="T45" i="10"/>
  <c r="U6" i="3"/>
  <c r="AA10" i="3"/>
  <c r="E14" i="2"/>
  <c r="E61" i="2" s="1"/>
  <c r="P10" i="5"/>
  <c r="AA24" i="3"/>
  <c r="E19" i="2" s="1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L41" i="4" s="1"/>
  <c r="C5" i="5"/>
  <c r="I4" i="5" s="1"/>
  <c r="P48" i="5" s="1"/>
  <c r="O5" i="4"/>
  <c r="O41" i="4" s="1"/>
  <c r="C5" i="6"/>
  <c r="I4" i="6" s="1"/>
  <c r="Q37" i="6" s="1"/>
  <c r="C5" i="4"/>
  <c r="I3" i="4" s="1"/>
  <c r="O48" i="4" s="1"/>
  <c r="S5" i="4"/>
  <c r="AB16" i="3"/>
  <c r="AD20" i="3"/>
  <c r="O7" i="6"/>
  <c r="T6" i="3"/>
  <c r="S6" i="3"/>
  <c r="AA13" i="3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AG44" i="3"/>
  <c r="AE23" i="3"/>
  <c r="I18" i="2" s="1"/>
  <c r="AE35" i="3"/>
  <c r="AA14" i="3"/>
  <c r="AG32" i="3"/>
  <c r="AE11" i="3"/>
  <c r="AF33" i="3"/>
  <c r="AC12" i="3"/>
  <c r="AH40" i="3"/>
  <c r="AG29" i="3"/>
  <c r="AE8" i="3"/>
  <c r="O45" i="4" s="1"/>
  <c r="AH41" i="3"/>
  <c r="AG20" i="3"/>
  <c r="K15" i="2" s="1"/>
  <c r="AH32" i="3"/>
  <c r="AG11" i="3"/>
  <c r="AG24" i="3"/>
  <c r="K19" i="2" s="1"/>
  <c r="AH45" i="3"/>
  <c r="AE38" i="3"/>
  <c r="AA17" i="3"/>
  <c r="AH38" i="3"/>
  <c r="AG17" i="3"/>
  <c r="Q35" i="6" s="1"/>
  <c r="AF36" i="3"/>
  <c r="AC15" i="3"/>
  <c r="AE40" i="3"/>
  <c r="AH36" i="3"/>
  <c r="AG15" i="3"/>
  <c r="AH35" i="3"/>
  <c r="AG14" i="3"/>
  <c r="AH44" i="3"/>
  <c r="AG23" i="3"/>
  <c r="K18" i="2" s="1"/>
  <c r="AH43" i="3"/>
  <c r="AG22" i="3"/>
  <c r="K17" i="2" s="1"/>
  <c r="AE42" i="3"/>
  <c r="AA21" i="3"/>
  <c r="E16" i="2" s="1"/>
  <c r="AF45" i="3"/>
  <c r="AC24" i="3"/>
  <c r="G19" i="2" s="1"/>
  <c r="AE39" i="3"/>
  <c r="AA18" i="3"/>
  <c r="P43" i="5" s="1"/>
  <c r="AH30" i="3"/>
  <c r="AG9" i="3"/>
  <c r="O46" i="4" s="1"/>
  <c r="AF39" i="3"/>
  <c r="AC18" i="3"/>
  <c r="AH33" i="3"/>
  <c r="AH34" i="3"/>
  <c r="AE29" i="3"/>
  <c r="AH37" i="3"/>
  <c r="AH39" i="3"/>
  <c r="AE32" i="3"/>
  <c r="AG39" i="3"/>
  <c r="AE36" i="3"/>
  <c r="Q32" i="6" l="1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AB17" i="3"/>
  <c r="S6" i="4"/>
  <c r="M44" i="4" s="1"/>
  <c r="N44" i="4" s="1"/>
  <c r="AB21" i="3"/>
  <c r="D16" i="2" s="1"/>
  <c r="P7" i="5"/>
  <c r="N44" i="5" s="1"/>
  <c r="O44" i="5" s="1"/>
  <c r="AB18" i="3"/>
  <c r="N46" i="5"/>
  <c r="O46" i="5" s="1"/>
  <c r="S82" i="3"/>
  <c r="S81" i="3"/>
  <c r="S80" i="3"/>
  <c r="S79" i="3"/>
  <c r="O33" i="6" l="1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H58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<sst xmlns="http://schemas.openxmlformats.org/spreadsheetml/2006/main" count="1082" uniqueCount="217">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</sst>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1"/>
    <xf numFmtId="9" fontId="14" fillId="0" borderId="0" applyFont="0" applyFill="0" applyBorder="0" applyAlignment="0" applyProtection="0"/>
  </cellStyleXfs>
  <cellXfs count="133">
    <xf numFmtId="0" fontId="0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6" fillId="0" borderId="0" xfId="0" applyFont="1"/>
    <xf numFmtId="0" fontId="15" fillId="0" borderId="1" xfId="0" applyFont="1" applyBorder="1"/>
    <xf numFmtId="2" fontId="15" fillId="0" borderId="0" xfId="0" applyNumberFormat="1" applyFont="1"/>
    <xf numFmtId="164" fontId="17" fillId="0" borderId="0" xfId="0" applyNumberFormat="1" applyFont="1"/>
    <xf numFmtId="0" fontId="16" fillId="0" borderId="0" xfId="0" applyFont="1" applyAlignment="1"/>
    <xf numFmtId="2" fontId="14" fillId="0" borderId="0" xfId="0" applyNumberFormat="1" applyFont="1"/>
    <xf numFmtId="1" fontId="14" fillId="0" borderId="0" xfId="0" applyNumberFormat="1" applyFont="1"/>
    <xf numFmtId="1" fontId="15" fillId="0" borderId="0" xfId="0" applyNumberFormat="1" applyFont="1"/>
    <xf numFmtId="10" fontId="15" fillId="0" borderId="0" xfId="0" applyNumberFormat="1" applyFont="1"/>
    <xf numFmtId="0" fontId="14" fillId="0" borderId="0" xfId="0" applyFont="1"/>
    <xf numFmtId="16" fontId="14" fillId="0" borderId="0" xfId="0" applyNumberFormat="1" applyFont="1" applyAlignment="1"/>
    <xf numFmtId="0" fontId="19" fillId="0" borderId="0" xfId="0" applyFont="1" applyAlignment="1"/>
    <xf numFmtId="0" fontId="21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9" fillId="0" borderId="3" xfId="0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/>
    <xf numFmtId="0" fontId="20" fillId="0" borderId="4" xfId="0" applyFont="1" applyFill="1" applyBorder="1" applyAlignment="1"/>
    <xf numFmtId="0" fontId="16" fillId="0" borderId="5" xfId="0" applyFont="1" applyFill="1" applyBorder="1"/>
    <xf numFmtId="0" fontId="0" fillId="0" borderId="0" xfId="0"/>
    <xf numFmtId="0" fontId="25" fillId="0" borderId="0" xfId="0" applyFont="1"/>
    <xf numFmtId="9" fontId="0" fillId="0" borderId="0" xfId="2" applyFont="1" applyAlignment="1"/>
    <xf numFmtId="0" fontId="19" fillId="0" borderId="0" xfId="0" applyFont="1" applyFill="1"/>
    <xf numFmtId="0" fontId="19" fillId="0" borderId="0" xfId="0" applyFont="1" applyFill="1" applyAlignment="1"/>
    <xf numFmtId="0" fontId="20" fillId="0" borderId="0" xfId="0" applyFont="1" applyFill="1" applyAlignment="1"/>
    <xf numFmtId="1" fontId="0" fillId="0" borderId="0" xfId="0" quotePrefix="1" applyNumberFormat="1" applyFont="1" applyFill="1" applyAlignment="1"/>
    <xf numFmtId="2" fontId="15" fillId="0" borderId="0" xfId="0" applyNumberFormat="1" applyFont="1" applyFill="1"/>
    <xf numFmtId="1" fontId="14" fillId="0" borderId="0" xfId="0" applyNumberFormat="1" applyFont="1" applyFill="1" applyAlignment="1"/>
    <xf numFmtId="0" fontId="14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0" fillId="0" borderId="5" xfId="0" applyFont="1" applyFill="1" applyBorder="1" applyAlignment="1"/>
    <xf numFmtId="9" fontId="0" fillId="0" borderId="0" xfId="0" applyNumberFormat="1" applyFont="1" applyAlignment="1"/>
    <xf numFmtId="0" fontId="15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9" fillId="0" borderId="0" xfId="0" applyFont="1" applyAlignment="1">
      <alignment horizontal="center"/>
    </xf>
    <xf numFmtId="0" fontId="13" fillId="0" borderId="0" xfId="0" applyFont="1" applyAlignment="1"/>
    <xf numFmtId="165" fontId="25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/>
    <xf numFmtId="16" fontId="12" fillId="0" borderId="0" xfId="0" applyNumberFormat="1" applyFont="1" applyAlignment="1"/>
    <xf numFmtId="0" fontId="14" fillId="0" borderId="0" xfId="0" applyFont="1" applyFill="1" applyAlignment="1"/>
    <xf numFmtId="0" fontId="23" fillId="0" borderId="1" xfId="1" applyNumberFormat="1"/>
    <xf numFmtId="0" fontId="24" fillId="0" borderId="1" xfId="0" applyFont="1" applyBorder="1" applyAlignment="1">
      <alignment horizontal="center"/>
    </xf>
    <xf numFmtId="49" fontId="15" fillId="0" borderId="0" xfId="0" applyNumberFormat="1" applyFont="1"/>
    <xf numFmtId="0" fontId="16" fillId="3" borderId="0" xfId="0" applyFont="1" applyFill="1"/>
    <xf numFmtId="0" fontId="14" fillId="3" borderId="0" xfId="0" applyFont="1" applyFill="1"/>
    <xf numFmtId="0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6" fillId="0" borderId="1" xfId="0" applyFont="1" applyFill="1" applyBorder="1"/>
    <xf numFmtId="0" fontId="10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6" fillId="0" borderId="1" xfId="0" applyFont="1" applyFill="1" applyBorder="1" applyAlignment="1">
      <alignment vertical="center"/>
    </xf>
    <xf numFmtId="0" fontId="20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4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5" fillId="0" borderId="2" xfId="0" applyNumberFormat="1" applyFont="1" applyFill="1" applyBorder="1"/>
    <xf numFmtId="1" fontId="14" fillId="0" borderId="2" xfId="0" applyNumberFormat="1" applyFont="1" applyFill="1" applyBorder="1" applyAlignment="1"/>
    <xf numFmtId="0" fontId="14" fillId="0" borderId="2" xfId="0" applyFont="1" applyFill="1" applyBorder="1"/>
    <xf numFmtId="1" fontId="15" fillId="0" borderId="6" xfId="0" applyNumberFormat="1" applyFont="1" applyFill="1" applyBorder="1"/>
    <xf numFmtId="0" fontId="5" fillId="0" borderId="0" xfId="0" applyFont="1" applyAlignment="1"/>
    <xf numFmtId="0" fontId="16" fillId="0" borderId="0" xfId="0" applyFont="1" applyFill="1"/>
    <xf numFmtId="0" fontId="15" fillId="0" borderId="0" xfId="0" applyFont="1" applyFill="1" applyAlignment="1">
      <alignment horizontal="center"/>
    </xf>
    <xf numFmtId="0" fontId="5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5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5" fillId="3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9" fontId="15" fillId="0" borderId="1" xfId="2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1" fontId="15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/>
    <xf numFmtId="0" fontId="4" fillId="0" borderId="0" xfId="0" applyFont="1" applyAlignment="1"/>
    <xf numFmtId="0" fontId="4" fillId="0" borderId="0" xfId="0" applyFont="1"/>
    <xf numFmtId="0" fontId="15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" xfId="0" applyFont="1" applyFill="1" applyBorder="1"/>
    <xf numFmtId="0" fontId="27" fillId="0" borderId="1" xfId="0" applyFont="1" applyFill="1" applyBorder="1" applyAlignment="1"/>
    <xf numFmtId="0" fontId="28" fillId="0" borderId="1" xfId="0" applyFont="1" applyFill="1" applyBorder="1" applyAlignment="1"/>
    <xf numFmtId="0" fontId="25" fillId="0" borderId="1" xfId="0" applyFont="1" applyFill="1" applyBorder="1" applyAlignment="1">
      <alignment vertical="center"/>
    </xf>
    <xf numFmtId="0" fontId="19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4" fillId="3" borderId="2" xfId="0" applyFont="1" applyFill="1" applyBorder="1" applyAlignment="1"/>
    <xf numFmtId="0" fontId="0" fillId="3" borderId="2" xfId="0" applyFont="1" applyFill="1" applyBorder="1" applyAlignment="1"/>
    <xf numFmtId="16" fontId="15" fillId="3" borderId="2" xfId="0" applyNumberFormat="1" applyFont="1" applyFill="1" applyBorder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5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5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49" fontId="14" fillId="0" borderId="0" xfId="0" applyNumberFormat="1" applyFont="1"/>
    <xf numFmtId="0" fontId="1" fillId="0" borderId="0" xfId="0" applyFont="1" applyAlignment="1"/>
    <xf numFmtId="0" fontId="1" fillId="0" borderId="0" xfId="0" applyFont="1"/>
    <xf numFmtId="0" fontId="24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0.62499999999999989</c:v>
                </c:pt>
                <c:pt idx="1">
                  <c:v>0.3214285714285714</c:v>
                </c:pt>
                <c:pt idx="2">
                  <c:v>5.3571428571428568E-2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SUM(AA29,AL29,AA49,AL49,AA69,AL69,AA89,AL89)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SUM(AB29,AM29,AB49,AM49,AB69,AM69,AB89,AM89)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SUM(AC29,AN29,AC49,AN49,AC69,AN69,AC89,AN89)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SUM(AD29,AO29,AD49,AO49,AD69,AO69,AD89,AO89)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SUM(AI29,AT29,AI49,AT49,AI69,AT69,AI89,AT89)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AA29/$AA$27</calculatedColumnFormula>
    </tableColumn>
    <tableColumn id="7" xr3:uid="{693AF117-21F6-4887-B78D-D59235BABA44}" name="Avg F" dataDxfId="123">
      <calculatedColumnFormula>AB29/$AA$27</calculatedColumnFormula>
    </tableColumn>
    <tableColumn id="8" xr3:uid="{02AC8FBF-EBB3-4AFC-BAC5-B773E33B7279}" name="Avg M" dataDxfId="122">
      <calculatedColumnFormula>AC29/$AA$27</calculatedColumnFormula>
    </tableColumn>
    <tableColumn id="9" xr3:uid="{CCF75EB4-34C4-4D47-9D51-E8D85C07E38B}" name="Avg T" dataDxfId="121">
      <calculatedColumnFormula>AD29/$AA$27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Template!AC3</calculatedColumnFormula>
    </tableColumn>
    <tableColumn id="3" xr3:uid="{2D436F37-54B6-4820-9145-F48B4EF9B294}" name="Finishes" dataDxfId="115">
      <calculatedColumnFormula>Template!AD3</calculatedColumnFormula>
    </tableColumn>
    <tableColumn id="4" xr3:uid="{1D9B6A22-B682-47F3-B738-7C138F317A41}" name="Midranges" dataDxfId="114">
      <calculatedColumnFormula>Template!AE3</calculatedColumnFormula>
    </tableColumn>
    <tableColumn id="5" xr3:uid="{9966C9A0-3872-44E9-BB39-05DE197EAA68}" name="Threes" dataDxfId="113">
      <calculatedColumnFormula>Template!AF3</calculatedColumnFormula>
    </tableColumn>
    <tableColumn id="6" xr3:uid="{CC4AB646-735F-425F-8528-C5EFE7FE11DC}" name="Avg P" dataDxfId="112">
      <calculatedColumnFormula>AL29/$AA$27</calculatedColumnFormula>
    </tableColumn>
    <tableColumn id="7" xr3:uid="{F8D0247E-C6F7-467A-9F38-46084D44F8AB}" name="Avg F" dataDxfId="111">
      <calculatedColumnFormula>AM29/$AA$27</calculatedColumnFormula>
    </tableColumn>
    <tableColumn id="8" xr3:uid="{7CCF1C77-9DB0-4EB2-B7D0-FD0BDBEBFA0E}" name="Avg M" dataDxfId="110">
      <calculatedColumnFormula>AN29/$AA$27</calculatedColumnFormula>
    </tableColumn>
    <tableColumn id="9" xr3:uid="{582A1A4E-5383-4383-A480-735408867046}" name="Avg T" dataDxfId="109">
      <calculatedColumnFormula>AO29/$AA$27</calculatedColumnFormula>
    </tableColumn>
    <tableColumn id="10" xr3:uid="{E547AEB5-F9BA-4C5F-8DCE-34B6A8FF303A}" name="Missed Games" dataDxfId="108">
      <calculatedColumnFormula>COUNTIF(Template!AG3,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0.66666666666666663</v>
      </c>
      <c r="E4" s="12">
        <f>'Stats Global'!AA9</f>
        <v>2</v>
      </c>
      <c r="F4" s="8">
        <f>'Stats Global'!AD9</f>
        <v>0.33333333333333331</v>
      </c>
      <c r="G4" s="12">
        <f>'Stats Global'!AC9</f>
        <v>1</v>
      </c>
      <c r="H4" s="8">
        <f>'Stats Global'!AF9</f>
        <v>0.33333333333333331</v>
      </c>
      <c r="I4" s="12">
        <f>'Stats Global'!AE9</f>
        <v>1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6</v>
      </c>
      <c r="E5" s="12">
        <f>'Stats Global'!AA10</f>
        <v>12</v>
      </c>
      <c r="F5" s="8">
        <f>'Stats Global'!AD10</f>
        <v>5</v>
      </c>
      <c r="G5" s="12">
        <f>'Stats Global'!AC10</f>
        <v>10</v>
      </c>
      <c r="H5" s="8">
        <f>'Stats Global'!AF10</f>
        <v>0</v>
      </c>
      <c r="I5" s="12">
        <f>'Stats Global'!AE10</f>
        <v>0</v>
      </c>
      <c r="J5" s="8">
        <f>'Stats Global'!AH10</f>
        <v>0.5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1</v>
      </c>
      <c r="E7" s="12">
        <f>'Stats Global'!AA12</f>
        <v>3</v>
      </c>
      <c r="F7" s="8">
        <f>'Stats Global'!AD12</f>
        <v>0</v>
      </c>
      <c r="G7" s="12">
        <f>'Stats Global'!AC12</f>
        <v>0</v>
      </c>
      <c r="H7" s="8">
        <f>'Stats Global'!AF12</f>
        <v>0.33333333333333331</v>
      </c>
      <c r="I7" s="12">
        <f>'Stats Global'!AE12</f>
        <v>1</v>
      </c>
      <c r="J7" s="8">
        <f>'Stats Global'!AH12</f>
        <v>0.33333333333333331</v>
      </c>
      <c r="K7" s="12">
        <f>'Stats Global'!AG12</f>
        <v>1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0.33333333333333331</v>
      </c>
      <c r="E8" s="12">
        <f>'Stats Global'!AA13</f>
        <v>1</v>
      </c>
      <c r="F8" s="8">
        <f>'Stats Global'!AD13</f>
        <v>0.33333333333333331</v>
      </c>
      <c r="G8" s="12">
        <f>'Stats Global'!AC13</f>
        <v>1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0.66666666666666663</v>
      </c>
      <c r="E9" s="12">
        <f>'Stats Global'!AA14</f>
        <v>2</v>
      </c>
      <c r="F9" s="8">
        <f>'Stats Global'!AD14</f>
        <v>0.33333333333333331</v>
      </c>
      <c r="G9" s="12">
        <f>'Stats Global'!AC14</f>
        <v>1</v>
      </c>
      <c r="H9" s="8">
        <f>'Stats Global'!AF14</f>
        <v>0.33333333333333331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1</v>
      </c>
      <c r="E10" s="12">
        <f>'Stats Global'!AA15</f>
        <v>2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0.5</v>
      </c>
      <c r="K10" s="12">
        <f>'Stats Global'!AG15</f>
        <v>1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1.6666666666666667</v>
      </c>
      <c r="E11" s="12">
        <f>'Stats Global'!AA16</f>
        <v>5</v>
      </c>
      <c r="F11" s="8">
        <f>'Stats Global'!AD16</f>
        <v>0.33333333333333331</v>
      </c>
      <c r="G11" s="12">
        <f>'Stats Global'!AC16</f>
        <v>1</v>
      </c>
      <c r="H11" s="8">
        <f>'Stats Global'!AF16</f>
        <v>0.66666666666666663</v>
      </c>
      <c r="I11" s="12">
        <f>'Stats Global'!AE16</f>
        <v>2</v>
      </c>
      <c r="J11" s="8">
        <f>'Stats Global'!AH16</f>
        <v>0.33333333333333331</v>
      </c>
      <c r="K11" s="12">
        <f>'Stats Global'!AG16</f>
        <v>1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4</v>
      </c>
      <c r="E12" s="12">
        <f>'Stats Global'!AA17</f>
        <v>12</v>
      </c>
      <c r="F12" s="8">
        <f>'Stats Global'!AD17</f>
        <v>0.33333333333333331</v>
      </c>
      <c r="G12" s="12">
        <f>'Stats Global'!AC17</f>
        <v>1</v>
      </c>
      <c r="H12" s="8">
        <f>'Stats Global'!AF17</f>
        <v>3</v>
      </c>
      <c r="I12" s="12">
        <f>'Stats Global'!AE17</f>
        <v>9</v>
      </c>
      <c r="J12" s="8">
        <f>'Stats Global'!AH17</f>
        <v>0.33333333333333331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0.66666666666666663</v>
      </c>
      <c r="E13" s="12">
        <f>'Stats Global'!AA18</f>
        <v>2</v>
      </c>
      <c r="F13" s="8">
        <f>'Stats Global'!AD18</f>
        <v>0</v>
      </c>
      <c r="G13" s="12">
        <f>'Stats Global'!AC18</f>
        <v>0</v>
      </c>
      <c r="H13" s="8">
        <f>'Stats Global'!AF18</f>
        <v>0</v>
      </c>
      <c r="I13" s="12">
        <f>'Stats Global'!AE18</f>
        <v>0</v>
      </c>
      <c r="J13" s="8">
        <f>'Stats Global'!AH18</f>
        <v>0.33333333333333331</v>
      </c>
      <c r="K13" s="12">
        <f>'Stats Global'!AG18</f>
        <v>1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30" t="s">
        <v>31</v>
      </c>
      <c r="D14" s="8">
        <f>'Stats Global'!AB19</f>
        <v>0.5</v>
      </c>
      <c r="E14" s="12">
        <f>'Stats Global'!AA19</f>
        <v>1</v>
      </c>
      <c r="F14" s="8">
        <f>'Stats Global'!AD19</f>
        <v>0.5</v>
      </c>
      <c r="G14" s="12">
        <f>'Stats Global'!AC19</f>
        <v>1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1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1.6666666666666667</v>
      </c>
      <c r="E15" s="12">
        <f>'Stats Global'!AA20</f>
        <v>5</v>
      </c>
      <c r="F15" s="8">
        <f>'Stats Global'!AD20</f>
        <v>1</v>
      </c>
      <c r="G15" s="12">
        <f>'Stats Global'!AC20</f>
        <v>3</v>
      </c>
      <c r="H15" s="8">
        <f>'Stats Global'!AF20</f>
        <v>0</v>
      </c>
      <c r="I15" s="12">
        <f>'Stats Global'!AE20</f>
        <v>0</v>
      </c>
      <c r="J15" s="8">
        <f>'Stats Global'!AH20</f>
        <v>0.33333333333333331</v>
      </c>
      <c r="K15" s="12">
        <f>'Stats Global'!AG20</f>
        <v>1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2.3333333333333335</v>
      </c>
      <c r="E16" s="12">
        <f>'Stats Global'!AA21</f>
        <v>7</v>
      </c>
      <c r="F16" s="8">
        <f>'Stats Global'!AD21</f>
        <v>1</v>
      </c>
      <c r="G16" s="12">
        <f>'Stats Global'!AC21</f>
        <v>3</v>
      </c>
      <c r="H16" s="8">
        <f>'Stats Global'!AF21</f>
        <v>0.66666666666666663</v>
      </c>
      <c r="I16" s="12">
        <f>'Stats Global'!AE21</f>
        <v>2</v>
      </c>
      <c r="J16" s="8">
        <f>'Stats Global'!AH21</f>
        <v>0.33333333333333331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4</v>
      </c>
      <c r="E17" s="12">
        <f>'Stats Global'!AA22</f>
        <v>12</v>
      </c>
      <c r="F17" s="8">
        <f>'Stats Global'!AD22</f>
        <v>2</v>
      </c>
      <c r="G17" s="12">
        <f>'Stats Global'!AC22</f>
        <v>6</v>
      </c>
      <c r="H17" s="8">
        <f>'Stats Global'!AF22</f>
        <v>0.66666666666666663</v>
      </c>
      <c r="I17" s="12">
        <f>'Stats Global'!AE22</f>
        <v>2</v>
      </c>
      <c r="J17" s="8">
        <f>'Stats Global'!AH22</f>
        <v>0.66666666666666663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32" t="s">
        <v>119</v>
      </c>
      <c r="C22" s="132"/>
      <c r="D22" s="104"/>
      <c r="X22" s="2" t="s">
        <v>70</v>
      </c>
    </row>
    <row r="23" spans="2:24" ht="14.25" customHeight="1" x14ac:dyDescent="0.9">
      <c r="B23" s="132"/>
      <c r="C23" s="132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"PPG":[0,0.67,6,0,1,0.33,0.67,1,1.67,4,0.67,0.5,1.67,2.33,4,0,0],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"TP":[0,2,12,0,3,1,2,2,5,12,2,1,5,7,12,0,0],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"FPG":[0,0.33,5,0,0,0.33,0.33,0,0.33,0.33,0,0.5,1,1,2,0,0],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"TF":[0,1,10,0,0,1,1,0,1,1,0,1,3,3,6,0,0],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"MPG":[0,0.33,0,0,0.33,0,0.33,0,0.67,3,0,0,0,0.67,0.67,0,0],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"TM":[0,1,0,0,1,0,1,0,2,9,0,0,0,2,2,0,0],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"TPG":[0,0,0.5,0,0.33,0,0,0.5,0.33,0.33,0.33,0,0.33,0.33,0.67,0,0],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"TT":[0,0,1,0,1,0,0,1,1,1,1,0,1,1,2,0,0],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0,</v>
      </c>
      <c r="E50" s="18" t="str">
        <f t="shared" ref="E50:E65" si="7">E3&amp;","</f>
        <v>0,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0,</v>
      </c>
      <c r="I50" s="18" t="str">
        <f t="shared" ref="I50:I65" si="11">I3&amp;","</f>
        <v>0,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0.67,</v>
      </c>
      <c r="E51" s="18" t="str">
        <f t="shared" si="7"/>
        <v>2,</v>
      </c>
      <c r="F51" s="18" t="str">
        <f t="shared" si="8"/>
        <v>0.33,</v>
      </c>
      <c r="G51" s="18" t="str">
        <f t="shared" si="9"/>
        <v>1,</v>
      </c>
      <c r="H51" s="18" t="str">
        <f t="shared" si="10"/>
        <v>0.33,</v>
      </c>
      <c r="I51" s="18" t="str">
        <f t="shared" si="11"/>
        <v>1,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6,</v>
      </c>
      <c r="E52" s="18" t="str">
        <f t="shared" si="7"/>
        <v>12,</v>
      </c>
      <c r="F52" s="18" t="str">
        <f t="shared" si="8"/>
        <v>5,</v>
      </c>
      <c r="G52" s="18" t="str">
        <f t="shared" si="9"/>
        <v>10,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0.5,</v>
      </c>
      <c r="K52" s="18" t="str">
        <f t="shared" si="13"/>
        <v>1,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1,</v>
      </c>
      <c r="E54" s="18" t="str">
        <f t="shared" si="7"/>
        <v>3,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0.33,</v>
      </c>
      <c r="I54" s="18" t="str">
        <f t="shared" si="11"/>
        <v>1,</v>
      </c>
      <c r="J54" s="18" t="str">
        <f t="shared" si="12"/>
        <v>0.33,</v>
      </c>
      <c r="K54" s="18" t="str">
        <f t="shared" si="13"/>
        <v>1,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0.33,</v>
      </c>
      <c r="E55" s="18" t="str">
        <f t="shared" si="7"/>
        <v>1,</v>
      </c>
      <c r="F55" s="18" t="str">
        <f t="shared" si="8"/>
        <v>0.33,</v>
      </c>
      <c r="G55" s="18" t="str">
        <f t="shared" si="9"/>
        <v>1,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0.67,</v>
      </c>
      <c r="E56" s="18" t="str">
        <f t="shared" si="7"/>
        <v>2,</v>
      </c>
      <c r="F56" s="18" t="str">
        <f t="shared" si="8"/>
        <v>0.33,</v>
      </c>
      <c r="G56" s="18" t="str">
        <f t="shared" si="9"/>
        <v>1,</v>
      </c>
      <c r="H56" s="18" t="str">
        <f t="shared" si="10"/>
        <v>0.33,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1,</v>
      </c>
      <c r="E57" s="18" t="str">
        <f t="shared" si="7"/>
        <v>2,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0.5,</v>
      </c>
      <c r="K57" s="18" t="str">
        <f t="shared" si="13"/>
        <v>1,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1.67,</v>
      </c>
      <c r="E58" s="18" t="str">
        <f t="shared" si="7"/>
        <v>5,</v>
      </c>
      <c r="F58" s="18" t="str">
        <f t="shared" si="8"/>
        <v>0.33,</v>
      </c>
      <c r="G58" s="18" t="str">
        <f t="shared" si="9"/>
        <v>1,</v>
      </c>
      <c r="H58" s="18" t="str">
        <f t="shared" si="10"/>
        <v>0.67,</v>
      </c>
      <c r="I58" s="18" t="str">
        <f t="shared" si="11"/>
        <v>2,</v>
      </c>
      <c r="J58" s="18" t="str">
        <f t="shared" si="12"/>
        <v>0.33,</v>
      </c>
      <c r="K58" s="18" t="str">
        <f t="shared" si="13"/>
        <v>1,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4,</v>
      </c>
      <c r="E59" s="18" t="str">
        <f t="shared" si="7"/>
        <v>12,</v>
      </c>
      <c r="F59" s="18" t="str">
        <f t="shared" si="8"/>
        <v>0.33,</v>
      </c>
      <c r="G59" s="18" t="str">
        <f t="shared" si="9"/>
        <v>1,</v>
      </c>
      <c r="H59" s="18" t="str">
        <f t="shared" si="10"/>
        <v>3,</v>
      </c>
      <c r="I59" s="18" t="str">
        <f t="shared" si="11"/>
        <v>9,</v>
      </c>
      <c r="J59" s="18" t="str">
        <f t="shared" si="12"/>
        <v>0.33,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0.67,</v>
      </c>
      <c r="E60" s="18" t="str">
        <f t="shared" si="7"/>
        <v>2,</v>
      </c>
      <c r="F60" s="18" t="str">
        <f t="shared" si="8"/>
        <v>0,</v>
      </c>
      <c r="G60" s="18" t="str">
        <f t="shared" si="9"/>
        <v>0,</v>
      </c>
      <c r="H60" s="18" t="str">
        <f t="shared" si="10"/>
        <v>0,</v>
      </c>
      <c r="I60" s="18" t="str">
        <f t="shared" si="11"/>
        <v>0,</v>
      </c>
      <c r="J60" s="18" t="str">
        <f t="shared" si="12"/>
        <v>0.33,</v>
      </c>
      <c r="K60" s="18" t="str">
        <f t="shared" si="13"/>
        <v>1,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0.5,</v>
      </c>
      <c r="E61" s="18" t="str">
        <f t="shared" si="7"/>
        <v>1,</v>
      </c>
      <c r="F61" s="18" t="str">
        <f t="shared" si="8"/>
        <v>0.5,</v>
      </c>
      <c r="G61" s="18" t="str">
        <f t="shared" si="9"/>
        <v>1,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1.67,</v>
      </c>
      <c r="E62" s="18" t="str">
        <f t="shared" si="7"/>
        <v>5,</v>
      </c>
      <c r="F62" s="18" t="str">
        <f t="shared" si="8"/>
        <v>1,</v>
      </c>
      <c r="G62" s="18" t="str">
        <f t="shared" si="9"/>
        <v>3,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0.33,</v>
      </c>
      <c r="K62" s="18" t="str">
        <f t="shared" si="13"/>
        <v>1,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2.33,</v>
      </c>
      <c r="E63" s="18" t="str">
        <f t="shared" si="7"/>
        <v>7,</v>
      </c>
      <c r="F63" s="18" t="str">
        <f t="shared" si="8"/>
        <v>1,</v>
      </c>
      <c r="G63" s="18" t="str">
        <f t="shared" si="9"/>
        <v>3,</v>
      </c>
      <c r="H63" s="18" t="str">
        <f t="shared" si="10"/>
        <v>0.67,</v>
      </c>
      <c r="I63" s="18" t="str">
        <f t="shared" si="11"/>
        <v>2,</v>
      </c>
      <c r="J63" s="18" t="str">
        <f t="shared" si="12"/>
        <v>0.33,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4,</v>
      </c>
      <c r="E64" s="18" t="str">
        <f t="shared" si="7"/>
        <v>12,</v>
      </c>
      <c r="F64" s="18" t="str">
        <f t="shared" si="8"/>
        <v>2,</v>
      </c>
      <c r="G64" s="18" t="str">
        <f t="shared" si="9"/>
        <v>6,</v>
      </c>
      <c r="H64" s="18" t="str">
        <f t="shared" si="10"/>
        <v>0.67,</v>
      </c>
      <c r="I64" s="18" t="str">
        <f t="shared" si="11"/>
        <v>2,</v>
      </c>
      <c r="J64" s="18" t="str">
        <f t="shared" si="12"/>
        <v>0.67,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abSelected="1" topLeftCell="P1" zoomScale="70" zoomScaleNormal="70" workbookViewId="0">
      <selection activeCell="AI29" sqref="AI29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</row>
    <row r="5" spans="2:46" ht="14.25" customHeight="1" x14ac:dyDescent="0.45">
      <c r="B5" s="128" t="str">
        <f>'Preseason 1'!B45</f>
        <v>11-July</v>
      </c>
      <c r="C5" s="128">
        <f>'Preseason 1'!C45</f>
        <v>12</v>
      </c>
      <c r="D5" s="128">
        <f>'Preseason 1'!D45</f>
        <v>5</v>
      </c>
      <c r="E5" s="128">
        <f>'Preseason 1'!E45</f>
        <v>0</v>
      </c>
      <c r="F5" s="128">
        <f>'Preseason 1'!F45</f>
        <v>5</v>
      </c>
      <c r="G5" s="128">
        <f>'Preseason 1'!G45</f>
        <v>0</v>
      </c>
      <c r="H5" s="128">
        <f>'Preseason 1'!H45</f>
        <v>6</v>
      </c>
      <c r="I5" s="128">
        <f>'Preseason 1'!I45</f>
        <v>0</v>
      </c>
      <c r="J5" s="128">
        <f>'Preseason 1'!J45</f>
        <v>2</v>
      </c>
      <c r="K5" s="128">
        <f>'Preseason 1'!K45</f>
        <v>6</v>
      </c>
      <c r="L5" s="128">
        <f>'Preseason 1'!L45</f>
        <v>12</v>
      </c>
      <c r="M5" s="128">
        <f>'Preseason 1'!M45</f>
        <v>3</v>
      </c>
      <c r="N5" s="128">
        <f>'Preseason 1'!N45</f>
        <v>0</v>
      </c>
      <c r="O5" s="128">
        <f>'Preseason 1'!O45</f>
        <v>2</v>
      </c>
      <c r="P5" s="128">
        <f>'Preseason 1'!P45</f>
        <v>1</v>
      </c>
      <c r="Q5" s="128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28" t="str">
        <f>'Preseason 2'!B45</f>
        <v>12-July</v>
      </c>
      <c r="C6" s="128">
        <f>'Preseason 2'!C45</f>
        <v>15</v>
      </c>
      <c r="D6" s="128">
        <f>'Preseason 2'!D45</f>
        <v>9</v>
      </c>
      <c r="E6" s="128">
        <f>'Preseason 2'!E45</f>
        <v>2</v>
      </c>
      <c r="F6" s="128">
        <f>'Preseason 2'!F45</f>
        <v>9</v>
      </c>
      <c r="G6" s="128">
        <f>'Preseason 2'!G45</f>
        <v>1</v>
      </c>
      <c r="H6" s="128">
        <f>'Preseason 2'!H45</f>
        <v>7</v>
      </c>
      <c r="I6" s="128">
        <f>'Preseason 2'!I45</f>
        <v>2</v>
      </c>
      <c r="J6" s="128">
        <f>'Preseason 2'!J45</f>
        <v>4</v>
      </c>
      <c r="K6" s="128">
        <f>'Preseason 2'!K45</f>
        <v>8</v>
      </c>
      <c r="L6" s="128">
        <f>'Preseason 2'!L45</f>
        <v>15</v>
      </c>
      <c r="M6" s="128">
        <f>'Preseason 2'!M45</f>
        <v>5</v>
      </c>
      <c r="N6" s="128">
        <f>'Preseason 2'!N45</f>
        <v>0</v>
      </c>
      <c r="O6" s="128">
        <f>'Preseason 2'!O45</f>
        <v>2</v>
      </c>
      <c r="P6" s="128">
        <f>'Preseason 2'!P45</f>
        <v>1</v>
      </c>
      <c r="Q6" s="128">
        <f>'Preseason 2'!Q45</f>
        <v>3</v>
      </c>
      <c r="S6" s="5">
        <f>SUM(C5:E40)/COUNT(C5:C40)</f>
        <v>18.666666666666668</v>
      </c>
      <c r="T6" s="129">
        <f>AVERAGE(C5:C30)</f>
        <v>11.666666666666666</v>
      </c>
      <c r="U6" s="129">
        <f>AVERAGE(D5:D30)</f>
        <v>6</v>
      </c>
      <c r="V6" s="129">
        <f>AVERAGE(E5:E30)</f>
        <v>1</v>
      </c>
      <c r="Z6" s="74" t="s">
        <v>167</v>
      </c>
      <c r="AA6" s="1">
        <f>AA27+AA46+AA65+AL27+AL46+AL65+AA84+AL84</f>
        <v>3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28" t="str">
        <f>'Preseason 3'!B45</f>
        <v>13-July</v>
      </c>
      <c r="C7" s="128">
        <f>'Preseason 3'!C45</f>
        <v>8</v>
      </c>
      <c r="D7" s="128">
        <f>'Preseason 3'!D45</f>
        <v>4</v>
      </c>
      <c r="E7" s="128">
        <f>'Preseason 3'!E45</f>
        <v>1</v>
      </c>
      <c r="F7" s="128">
        <f>'Preseason 3'!F45</f>
        <v>8</v>
      </c>
      <c r="G7" s="128">
        <f>'Preseason 3'!G45</f>
        <v>2</v>
      </c>
      <c r="H7" s="128">
        <f>'Preseason 3'!H45</f>
        <v>0</v>
      </c>
      <c r="I7" s="128">
        <f>'Preseason 3'!I45</f>
        <v>4</v>
      </c>
      <c r="J7" s="128">
        <f>'Preseason 3'!J45</f>
        <v>4</v>
      </c>
      <c r="K7" s="128">
        <f>'Preseason 3'!K45</f>
        <v>1</v>
      </c>
      <c r="L7" s="128">
        <f>'Preseason 3'!L45</f>
        <v>1</v>
      </c>
      <c r="M7" s="128">
        <f>'Preseason 3'!M45</f>
        <v>4</v>
      </c>
      <c r="N7" s="128">
        <f>'Preseason 3'!N45</f>
        <v>2</v>
      </c>
      <c r="O7" s="128">
        <f>'Preseason 3'!O45</f>
        <v>3</v>
      </c>
      <c r="P7" s="128">
        <f>'Preseason 3'!P45</f>
        <v>2</v>
      </c>
      <c r="Q7" s="128">
        <f>'Preseason 3'!Q45</f>
        <v>1</v>
      </c>
      <c r="S7" s="3" t="s">
        <v>83</v>
      </c>
      <c r="T7" s="6">
        <f>T6/$S$6</f>
        <v>0.62499999999999989</v>
      </c>
      <c r="U7" s="6">
        <f>U6/$S$6</f>
        <v>0.3214285714285714</v>
      </c>
      <c r="V7" s="6">
        <f>V6/$S$6</f>
        <v>5.3571428571428568E-2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5"/>
      <c r="C8" s="116"/>
      <c r="D8" s="116"/>
      <c r="E8" s="116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Z8" s="68" t="s">
        <v>45</v>
      </c>
      <c r="AA8" s="69">
        <f>SUM(AA29,AL29,AA49,AL49,AA69,AL69,AA89,AL89)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>SUM(AB29,AM29,AB49,AM49,AB69,AM69,AB89,AM89)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>SUM(AC29,AN29,AC49,AN49,AC69,AN69,AC89,AN89)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>SUM(AD29,AO29,AD49,AO49,AD69,AO69,AD89,AO89)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>SUM(AI29,AT29,AI49,AT49,AI69,AT69,AI89,AT89)</f>
        <v>1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ref="AA9:AA24" si="0">SUM(AA30,AL30,AA50,AL50,AA70,AL70,AA90,AL90)</f>
        <v>2</v>
      </c>
      <c r="AB9" s="70">
        <f>IF($AA$6-Table1[[#This Row],[Missed Games]]=0, 0,Table1[[#This Row],[Points]]/($AA$6-Table1[[#This Row],[Missed Games]]))</f>
        <v>0.66666666666666663</v>
      </c>
      <c r="AC9" s="71">
        <f t="shared" ref="AC9:AC24" si="1">SUM(AB30,AM30,AB50,AM50,AB70,AM70,AB90,AM90)</f>
        <v>1</v>
      </c>
      <c r="AD9" s="72">
        <f>IF($AA$6-Table1[[#This Row],[Missed Games]]=0, 0,Table1[[#This Row],[Finishes]]/($AA$6-Table1[[#This Row],[Missed Games]]))</f>
        <v>0.33333333333333331</v>
      </c>
      <c r="AE9" s="71">
        <f t="shared" ref="AE9:AE24" si="2">SUM(AC30,AN30,AC50,AN50,AC70,AN70,AC90,AN90)</f>
        <v>1</v>
      </c>
      <c r="AF9" s="72">
        <f>IF($AA$6-Table1[[#This Row],[Missed Games]]=0, 0,Table1[[#This Row],[Midranges]]/($AA$6-Table1[[#This Row],[Missed Games]]))</f>
        <v>0.33333333333333331</v>
      </c>
      <c r="AG9" s="71">
        <f t="shared" ref="AG9:AG24" si="3">SUM(AD30,AO30,AD50,AO50,AD70,AO70,AD90,AO90)</f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ref="AJ9:AJ24" si="4">SUM(AI30,AT30,AI50,AT50,AI70,AT70,AI90,AT90)</f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0"/>
        <v>12</v>
      </c>
      <c r="AB10" s="70">
        <f>IF($AA$6-Table1[[#This Row],[Missed Games]]=0, 0,Table1[[#This Row],[Points]]/($AA$6-Table1[[#This Row],[Missed Games]]))</f>
        <v>6</v>
      </c>
      <c r="AC10" s="71">
        <f t="shared" si="1"/>
        <v>10</v>
      </c>
      <c r="AD10" s="72">
        <f>IF($AA$6-Table1[[#This Row],[Missed Games]]=0, 0,Table1[[#This Row],[Finishes]]/($AA$6-Table1[[#This Row],[Missed Games]]))</f>
        <v>5</v>
      </c>
      <c r="AE10" s="71">
        <f t="shared" si="2"/>
        <v>0</v>
      </c>
      <c r="AF10" s="72">
        <f>IF($AA$6-Table1[[#This Row],[Missed Games]]=0, 0,Table1[[#This Row],[Midranges]]/($AA$6-Table1[[#This Row],[Missed Games]]))</f>
        <v>0</v>
      </c>
      <c r="AG10" s="71">
        <f t="shared" si="3"/>
        <v>1</v>
      </c>
      <c r="AH10" s="72">
        <f>IF($AA$6-Table1[[#This Row],[Missed Games]]=0, 0,Table1[[#This Row],[Threes]]/($AA$6-Table1[[#This Row],[Missed Games]]))</f>
        <v>0.5</v>
      </c>
      <c r="AI10" s="68" t="str">
        <f>SfW!C5</f>
        <v>5 Musketeers</v>
      </c>
      <c r="AJ10" s="73">
        <f t="shared" si="4"/>
        <v>1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0"/>
        <v>0</v>
      </c>
      <c r="AB11" s="70">
        <f>IF($AA$6-Table1[[#This Row],[Missed Games]]=0, 0,Table1[[#This Row],[Points]]/($AA$6-Table1[[#This Row],[Missed Games]]))</f>
        <v>0</v>
      </c>
      <c r="AC11" s="71">
        <f t="shared" si="1"/>
        <v>0</v>
      </c>
      <c r="AD11" s="72">
        <f>IF($AA$6-Table1[[#This Row],[Missed Games]]=0, 0,Table1[[#This Row],[Finishes]]/($AA$6-Table1[[#This Row],[Missed Games]]))</f>
        <v>0</v>
      </c>
      <c r="AE11" s="71">
        <f t="shared" si="2"/>
        <v>0</v>
      </c>
      <c r="AF11" s="72">
        <f>IF($AA$6-Table1[[#This Row],[Missed Games]]=0, 0,Table1[[#This Row],[Midranges]]/($AA$6-Table1[[#This Row],[Missed Games]]))</f>
        <v>0</v>
      </c>
      <c r="AG11" s="71">
        <f t="shared" si="3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4"/>
        <v>3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0"/>
        <v>3</v>
      </c>
      <c r="AB12" s="70">
        <f>IF($AA$6-Table1[[#This Row],[Missed Games]]=0, 0,Table1[[#This Row],[Points]]/($AA$6-Table1[[#This Row],[Missed Games]]))</f>
        <v>1</v>
      </c>
      <c r="AC12" s="71">
        <f t="shared" si="1"/>
        <v>0</v>
      </c>
      <c r="AD12" s="72">
        <f>IF($AA$6-Table1[[#This Row],[Missed Games]]=0, 0,Table1[[#This Row],[Finishes]]/($AA$6-Table1[[#This Row],[Missed Games]]))</f>
        <v>0</v>
      </c>
      <c r="AE12" s="71">
        <f t="shared" si="2"/>
        <v>1</v>
      </c>
      <c r="AF12" s="72">
        <f>IF($AA$6-Table1[[#This Row],[Missed Games]]=0, 0,Table1[[#This Row],[Midranges]]/($AA$6-Table1[[#This Row],[Missed Games]]))</f>
        <v>0.33333333333333331</v>
      </c>
      <c r="AG12" s="71">
        <f t="shared" si="3"/>
        <v>1</v>
      </c>
      <c r="AH12" s="72">
        <f>IF($AA$6-Table1[[#This Row],[Missed Games]]=0, 0,Table1[[#This Row],[Threes]]/($AA$6-Table1[[#This Row],[Missed Games]]))</f>
        <v>0.33333333333333331</v>
      </c>
      <c r="AI12" s="68" t="str">
        <f>SfW!C7</f>
        <v>Wet Willies</v>
      </c>
      <c r="AJ12" s="73">
        <f t="shared" si="4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0"/>
        <v>1</v>
      </c>
      <c r="AB13" s="70">
        <f>IF($AA$6-Table1[[#This Row],[Missed Games]]=0, 0,Table1[[#This Row],[Points]]/($AA$6-Table1[[#This Row],[Missed Games]]))</f>
        <v>0.33333333333333331</v>
      </c>
      <c r="AC13" s="71">
        <f t="shared" si="1"/>
        <v>1</v>
      </c>
      <c r="AD13" s="72">
        <f>IF($AA$6-Table1[[#This Row],[Missed Games]]=0, 0,Table1[[#This Row],[Finishes]]/($AA$6-Table1[[#This Row],[Missed Games]]))</f>
        <v>0.33333333333333331</v>
      </c>
      <c r="AE13" s="71">
        <f t="shared" si="2"/>
        <v>0</v>
      </c>
      <c r="AF13" s="72">
        <f>IF($AA$6-Table1[[#This Row],[Missed Games]]=0, 0,Table1[[#This Row],[Midranges]]/($AA$6-Table1[[#This Row],[Missed Games]]))</f>
        <v>0</v>
      </c>
      <c r="AG13" s="71">
        <f t="shared" si="3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4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0"/>
        <v>2</v>
      </c>
      <c r="AB14" s="70">
        <f>IF($AA$6-Table1[[#This Row],[Missed Games]]=0, 0,Table1[[#This Row],[Points]]/($AA$6-Table1[[#This Row],[Missed Games]]))</f>
        <v>0.66666666666666663</v>
      </c>
      <c r="AC14" s="71">
        <f t="shared" si="1"/>
        <v>1</v>
      </c>
      <c r="AD14" s="72">
        <f>IF($AA$6-Table1[[#This Row],[Missed Games]]=0, 0,Table1[[#This Row],[Finishes]]/($AA$6-Table1[[#This Row],[Missed Games]]))</f>
        <v>0.33333333333333331</v>
      </c>
      <c r="AE14" s="71">
        <f t="shared" si="2"/>
        <v>1</v>
      </c>
      <c r="AF14" s="72">
        <f>IF($AA$6-Table1[[#This Row],[Missed Games]]=0, 0,Table1[[#This Row],[Midranges]]/($AA$6-Table1[[#This Row],[Missed Games]]))</f>
        <v>0.33333333333333331</v>
      </c>
      <c r="AG14" s="71">
        <f t="shared" si="3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4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0"/>
        <v>2</v>
      </c>
      <c r="AB15" s="70">
        <f>IF($AA$6-Table1[[#This Row],[Missed Games]]=0, 0,Table1[[#This Row],[Points]]/($AA$6-Table1[[#This Row],[Missed Games]]))</f>
        <v>1</v>
      </c>
      <c r="AC15" s="71">
        <f t="shared" si="1"/>
        <v>0</v>
      </c>
      <c r="AD15" s="72">
        <f>IF($AA$6-Table1[[#This Row],[Missed Games]]=0, 0,Table1[[#This Row],[Finishes]]/($AA$6-Table1[[#This Row],[Missed Games]]))</f>
        <v>0</v>
      </c>
      <c r="AE15" s="71">
        <f t="shared" si="2"/>
        <v>0</v>
      </c>
      <c r="AF15" s="72">
        <f>IF($AA$6-Table1[[#This Row],[Missed Games]]=0, 0,Table1[[#This Row],[Midranges]]/($AA$6-Table1[[#This Row],[Missed Games]]))</f>
        <v>0</v>
      </c>
      <c r="AG15" s="71">
        <f t="shared" si="3"/>
        <v>1</v>
      </c>
      <c r="AH15" s="72">
        <f>IF($AA$6-Table1[[#This Row],[Missed Games]]=0, 0,Table1[[#This Row],[Threes]]/($AA$6-Table1[[#This Row],[Missed Games]]))</f>
        <v>0.5</v>
      </c>
      <c r="AI15" s="68" t="str">
        <f>SfW!C10</f>
        <v>Wet Willies</v>
      </c>
      <c r="AJ15" s="73">
        <f t="shared" si="4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0"/>
        <v>5</v>
      </c>
      <c r="AB16" s="70">
        <f>IF($AA$6-Table1[[#This Row],[Missed Games]]=0, 0,Table1[[#This Row],[Points]]/($AA$6-Table1[[#This Row],[Missed Games]]))</f>
        <v>1.6666666666666667</v>
      </c>
      <c r="AC16" s="71">
        <f t="shared" si="1"/>
        <v>1</v>
      </c>
      <c r="AD16" s="72">
        <f>IF($AA$6-Table1[[#This Row],[Missed Games]]=0, 0,Table1[[#This Row],[Finishes]]/($AA$6-Table1[[#This Row],[Missed Games]]))</f>
        <v>0.33333333333333331</v>
      </c>
      <c r="AE16" s="71">
        <f t="shared" si="2"/>
        <v>2</v>
      </c>
      <c r="AF16" s="72">
        <f>IF($AA$6-Table1[[#This Row],[Missed Games]]=0, 0,Table1[[#This Row],[Midranges]]/($AA$6-Table1[[#This Row],[Missed Games]]))</f>
        <v>0.66666666666666663</v>
      </c>
      <c r="AG16" s="71">
        <f t="shared" si="3"/>
        <v>1</v>
      </c>
      <c r="AH16" s="72">
        <f>IF($AA$6-Table1[[#This Row],[Missed Games]]=0, 0,Table1[[#This Row],[Threes]]/($AA$6-Table1[[#This Row],[Missed Games]]))</f>
        <v>0.33333333333333331</v>
      </c>
      <c r="AI16" s="68" t="str">
        <f>SfW!C11</f>
        <v>Loose Gooses</v>
      </c>
      <c r="AJ16" s="73">
        <f t="shared" si="4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0"/>
        <v>12</v>
      </c>
      <c r="AB17" s="70">
        <f>IF($AA$6-Table1[[#This Row],[Missed Games]]=0, 0,Table1[[#This Row],[Points]]/($AA$6-Table1[[#This Row],[Missed Games]]))</f>
        <v>4</v>
      </c>
      <c r="AC17" s="71">
        <f t="shared" si="1"/>
        <v>1</v>
      </c>
      <c r="AD17" s="72">
        <f>IF($AA$6-Table1[[#This Row],[Missed Games]]=0, 0,Table1[[#This Row],[Finishes]]/($AA$6-Table1[[#This Row],[Missed Games]]))</f>
        <v>0.33333333333333331</v>
      </c>
      <c r="AE17" s="71">
        <f t="shared" si="2"/>
        <v>9</v>
      </c>
      <c r="AF17" s="72">
        <f>IF($AA$6-Table1[[#This Row],[Missed Games]]=0, 0,Table1[[#This Row],[Midranges]]/($AA$6-Table1[[#This Row],[Missed Games]]))</f>
        <v>3</v>
      </c>
      <c r="AG17" s="71">
        <f t="shared" si="3"/>
        <v>1</v>
      </c>
      <c r="AH17" s="72">
        <f>IF($AA$6-Table1[[#This Row],[Missed Games]]=0, 0,Table1[[#This Row],[Threes]]/($AA$6-Table1[[#This Row],[Missed Games]]))</f>
        <v>0.33333333333333331</v>
      </c>
      <c r="AI17" s="68" t="str">
        <f>SfW!C12</f>
        <v>5 Musketeers</v>
      </c>
      <c r="AJ17" s="73">
        <f t="shared" si="4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0"/>
        <v>2</v>
      </c>
      <c r="AB18" s="70">
        <f>IF($AA$6-Table1[[#This Row],[Missed Games]]=0, 0,Table1[[#This Row],[Points]]/($AA$6-Table1[[#This Row],[Missed Games]]))</f>
        <v>0.66666666666666663</v>
      </c>
      <c r="AC18" s="71">
        <f t="shared" si="1"/>
        <v>0</v>
      </c>
      <c r="AD18" s="72">
        <f>IF($AA$6-Table1[[#This Row],[Missed Games]]=0, 0,Table1[[#This Row],[Finishes]]/($AA$6-Table1[[#This Row],[Missed Games]]))</f>
        <v>0</v>
      </c>
      <c r="AE18" s="71">
        <f t="shared" si="2"/>
        <v>0</v>
      </c>
      <c r="AF18" s="72">
        <f>IF($AA$6-Table1[[#This Row],[Missed Games]]=0, 0,Table1[[#This Row],[Midranges]]/($AA$6-Table1[[#This Row],[Missed Games]]))</f>
        <v>0</v>
      </c>
      <c r="AG18" s="71">
        <f t="shared" si="3"/>
        <v>1</v>
      </c>
      <c r="AH18" s="72">
        <f>IF($AA$6-Table1[[#This Row],[Missed Games]]=0, 0,Table1[[#This Row],[Threes]]/($AA$6-Table1[[#This Row],[Missed Games]]))</f>
        <v>0.33333333333333331</v>
      </c>
      <c r="AI18" s="68" t="str">
        <f>SfW!C13</f>
        <v>Wet Willies</v>
      </c>
      <c r="AJ18" s="73">
        <f t="shared" si="4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ref="AA19" si="5">SUM(AA40,AL40,AA60,AL60,AA80,AL80,AA100,AL100)</f>
        <v>1</v>
      </c>
      <c r="AB19" s="70">
        <f>IF($AA$6-Table1[[#This Row],[Missed Games]]=0, 0,Table1[[#This Row],[Points]]/($AA$6-Table1[[#This Row],[Missed Games]]))</f>
        <v>0.5</v>
      </c>
      <c r="AC19" s="71">
        <f t="shared" ref="AC19" si="6">SUM(AB40,AM40,AB60,AM60,AB80,AM80,AB100,AM100)</f>
        <v>1</v>
      </c>
      <c r="AD19" s="72">
        <f>IF($AA$6-Table1[[#This Row],[Missed Games]]=0, 0,Table1[[#This Row],[Finishes]]/($AA$6-Table1[[#This Row],[Missed Games]]))</f>
        <v>0.5</v>
      </c>
      <c r="AE19" s="71">
        <f t="shared" ref="AE19" si="7">SUM(AC40,AN40,AC60,AN60,AC80,AN80,AC100,AN100)</f>
        <v>0</v>
      </c>
      <c r="AF19" s="72">
        <f>IF($AA$6-Table1[[#This Row],[Missed Games]]=0, 0,Table1[[#This Row],[Midranges]]/($AA$6-Table1[[#This Row],[Missed Games]]))</f>
        <v>0</v>
      </c>
      <c r="AG19" s="71">
        <f t="shared" ref="AG19" si="8">SUM(AD40,AO40,AD60,AO60,AD80,AO80,AD100,AO100)</f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4"/>
        <v>1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0"/>
        <v>5</v>
      </c>
      <c r="AB20" s="70">
        <f>IF($AA$6-Table1[[#This Row],[Missed Games]]=0, 0,Table1[[#This Row],[Points]]/($AA$6-Table1[[#This Row],[Missed Games]]))</f>
        <v>1.6666666666666667</v>
      </c>
      <c r="AC20" s="71">
        <f t="shared" si="1"/>
        <v>3</v>
      </c>
      <c r="AD20" s="125">
        <f>IF($AA$6-Table1[[#This Row],[Missed Games]]=0, 0,Table1[[#This Row],[Finishes]]/($AA$6-Table1[[#This Row],[Missed Games]]))</f>
        <v>1</v>
      </c>
      <c r="AE20" s="71">
        <f t="shared" si="2"/>
        <v>0</v>
      </c>
      <c r="AF20" s="125">
        <f>IF($AA$6-Table1[[#This Row],[Missed Games]]=0, 0,Table1[[#This Row],[Midranges]]/($AA$6-Table1[[#This Row],[Missed Games]]))</f>
        <v>0</v>
      </c>
      <c r="AG20" s="71">
        <f t="shared" si="3"/>
        <v>1</v>
      </c>
      <c r="AH20" s="125">
        <f>IF($AA$6-Table1[[#This Row],[Missed Games]]=0, 0,Table1[[#This Row],[Threes]]/($AA$6-Table1[[#This Row],[Missed Games]]))</f>
        <v>0.33333333333333331</v>
      </c>
      <c r="AI20" s="122" t="str">
        <f>SfW!C15</f>
        <v>5 Musketeers</v>
      </c>
      <c r="AJ20" s="73">
        <f t="shared" si="4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0"/>
        <v>7</v>
      </c>
      <c r="AB21" s="70">
        <f>IF($AA$6-Table1[[#This Row],[Missed Games]]=0, 0,Table1[[#This Row],[Points]]/($AA$6-Table1[[#This Row],[Missed Games]]))</f>
        <v>2.3333333333333335</v>
      </c>
      <c r="AC21" s="71">
        <f t="shared" si="1"/>
        <v>3</v>
      </c>
      <c r="AD21" s="125">
        <f>IF($AA$6-Table1[[#This Row],[Missed Games]]=0, 0,Table1[[#This Row],[Finishes]]/($AA$6-Table1[[#This Row],[Missed Games]]))</f>
        <v>1</v>
      </c>
      <c r="AE21" s="71">
        <f t="shared" si="2"/>
        <v>2</v>
      </c>
      <c r="AF21" s="125">
        <f>IF($AA$6-Table1[[#This Row],[Missed Games]]=0, 0,Table1[[#This Row],[Midranges]]/($AA$6-Table1[[#This Row],[Missed Games]]))</f>
        <v>0.66666666666666663</v>
      </c>
      <c r="AG21" s="71">
        <f t="shared" si="3"/>
        <v>1</v>
      </c>
      <c r="AH21" s="125">
        <f>IF($AA$6-Table1[[#This Row],[Missed Games]]=0, 0,Table1[[#This Row],[Threes]]/($AA$6-Table1[[#This Row],[Missed Games]]))</f>
        <v>0.33333333333333331</v>
      </c>
      <c r="AI21" s="122" t="str">
        <f>SfW!C16</f>
        <v>Loose Gooses</v>
      </c>
      <c r="AJ21" s="73">
        <f t="shared" si="4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0"/>
        <v>12</v>
      </c>
      <c r="AB22" s="70">
        <f>IF($AA$6-Table1[[#This Row],[Missed Games]]=0, 0,Table1[[#This Row],[Points]]/($AA$6-Table1[[#This Row],[Missed Games]]))</f>
        <v>4</v>
      </c>
      <c r="AC22" s="71">
        <f t="shared" si="1"/>
        <v>6</v>
      </c>
      <c r="AD22" s="125">
        <f>IF($AA$6-Table1[[#This Row],[Missed Games]]=0, 0,Table1[[#This Row],[Finishes]]/($AA$6-Table1[[#This Row],[Missed Games]]))</f>
        <v>2</v>
      </c>
      <c r="AE22" s="71">
        <f t="shared" si="2"/>
        <v>2</v>
      </c>
      <c r="AF22" s="125">
        <f>IF($AA$6-Table1[[#This Row],[Missed Games]]=0, 0,Table1[[#This Row],[Midranges]]/($AA$6-Table1[[#This Row],[Missed Games]]))</f>
        <v>0.66666666666666663</v>
      </c>
      <c r="AG22" s="71">
        <f t="shared" si="3"/>
        <v>2</v>
      </c>
      <c r="AH22" s="125">
        <f>IF($AA$6-Table1[[#This Row],[Missed Games]]=0, 0,Table1[[#This Row],[Threes]]/($AA$6-Table1[[#This Row],[Missed Games]]))</f>
        <v>0.66666666666666663</v>
      </c>
      <c r="AI22" s="122" t="str">
        <f>SfW!C17</f>
        <v>Loose Gooses</v>
      </c>
      <c r="AJ22" s="73">
        <f t="shared" si="4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0"/>
        <v>0</v>
      </c>
      <c r="AB23" s="124">
        <f>IF($AA$6-Table1[[#This Row],[Missed Games]]=0, 0,Table1[[#This Row],[Points]]/($AA$6-Table1[[#This Row],[Missed Games]]))</f>
        <v>0</v>
      </c>
      <c r="AC23" s="71">
        <f t="shared" si="1"/>
        <v>0</v>
      </c>
      <c r="AD23" s="126">
        <f>IF($AA$6-Table1[[#This Row],[Missed Games]]=0, 0,Table1[[#This Row],[Finishes]]/($AA$6-Table1[[#This Row],[Missed Games]]))</f>
        <v>0</v>
      </c>
      <c r="AE23" s="71">
        <f t="shared" si="2"/>
        <v>0</v>
      </c>
      <c r="AF23" s="126">
        <f>IF($AA$6-Table1[[#This Row],[Missed Games]]=0, 0,Table1[[#This Row],[Midranges]]/($AA$6-Table1[[#This Row],[Missed Games]]))</f>
        <v>0</v>
      </c>
      <c r="AG23" s="71">
        <f t="shared" si="3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4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0"/>
        <v>0</v>
      </c>
      <c r="AB24" s="70">
        <f>IF($AA$6-Table1[[#This Row],[Missed Games]]=0, 0,Table1[[#This Row],[Points]]/($AA$6-Table1[[#This Row],[Missed Games]]))</f>
        <v>0</v>
      </c>
      <c r="AC24" s="71">
        <f t="shared" si="1"/>
        <v>0</v>
      </c>
      <c r="AD24" s="72">
        <f>IF($AA$6-Table1[[#This Row],[Missed Games]]=0, 0,Table1[[#This Row],[Finishes]]/($AA$6-Table1[[#This Row],[Missed Games]]))</f>
        <v>0</v>
      </c>
      <c r="AE24" s="71">
        <f t="shared" si="2"/>
        <v>0</v>
      </c>
      <c r="AF24" s="72">
        <f>IF($AA$6-Table1[[#This Row],[Missed Games]]=0, 0,Table1[[#This Row],[Midranges]]/($AA$6-Table1[[#This Row],[Missed Games]]))</f>
        <v>0</v>
      </c>
      <c r="AG24" s="71">
        <f t="shared" si="3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4"/>
        <v>0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 t="shared" ref="AE29:AE39" si="9">AA29/$AA$27</f>
        <v>0</v>
      </c>
      <c r="AF29" s="35">
        <f t="shared" ref="AF29:AF39" si="10">AB29/$AA$27</f>
        <v>0</v>
      </c>
      <c r="AG29" s="34">
        <f t="shared" ref="AG29:AG39" si="11">AC29/$AA$27</f>
        <v>0</v>
      </c>
      <c r="AH29" s="35">
        <f t="shared" ref="AH29:AH39" si="12">AD29/$AA$27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/>
      <c r="AM29" s="32"/>
      <c r="AN29" s="32"/>
      <c r="AO29" s="32"/>
      <c r="AP29" s="32"/>
      <c r="AQ29" s="32"/>
      <c r="AR29" s="32"/>
      <c r="AS29" s="32"/>
      <c r="AT29" s="32"/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 t="shared" si="9"/>
        <v>0.66666666666666663</v>
      </c>
      <c r="AF30" s="35">
        <f t="shared" si="10"/>
        <v>0.33333333333333331</v>
      </c>
      <c r="AG30" s="34">
        <f t="shared" si="11"/>
        <v>0.33333333333333331</v>
      </c>
      <c r="AH30" s="35">
        <f t="shared" si="12"/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/>
      <c r="AM30" s="32"/>
      <c r="AN30" s="32"/>
      <c r="AO30" s="32"/>
      <c r="AP30" s="32"/>
      <c r="AQ30" s="32"/>
      <c r="AR30" s="32"/>
      <c r="AS30" s="32"/>
      <c r="AT30" s="32"/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 t="shared" si="9"/>
        <v>4</v>
      </c>
      <c r="AF31" s="35">
        <f t="shared" si="10"/>
        <v>3.3333333333333335</v>
      </c>
      <c r="AG31" s="34">
        <f t="shared" si="11"/>
        <v>0</v>
      </c>
      <c r="AH31" s="35">
        <f t="shared" si="12"/>
        <v>0.33333333333333331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/>
      <c r="AM31" s="32"/>
      <c r="AN31" s="32"/>
      <c r="AO31" s="32"/>
      <c r="AP31" s="32"/>
      <c r="AQ31" s="32"/>
      <c r="AR31" s="32"/>
      <c r="AS31" s="32"/>
      <c r="AT31" s="32"/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>
        <f t="shared" si="9"/>
        <v>0</v>
      </c>
      <c r="AF32" s="35">
        <f t="shared" si="10"/>
        <v>0</v>
      </c>
      <c r="AG32" s="34">
        <f t="shared" si="11"/>
        <v>0</v>
      </c>
      <c r="AH32" s="35">
        <f t="shared" si="12"/>
        <v>0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/>
      <c r="AM32" s="32"/>
      <c r="AN32" s="32"/>
      <c r="AO32" s="32"/>
      <c r="AP32" s="32"/>
      <c r="AQ32" s="32"/>
      <c r="AR32" s="32"/>
      <c r="AS32" s="32"/>
      <c r="AT32" s="32"/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 t="shared" si="9"/>
        <v>1</v>
      </c>
      <c r="AF33" s="35">
        <f t="shared" si="10"/>
        <v>0</v>
      </c>
      <c r="AG33" s="34">
        <f t="shared" si="11"/>
        <v>0.33333333333333331</v>
      </c>
      <c r="AH33" s="35">
        <f t="shared" si="12"/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/>
      <c r="AM33" s="32"/>
      <c r="AN33" s="32"/>
      <c r="AO33" s="32"/>
      <c r="AP33" s="32"/>
      <c r="AQ33" s="32"/>
      <c r="AR33" s="32"/>
      <c r="AS33" s="32"/>
      <c r="AT33" s="32"/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 t="shared" si="9"/>
        <v>0.33333333333333331</v>
      </c>
      <c r="AF34" s="35">
        <f t="shared" si="10"/>
        <v>0.33333333333333331</v>
      </c>
      <c r="AG34" s="34">
        <f t="shared" si="11"/>
        <v>0</v>
      </c>
      <c r="AH34" s="35">
        <f t="shared" si="12"/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/>
      <c r="AM34" s="32"/>
      <c r="AN34" s="32"/>
      <c r="AO34" s="32"/>
      <c r="AP34" s="32"/>
      <c r="AQ34" s="32"/>
      <c r="AR34" s="32"/>
      <c r="AS34" s="32"/>
      <c r="AT34" s="32"/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 t="shared" si="9"/>
        <v>0.66666666666666663</v>
      </c>
      <c r="AF35" s="35">
        <f t="shared" si="10"/>
        <v>0.33333333333333331</v>
      </c>
      <c r="AG35" s="34">
        <f t="shared" si="11"/>
        <v>0.33333333333333331</v>
      </c>
      <c r="AH35" s="35">
        <f t="shared" si="12"/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/>
      <c r="AM35" s="32"/>
      <c r="AN35" s="32"/>
      <c r="AO35" s="32"/>
      <c r="AP35" s="32"/>
      <c r="AQ35" s="32"/>
      <c r="AR35" s="32"/>
      <c r="AS35" s="32"/>
      <c r="AT35" s="32"/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 t="shared" si="9"/>
        <v>0.66666666666666663</v>
      </c>
      <c r="AF36" s="35">
        <f t="shared" si="10"/>
        <v>0</v>
      </c>
      <c r="AG36" s="34">
        <f t="shared" si="11"/>
        <v>0</v>
      </c>
      <c r="AH36" s="35">
        <f t="shared" si="12"/>
        <v>0.33333333333333331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/>
      <c r="AM36" s="32"/>
      <c r="AN36" s="32"/>
      <c r="AO36" s="32"/>
      <c r="AP36" s="32"/>
      <c r="AQ36" s="32"/>
      <c r="AR36" s="32"/>
      <c r="AS36" s="32"/>
      <c r="AT36" s="32"/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 t="shared" si="9"/>
        <v>1.6666666666666667</v>
      </c>
      <c r="AF37" s="35">
        <f t="shared" si="10"/>
        <v>0.33333333333333331</v>
      </c>
      <c r="AG37" s="34">
        <f t="shared" si="11"/>
        <v>0.66666666666666663</v>
      </c>
      <c r="AH37" s="35">
        <f t="shared" si="12"/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/>
      <c r="AM37" s="32"/>
      <c r="AN37" s="32"/>
      <c r="AO37" s="32"/>
      <c r="AP37" s="32"/>
      <c r="AQ37" s="32"/>
      <c r="AR37" s="32"/>
      <c r="AS37" s="32"/>
      <c r="AT37" s="32"/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 t="shared" si="9"/>
        <v>4</v>
      </c>
      <c r="AF38" s="35">
        <f t="shared" si="10"/>
        <v>0.33333333333333331</v>
      </c>
      <c r="AG38" s="34">
        <f t="shared" si="11"/>
        <v>3</v>
      </c>
      <c r="AH38" s="35">
        <f t="shared" si="12"/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/>
      <c r="AM38" s="32"/>
      <c r="AN38" s="32"/>
      <c r="AO38" s="32"/>
      <c r="AP38" s="32"/>
      <c r="AQ38" s="32"/>
      <c r="AR38" s="32"/>
      <c r="AS38" s="32"/>
      <c r="AT38" s="32"/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 t="shared" si="9"/>
        <v>0.66666666666666663</v>
      </c>
      <c r="AF39" s="35">
        <f t="shared" si="10"/>
        <v>0</v>
      </c>
      <c r="AG39" s="34">
        <f t="shared" si="11"/>
        <v>0</v>
      </c>
      <c r="AH39" s="35">
        <f t="shared" si="12"/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/>
      <c r="AM39" s="32"/>
      <c r="AN39" s="32"/>
      <c r="AO39" s="32"/>
      <c r="AP39" s="32"/>
      <c r="AQ39" s="32"/>
      <c r="AR39" s="32"/>
      <c r="AS39" s="32"/>
      <c r="AT39" s="32"/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 t="shared" ref="AE40:AE45" si="13">AA40/$AA$27</f>
        <v>0.33333333333333331</v>
      </c>
      <c r="AF40" s="35">
        <f t="shared" ref="AF40:AF45" si="14">AB40/$AA$27</f>
        <v>0.33333333333333331</v>
      </c>
      <c r="AG40" s="34">
        <f t="shared" ref="AG40:AG45" si="15">AC40/$AA$27</f>
        <v>0</v>
      </c>
      <c r="AH40" s="35">
        <f t="shared" ref="AH40:AH45" si="16">AD40/$AA$27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/>
      <c r="AM40" s="32"/>
      <c r="AN40" s="32"/>
      <c r="AO40" s="32"/>
      <c r="AP40" s="32"/>
      <c r="AQ40" s="32"/>
      <c r="AR40" s="32"/>
      <c r="AS40" s="32"/>
      <c r="AT40" s="32"/>
    </row>
    <row r="41" spans="2:46" ht="14.25" customHeight="1" x14ac:dyDescent="0.45">
      <c r="S41" s="14" t="s">
        <v>108</v>
      </c>
      <c r="T41">
        <f>'Statistics LG'!J3</f>
        <v>7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 t="shared" si="13"/>
        <v>1.6666666666666667</v>
      </c>
      <c r="AF41" s="35">
        <f t="shared" si="14"/>
        <v>1</v>
      </c>
      <c r="AG41" s="34">
        <f t="shared" si="15"/>
        <v>0</v>
      </c>
      <c r="AH41" s="35">
        <f t="shared" si="16"/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/>
      <c r="AM41" s="32"/>
      <c r="AN41" s="32"/>
      <c r="AO41" s="32"/>
      <c r="AP41" s="32"/>
      <c r="AQ41" s="32"/>
      <c r="AR41" s="32"/>
      <c r="AS41" s="32"/>
      <c r="AT41" s="32"/>
    </row>
    <row r="42" spans="2:46" ht="14.25" customHeight="1" x14ac:dyDescent="0.45">
      <c r="S42" s="14" t="s">
        <v>109</v>
      </c>
      <c r="T42">
        <f>'Statistics WW'!J4</f>
        <v>4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 t="shared" si="13"/>
        <v>2.3333333333333335</v>
      </c>
      <c r="AF42" s="35">
        <f t="shared" si="14"/>
        <v>1</v>
      </c>
      <c r="AG42" s="34">
        <f t="shared" si="15"/>
        <v>0.66666666666666663</v>
      </c>
      <c r="AH42" s="35">
        <f t="shared" si="16"/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/>
      <c r="AM42" s="32"/>
      <c r="AN42" s="32"/>
      <c r="AO42" s="32"/>
      <c r="AP42" s="32"/>
      <c r="AQ42" s="32"/>
      <c r="AR42" s="32"/>
      <c r="AS42" s="32"/>
      <c r="AT42" s="32"/>
    </row>
    <row r="43" spans="2:46" ht="14.25" customHeight="1" x14ac:dyDescent="0.45">
      <c r="S43" s="14" t="s">
        <v>110</v>
      </c>
      <c r="T43">
        <f>'Statistics 5M'!J4</f>
        <v>7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 t="shared" si="13"/>
        <v>4</v>
      </c>
      <c r="AF43" s="35">
        <f t="shared" si="14"/>
        <v>2</v>
      </c>
      <c r="AG43" s="34">
        <f t="shared" si="15"/>
        <v>0.66666666666666663</v>
      </c>
      <c r="AH43" s="35">
        <f t="shared" si="16"/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/>
      <c r="AM43" s="32"/>
      <c r="AN43" s="32"/>
      <c r="AO43" s="32"/>
      <c r="AP43" s="32"/>
      <c r="AQ43" s="32"/>
      <c r="AR43" s="32"/>
      <c r="AS43" s="32"/>
      <c r="AT43" s="32"/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 t="shared" si="13"/>
        <v>0</v>
      </c>
      <c r="AF44" s="35">
        <f t="shared" si="14"/>
        <v>0</v>
      </c>
      <c r="AG44" s="34">
        <f t="shared" si="15"/>
        <v>0</v>
      </c>
      <c r="AH44" s="35">
        <f t="shared" si="16"/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/>
      <c r="AM44" s="32"/>
      <c r="AN44" s="32"/>
      <c r="AO44" s="32"/>
      <c r="AP44" s="32"/>
      <c r="AQ44" s="32"/>
      <c r="AR44" s="32"/>
      <c r="AS44" s="32"/>
      <c r="AT44" s="32"/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 t="shared" si="13"/>
        <v>0</v>
      </c>
      <c r="AF45" s="35">
        <f t="shared" si="14"/>
        <v>0</v>
      </c>
      <c r="AG45" s="34">
        <f t="shared" si="15"/>
        <v>0</v>
      </c>
      <c r="AH45" s="35">
        <f t="shared" si="16"/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/>
      <c r="AM45" s="32"/>
      <c r="AN45" s="32"/>
      <c r="AO45" s="32"/>
      <c r="AP45" s="32"/>
      <c r="AQ45" s="32"/>
      <c r="AR45" s="32"/>
      <c r="AS45" s="32"/>
      <c r="AT45" s="32"/>
    </row>
    <row r="46" spans="2:46" ht="14.25" customHeight="1" x14ac:dyDescent="0.45">
      <c r="T46" s="14" t="s">
        <v>1</v>
      </c>
      <c r="U46" s="19">
        <f>SUM(Table1[Finishes])</f>
        <v>28</v>
      </c>
      <c r="V46" s="18">
        <f>U46/AA6</f>
        <v>9.3333333333333339</v>
      </c>
      <c r="W46" s="28">
        <f>U46/SUM($U$46:$U$48)</f>
        <v>0.5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18</v>
      </c>
      <c r="V47" s="18">
        <f>U47/AA6</f>
        <v>6</v>
      </c>
      <c r="W47" s="28">
        <f>U47/SUM($U$46:$U$48)</f>
        <v>0.32142857142857145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10</v>
      </c>
      <c r="V48" s="18">
        <f>U48/AA6</f>
        <v>3.3333333333333335</v>
      </c>
      <c r="W48" s="28">
        <f>U48/SUM($U$46:$U$48)</f>
        <v>0.17857142857142858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0.76923076923076927</v>
      </c>
      <c r="V53" s="39">
        <f>'Statistics LG'!O42</f>
        <v>0.48</v>
      </c>
      <c r="W53" s="39">
        <f>AVERAGE(U53:V53)</f>
        <v>0.62461538461538457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0.23076923076923073</v>
      </c>
      <c r="U54" s="42" t="s">
        <v>131</v>
      </c>
      <c r="V54" s="39">
        <f>'Statistics WW'!L42</f>
        <v>0.11764705882352941</v>
      </c>
      <c r="W54" s="39">
        <f>AVERAGE(T54:V54)</f>
        <v>0.17420814479638008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0.52</v>
      </c>
      <c r="U55" s="39">
        <f>1-V54</f>
        <v>0.88235294117647056</v>
      </c>
      <c r="V55" s="42" t="s">
        <v>131</v>
      </c>
      <c r="W55" s="39">
        <f>AVERAGE(T55:V55)</f>
        <v>0.70117647058823529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43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>
        <f>'Statistics LG'!A7</f>
        <v>0</v>
      </c>
      <c r="T79" s="17">
        <f>T78+'Statistics LG'!D7</f>
        <v>7</v>
      </c>
      <c r="U79" s="17">
        <f>U78+'Statistics WW'!D7</f>
        <v>4</v>
      </c>
      <c r="V79" s="17">
        <f>V78+'Statistics 5M'!D7</f>
        <v>7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7</v>
      </c>
      <c r="U80" s="17">
        <f>U79+'Statistics WW'!D8</f>
        <v>4</v>
      </c>
      <c r="V80" s="17">
        <f>V79+'Statistics 5M'!D8</f>
        <v>7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7</v>
      </c>
      <c r="U81" s="17">
        <f>U80+'Statistics WW'!D9</f>
        <v>4</v>
      </c>
      <c r="V81" s="17">
        <f>V80+'Statistics 5M'!D9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7</v>
      </c>
      <c r="U82" s="17">
        <f>U81+'Statistics WW'!D10</f>
        <v>4</v>
      </c>
      <c r="V82" s="17">
        <f>V81+'Statistics 5M'!D10</f>
        <v>7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7</v>
      </c>
      <c r="U83" s="17">
        <f>U82+'Statistics WW'!D11</f>
        <v>4</v>
      </c>
      <c r="V83" s="17">
        <f>V82+'Statistics 5M'!D11</f>
        <v>7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7</v>
      </c>
      <c r="U84" s="17">
        <f>U83+'Statistics WW'!D12</f>
        <v>4</v>
      </c>
      <c r="V84" s="17">
        <f>V83+'Statistics 5M'!D12</f>
        <v>7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7</v>
      </c>
      <c r="U85" s="17">
        <f>U84+'Statistics WW'!D13</f>
        <v>4</v>
      </c>
      <c r="V85" s="17">
        <f>V84+'Statistics 5M'!D13</f>
        <v>7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7</v>
      </c>
      <c r="U86" s="17">
        <f>U85+'Statistics WW'!D14</f>
        <v>4</v>
      </c>
      <c r="V86" s="17">
        <f>V85+'Statistics 5M'!D14</f>
        <v>7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7</v>
      </c>
      <c r="U87" s="17">
        <f>U86+'Statistics WW'!D15</f>
        <v>4</v>
      </c>
      <c r="V87" s="17">
        <f>V86+'Statistics 5M'!D15</f>
        <v>7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7</v>
      </c>
      <c r="U88" s="17">
        <f>U87+'Statistics WW'!D16</f>
        <v>4</v>
      </c>
      <c r="V88" s="17">
        <f>V87+'Statistics 5M'!D16</f>
        <v>7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7</v>
      </c>
      <c r="U89" s="17">
        <f>U88+'Statistics WW'!D17</f>
        <v>4</v>
      </c>
      <c r="V89" s="17">
        <f>V88+'Statistics 5M'!D17</f>
        <v>7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7</v>
      </c>
      <c r="U90" s="17">
        <f>U89+'Statistics WW'!D18</f>
        <v>4</v>
      </c>
      <c r="V90" s="17">
        <f>V89+'Statistics 5M'!D18</f>
        <v>7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2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A3" sqref="A3:F6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SUM(B4:B40)</f>
        <v>22</v>
      </c>
      <c r="I3" s="86">
        <f>SUM(C4:C40)</f>
        <v>16</v>
      </c>
      <c r="J3" s="83">
        <f>SUM(D4:D40)</f>
        <v>7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80" t="str">
        <f>'Stats Global'!B5</f>
        <v>11-July</v>
      </c>
      <c r="B4" s="88">
        <f>'Stats Global'!F5</f>
        <v>5</v>
      </c>
      <c r="C4" s="88">
        <f>'Stats Global'!G5+'Stats Global'!H5</f>
        <v>6</v>
      </c>
      <c r="D4" s="88">
        <f>'Stats Global'!O5</f>
        <v>2</v>
      </c>
      <c r="E4" s="85" t="s">
        <v>46</v>
      </c>
      <c r="F4" s="85" t="s">
        <v>207</v>
      </c>
      <c r="J4" s="89"/>
      <c r="L4" s="90">
        <f>'Stats Global'!J5</f>
        <v>2</v>
      </c>
      <c r="M4" s="90">
        <f>'Stats Global'!G5</f>
        <v>0</v>
      </c>
      <c r="N4" s="91"/>
      <c r="O4" s="90">
        <f>'Stats Global'!M5</f>
        <v>3</v>
      </c>
      <c r="P4" s="90">
        <f>'Stats Global'!H5</f>
        <v>6</v>
      </c>
      <c r="R4" s="113" t="s">
        <v>61</v>
      </c>
      <c r="S4" s="103">
        <f>'Stats Global'!AA22</f>
        <v>12</v>
      </c>
      <c r="T4" s="103">
        <f>'Stats Global'!AB22</f>
        <v>4</v>
      </c>
      <c r="U4" s="103">
        <f>'Stats Global'!AC22</f>
        <v>6</v>
      </c>
      <c r="V4" s="103">
        <f>'Stats Global'!AD22</f>
        <v>2</v>
      </c>
      <c r="W4" s="103">
        <f>'Stats Global'!AE22</f>
        <v>2</v>
      </c>
      <c r="X4" s="103">
        <f>'Stats Global'!AF22</f>
        <v>0.66666666666666663</v>
      </c>
      <c r="Y4" s="103">
        <f>'Stats Global'!AG22</f>
        <v>2</v>
      </c>
      <c r="Z4" s="103">
        <f>'Stats Global'!AH22</f>
        <v>0.66666666666666663</v>
      </c>
      <c r="AA4" s="103">
        <f>'Stats Global'!AJ22</f>
        <v>0</v>
      </c>
    </row>
    <row r="5" spans="1:30" ht="14.35" customHeight="1" x14ac:dyDescent="0.45">
      <c r="A5" s="80" t="str">
        <f>'Stats Global'!B6</f>
        <v>12-July</v>
      </c>
      <c r="B5" s="88">
        <f>'Stats Global'!F6</f>
        <v>9</v>
      </c>
      <c r="C5" s="88">
        <f>'Stats Global'!G6+'Stats Global'!H6</f>
        <v>8</v>
      </c>
      <c r="D5" s="88">
        <f>'Stats Global'!O6</f>
        <v>2</v>
      </c>
      <c r="E5" s="85" t="s">
        <v>61</v>
      </c>
      <c r="F5" s="85" t="s">
        <v>210</v>
      </c>
      <c r="I5" s="86"/>
      <c r="J5" s="89"/>
      <c r="L5" s="90">
        <f>'Stats Global'!J6</f>
        <v>4</v>
      </c>
      <c r="M5" s="90">
        <f>'Stats Global'!G6</f>
        <v>1</v>
      </c>
      <c r="N5" s="91"/>
      <c r="O5" s="90">
        <f>'Stats Global'!M6</f>
        <v>5</v>
      </c>
      <c r="P5" s="90">
        <f>'Stats Global'!H6</f>
        <v>7</v>
      </c>
      <c r="R5" s="89" t="s">
        <v>46</v>
      </c>
      <c r="S5" s="103">
        <f>'Stats Global'!AA16</f>
        <v>5</v>
      </c>
      <c r="T5" s="103">
        <f>'Stats Global'!AB16</f>
        <v>1.6666666666666667</v>
      </c>
      <c r="U5" s="103">
        <f>'Stats Global'!AC16</f>
        <v>1</v>
      </c>
      <c r="V5" s="103">
        <f>'Stats Global'!AD16</f>
        <v>0.33333333333333331</v>
      </c>
      <c r="W5" s="103">
        <f>'Stats Global'!AE16</f>
        <v>2</v>
      </c>
      <c r="X5" s="103">
        <f>'Stats Global'!AF16</f>
        <v>0.66666666666666663</v>
      </c>
      <c r="Y5" s="103">
        <f>'Stats Global'!AG16</f>
        <v>1</v>
      </c>
      <c r="Z5" s="103">
        <f>'Stats Global'!AH16</f>
        <v>0.33333333333333331</v>
      </c>
      <c r="AA5" s="103">
        <f>'Stats Global'!AJ16</f>
        <v>0</v>
      </c>
    </row>
    <row r="6" spans="1:30" ht="14.35" customHeight="1" x14ac:dyDescent="0.45">
      <c r="A6" s="80" t="str">
        <f>'Stats Global'!B7</f>
        <v>13-July</v>
      </c>
      <c r="B6" s="88">
        <f>'Stats Global'!F7</f>
        <v>8</v>
      </c>
      <c r="C6" s="88">
        <f>'Stats Global'!G7+'Stats Global'!H7</f>
        <v>2</v>
      </c>
      <c r="D6" s="88">
        <f>'Stats Global'!O7</f>
        <v>3</v>
      </c>
      <c r="E6" s="85" t="s">
        <v>61</v>
      </c>
      <c r="F6" s="85" t="s">
        <v>61</v>
      </c>
      <c r="I6" s="86"/>
      <c r="J6" s="89"/>
      <c r="L6" s="90">
        <f>'Stats Global'!J7</f>
        <v>4</v>
      </c>
      <c r="M6" s="90">
        <f>'Stats Global'!G7</f>
        <v>2</v>
      </c>
      <c r="N6" s="91"/>
      <c r="O6" s="90">
        <f>'Stats Global'!M7</f>
        <v>4</v>
      </c>
      <c r="P6" s="90">
        <f>'Stats Global'!H7</f>
        <v>0</v>
      </c>
      <c r="R6" s="89" t="s">
        <v>58</v>
      </c>
      <c r="S6" s="103">
        <f>'Stats Global'!AA21</f>
        <v>7</v>
      </c>
      <c r="T6" s="103">
        <f>'Stats Global'!AB21</f>
        <v>2.3333333333333335</v>
      </c>
      <c r="U6" s="103">
        <f>'Stats Global'!AC21</f>
        <v>3</v>
      </c>
      <c r="V6" s="103">
        <f>'Stats Global'!AD21</f>
        <v>1</v>
      </c>
      <c r="W6" s="103">
        <f>'Stats Global'!AE21</f>
        <v>2</v>
      </c>
      <c r="X6" s="103">
        <f>'Stats Global'!AF21</f>
        <v>0.66666666666666663</v>
      </c>
      <c r="Y6" s="103">
        <f>'Stats Global'!AG21</f>
        <v>1</v>
      </c>
      <c r="Z6" s="103">
        <f>'Stats Global'!AH21</f>
        <v>0.33333333333333331</v>
      </c>
      <c r="AA6" s="103">
        <f>'Stats Global'!AJ21</f>
        <v>0</v>
      </c>
    </row>
    <row r="7" spans="1:30" ht="14.35" customHeight="1" x14ac:dyDescent="0.45">
      <c r="A7" s="80">
        <f>'Stats Global'!B8</f>
        <v>0</v>
      </c>
      <c r="B7" s="88">
        <f>'Stats Global'!F8</f>
        <v>0</v>
      </c>
      <c r="C7" s="88">
        <f>'Stats Global'!G8+'Stats Global'!H8</f>
        <v>0</v>
      </c>
      <c r="D7" s="88">
        <f>'Stats Global'!O8</f>
        <v>0</v>
      </c>
      <c r="E7" s="85"/>
      <c r="F7" s="85"/>
      <c r="I7" s="86"/>
      <c r="J7" s="89"/>
      <c r="L7" s="90">
        <f>'Stats Global'!J8</f>
        <v>0</v>
      </c>
      <c r="M7" s="90">
        <f>'Stats Global'!G8</f>
        <v>0</v>
      </c>
      <c r="N7" s="91"/>
      <c r="O7" s="90">
        <f>'Stats Global'!M8</f>
        <v>0</v>
      </c>
      <c r="P7" s="90">
        <f>'Stats Global'!H8</f>
        <v>0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1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2</v>
      </c>
      <c r="T8" s="103">
        <f>'Stats Global'!AB9</f>
        <v>0.66666666666666663</v>
      </c>
      <c r="U8" s="103">
        <f>'Stats Global'!AC9</f>
        <v>1</v>
      </c>
      <c r="V8" s="103">
        <f>'Stats Global'!AD9</f>
        <v>0.33333333333333331</v>
      </c>
      <c r="W8" s="103">
        <f>'Stats Global'!AE9</f>
        <v>1</v>
      </c>
      <c r="X8" s="103">
        <f>'Stats Global'!AF9</f>
        <v>0.33333333333333331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J41" s="89"/>
      <c r="K41" s="86" t="s">
        <v>94</v>
      </c>
      <c r="L41" s="107">
        <f>SUM(L4:L40)</f>
        <v>10</v>
      </c>
      <c r="M41" s="107">
        <f>SUM(M4:M40)</f>
        <v>3</v>
      </c>
      <c r="N41" s="89"/>
      <c r="O41" s="107">
        <f>SUM(O4:O40)</f>
        <v>12</v>
      </c>
      <c r="P41" s="107">
        <f>SUM(P4:P40)</f>
        <v>13</v>
      </c>
    </row>
    <row r="42" spans="1:16" ht="14.25" customHeight="1" x14ac:dyDescent="0.45">
      <c r="L42" s="98">
        <f>L41/(M41+L41)</f>
        <v>0.76923076923076927</v>
      </c>
      <c r="O42" s="98">
        <f>O41/(P41+O41)</f>
        <v>0.48</v>
      </c>
    </row>
    <row r="43" spans="1:16" ht="14.25" customHeight="1" x14ac:dyDescent="0.45">
      <c r="I43" s="99" t="str">
        <f>K43&amp;H3&amp;","&amp;I3&amp;"],"</f>
        <v>"PartA":[22,16],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8.6999999999999993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"PartB":[12,"Angus Walker",6,"Angus Walker",2,"Angus Walker",2,"Angus Walker"],</v>
      </c>
      <c r="K44" s="81" t="s">
        <v>136</v>
      </c>
      <c r="M44" s="101">
        <f>MAX(Table1114[Points])</f>
        <v>12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3.7</v>
      </c>
    </row>
    <row r="45" spans="1:16" ht="14.25" customHeight="1" x14ac:dyDescent="0.45">
      <c r="I45" s="81" t="str">
        <f>K45&amp;O43&amp;","&amp;O44&amp;","&amp;O45&amp;","&amp;O46&amp;","&amp;O47&amp;","&amp;O48&amp;"],"</f>
        <v>"PartC":[8.7,3.7,2.3,1.3,7.3,5.3],</v>
      </c>
      <c r="K45" s="81" t="s">
        <v>137</v>
      </c>
      <c r="M45" s="101">
        <f>MAX(Table1114[Finishes])</f>
        <v>6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"PartD":[10,3,76.9,12,13,48],</v>
      </c>
      <c r="K46" s="81" t="s">
        <v>138</v>
      </c>
      <c r="M46" s="101">
        <f>MAX(Table1114[Midranges])</f>
        <v>2</v>
      </c>
      <c r="N46" s="108" t="str">
        <f>IF(M46&lt;&gt;0,IF(M46=W4,R4,IF(M46=W5,R5,IF(W6=M46,R6,IF(W7=M46,R7,R8)))),"N/A")</f>
        <v>Angus Walker</v>
      </c>
      <c r="O46" s="100">
        <f>ROUND(SUM('Stats Global'!AG8,'Stats Global'!AG9,'Stats Global'!AG16,'Stats Global'!AG21,'Stats Global'!AG22)/'Stats Global'!AA6,1)</f>
        <v>1.3</v>
      </c>
    </row>
    <row r="47" spans="1:16" ht="14.25" customHeight="1" x14ac:dyDescent="0.45">
      <c r="M47" s="101">
        <f>MAX(Table1114[Threes])</f>
        <v>2</v>
      </c>
      <c r="N47" s="81" t="str">
        <f>IF(M47&lt;&gt;0,IF(M47=Y4,R4,IF(M47=Y5,R5,IF(Y6=M47,R6,IF(Y7=M47,R7,R8)))),"N/A")</f>
        <v>Angus Walker</v>
      </c>
      <c r="O47" s="81">
        <f>ROUND(H3/'Stats Global'!AA6,1)</f>
        <v>7.3</v>
      </c>
    </row>
    <row r="48" spans="1:16" ht="14.25" customHeight="1" x14ac:dyDescent="0.45">
      <c r="O48" s="81">
        <f>ROUND(I3/'Stats Global'!AA6,1)</f>
        <v>5.3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6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80" t="str">
        <f>'Stats Global'!B5</f>
        <v>11-July</v>
      </c>
      <c r="B4" s="88">
        <f>'Stats Global'!I5</f>
        <v>0</v>
      </c>
      <c r="C4" s="88">
        <f>'Stats Global'!J5+'Stats Global'!K5</f>
        <v>8</v>
      </c>
      <c r="D4" s="88">
        <f>'Stats Global'!P5</f>
        <v>1</v>
      </c>
      <c r="E4" s="85" t="s">
        <v>208</v>
      </c>
      <c r="F4" s="85" t="s">
        <v>208</v>
      </c>
      <c r="H4" s="86">
        <f>SUM(B4:B40)</f>
        <v>6</v>
      </c>
      <c r="I4" s="86">
        <f>SUM(C4:C40)</f>
        <v>25</v>
      </c>
      <c r="J4" s="83">
        <f>SUM(D4:D40)</f>
        <v>4</v>
      </c>
      <c r="L4" s="90">
        <f>'Stats Global'!N5</f>
        <v>0</v>
      </c>
      <c r="M4" s="90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3</v>
      </c>
    </row>
    <row r="5" spans="1:24" ht="14.25" customHeight="1" x14ac:dyDescent="0.45">
      <c r="A5" s="80" t="str">
        <f>'Stats Global'!B6</f>
        <v>12-July</v>
      </c>
      <c r="B5" s="88">
        <f>'Stats Global'!I6</f>
        <v>2</v>
      </c>
      <c r="C5" s="88">
        <f>'Stats Global'!J6+'Stats Global'!K6</f>
        <v>12</v>
      </c>
      <c r="D5" s="88">
        <f>'Stats Global'!P6</f>
        <v>1</v>
      </c>
      <c r="E5" s="85" t="s">
        <v>42</v>
      </c>
      <c r="F5" s="85" t="s">
        <v>52</v>
      </c>
      <c r="J5" s="89"/>
      <c r="L5" s="90">
        <f>'Stats Global'!N6</f>
        <v>0</v>
      </c>
      <c r="M5" s="90">
        <f>'Stats Global'!K6</f>
        <v>8</v>
      </c>
      <c r="N5" s="91"/>
      <c r="O5" s="89" t="s">
        <v>37</v>
      </c>
      <c r="P5" s="103">
        <f>'Stats Global'!AA12</f>
        <v>3</v>
      </c>
      <c r="Q5" s="103">
        <f>'Stats Global'!AB12</f>
        <v>1</v>
      </c>
      <c r="R5" s="103">
        <f>'Stats Global'!AC12</f>
        <v>0</v>
      </c>
      <c r="S5" s="103">
        <f>'Stats Global'!AD12</f>
        <v>0</v>
      </c>
      <c r="T5" s="103">
        <f>'Stats Global'!AE12</f>
        <v>1</v>
      </c>
      <c r="U5" s="103">
        <f>'Stats Global'!AF12</f>
        <v>0.33333333333333331</v>
      </c>
      <c r="V5" s="103">
        <f>'Stats Global'!AG12</f>
        <v>1</v>
      </c>
      <c r="W5" s="103">
        <f>'Stats Global'!AH12</f>
        <v>0.33333333333333331</v>
      </c>
      <c r="X5" s="103">
        <f>'Stats Global'!AJ12</f>
        <v>0</v>
      </c>
    </row>
    <row r="6" spans="1:24" ht="14.25" customHeight="1" x14ac:dyDescent="0.45">
      <c r="A6" s="80" t="str">
        <f>'Stats Global'!B7</f>
        <v>13-July</v>
      </c>
      <c r="B6" s="88">
        <f>'Stats Global'!I7</f>
        <v>4</v>
      </c>
      <c r="C6" s="88">
        <f>'Stats Global'!J7+'Stats Global'!K7</f>
        <v>5</v>
      </c>
      <c r="D6" s="88">
        <f>'Stats Global'!P7</f>
        <v>2</v>
      </c>
      <c r="E6" s="85" t="s">
        <v>215</v>
      </c>
      <c r="F6" s="85" t="s">
        <v>216</v>
      </c>
      <c r="I6" s="86"/>
      <c r="J6" s="89"/>
      <c r="L6" s="90">
        <f>'Stats Global'!N7</f>
        <v>2</v>
      </c>
      <c r="M6" s="90">
        <f>'Stats Global'!K7</f>
        <v>1</v>
      </c>
      <c r="N6" s="91"/>
      <c r="O6" s="89" t="s">
        <v>42</v>
      </c>
      <c r="P6" s="103">
        <f>'Stats Global'!AA13</f>
        <v>1</v>
      </c>
      <c r="Q6" s="103">
        <f>'Stats Global'!AB13</f>
        <v>0.33333333333333331</v>
      </c>
      <c r="R6" s="103">
        <f>'Stats Global'!AC13</f>
        <v>1</v>
      </c>
      <c r="S6" s="103">
        <f>'Stats Global'!AD13</f>
        <v>0.33333333333333331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0</v>
      </c>
    </row>
    <row r="7" spans="1:24" ht="14.25" customHeight="1" x14ac:dyDescent="0.45">
      <c r="A7" s="80">
        <f>'Stats Global'!B8</f>
        <v>0</v>
      </c>
      <c r="B7" s="88">
        <f>'Stats Global'!I8</f>
        <v>0</v>
      </c>
      <c r="C7" s="88">
        <f>'Stats Global'!J8+'Stats Global'!K8</f>
        <v>0</v>
      </c>
      <c r="D7" s="88">
        <f>'Stats Global'!P8</f>
        <v>0</v>
      </c>
      <c r="E7" s="85"/>
      <c r="F7" s="85"/>
      <c r="I7" s="86"/>
      <c r="J7" s="89"/>
      <c r="L7" s="90">
        <f>'Stats Global'!N8</f>
        <v>0</v>
      </c>
      <c r="M7" s="90">
        <f>'Stats Global'!K8</f>
        <v>0</v>
      </c>
      <c r="N7" s="91"/>
      <c r="O7" s="89" t="s">
        <v>52</v>
      </c>
      <c r="P7" s="103">
        <f>'Stats Global'!AA18</f>
        <v>2</v>
      </c>
      <c r="Q7" s="103">
        <f>'Stats Global'!AB18</f>
        <v>0.66666666666666663</v>
      </c>
      <c r="R7" s="103">
        <f>'Stats Global'!AC18</f>
        <v>0</v>
      </c>
      <c r="S7" s="103">
        <f>'Stats Global'!AD18</f>
        <v>0</v>
      </c>
      <c r="T7" s="103">
        <f>'Stats Global'!AE18</f>
        <v>0</v>
      </c>
      <c r="U7" s="103">
        <f>'Stats Global'!AF18</f>
        <v>0</v>
      </c>
      <c r="V7" s="103">
        <f>'Stats Global'!AG18</f>
        <v>1</v>
      </c>
      <c r="W7" s="103">
        <f>'Stats Global'!AH18</f>
        <v>0.33333333333333331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2</v>
      </c>
      <c r="Q9" s="127">
        <f>'Stats Global'!AB15</f>
        <v>1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1</v>
      </c>
      <c r="W9" s="127">
        <f>'Stats Global'!AH15</f>
        <v>0.5</v>
      </c>
      <c r="X9" s="127">
        <f>'Stats Global'!AJ15</f>
        <v>1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1</v>
      </c>
      <c r="Q10" s="127">
        <f>'Stats Global'!AB19</f>
        <v>0.5</v>
      </c>
      <c r="R10" s="127">
        <f>'Stats Global'!AC19</f>
        <v>1</v>
      </c>
      <c r="S10" s="127">
        <f>'Stats Global'!AD19</f>
        <v>0.5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J41" s="89"/>
      <c r="K41" s="81" t="s">
        <v>94</v>
      </c>
      <c r="L41" s="107">
        <f>SUM(L4:L40)</f>
        <v>2</v>
      </c>
      <c r="M41" s="107">
        <f>SUM(M4:M40)</f>
        <v>15</v>
      </c>
      <c r="N41" s="89"/>
      <c r="O41" s="89"/>
      <c r="P41" s="58"/>
    </row>
    <row r="42" spans="1:16" ht="14.25" customHeight="1" x14ac:dyDescent="0.45">
      <c r="L42" s="98">
        <f>L41/(M41+L41)</f>
        <v>0.11764705882352941</v>
      </c>
      <c r="P42" s="58"/>
    </row>
    <row r="43" spans="1:16" ht="14.25" customHeight="1" x14ac:dyDescent="0.45">
      <c r="J43" s="99" t="str">
        <f>L43&amp;H4&amp;","&amp;I4&amp;"],"</f>
        <v>"PartA":[6,25],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3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"PartB":[3,"Michael Iffland",1,"Lukas Johnston",1,"Michael Iffland",1,"Michael Iffland"],</v>
      </c>
      <c r="L44" s="81" t="s">
        <v>136</v>
      </c>
      <c r="N44" s="101">
        <f>MAX(Table1113[Points])</f>
        <v>3</v>
      </c>
      <c r="O44" s="81" t="str">
        <f>IF(N44&lt;&gt;0,IF(N44=P4,O4,IF(N44=P5,O5,IF(P6=N44,O6,IF(P7=N44,O7,IF(P8=N44,O8,IF(P9=N44,O9,O10)))))),"N/A")</f>
        <v>Michael Iffland</v>
      </c>
      <c r="P44" s="100">
        <f>ROUND(SUM('Stats Global'!AC11,'Stats Global'!AC12,'Stats Global'!AC13,'Stats Global'!AC15,'Stats Global'!AC19,'Stats Global'!AC18,'Stats Global'!AC23)/'Stats Global'!AA6,1)</f>
        <v>0.7</v>
      </c>
    </row>
    <row r="45" spans="1:16" ht="14.25" customHeight="1" x14ac:dyDescent="0.45">
      <c r="J45" s="81" t="str">
        <f>L45&amp;P43&amp;","&amp;P44&amp;","&amp;P45&amp;","&amp;P46&amp;","&amp;P47&amp;","&amp;P48&amp;"],"</f>
        <v>"PartC":[3,0.7,0.3,1,2,8.3],</v>
      </c>
      <c r="L45" s="81" t="s">
        <v>137</v>
      </c>
      <c r="N45" s="101">
        <f>MAX(Table1113[Finishes])</f>
        <v>1</v>
      </c>
      <c r="O45" s="81" t="str">
        <f>IF(N45&lt;&gt;0,IF(N45=R4,O4,IF(N45=R5,O5,IF(R6=N45,O6,IF(R7=N45,O7,IF(R8=N45,O8,IF(R9=N45,O9,O10)))))),"N/A")</f>
        <v>Lukas Johnston</v>
      </c>
      <c r="P45" s="100">
        <f>ROUND(SUM('Stats Global'!AE11,'Stats Global'!AE12,'Stats Global'!AE13,'Stats Global'!AE15,'Stats Global'!AE19,'Stats Global'!AE18,'Stats Global'!AE23)/'Stats Global'!AA6,1)</f>
        <v>0.3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"PartD":[3,10,23.1,2,15,11.8],</v>
      </c>
      <c r="L46" s="81" t="s">
        <v>138</v>
      </c>
      <c r="N46" s="101">
        <f>MAX(Table1113[Midranges])</f>
        <v>1</v>
      </c>
      <c r="O46" s="81" t="str">
        <f>IF(N46&lt;&gt;0,IF(N46=T4,O4,IF(N46=T5,O5,IF(T6=N46,O6,IF(T7=N46,O7,IF(T8=N46,O8,IF(T9=N46,O9,O10)))))),"N/A")</f>
        <v>Michael Iffland</v>
      </c>
      <c r="P46" s="100">
        <f>ROUND(SUM('Stats Global'!AG11,'Stats Global'!AG12,'Stats Global'!AG13,'Stats Global'!AG15,'Stats Global'!AG19,'Stats Global'!AG18,'Stats Global'!AG23)/'Stats Global'!AA6,1)</f>
        <v>1</v>
      </c>
    </row>
    <row r="47" spans="1:16" ht="14.25" customHeight="1" x14ac:dyDescent="0.45">
      <c r="N47" s="101">
        <f>MAX(Table1113[Threes])</f>
        <v>1</v>
      </c>
      <c r="O47" s="108" t="str">
        <f>IF(N47&lt;&gt;0,IF(N47=V4,O4,IF(N47=V5,O5,IF(V6=N47,O6,IF(V7=N47,O7,IF(V8=N47,O8,IF(V9=N47,O9,O10)))))),"N/A")</f>
        <v>Michael Iffland</v>
      </c>
      <c r="P47" s="81">
        <f>ROUND(H4/'Stats Global'!AA6,1)</f>
        <v>2</v>
      </c>
    </row>
    <row r="48" spans="1:16" ht="14.25" customHeight="1" x14ac:dyDescent="0.45">
      <c r="P48" s="81">
        <f>ROUND(I4/'Stats Global'!AA6,1)</f>
        <v>8.3000000000000007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L13" sqref="L13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80" t="str">
        <f>'Stats Global'!B5</f>
        <v>11-July</v>
      </c>
      <c r="B4" s="88">
        <f>'Stats Global'!L5</f>
        <v>12</v>
      </c>
      <c r="C4" s="88">
        <f>'Stats Global'!M5+'Stats Global'!N5</f>
        <v>3</v>
      </c>
      <c r="D4" s="88">
        <f>'Stats Global'!Q5</f>
        <v>3</v>
      </c>
      <c r="E4" s="85" t="s">
        <v>30</v>
      </c>
      <c r="F4" s="85" t="s">
        <v>50</v>
      </c>
      <c r="H4" s="86">
        <f>SUM(B4:B40)</f>
        <v>28</v>
      </c>
      <c r="I4" s="86">
        <f>SUM(C4:C40)</f>
        <v>14</v>
      </c>
      <c r="J4" s="83">
        <f>SUM(D4:D40)</f>
        <v>7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80" t="str">
        <f>'Stats Global'!B6</f>
        <v>12-July</v>
      </c>
      <c r="B5" s="88">
        <f>'Stats Global'!L6</f>
        <v>15</v>
      </c>
      <c r="C5" s="88">
        <f>'Stats Global'!M6+'Stats Global'!N6</f>
        <v>5</v>
      </c>
      <c r="D5" s="88">
        <f>'Stats Global'!Q6</f>
        <v>3</v>
      </c>
      <c r="E5" s="85" t="s">
        <v>30</v>
      </c>
      <c r="F5" s="85" t="s">
        <v>50</v>
      </c>
      <c r="K5" s="89"/>
      <c r="L5" s="89" t="s">
        <v>50</v>
      </c>
      <c r="M5" s="103">
        <f>'Stats Global'!AA17</f>
        <v>12</v>
      </c>
      <c r="N5" s="103">
        <f>'Stats Global'!AB17</f>
        <v>4</v>
      </c>
      <c r="O5" s="103">
        <f>'Stats Global'!AC17</f>
        <v>1</v>
      </c>
      <c r="P5" s="103">
        <f>'Stats Global'!AD17</f>
        <v>0.33333333333333331</v>
      </c>
      <c r="Q5" s="103">
        <f>'Stats Global'!AE17</f>
        <v>9</v>
      </c>
      <c r="R5" s="103">
        <f>'Stats Global'!AF17</f>
        <v>3</v>
      </c>
      <c r="S5" s="103">
        <f>'Stats Global'!AG17</f>
        <v>1</v>
      </c>
      <c r="T5" s="103">
        <f>'Stats Global'!AH17</f>
        <v>0.33333333333333331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80" t="str">
        <f>'Stats Global'!B7</f>
        <v>13-July</v>
      </c>
      <c r="B6" s="88">
        <f>'Stats Global'!L7</f>
        <v>1</v>
      </c>
      <c r="C6" s="88">
        <f>'Stats Global'!M7+'Stats Global'!N7</f>
        <v>6</v>
      </c>
      <c r="D6" s="88">
        <f>'Stats Global'!Q7</f>
        <v>1</v>
      </c>
      <c r="E6" s="85" t="s">
        <v>208</v>
      </c>
      <c r="F6" s="85" t="s">
        <v>55</v>
      </c>
      <c r="H6" s="86"/>
      <c r="I6" s="102"/>
      <c r="K6" s="89"/>
      <c r="L6" s="89" t="s">
        <v>30</v>
      </c>
      <c r="M6" s="103">
        <f>'Stats Global'!AA10</f>
        <v>12</v>
      </c>
      <c r="N6" s="103">
        <f>'Stats Global'!AB10</f>
        <v>6</v>
      </c>
      <c r="O6" s="103">
        <f>'Stats Global'!AC10</f>
        <v>10</v>
      </c>
      <c r="P6" s="103">
        <f>'Stats Global'!AD10</f>
        <v>5</v>
      </c>
      <c r="Q6" s="103">
        <f>'Stats Global'!AE10</f>
        <v>0</v>
      </c>
      <c r="R6" s="103">
        <f>'Stats Global'!AF10</f>
        <v>0</v>
      </c>
      <c r="S6" s="103">
        <f>'Stats Global'!AG10</f>
        <v>1</v>
      </c>
      <c r="T6" s="103">
        <f>'Stats Global'!AH10</f>
        <v>0.5</v>
      </c>
      <c r="U6" s="103">
        <f>'Stats Global'!AJ10</f>
        <v>1</v>
      </c>
      <c r="V6" s="89"/>
      <c r="W6" s="89"/>
      <c r="X6" s="89"/>
    </row>
    <row r="7" spans="1:24" ht="14.25" customHeight="1" x14ac:dyDescent="0.45">
      <c r="A7" s="80">
        <f>'Stats Global'!B8</f>
        <v>0</v>
      </c>
      <c r="B7" s="88">
        <f>'Stats Global'!L8</f>
        <v>0</v>
      </c>
      <c r="C7" s="88">
        <f>'Stats Global'!M8+'Stats Global'!N8</f>
        <v>0</v>
      </c>
      <c r="D7" s="88">
        <f>'Stats Global'!Q8</f>
        <v>0</v>
      </c>
      <c r="E7" s="85"/>
      <c r="F7" s="85"/>
      <c r="H7" s="86"/>
      <c r="I7" s="102"/>
      <c r="K7" s="89"/>
      <c r="L7" s="89" t="s">
        <v>55</v>
      </c>
      <c r="M7" s="103">
        <f>'Stats Global'!AA20</f>
        <v>5</v>
      </c>
      <c r="N7" s="103">
        <f>'Stats Global'!AB20</f>
        <v>1.6666666666666667</v>
      </c>
      <c r="O7" s="103">
        <f>'Stats Global'!AC20</f>
        <v>3</v>
      </c>
      <c r="P7" s="103">
        <f>'Stats Global'!AD20</f>
        <v>1</v>
      </c>
      <c r="Q7" s="103">
        <f>'Stats Global'!AE20</f>
        <v>0</v>
      </c>
      <c r="R7" s="103">
        <f>'Stats Global'!AF20</f>
        <v>0</v>
      </c>
      <c r="S7" s="103">
        <f>'Stats Global'!AG20</f>
        <v>1</v>
      </c>
      <c r="T7" s="103">
        <f>'Stats Global'!AH20</f>
        <v>0.33333333333333331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2</v>
      </c>
      <c r="N8" s="103">
        <f>'Stats Global'!AB14</f>
        <v>0.66666666666666663</v>
      </c>
      <c r="O8" s="103">
        <f>'Stats Global'!AC14</f>
        <v>1</v>
      </c>
      <c r="P8" s="103">
        <f>'Stats Global'!AD14</f>
        <v>0.33333333333333331</v>
      </c>
      <c r="Q8" s="103">
        <f>'Stats Global'!AE14</f>
        <v>1</v>
      </c>
      <c r="R8" s="103">
        <f>'Stats Global'!AF14</f>
        <v>0.33333333333333331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0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"PartA":[28,14],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10.3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"PartB":[12,"Samuel McConaghy",10,"Alexander Galt",9,"Samuel McConaghy",1,"Samuel McConaghy"],</v>
      </c>
      <c r="M33" s="81" t="s">
        <v>136</v>
      </c>
      <c r="O33" s="101">
        <f>MAX(Table11[Points])</f>
        <v>12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5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"PartC":[10.3,5,3.3,1,9.3,4.7],</v>
      </c>
      <c r="M34" s="81" t="s">
        <v>137</v>
      </c>
      <c r="O34" s="101">
        <f>MAX(Table11[Finishes])</f>
        <v>10</v>
      </c>
      <c r="P34" s="81" t="str">
        <f>IF(O34&lt;&gt;0,IF(O34=O5,L5,IF(O34=O6,L6,IF(O7=O34,L7,IF(O8=O34,L8,L9)))),"N/A")</f>
        <v>Alexander Galt</v>
      </c>
      <c r="Q34" s="100">
        <f>ROUND(SUM('Stats Global'!AE10,'Stats Global'!AE14,'Stats Global'!AE17,'Stats Global'!AE20,'Stats Global'!AE24)/'Stats Global'!AA6,1)</f>
        <v>3.3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"PartD":[13,12,52,15,2,88.2],</v>
      </c>
      <c r="M35" s="81" t="s">
        <v>138</v>
      </c>
      <c r="O35" s="101">
        <f>MAX(Table11[Midranges])</f>
        <v>9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1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9.3000000000000007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4.7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R11" sqref="R11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>WW/5M</v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8">IF($V3, CHAR(34)&amp;"Did not Play"&amp;CHAR(34), S3)&amp;","</f>
        <v>"Did not Play",</v>
      </c>
      <c r="T23" s="17" t="str">
        <f t="shared" si="8"/>
        <v>"Did not Play",</v>
      </c>
      <c r="U23" s="17" t="str">
        <f t="shared" si="8"/>
        <v>"Did not Play",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3,</v>
      </c>
      <c r="S27" s="17" t="str">
        <f t="shared" si="9"/>
        <v>0,</v>
      </c>
      <c r="T27" s="17" t="str">
        <f t="shared" si="9"/>
        <v>1,</v>
      </c>
      <c r="U27" s="17" t="str">
        <f t="shared" si="9"/>
        <v>1,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2,</v>
      </c>
      <c r="S30" s="17" t="str">
        <f t="shared" si="9"/>
        <v>0,</v>
      </c>
      <c r="T30" s="17" t="str">
        <f t="shared" si="9"/>
        <v>0,</v>
      </c>
      <c r="U30" s="17" t="str">
        <f t="shared" si="9"/>
        <v>1,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2,</v>
      </c>
      <c r="S31" s="17" t="str">
        <f t="shared" si="9"/>
        <v>0,</v>
      </c>
      <c r="T31" s="17" t="str">
        <f t="shared" si="9"/>
        <v>2,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1,</v>
      </c>
      <c r="S34" s="17" t="str">
        <f t="shared" si="9"/>
        <v>1,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6,</v>
      </c>
      <c r="S37" s="17" t="str">
        <f t="shared" si="9"/>
        <v>3,</v>
      </c>
      <c r="T37" s="17" t="str">
        <f t="shared" si="9"/>
        <v>1,</v>
      </c>
      <c r="U37" s="17" t="str">
        <f t="shared" si="9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P27" sqref="A1:XFD1048576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si="5"/>
        <v/>
      </c>
      <c r="Y21" s="54" t="str">
        <f t="shared" si="6"/>
        <v/>
      </c>
      <c r="Z21" s="54" t="str">
        <f t="shared" si="7"/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9"/>
        <v>7,</v>
      </c>
      <c r="S25" s="17" t="str">
        <f t="shared" si="9"/>
        <v>7,</v>
      </c>
      <c r="T25" s="17" t="str">
        <f t="shared" si="9"/>
        <v>0,</v>
      </c>
      <c r="U25" s="17" t="str">
        <f t="shared" si="9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9"/>
        <v>1,</v>
      </c>
      <c r="S28" s="17" t="str">
        <f t="shared" si="9"/>
        <v>1,</v>
      </c>
      <c r="T28" s="17" t="str">
        <f t="shared" si="9"/>
        <v>0,</v>
      </c>
      <c r="U28" s="17" t="str">
        <f t="shared" si="9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6,</v>
      </c>
      <c r="S32" s="17" t="str">
        <f t="shared" si="9"/>
        <v>1,</v>
      </c>
      <c r="T32" s="17" t="str">
        <f t="shared" si="9"/>
        <v>5,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0,</v>
      </c>
      <c r="U33" s="17" t="str">
        <f t="shared" si="9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2,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5,</v>
      </c>
      <c r="S36" s="17" t="str">
        <f t="shared" si="9"/>
        <v>2,</v>
      </c>
      <c r="T36" s="17" t="str">
        <f t="shared" si="9"/>
        <v>1,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6,</v>
      </c>
      <c r="S37" s="17" t="str">
        <f t="shared" si="9"/>
        <v>3,</v>
      </c>
      <c r="T37" s="17" t="str">
        <f t="shared" si="9"/>
        <v>1,</v>
      </c>
      <c r="U37" s="17" t="str">
        <f t="shared" si="9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workbookViewId="0">
      <selection activeCell="B43" sqref="B43:Q45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>LG/5M</v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1,</v>
      </c>
      <c r="T24" s="17" t="str">
        <f t="shared" si="9"/>
        <v>1,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5,</v>
      </c>
      <c r="S25" s="17" t="str">
        <f t="shared" si="9"/>
        <v>3,</v>
      </c>
      <c r="T25" s="17" t="str">
        <f t="shared" si="9"/>
        <v>0,</v>
      </c>
      <c r="U25" s="17" t="str">
        <f t="shared" si="9"/>
        <v>1,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9"/>
        <v>2,</v>
      </c>
      <c r="S29" s="17" t="str">
        <f t="shared" si="9"/>
        <v>1,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1,</v>
      </c>
      <c r="T31" s="17" t="str">
        <f t="shared" si="9"/>
        <v>0,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6,</v>
      </c>
      <c r="S32" s="17" t="str">
        <f t="shared" si="9"/>
        <v>0,</v>
      </c>
      <c r="T32" s="17" t="str">
        <f t="shared" si="9"/>
        <v>4,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0,</v>
      </c>
      <c r="T35" s="17" t="str">
        <f t="shared" si="9"/>
        <v>0,</v>
      </c>
      <c r="U35" s="17" t="str">
        <f t="shared" si="9"/>
        <v>1,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SfW</vt:lpstr>
      <vt:lpstr>Stats Global</vt:lpstr>
      <vt:lpstr>Statistics LG</vt:lpstr>
      <vt:lpstr>Statistics WW</vt:lpstr>
      <vt:lpstr>Statistics 5M</vt:lpstr>
      <vt:lpstr>Template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2023-07-13T04:19:13Z</dcterms:modified>
</cp:coreProperties>
</file>