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011445\Documents\GitHub\TLTBO\Other Files\"/>
    </mc:Choice>
  </mc:AlternateContent>
  <xr:revisionPtr revIDLastSave="0" documentId="13_ncr:1_{B5B57BB0-DD2D-4093-8BA0-7F2B289604FD}" xr6:coauthVersionLast="47" xr6:coauthVersionMax="47" xr10:uidLastSave="{00000000-0000-0000-0000-000000000000}"/>
  <bookViews>
    <workbookView xWindow="-98" yWindow="-98" windowWidth="22695" windowHeight="14595" activeTab="1" xr2:uid="{00000000-000D-0000-FFFF-FFFF00000000}"/>
  </bookViews>
  <sheets>
    <sheet name="READ ME" sheetId="1" r:id="rId1"/>
    <sheet name="SfB" sheetId="2" r:id="rId2"/>
    <sheet name="Stats Global" sheetId="3" r:id="rId3"/>
    <sheet name="Statistics LG" sheetId="4" r:id="rId4"/>
    <sheet name="Statistics WW" sheetId="5" r:id="rId5"/>
    <sheet name="Statistics 5M" sheetId="6" r:id="rId6"/>
    <sheet name="Template" sheetId="7" r:id="rId7"/>
    <sheet name="1804" sheetId="8" r:id="rId8"/>
    <sheet name="1904" sheetId="9" r:id="rId9"/>
    <sheet name="2004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3" i="2" l="1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22" i="2"/>
  <c r="W5" i="4"/>
  <c r="V5" i="4"/>
  <c r="R5" i="4"/>
  <c r="Q5" i="4"/>
  <c r="A6" i="6"/>
  <c r="A6" i="5"/>
  <c r="A6" i="4"/>
  <c r="D5" i="6"/>
  <c r="C5" i="6"/>
  <c r="B5" i="6"/>
  <c r="A5" i="6"/>
  <c r="D4" i="6"/>
  <c r="C4" i="6"/>
  <c r="B4" i="6"/>
  <c r="A4" i="6"/>
  <c r="D5" i="5"/>
  <c r="C5" i="5"/>
  <c r="B5" i="5"/>
  <c r="A5" i="5"/>
  <c r="D4" i="5"/>
  <c r="C4" i="5"/>
  <c r="B4" i="5"/>
  <c r="A4" i="5"/>
  <c r="C7" i="3"/>
  <c r="B7" i="3"/>
  <c r="Q43" i="10"/>
  <c r="Y28" i="10"/>
  <c r="X28" i="10"/>
  <c r="W28" i="10"/>
  <c r="Y27" i="10"/>
  <c r="X27" i="10"/>
  <c r="W27" i="10"/>
  <c r="Y26" i="10"/>
  <c r="X26" i="10"/>
  <c r="W26" i="10"/>
  <c r="Y25" i="10"/>
  <c r="X25" i="10"/>
  <c r="W25" i="10"/>
  <c r="Y24" i="10"/>
  <c r="X24" i="10"/>
  <c r="W24" i="10"/>
  <c r="Y23" i="10"/>
  <c r="X23" i="10"/>
  <c r="W23" i="10"/>
  <c r="Y22" i="10"/>
  <c r="X22" i="10"/>
  <c r="W22" i="10"/>
  <c r="Y21" i="10"/>
  <c r="X21" i="10"/>
  <c r="W21" i="10"/>
  <c r="Y20" i="10"/>
  <c r="X20" i="10"/>
  <c r="W20" i="10"/>
  <c r="Y19" i="10"/>
  <c r="X19" i="10"/>
  <c r="W19" i="10"/>
  <c r="Y18" i="10"/>
  <c r="X18" i="10"/>
  <c r="W18" i="10"/>
  <c r="U18" i="10"/>
  <c r="R18" i="10" s="1"/>
  <c r="R38" i="10" s="1"/>
  <c r="T18" i="10"/>
  <c r="T38" i="10" s="1"/>
  <c r="S18" i="10"/>
  <c r="S38" i="10" s="1"/>
  <c r="Y17" i="10"/>
  <c r="X17" i="10"/>
  <c r="W17" i="10"/>
  <c r="U17" i="10"/>
  <c r="R17" i="10" s="1"/>
  <c r="R37" i="10" s="1"/>
  <c r="T17" i="10"/>
  <c r="T37" i="10" s="1"/>
  <c r="S17" i="10"/>
  <c r="S37" i="10" s="1"/>
  <c r="Y16" i="10"/>
  <c r="X16" i="10"/>
  <c r="W16" i="10"/>
  <c r="U16" i="10"/>
  <c r="U36" i="10" s="1"/>
  <c r="T16" i="10"/>
  <c r="T36" i="10" s="1"/>
  <c r="S16" i="10"/>
  <c r="S36" i="10" s="1"/>
  <c r="Y15" i="10"/>
  <c r="X15" i="10"/>
  <c r="W15" i="10"/>
  <c r="U15" i="10"/>
  <c r="U35" i="10" s="1"/>
  <c r="T15" i="10"/>
  <c r="T35" i="10" s="1"/>
  <c r="S15" i="10"/>
  <c r="S35" i="10" s="1"/>
  <c r="Y14" i="10"/>
  <c r="X14" i="10"/>
  <c r="W14" i="10"/>
  <c r="U14" i="10"/>
  <c r="U34" i="10" s="1"/>
  <c r="T14" i="10"/>
  <c r="T34" i="10" s="1"/>
  <c r="S14" i="10"/>
  <c r="S34" i="10" s="1"/>
  <c r="Y13" i="10"/>
  <c r="X13" i="10"/>
  <c r="W13" i="10"/>
  <c r="U13" i="10"/>
  <c r="U33" i="10" s="1"/>
  <c r="T13" i="10"/>
  <c r="T33" i="10" s="1"/>
  <c r="S13" i="10"/>
  <c r="S33" i="10" s="1"/>
  <c r="R13" i="10"/>
  <c r="R33" i="10" s="1"/>
  <c r="Y12" i="10"/>
  <c r="X12" i="10"/>
  <c r="W12" i="10"/>
  <c r="U12" i="10"/>
  <c r="U32" i="10" s="1"/>
  <c r="T12" i="10"/>
  <c r="T32" i="10" s="1"/>
  <c r="S12" i="10"/>
  <c r="S32" i="10" s="1"/>
  <c r="R12" i="10"/>
  <c r="R32" i="10" s="1"/>
  <c r="Y11" i="10"/>
  <c r="X11" i="10"/>
  <c r="W11" i="10"/>
  <c r="U11" i="10"/>
  <c r="U31" i="10" s="1"/>
  <c r="T11" i="10"/>
  <c r="T31" i="10" s="1"/>
  <c r="S11" i="10"/>
  <c r="S31" i="10" s="1"/>
  <c r="R11" i="10"/>
  <c r="R31" i="10" s="1"/>
  <c r="Y10" i="10"/>
  <c r="X10" i="10"/>
  <c r="W10" i="10"/>
  <c r="U10" i="10"/>
  <c r="R10" i="10" s="1"/>
  <c r="R30" i="10" s="1"/>
  <c r="T10" i="10"/>
  <c r="T30" i="10" s="1"/>
  <c r="S10" i="10"/>
  <c r="S30" i="10" s="1"/>
  <c r="Y9" i="10"/>
  <c r="X9" i="10"/>
  <c r="W9" i="10"/>
  <c r="U9" i="10"/>
  <c r="R9" i="10" s="1"/>
  <c r="R29" i="10" s="1"/>
  <c r="T9" i="10"/>
  <c r="T29" i="10" s="1"/>
  <c r="S9" i="10"/>
  <c r="S29" i="10" s="1"/>
  <c r="Y8" i="10"/>
  <c r="X8" i="10"/>
  <c r="W8" i="10"/>
  <c r="U8" i="10"/>
  <c r="U28" i="10" s="1"/>
  <c r="T8" i="10"/>
  <c r="T28" i="10" s="1"/>
  <c r="S8" i="10"/>
  <c r="S28" i="10" s="1"/>
  <c r="Y7" i="10"/>
  <c r="X7" i="10"/>
  <c r="W7" i="10"/>
  <c r="U7" i="10"/>
  <c r="R7" i="10" s="1"/>
  <c r="R27" i="10" s="1"/>
  <c r="T7" i="10"/>
  <c r="T27" i="10" s="1"/>
  <c r="S7" i="10"/>
  <c r="S27" i="10" s="1"/>
  <c r="Y6" i="10"/>
  <c r="X6" i="10"/>
  <c r="W6" i="10"/>
  <c r="U6" i="10"/>
  <c r="R6" i="10" s="1"/>
  <c r="R26" i="10" s="1"/>
  <c r="T6" i="10"/>
  <c r="T26" i="10" s="1"/>
  <c r="S6" i="10"/>
  <c r="S26" i="10" s="1"/>
  <c r="Y5" i="10"/>
  <c r="X5" i="10"/>
  <c r="W5" i="10"/>
  <c r="U5" i="10"/>
  <c r="U25" i="10" s="1"/>
  <c r="T5" i="10"/>
  <c r="T25" i="10" s="1"/>
  <c r="S5" i="10"/>
  <c r="S25" i="10" s="1"/>
  <c r="M5" i="10"/>
  <c r="C6" i="5" s="1"/>
  <c r="L5" i="10"/>
  <c r="Y4" i="10"/>
  <c r="W6" i="4" s="1"/>
  <c r="X4" i="10"/>
  <c r="R6" i="4" s="1"/>
  <c r="W4" i="10"/>
  <c r="V6" i="4" s="1"/>
  <c r="U4" i="10"/>
  <c r="U24" i="10" s="1"/>
  <c r="T4" i="10"/>
  <c r="T24" i="10" s="1"/>
  <c r="S4" i="10"/>
  <c r="S24" i="10" s="1"/>
  <c r="M4" i="10"/>
  <c r="C6" i="6" s="1"/>
  <c r="L4" i="10"/>
  <c r="B6" i="6" s="1"/>
  <c r="U3" i="10"/>
  <c r="U23" i="10" s="1"/>
  <c r="T3" i="10"/>
  <c r="T23" i="10" s="1"/>
  <c r="S3" i="10"/>
  <c r="S23" i="10" s="1"/>
  <c r="M3" i="10"/>
  <c r="C6" i="4" s="1"/>
  <c r="L3" i="10"/>
  <c r="N3" i="10" s="1"/>
  <c r="S38" i="9"/>
  <c r="T38" i="9"/>
  <c r="U38" i="9"/>
  <c r="R38" i="9"/>
  <c r="Q43" i="8"/>
  <c r="Q43" i="9"/>
  <c r="U37" i="9"/>
  <c r="T37" i="9"/>
  <c r="S37" i="9"/>
  <c r="R37" i="9"/>
  <c r="U36" i="9"/>
  <c r="T36" i="9"/>
  <c r="S36" i="9"/>
  <c r="R36" i="9"/>
  <c r="U35" i="9"/>
  <c r="T35" i="9"/>
  <c r="S35" i="9"/>
  <c r="R35" i="9"/>
  <c r="U34" i="9"/>
  <c r="T34" i="9"/>
  <c r="S34" i="9"/>
  <c r="R34" i="9"/>
  <c r="U33" i="9"/>
  <c r="T33" i="9"/>
  <c r="S33" i="9"/>
  <c r="R33" i="9"/>
  <c r="U32" i="9"/>
  <c r="T32" i="9"/>
  <c r="S32" i="9"/>
  <c r="R32" i="9"/>
  <c r="U31" i="9"/>
  <c r="T31" i="9"/>
  <c r="S31" i="9"/>
  <c r="R31" i="9"/>
  <c r="U30" i="9"/>
  <c r="T30" i="9"/>
  <c r="S30" i="9"/>
  <c r="R30" i="9"/>
  <c r="U29" i="9"/>
  <c r="T29" i="9"/>
  <c r="S29" i="9"/>
  <c r="R29" i="9"/>
  <c r="U28" i="9"/>
  <c r="T28" i="9"/>
  <c r="S28" i="9"/>
  <c r="R28" i="9"/>
  <c r="U27" i="9"/>
  <c r="T27" i="9"/>
  <c r="S27" i="9"/>
  <c r="R27" i="9"/>
  <c r="U26" i="9"/>
  <c r="T26" i="9"/>
  <c r="S26" i="9"/>
  <c r="R26" i="9"/>
  <c r="U25" i="9"/>
  <c r="T25" i="9"/>
  <c r="S25" i="9"/>
  <c r="R25" i="9"/>
  <c r="U24" i="9"/>
  <c r="T24" i="9"/>
  <c r="S24" i="9"/>
  <c r="R24" i="9"/>
  <c r="U23" i="9"/>
  <c r="T23" i="9"/>
  <c r="Q46" i="9" s="1"/>
  <c r="S23" i="9"/>
  <c r="Q45" i="9" s="1"/>
  <c r="R23" i="9"/>
  <c r="U38" i="8"/>
  <c r="T38" i="8"/>
  <c r="S38" i="8"/>
  <c r="R38" i="8"/>
  <c r="U37" i="8"/>
  <c r="T37" i="8"/>
  <c r="S37" i="8"/>
  <c r="R37" i="8"/>
  <c r="U36" i="8"/>
  <c r="T36" i="8"/>
  <c r="S36" i="8"/>
  <c r="R36" i="8"/>
  <c r="U35" i="8"/>
  <c r="T35" i="8"/>
  <c r="S35" i="8"/>
  <c r="R35" i="8"/>
  <c r="U34" i="8"/>
  <c r="T34" i="8"/>
  <c r="S34" i="8"/>
  <c r="R34" i="8"/>
  <c r="U33" i="8"/>
  <c r="T33" i="8"/>
  <c r="S33" i="8"/>
  <c r="R33" i="8"/>
  <c r="U32" i="8"/>
  <c r="T32" i="8"/>
  <c r="S32" i="8"/>
  <c r="R32" i="8"/>
  <c r="U31" i="8"/>
  <c r="T31" i="8"/>
  <c r="S31" i="8"/>
  <c r="R31" i="8"/>
  <c r="U30" i="8"/>
  <c r="T30" i="8"/>
  <c r="S30" i="8"/>
  <c r="R30" i="8"/>
  <c r="U29" i="8"/>
  <c r="T29" i="8"/>
  <c r="S29" i="8"/>
  <c r="R29" i="8"/>
  <c r="U28" i="8"/>
  <c r="T28" i="8"/>
  <c r="S28" i="8"/>
  <c r="R28" i="8"/>
  <c r="U27" i="8"/>
  <c r="T27" i="8"/>
  <c r="S27" i="8"/>
  <c r="R27" i="8"/>
  <c r="U26" i="8"/>
  <c r="T26" i="8"/>
  <c r="S26" i="8"/>
  <c r="R26" i="8"/>
  <c r="U25" i="8"/>
  <c r="T25" i="8"/>
  <c r="S25" i="8"/>
  <c r="R25" i="8"/>
  <c r="U24" i="8"/>
  <c r="T24" i="8"/>
  <c r="S24" i="8"/>
  <c r="R24" i="8"/>
  <c r="U23" i="8"/>
  <c r="Q47" i="8" s="1"/>
  <c r="T23" i="8"/>
  <c r="Q46" i="8" s="1"/>
  <c r="S23" i="8"/>
  <c r="Q45" i="8" s="1"/>
  <c r="R23" i="8"/>
  <c r="Q44" i="8" s="1"/>
  <c r="Q47" i="7"/>
  <c r="Q46" i="7"/>
  <c r="Q45" i="7"/>
  <c r="Q44" i="7"/>
  <c r="S23" i="7"/>
  <c r="T23" i="7"/>
  <c r="U23" i="7"/>
  <c r="S24" i="7"/>
  <c r="T24" i="7"/>
  <c r="U24" i="7"/>
  <c r="S25" i="7"/>
  <c r="T25" i="7"/>
  <c r="U25" i="7"/>
  <c r="S26" i="7"/>
  <c r="T26" i="7"/>
  <c r="U26" i="7"/>
  <c r="S27" i="7"/>
  <c r="T27" i="7"/>
  <c r="U27" i="7"/>
  <c r="S28" i="7"/>
  <c r="T28" i="7"/>
  <c r="U28" i="7"/>
  <c r="S29" i="7"/>
  <c r="T29" i="7"/>
  <c r="U29" i="7"/>
  <c r="S30" i="7"/>
  <c r="T30" i="7"/>
  <c r="U30" i="7"/>
  <c r="S31" i="7"/>
  <c r="T31" i="7"/>
  <c r="U31" i="7"/>
  <c r="S32" i="7"/>
  <c r="T32" i="7"/>
  <c r="U32" i="7"/>
  <c r="S33" i="7"/>
  <c r="T33" i="7"/>
  <c r="U33" i="7"/>
  <c r="S34" i="7"/>
  <c r="T34" i="7"/>
  <c r="U34" i="7"/>
  <c r="S35" i="7"/>
  <c r="T35" i="7"/>
  <c r="U35" i="7"/>
  <c r="S36" i="7"/>
  <c r="T36" i="7"/>
  <c r="U36" i="7"/>
  <c r="S37" i="7"/>
  <c r="T37" i="7"/>
  <c r="U37" i="7"/>
  <c r="S38" i="7"/>
  <c r="T38" i="7"/>
  <c r="U38" i="7"/>
  <c r="R24" i="7"/>
  <c r="R25" i="7"/>
  <c r="R26" i="7"/>
  <c r="R27" i="7"/>
  <c r="R28" i="7"/>
  <c r="R29" i="7"/>
  <c r="R30" i="7"/>
  <c r="R31" i="7"/>
  <c r="R32" i="7"/>
  <c r="R33" i="7"/>
  <c r="R34" i="7"/>
  <c r="R35" i="7"/>
  <c r="R36" i="7"/>
  <c r="R37" i="7"/>
  <c r="R38" i="7"/>
  <c r="R23" i="7"/>
  <c r="Q43" i="7"/>
  <c r="K21" i="2"/>
  <c r="J21" i="2"/>
  <c r="I21" i="2"/>
  <c r="H21" i="2"/>
  <c r="G21" i="2"/>
  <c r="F21" i="2"/>
  <c r="E21" i="2"/>
  <c r="D21" i="2"/>
  <c r="W4" i="4"/>
  <c r="V4" i="4"/>
  <c r="R4" i="4"/>
  <c r="Q4" i="4"/>
  <c r="D5" i="4"/>
  <c r="C5" i="4"/>
  <c r="B5" i="4"/>
  <c r="A5" i="4"/>
  <c r="D4" i="4"/>
  <c r="C4" i="4"/>
  <c r="B4" i="4"/>
  <c r="A4" i="4"/>
  <c r="C6" i="3"/>
  <c r="B6" i="3"/>
  <c r="F5" i="3"/>
  <c r="D5" i="3"/>
  <c r="C5" i="3"/>
  <c r="B5" i="3"/>
  <c r="Y28" i="9"/>
  <c r="X28" i="9"/>
  <c r="W28" i="9"/>
  <c r="Y27" i="9"/>
  <c r="X27" i="9"/>
  <c r="W27" i="9"/>
  <c r="Y26" i="9"/>
  <c r="X26" i="9"/>
  <c r="W26" i="9"/>
  <c r="Y25" i="9"/>
  <c r="X25" i="9"/>
  <c r="W25" i="9"/>
  <c r="Y24" i="9"/>
  <c r="X24" i="9"/>
  <c r="W24" i="9"/>
  <c r="Y23" i="9"/>
  <c r="X23" i="9"/>
  <c r="W23" i="9"/>
  <c r="Y22" i="9"/>
  <c r="X22" i="9"/>
  <c r="W22" i="9"/>
  <c r="Y21" i="9"/>
  <c r="X21" i="9"/>
  <c r="W21" i="9"/>
  <c r="Y20" i="9"/>
  <c r="X20" i="9"/>
  <c r="W20" i="9"/>
  <c r="Y19" i="9"/>
  <c r="X19" i="9"/>
  <c r="W19" i="9"/>
  <c r="Y18" i="9"/>
  <c r="X18" i="9"/>
  <c r="W18" i="9"/>
  <c r="U18" i="9"/>
  <c r="T18" i="9"/>
  <c r="S18" i="9"/>
  <c r="Y17" i="9"/>
  <c r="X17" i="9"/>
  <c r="W17" i="9"/>
  <c r="U17" i="9"/>
  <c r="T17" i="9"/>
  <c r="S17" i="9"/>
  <c r="Y16" i="9"/>
  <c r="X16" i="9"/>
  <c r="W16" i="9"/>
  <c r="U16" i="9"/>
  <c r="T16" i="9"/>
  <c r="S16" i="9"/>
  <c r="R16" i="9"/>
  <c r="Y15" i="9"/>
  <c r="X15" i="9"/>
  <c r="W15" i="9"/>
  <c r="U15" i="9"/>
  <c r="T15" i="9"/>
  <c r="S15" i="9"/>
  <c r="R15" i="9"/>
  <c r="Y14" i="9"/>
  <c r="X14" i="9"/>
  <c r="W14" i="9"/>
  <c r="U14" i="9"/>
  <c r="T14" i="9"/>
  <c r="S14" i="9"/>
  <c r="Y13" i="9"/>
  <c r="X13" i="9"/>
  <c r="W13" i="9"/>
  <c r="U13" i="9"/>
  <c r="T13" i="9"/>
  <c r="S13" i="9"/>
  <c r="Y12" i="9"/>
  <c r="X12" i="9"/>
  <c r="W12" i="9"/>
  <c r="U12" i="9"/>
  <c r="T12" i="9"/>
  <c r="S12" i="9"/>
  <c r="Y11" i="9"/>
  <c r="X11" i="9"/>
  <c r="W11" i="9"/>
  <c r="U11" i="9"/>
  <c r="T11" i="9"/>
  <c r="S11" i="9"/>
  <c r="Y10" i="9"/>
  <c r="X10" i="9"/>
  <c r="W10" i="9"/>
  <c r="U10" i="9"/>
  <c r="T10" i="9"/>
  <c r="S10" i="9"/>
  <c r="Y9" i="9"/>
  <c r="X9" i="9"/>
  <c r="W9" i="9"/>
  <c r="U9" i="9"/>
  <c r="T9" i="9"/>
  <c r="S9" i="9"/>
  <c r="R9" i="9"/>
  <c r="Y8" i="9"/>
  <c r="X8" i="9"/>
  <c r="W8" i="9"/>
  <c r="U8" i="9"/>
  <c r="T8" i="9"/>
  <c r="S8" i="9"/>
  <c r="Y7" i="9"/>
  <c r="X7" i="9"/>
  <c r="W7" i="9"/>
  <c r="U7" i="9"/>
  <c r="T7" i="9"/>
  <c r="S7" i="9"/>
  <c r="R7" i="9"/>
  <c r="Y6" i="9"/>
  <c r="X6" i="9"/>
  <c r="W6" i="9"/>
  <c r="U6" i="9"/>
  <c r="T6" i="9"/>
  <c r="S6" i="9"/>
  <c r="Y5" i="9"/>
  <c r="X5" i="9"/>
  <c r="W5" i="9"/>
  <c r="U5" i="9"/>
  <c r="T5" i="9"/>
  <c r="S5" i="9"/>
  <c r="M5" i="9"/>
  <c r="L5" i="9"/>
  <c r="N5" i="9" s="1"/>
  <c r="Y4" i="9"/>
  <c r="X4" i="9"/>
  <c r="W4" i="9"/>
  <c r="U4" i="9"/>
  <c r="T4" i="9"/>
  <c r="S4" i="9"/>
  <c r="M4" i="9"/>
  <c r="L4" i="9"/>
  <c r="N4" i="9" s="1"/>
  <c r="U3" i="9"/>
  <c r="T3" i="9"/>
  <c r="S3" i="9"/>
  <c r="M3" i="9"/>
  <c r="L3" i="9"/>
  <c r="N3" i="9" s="1"/>
  <c r="S18" i="7"/>
  <c r="T18" i="7"/>
  <c r="U18" i="7"/>
  <c r="R18" i="7"/>
  <c r="V18" i="2"/>
  <c r="S18" i="8"/>
  <c r="T18" i="8"/>
  <c r="U18" i="8"/>
  <c r="R18" i="8" s="1"/>
  <c r="U18" i="2"/>
  <c r="Y28" i="8"/>
  <c r="X28" i="8"/>
  <c r="W28" i="8"/>
  <c r="Y27" i="8"/>
  <c r="X27" i="8"/>
  <c r="W27" i="8"/>
  <c r="Y26" i="8"/>
  <c r="X26" i="8"/>
  <c r="W26" i="8"/>
  <c r="Y25" i="8"/>
  <c r="X25" i="8"/>
  <c r="W25" i="8"/>
  <c r="Y24" i="8"/>
  <c r="X24" i="8"/>
  <c r="W24" i="8"/>
  <c r="Y23" i="8"/>
  <c r="X23" i="8"/>
  <c r="W23" i="8"/>
  <c r="Y22" i="8"/>
  <c r="X22" i="8"/>
  <c r="W22" i="8"/>
  <c r="Y21" i="8"/>
  <c r="X21" i="8"/>
  <c r="W21" i="8"/>
  <c r="Y20" i="8"/>
  <c r="X20" i="8"/>
  <c r="W20" i="8"/>
  <c r="Y19" i="8"/>
  <c r="X19" i="8"/>
  <c r="W19" i="8"/>
  <c r="Y18" i="8"/>
  <c r="X18" i="8"/>
  <c r="W18" i="8"/>
  <c r="Y17" i="8"/>
  <c r="X17" i="8"/>
  <c r="W17" i="8"/>
  <c r="U17" i="8"/>
  <c r="T17" i="8"/>
  <c r="S17" i="8"/>
  <c r="Y16" i="8"/>
  <c r="X16" i="8"/>
  <c r="W16" i="8"/>
  <c r="U16" i="8"/>
  <c r="R16" i="8" s="1"/>
  <c r="T16" i="8"/>
  <c r="S16" i="8"/>
  <c r="Y15" i="8"/>
  <c r="X15" i="8"/>
  <c r="W15" i="8"/>
  <c r="U15" i="8"/>
  <c r="T15" i="8"/>
  <c r="S15" i="8"/>
  <c r="Y14" i="8"/>
  <c r="X14" i="8"/>
  <c r="W14" i="8"/>
  <c r="U14" i="8"/>
  <c r="R14" i="8" s="1"/>
  <c r="T14" i="8"/>
  <c r="S14" i="8"/>
  <c r="Y13" i="8"/>
  <c r="X13" i="8"/>
  <c r="W13" i="8"/>
  <c r="U13" i="8"/>
  <c r="T13" i="8"/>
  <c r="S13" i="8"/>
  <c r="Y12" i="8"/>
  <c r="X12" i="8"/>
  <c r="W12" i="8"/>
  <c r="U12" i="8"/>
  <c r="T12" i="8"/>
  <c r="S12" i="8"/>
  <c r="Y11" i="8"/>
  <c r="X11" i="8"/>
  <c r="W11" i="8"/>
  <c r="U11" i="8"/>
  <c r="T11" i="8"/>
  <c r="S11" i="8"/>
  <c r="Y10" i="8"/>
  <c r="X10" i="8"/>
  <c r="W10" i="8"/>
  <c r="U10" i="8"/>
  <c r="T10" i="8"/>
  <c r="S10" i="8"/>
  <c r="Y9" i="8"/>
  <c r="X9" i="8"/>
  <c r="W9" i="8"/>
  <c r="U9" i="8"/>
  <c r="T9" i="8"/>
  <c r="S9" i="8"/>
  <c r="Y8" i="8"/>
  <c r="X8" i="8"/>
  <c r="W8" i="8"/>
  <c r="U8" i="8"/>
  <c r="R8" i="8" s="1"/>
  <c r="T8" i="8"/>
  <c r="S8" i="8"/>
  <c r="Y7" i="8"/>
  <c r="X7" i="8"/>
  <c r="W7" i="8"/>
  <c r="U7" i="8"/>
  <c r="T7" i="8"/>
  <c r="S7" i="8"/>
  <c r="Y6" i="8"/>
  <c r="X6" i="8"/>
  <c r="W6" i="8"/>
  <c r="U6" i="8"/>
  <c r="R6" i="8" s="1"/>
  <c r="T6" i="8"/>
  <c r="S6" i="8"/>
  <c r="Y5" i="8"/>
  <c r="X5" i="8"/>
  <c r="W5" i="8"/>
  <c r="U5" i="8"/>
  <c r="T5" i="8"/>
  <c r="S5" i="8"/>
  <c r="M5" i="8"/>
  <c r="L5" i="8"/>
  <c r="Y4" i="8"/>
  <c r="X4" i="8"/>
  <c r="W4" i="8"/>
  <c r="U4" i="8"/>
  <c r="T4" i="8"/>
  <c r="S4" i="8"/>
  <c r="M4" i="8"/>
  <c r="L4" i="8"/>
  <c r="U3" i="8"/>
  <c r="T3" i="8"/>
  <c r="S3" i="8"/>
  <c r="M3" i="8"/>
  <c r="L3" i="8"/>
  <c r="N3" i="8" s="1"/>
  <c r="Y5" i="7"/>
  <c r="Y6" i="7"/>
  <c r="Y7" i="7"/>
  <c r="Y8" i="7"/>
  <c r="Y9" i="7"/>
  <c r="Y10" i="7"/>
  <c r="Y11" i="7"/>
  <c r="Y12" i="7"/>
  <c r="Y13" i="7"/>
  <c r="Y14" i="7"/>
  <c r="Y15" i="7"/>
  <c r="Y16" i="7"/>
  <c r="Y17" i="7"/>
  <c r="Y18" i="7"/>
  <c r="Y19" i="7"/>
  <c r="Y20" i="7"/>
  <c r="Y21" i="7"/>
  <c r="Y22" i="7"/>
  <c r="Y23" i="7"/>
  <c r="Y24" i="7"/>
  <c r="Y25" i="7"/>
  <c r="Y26" i="7"/>
  <c r="Y27" i="7"/>
  <c r="Y28" i="7"/>
  <c r="Y4" i="7"/>
  <c r="X5" i="7"/>
  <c r="X6" i="7"/>
  <c r="X7" i="7"/>
  <c r="X8" i="7"/>
  <c r="X9" i="7"/>
  <c r="X10" i="7"/>
  <c r="X11" i="7"/>
  <c r="X12" i="7"/>
  <c r="X13" i="7"/>
  <c r="X14" i="7"/>
  <c r="X15" i="7"/>
  <c r="X16" i="7"/>
  <c r="X17" i="7"/>
  <c r="X18" i="7"/>
  <c r="X19" i="7"/>
  <c r="X20" i="7"/>
  <c r="X21" i="7"/>
  <c r="X22" i="7"/>
  <c r="X23" i="7"/>
  <c r="X24" i="7"/>
  <c r="X25" i="7"/>
  <c r="X26" i="7"/>
  <c r="X27" i="7"/>
  <c r="X28" i="7"/>
  <c r="X4" i="7"/>
  <c r="W5" i="7"/>
  <c r="W6" i="7"/>
  <c r="W7" i="7"/>
  <c r="W8" i="7"/>
  <c r="W9" i="7"/>
  <c r="W10" i="7"/>
  <c r="W11" i="7"/>
  <c r="W12" i="7"/>
  <c r="W13" i="7"/>
  <c r="W14" i="7"/>
  <c r="W15" i="7"/>
  <c r="W16" i="7"/>
  <c r="W17" i="7"/>
  <c r="W18" i="7"/>
  <c r="W19" i="7"/>
  <c r="W20" i="7"/>
  <c r="W21" i="7"/>
  <c r="W22" i="7"/>
  <c r="W23" i="7"/>
  <c r="W24" i="7"/>
  <c r="W25" i="7"/>
  <c r="W26" i="7"/>
  <c r="W27" i="7"/>
  <c r="W28" i="7"/>
  <c r="W4" i="7"/>
  <c r="U4" i="7"/>
  <c r="U5" i="7"/>
  <c r="U6" i="7"/>
  <c r="U7" i="7"/>
  <c r="U8" i="7"/>
  <c r="R8" i="7" s="1"/>
  <c r="U9" i="7"/>
  <c r="U10" i="7"/>
  <c r="U11" i="7"/>
  <c r="U12" i="7"/>
  <c r="U13" i="7"/>
  <c r="U14" i="7"/>
  <c r="U15" i="7"/>
  <c r="U16" i="7"/>
  <c r="R16" i="7" s="1"/>
  <c r="U17" i="7"/>
  <c r="U3" i="7"/>
  <c r="T17" i="7"/>
  <c r="S17" i="7"/>
  <c r="T16" i="7"/>
  <c r="S16" i="7"/>
  <c r="T15" i="7"/>
  <c r="S15" i="7"/>
  <c r="T14" i="7"/>
  <c r="S14" i="7"/>
  <c r="T13" i="7"/>
  <c r="S13" i="7"/>
  <c r="T12" i="7"/>
  <c r="S12" i="7"/>
  <c r="T11" i="7"/>
  <c r="S11" i="7"/>
  <c r="T10" i="7"/>
  <c r="S10" i="7"/>
  <c r="T9" i="7"/>
  <c r="S9" i="7"/>
  <c r="T8" i="7"/>
  <c r="S8" i="7"/>
  <c r="T7" i="7"/>
  <c r="S7" i="7"/>
  <c r="T6" i="7"/>
  <c r="S6" i="7"/>
  <c r="T5" i="7"/>
  <c r="S5" i="7"/>
  <c r="M5" i="7"/>
  <c r="L5" i="7"/>
  <c r="T4" i="7"/>
  <c r="S4" i="7"/>
  <c r="M4" i="7"/>
  <c r="L4" i="7"/>
  <c r="T3" i="7"/>
  <c r="S3" i="7"/>
  <c r="M3" i="7"/>
  <c r="L3" i="7"/>
  <c r="Q5" i="3"/>
  <c r="K47" i="3" s="1"/>
  <c r="V17" i="2"/>
  <c r="U17" i="2"/>
  <c r="V16" i="2"/>
  <c r="U16" i="2"/>
  <c r="V15" i="2"/>
  <c r="U15" i="2"/>
  <c r="V14" i="2"/>
  <c r="U14" i="2"/>
  <c r="V13" i="2"/>
  <c r="U13" i="2"/>
  <c r="V12" i="2"/>
  <c r="U12" i="2"/>
  <c r="V11" i="2"/>
  <c r="U11" i="2"/>
  <c r="V10" i="2"/>
  <c r="U10" i="2"/>
  <c r="V9" i="2"/>
  <c r="U9" i="2"/>
  <c r="V8" i="2"/>
  <c r="U8" i="2"/>
  <c r="V7" i="2"/>
  <c r="U7" i="2"/>
  <c r="V6" i="2"/>
  <c r="U6" i="2"/>
  <c r="V5" i="2"/>
  <c r="U5" i="2"/>
  <c r="V4" i="2"/>
  <c r="U4" i="2"/>
  <c r="V3" i="2"/>
  <c r="U3" i="2"/>
  <c r="F7" i="3" l="1"/>
  <c r="Q38" i="3"/>
  <c r="S38" i="3"/>
  <c r="S30" i="3"/>
  <c r="U38" i="3"/>
  <c r="U30" i="3"/>
  <c r="W38" i="3"/>
  <c r="W30" i="3"/>
  <c r="Q37" i="3"/>
  <c r="S29" i="3"/>
  <c r="S37" i="3"/>
  <c r="U29" i="3"/>
  <c r="U37" i="3"/>
  <c r="W29" i="3"/>
  <c r="W37" i="3"/>
  <c r="Q6" i="4"/>
  <c r="Q44" i="3"/>
  <c r="Q36" i="3"/>
  <c r="S44" i="3"/>
  <c r="S36" i="3"/>
  <c r="U44" i="3"/>
  <c r="U36" i="3"/>
  <c r="U15" i="3" s="1"/>
  <c r="V15" i="3" s="1"/>
  <c r="W44" i="3"/>
  <c r="X44" i="3" s="1"/>
  <c r="W36" i="3"/>
  <c r="W15" i="3" s="1"/>
  <c r="X15" i="3" s="1"/>
  <c r="B6" i="4"/>
  <c r="N4" i="10"/>
  <c r="O3" i="10" s="1"/>
  <c r="D6" i="4" s="1"/>
  <c r="N5" i="10"/>
  <c r="Q43" i="3"/>
  <c r="Q35" i="3"/>
  <c r="S43" i="3"/>
  <c r="S35" i="3"/>
  <c r="U43" i="3"/>
  <c r="U35" i="3"/>
  <c r="W43" i="3"/>
  <c r="W35" i="3"/>
  <c r="S42" i="3"/>
  <c r="S34" i="3"/>
  <c r="U42" i="3"/>
  <c r="U34" i="3"/>
  <c r="W42" i="3"/>
  <c r="W34" i="3"/>
  <c r="Q33" i="3"/>
  <c r="S41" i="3"/>
  <c r="S33" i="3"/>
  <c r="U41" i="3"/>
  <c r="U33" i="3"/>
  <c r="W41" i="3"/>
  <c r="W33" i="3"/>
  <c r="Q32" i="3"/>
  <c r="S40" i="3"/>
  <c r="S32" i="3"/>
  <c r="U40" i="3"/>
  <c r="U32" i="3"/>
  <c r="W40" i="3"/>
  <c r="W32" i="3"/>
  <c r="B6" i="5"/>
  <c r="R8" i="10"/>
  <c r="R14" i="10"/>
  <c r="D7" i="3"/>
  <c r="E7" i="3" s="1"/>
  <c r="Q39" i="3"/>
  <c r="S39" i="3"/>
  <c r="S31" i="3"/>
  <c r="U39" i="3"/>
  <c r="U31" i="3"/>
  <c r="W39" i="3"/>
  <c r="W18" i="3" s="1"/>
  <c r="X18" i="3" s="1"/>
  <c r="W31" i="3"/>
  <c r="W10" i="3" s="1"/>
  <c r="X10" i="3" s="1"/>
  <c r="F4" i="6"/>
  <c r="G4" i="5"/>
  <c r="I6" i="3"/>
  <c r="R16" i="10"/>
  <c r="R5" i="10"/>
  <c r="Q45" i="10"/>
  <c r="Q46" i="10"/>
  <c r="R3" i="10"/>
  <c r="R4" i="10"/>
  <c r="U27" i="10"/>
  <c r="U26" i="10"/>
  <c r="R15" i="10"/>
  <c r="U30" i="10"/>
  <c r="U38" i="10"/>
  <c r="U29" i="10"/>
  <c r="U37" i="10"/>
  <c r="Q47" i="9"/>
  <c r="Q44" i="9"/>
  <c r="G4" i="4"/>
  <c r="R13" i="9"/>
  <c r="R4" i="9"/>
  <c r="R3" i="9"/>
  <c r="R5" i="9"/>
  <c r="R11" i="9"/>
  <c r="R17" i="9"/>
  <c r="D6" i="3"/>
  <c r="F6" i="3"/>
  <c r="O4" i="9"/>
  <c r="R8" i="9"/>
  <c r="S8" i="3"/>
  <c r="S16" i="3"/>
  <c r="T16" i="3" s="1"/>
  <c r="U8" i="3"/>
  <c r="U16" i="3"/>
  <c r="V16" i="3" s="1"/>
  <c r="W8" i="3"/>
  <c r="W16" i="3"/>
  <c r="X16" i="3" s="1"/>
  <c r="S23" i="3"/>
  <c r="T23" i="3" s="1"/>
  <c r="S15" i="3"/>
  <c r="T15" i="3" s="1"/>
  <c r="U23" i="3"/>
  <c r="V23" i="3" s="1"/>
  <c r="S22" i="3"/>
  <c r="T22" i="3" s="1"/>
  <c r="S14" i="3"/>
  <c r="T14" i="3" s="1"/>
  <c r="U22" i="3"/>
  <c r="V22" i="3" s="1"/>
  <c r="U14" i="3"/>
  <c r="V14" i="3" s="1"/>
  <c r="W22" i="3"/>
  <c r="X22" i="3" s="1"/>
  <c r="W14" i="3"/>
  <c r="X14" i="3" s="1"/>
  <c r="S21" i="3"/>
  <c r="T21" i="3" s="1"/>
  <c r="S13" i="3"/>
  <c r="T13" i="3" s="1"/>
  <c r="U21" i="3"/>
  <c r="V21" i="3" s="1"/>
  <c r="U13" i="3"/>
  <c r="V13" i="3" s="1"/>
  <c r="W21" i="3"/>
  <c r="X21" i="3" s="1"/>
  <c r="W13" i="3"/>
  <c r="X13" i="3" s="1"/>
  <c r="S20" i="3"/>
  <c r="T20" i="3" s="1"/>
  <c r="S12" i="3"/>
  <c r="T12" i="3" s="1"/>
  <c r="U20" i="3"/>
  <c r="V20" i="3" s="1"/>
  <c r="U12" i="3"/>
  <c r="V12" i="3" s="1"/>
  <c r="W20" i="3"/>
  <c r="X20" i="3" s="1"/>
  <c r="W12" i="3"/>
  <c r="X12" i="3" s="1"/>
  <c r="S19" i="3"/>
  <c r="T19" i="3" s="1"/>
  <c r="S11" i="3"/>
  <c r="T11" i="3" s="1"/>
  <c r="U19" i="3"/>
  <c r="V19" i="3" s="1"/>
  <c r="U11" i="3"/>
  <c r="V11" i="3" s="1"/>
  <c r="W19" i="3"/>
  <c r="X19" i="3" s="1"/>
  <c r="W11" i="3"/>
  <c r="X11" i="3" s="1"/>
  <c r="S18" i="3"/>
  <c r="T18" i="3" s="1"/>
  <c r="S10" i="3"/>
  <c r="T10" i="3" s="1"/>
  <c r="U18" i="3"/>
  <c r="V18" i="3" s="1"/>
  <c r="U10" i="3"/>
  <c r="V10" i="3" s="1"/>
  <c r="S17" i="3"/>
  <c r="T17" i="3" s="1"/>
  <c r="S9" i="3"/>
  <c r="T9" i="3" s="1"/>
  <c r="U17" i="3"/>
  <c r="V17" i="3" s="1"/>
  <c r="U9" i="3"/>
  <c r="V9" i="3" s="1"/>
  <c r="W17" i="3"/>
  <c r="X17" i="3" s="1"/>
  <c r="W9" i="3"/>
  <c r="X9" i="3" s="1"/>
  <c r="O5" i="9"/>
  <c r="O3" i="9"/>
  <c r="R12" i="9"/>
  <c r="R10" i="9"/>
  <c r="R18" i="9"/>
  <c r="R6" i="9"/>
  <c r="R14" i="9"/>
  <c r="N4" i="8"/>
  <c r="P4" i="5"/>
  <c r="W30" i="4"/>
  <c r="R15" i="8"/>
  <c r="N5" i="8"/>
  <c r="O5" i="8" s="1"/>
  <c r="R9" i="8"/>
  <c r="Q4" i="5"/>
  <c r="Q30" i="5" s="1"/>
  <c r="F4" i="4"/>
  <c r="T44" i="3"/>
  <c r="O4" i="8"/>
  <c r="U4" i="5"/>
  <c r="U30" i="5" s="1"/>
  <c r="G4" i="6"/>
  <c r="V4" i="5"/>
  <c r="V30" i="5" s="1"/>
  <c r="Q30" i="4"/>
  <c r="P4" i="6"/>
  <c r="P30" i="6" s="1"/>
  <c r="R30" i="4"/>
  <c r="Q4" i="6"/>
  <c r="Q30" i="6" s="1"/>
  <c r="R11" i="8"/>
  <c r="U4" i="6"/>
  <c r="U30" i="6" s="1"/>
  <c r="V4" i="6"/>
  <c r="V30" i="6" s="1"/>
  <c r="F4" i="5"/>
  <c r="T37" i="3"/>
  <c r="R5" i="8"/>
  <c r="V37" i="3"/>
  <c r="R13" i="8"/>
  <c r="Q18" i="3" s="1"/>
  <c r="R18" i="3" s="1"/>
  <c r="R7" i="8"/>
  <c r="P30" i="5"/>
  <c r="O3" i="8"/>
  <c r="R12" i="8"/>
  <c r="Q17" i="3" s="1"/>
  <c r="R17" i="3" s="1"/>
  <c r="R10" i="8"/>
  <c r="Q15" i="3" s="1"/>
  <c r="R15" i="3" s="1"/>
  <c r="R17" i="8"/>
  <c r="Q22" i="3" s="1"/>
  <c r="R22" i="3" s="1"/>
  <c r="R3" i="8"/>
  <c r="R4" i="8"/>
  <c r="V30" i="4"/>
  <c r="R15" i="7"/>
  <c r="N5" i="7"/>
  <c r="R5" i="7"/>
  <c r="R14" i="7"/>
  <c r="R13" i="7"/>
  <c r="R12" i="7"/>
  <c r="R6" i="7"/>
  <c r="N3" i="7"/>
  <c r="R11" i="7"/>
  <c r="N4" i="7"/>
  <c r="R10" i="7"/>
  <c r="R9" i="7"/>
  <c r="R17" i="7"/>
  <c r="R3" i="7"/>
  <c r="R4" i="7"/>
  <c r="R7" i="7"/>
  <c r="Q10" i="3" l="1"/>
  <c r="R10" i="3" s="1"/>
  <c r="R25" i="10"/>
  <c r="Q44" i="10" s="1"/>
  <c r="Q31" i="3"/>
  <c r="R36" i="10"/>
  <c r="Q42" i="3"/>
  <c r="Q9" i="3"/>
  <c r="R9" i="3" s="1"/>
  <c r="W23" i="3"/>
  <c r="X23" i="3" s="1"/>
  <c r="R23" i="10"/>
  <c r="Q29" i="3"/>
  <c r="Q8" i="3" s="1"/>
  <c r="R8" i="3" s="1"/>
  <c r="D3" i="2" s="1"/>
  <c r="R35" i="10"/>
  <c r="Q41" i="3"/>
  <c r="R28" i="10"/>
  <c r="Q34" i="3"/>
  <c r="H4" i="4"/>
  <c r="J41" i="3" s="1"/>
  <c r="L6" i="3"/>
  <c r="L7" i="3" s="1"/>
  <c r="H4" i="5"/>
  <c r="J42" i="3" s="1"/>
  <c r="O4" i="10"/>
  <c r="D6" i="6" s="1"/>
  <c r="H4" i="6" s="1"/>
  <c r="J43" i="3" s="1"/>
  <c r="Q12" i="3"/>
  <c r="R12" i="3" s="1"/>
  <c r="R24" i="10"/>
  <c r="Q30" i="3"/>
  <c r="O5" i="10"/>
  <c r="D6" i="5" s="1"/>
  <c r="R34" i="10"/>
  <c r="Q40" i="3"/>
  <c r="X8" i="3"/>
  <c r="V8" i="3"/>
  <c r="J47" i="3"/>
  <c r="T8" i="3"/>
  <c r="J46" i="3"/>
  <c r="K46" i="3" s="1"/>
  <c r="Q47" i="10"/>
  <c r="V36" i="3"/>
  <c r="V44" i="3"/>
  <c r="R44" i="3"/>
  <c r="Q23" i="3"/>
  <c r="R23" i="3" s="1"/>
  <c r="R34" i="3"/>
  <c r="Q13" i="3"/>
  <c r="R13" i="3" s="1"/>
  <c r="E6" i="3"/>
  <c r="Q11" i="3"/>
  <c r="R11" i="3" s="1"/>
  <c r="Q19" i="3"/>
  <c r="R19" i="3" s="1"/>
  <c r="J6" i="3"/>
  <c r="J7" i="3" s="1"/>
  <c r="Q16" i="3"/>
  <c r="R16" i="3" s="1"/>
  <c r="Q14" i="3"/>
  <c r="R14" i="3" s="1"/>
  <c r="V31" i="4"/>
  <c r="J18" i="2"/>
  <c r="U31" i="6"/>
  <c r="J6" i="2"/>
  <c r="U31" i="5"/>
  <c r="P31" i="6"/>
  <c r="R36" i="3"/>
  <c r="P31" i="5"/>
  <c r="Q31" i="4"/>
  <c r="X29" i="3"/>
  <c r="X30" i="3"/>
  <c r="X32" i="3"/>
  <c r="O5" i="7"/>
  <c r="X40" i="3"/>
  <c r="X34" i="3"/>
  <c r="E5" i="3"/>
  <c r="X42" i="3"/>
  <c r="O3" i="7"/>
  <c r="X41" i="3"/>
  <c r="X43" i="3"/>
  <c r="J12" i="2"/>
  <c r="T40" i="3"/>
  <c r="T43" i="3"/>
  <c r="V43" i="3"/>
  <c r="T38" i="3"/>
  <c r="T31" i="3"/>
  <c r="T29" i="3"/>
  <c r="T39" i="3"/>
  <c r="X37" i="3"/>
  <c r="X31" i="3"/>
  <c r="V34" i="3"/>
  <c r="V32" i="3"/>
  <c r="V42" i="3"/>
  <c r="T30" i="3"/>
  <c r="V29" i="3"/>
  <c r="X38" i="3"/>
  <c r="V30" i="3"/>
  <c r="V39" i="3"/>
  <c r="V40" i="3"/>
  <c r="V33" i="3"/>
  <c r="T36" i="3"/>
  <c r="X36" i="3"/>
  <c r="K14" i="2"/>
  <c r="K33" i="2" s="1"/>
  <c r="V38" i="3"/>
  <c r="T33" i="3"/>
  <c r="T34" i="3"/>
  <c r="V41" i="3"/>
  <c r="V35" i="3"/>
  <c r="O4" i="7"/>
  <c r="V31" i="3"/>
  <c r="X39" i="3"/>
  <c r="X33" i="3"/>
  <c r="X35" i="3"/>
  <c r="J8" i="2"/>
  <c r="T32" i="3"/>
  <c r="T41" i="3"/>
  <c r="T42" i="3"/>
  <c r="T35" i="3"/>
  <c r="Q21" i="3" l="1"/>
  <c r="R21" i="3" s="1"/>
  <c r="R42" i="3"/>
  <c r="J48" i="3"/>
  <c r="K48" i="3" s="1"/>
  <c r="K6" i="3"/>
  <c r="K7" i="3" s="1"/>
  <c r="R41" i="3"/>
  <c r="Q20" i="3"/>
  <c r="R20" i="3" s="1"/>
  <c r="E18" i="2"/>
  <c r="E37" i="2" s="1"/>
  <c r="J3" i="2"/>
  <c r="K3" i="2"/>
  <c r="K22" i="2" s="1"/>
  <c r="K18" i="2"/>
  <c r="K37" i="2" s="1"/>
  <c r="K6" i="2"/>
  <c r="K25" i="2" s="1"/>
  <c r="R37" i="3"/>
  <c r="J10" i="2"/>
  <c r="E7" i="2"/>
  <c r="E26" i="2" s="1"/>
  <c r="K12" i="2"/>
  <c r="K31" i="2" s="1"/>
  <c r="D18" i="2"/>
  <c r="K4" i="2"/>
  <c r="K23" i="2" s="1"/>
  <c r="J4" i="2"/>
  <c r="J16" i="2"/>
  <c r="K8" i="2"/>
  <c r="K27" i="2" s="1"/>
  <c r="H11" i="2"/>
  <c r="H18" i="2"/>
  <c r="I18" i="2"/>
  <c r="I37" i="2" s="1"/>
  <c r="F18" i="2"/>
  <c r="G18" i="2"/>
  <c r="G37" i="2" s="1"/>
  <c r="E16" i="2"/>
  <c r="E35" i="2" s="1"/>
  <c r="R29" i="3"/>
  <c r="F11" i="2"/>
  <c r="K10" i="2"/>
  <c r="K29" i="2" s="1"/>
  <c r="K16" i="2"/>
  <c r="K35" i="2" s="1"/>
  <c r="J14" i="2"/>
  <c r="R40" i="3"/>
  <c r="I11" i="2"/>
  <c r="I30" i="2" s="1"/>
  <c r="E11" i="2"/>
  <c r="E30" i="2" s="1"/>
  <c r="R33" i="3"/>
  <c r="R43" i="3"/>
  <c r="G11" i="2"/>
  <c r="G30" i="2" s="1"/>
  <c r="R39" i="3"/>
  <c r="E13" i="2"/>
  <c r="E32" i="2" s="1"/>
  <c r="E3" i="2"/>
  <c r="E22" i="2" s="1"/>
  <c r="E8" i="2"/>
  <c r="E27" i="2" s="1"/>
  <c r="H10" i="2"/>
  <c r="I10" i="2"/>
  <c r="I29" i="2" s="1"/>
  <c r="R35" i="3"/>
  <c r="R31" i="3"/>
  <c r="R38" i="3"/>
  <c r="J7" i="2"/>
  <c r="K7" i="2"/>
  <c r="K26" i="2" s="1"/>
  <c r="E14" i="2"/>
  <c r="E33" i="2" s="1"/>
  <c r="R30" i="3"/>
  <c r="F13" i="2"/>
  <c r="G13" i="2"/>
  <c r="G32" i="2" s="1"/>
  <c r="R32" i="3"/>
  <c r="I4" i="2"/>
  <c r="I23" i="2" s="1"/>
  <c r="H4" i="2"/>
  <c r="F4" i="2"/>
  <c r="G4" i="2"/>
  <c r="G23" i="2" s="1"/>
  <c r="I17" i="2"/>
  <c r="I36" i="2" s="1"/>
  <c r="H17" i="2"/>
  <c r="F6" i="2"/>
  <c r="G6" i="2"/>
  <c r="G25" i="2" s="1"/>
  <c r="I9" i="2"/>
  <c r="I28" i="2" s="1"/>
  <c r="I12" i="2"/>
  <c r="I31" i="2" s="1"/>
  <c r="H12" i="2"/>
  <c r="I7" i="2"/>
  <c r="I26" i="2" s="1"/>
  <c r="H7" i="2"/>
  <c r="G3" i="2"/>
  <c r="G22" i="2" s="1"/>
  <c r="F3" i="2"/>
  <c r="G17" i="2"/>
  <c r="G36" i="2" s="1"/>
  <c r="F17" i="2"/>
  <c r="J15" i="2"/>
  <c r="K15" i="2"/>
  <c r="K34" i="2" s="1"/>
  <c r="G16" i="2"/>
  <c r="G35" i="2" s="1"/>
  <c r="F16" i="2"/>
  <c r="F7" i="2"/>
  <c r="G7" i="2"/>
  <c r="G26" i="2" s="1"/>
  <c r="J11" i="2"/>
  <c r="K11" i="2"/>
  <c r="K30" i="2" s="1"/>
  <c r="I15" i="2"/>
  <c r="I34" i="2" s="1"/>
  <c r="H15" i="2"/>
  <c r="I16" i="2"/>
  <c r="I35" i="2" s="1"/>
  <c r="H16" i="2"/>
  <c r="J5" i="2"/>
  <c r="K5" i="2"/>
  <c r="K24" i="2" s="1"/>
  <c r="F10" i="2"/>
  <c r="G10" i="2"/>
  <c r="G29" i="2" s="1"/>
  <c r="I8" i="2"/>
  <c r="I27" i="2" s="1"/>
  <c r="H8" i="2"/>
  <c r="F9" i="2"/>
  <c r="G9" i="2"/>
  <c r="G28" i="2" s="1"/>
  <c r="I14" i="2"/>
  <c r="I33" i="2" s="1"/>
  <c r="H14" i="2"/>
  <c r="H6" i="2"/>
  <c r="I6" i="2"/>
  <c r="I25" i="2" s="1"/>
  <c r="G5" i="2"/>
  <c r="G24" i="2" s="1"/>
  <c r="F5" i="2"/>
  <c r="J17" i="2"/>
  <c r="K17" i="2"/>
  <c r="K36" i="2" s="1"/>
  <c r="F15" i="2"/>
  <c r="G15" i="2"/>
  <c r="G34" i="2" s="1"/>
  <c r="J9" i="2"/>
  <c r="K9" i="2"/>
  <c r="K28" i="2" s="1"/>
  <c r="J13" i="2"/>
  <c r="K13" i="2"/>
  <c r="K32" i="2" s="1"/>
  <c r="I3" i="2"/>
  <c r="I22" i="2" s="1"/>
  <c r="H3" i="2"/>
  <c r="H5" i="2"/>
  <c r="I5" i="2"/>
  <c r="I24" i="2" s="1"/>
  <c r="F8" i="2"/>
  <c r="G8" i="2"/>
  <c r="G27" i="2" s="1"/>
  <c r="H13" i="2"/>
  <c r="I13" i="2"/>
  <c r="I32" i="2" s="1"/>
  <c r="G12" i="2"/>
  <c r="G31" i="2" s="1"/>
  <c r="F12" i="2"/>
  <c r="F14" i="2"/>
  <c r="G14" i="2"/>
  <c r="G33" i="2" s="1"/>
  <c r="L25" i="2" l="1"/>
  <c r="L27" i="2"/>
  <c r="L29" i="2"/>
  <c r="L24" i="2"/>
  <c r="L28" i="2"/>
  <c r="H9" i="2"/>
  <c r="L26" i="2" s="1"/>
  <c r="E17" i="2"/>
  <c r="E36" i="2" s="1"/>
  <c r="E5" i="2"/>
  <c r="E24" i="2" s="1"/>
  <c r="E15" i="2"/>
  <c r="E34" i="2" s="1"/>
  <c r="E9" i="2"/>
  <c r="E28" i="2" s="1"/>
  <c r="D11" i="2"/>
  <c r="D16" i="2"/>
  <c r="E10" i="2"/>
  <c r="E29" i="2" s="1"/>
  <c r="D9" i="2"/>
  <c r="E12" i="2"/>
  <c r="E31" i="2" s="1"/>
  <c r="E6" i="2"/>
  <c r="E25" i="2" s="1"/>
  <c r="E4" i="2"/>
  <c r="E23" i="2" s="1"/>
  <c r="L23" i="2" l="1"/>
  <c r="D17" i="2"/>
  <c r="D7" i="2"/>
  <c r="D6" i="2"/>
  <c r="D4" i="2"/>
  <c r="D14" i="2"/>
  <c r="D5" i="2"/>
  <c r="D12" i="2"/>
  <c r="D15" i="2"/>
  <c r="D10" i="2"/>
  <c r="D8" i="2"/>
  <c r="D13" i="2"/>
  <c r="L22" i="2" l="1"/>
</calcChain>
</file>

<file path=xl/sharedStrings.xml><?xml version="1.0" encoding="utf-8"?>
<sst xmlns="http://schemas.openxmlformats.org/spreadsheetml/2006/main" count="710" uniqueCount="171">
  <si>
    <t>Thank you for taking the time to view the past results and statistics. I hope that these will help you to succeed more in the future, and you learn from them.</t>
  </si>
  <si>
    <r>
      <rPr>
        <b/>
        <sz val="11"/>
        <color theme="1"/>
        <rFont val="Calibri"/>
      </rPr>
      <t>S-Streak</t>
    </r>
    <r>
      <rPr>
        <sz val="11"/>
        <color theme="1"/>
        <rFont val="Calibri"/>
      </rPr>
      <t>: The amount of times a player has won a game in a row</t>
    </r>
  </si>
  <si>
    <t>On Statistics Page:</t>
  </si>
  <si>
    <r>
      <rPr>
        <b/>
        <sz val="11"/>
        <color theme="1"/>
        <rFont val="Calibri"/>
      </rPr>
      <t>Streak</t>
    </r>
    <r>
      <rPr>
        <sz val="11"/>
        <color theme="1"/>
        <rFont val="Calibri"/>
      </rPr>
      <t>: The highest scoring streak that player had during that break</t>
    </r>
  </si>
  <si>
    <r>
      <rPr>
        <b/>
        <sz val="11"/>
        <color theme="1"/>
        <rFont val="Calibri"/>
      </rPr>
      <t>Against x team</t>
    </r>
    <r>
      <rPr>
        <sz val="11"/>
        <color theme="1"/>
        <rFont val="Calibri"/>
      </rPr>
      <t>: 'Our best' represents who scored the most against that team.           'Our worst' represents who scored against you the most from that team.</t>
    </r>
  </si>
  <si>
    <t>How to find stuff:</t>
  </si>
  <si>
    <t>Averages: Go to statistics global page, and at the bottom of the 'points section'</t>
  </si>
  <si>
    <t>Head-Head records: Go to statistics page for the team, and navigate to the highlighted areas</t>
  </si>
  <si>
    <t>Points</t>
  </si>
  <si>
    <t>Finishes</t>
  </si>
  <si>
    <t>Midranges</t>
  </si>
  <si>
    <t>Threes</t>
  </si>
  <si>
    <t>Name</t>
  </si>
  <si>
    <t>Team</t>
  </si>
  <si>
    <t>PPG</t>
  </si>
  <si>
    <t>TP</t>
  </si>
  <si>
    <t>FPG</t>
  </si>
  <si>
    <t>TF</t>
  </si>
  <si>
    <t>MPG</t>
  </si>
  <si>
    <t>TM</t>
  </si>
  <si>
    <t>TPG</t>
  </si>
  <si>
    <t>TT</t>
  </si>
  <si>
    <t>AccoladesOne</t>
  </si>
  <si>
    <t>AccoladesTwo</t>
  </si>
  <si>
    <t>AccoladesThree</t>
  </si>
  <si>
    <t>AccoladesFour</t>
  </si>
  <si>
    <t>AccoladesFive</t>
  </si>
  <si>
    <t>AccoladesSix</t>
  </si>
  <si>
    <t>AccoladesSeven</t>
  </si>
  <si>
    <t>AccoladesEight</t>
  </si>
  <si>
    <t>History</t>
  </si>
  <si>
    <t>TeamImage</t>
  </si>
  <si>
    <t>PlayerImage</t>
  </si>
  <si>
    <t>Jasper Collier</t>
  </si>
  <si>
    <t>5 Musketeers</t>
  </si>
  <si>
    <t>../Images/5M_Final.png</t>
  </si>
  <si>
    <t>Conor Farrington</t>
  </si>
  <si>
    <t>../Images/LG_Final.png</t>
  </si>
  <si>
    <t>Alexander Galt</t>
  </si>
  <si>
    <t>Wet Willies</t>
  </si>
  <si>
    <t>Ex-GM</t>
  </si>
  <si>
    <t>All-Defence Team T1</t>
  </si>
  <si>
    <t>Champion T1</t>
  </si>
  <si>
    <t>../Images/WW_Final.png</t>
  </si>
  <si>
    <t>Rudy Hoschke</t>
  </si>
  <si>
    <t>All-Offence Team T1</t>
  </si>
  <si>
    <t>Michael Iffland</t>
  </si>
  <si>
    <t>Playmaker T1</t>
  </si>
  <si>
    <t>Thirdman T1</t>
  </si>
  <si>
    <t>GM</t>
  </si>
  <si>
    <t>../Images/Players/</t>
  </si>
  <si>
    <t>Lukas Johnston</t>
  </si>
  <si>
    <t>MVP Runner Up T1</t>
  </si>
  <si>
    <t>Clarrie Jones</t>
  </si>
  <si>
    <t>Finals MVP</t>
  </si>
  <si>
    <t>Jasper</t>
  </si>
  <si>
    <t>William Kim</t>
  </si>
  <si>
    <t>Loose Gooses</t>
  </si>
  <si>
    <t>MVP T1</t>
  </si>
  <si>
    <t>Conor</t>
  </si>
  <si>
    <t>Samuel McConaghy</t>
  </si>
  <si>
    <t>All-Defence Team T</t>
  </si>
  <si>
    <t>Alex</t>
  </si>
  <si>
    <t>Ryan Pattemore</t>
  </si>
  <si>
    <t>Perimeter T1</t>
  </si>
  <si>
    <t>Rudy</t>
  </si>
  <si>
    <t>Nicholas Szogi</t>
  </si>
  <si>
    <t>The Biggest Bird</t>
  </si>
  <si>
    <t>Michael</t>
  </si>
  <si>
    <t>Christopher Tomkinson</t>
  </si>
  <si>
    <t>MIP T1</t>
  </si>
  <si>
    <t>Lukas</t>
  </si>
  <si>
    <t>Angus Walker</t>
  </si>
  <si>
    <t>TLTBO CEO</t>
  </si>
  <si>
    <t>Scoring Champ T1</t>
  </si>
  <si>
    <t>Clarrie</t>
  </si>
  <si>
    <t>Willie Weekes</t>
  </si>
  <si>
    <t>Teammate T1</t>
  </si>
  <si>
    <t>Kimmy</t>
  </si>
  <si>
    <t>Mitch Yue</t>
  </si>
  <si>
    <t>SamM</t>
  </si>
  <si>
    <t>Ryan</t>
  </si>
  <si>
    <t>Nick</t>
  </si>
  <si>
    <t>Chris</t>
  </si>
  <si>
    <t>Date</t>
  </si>
  <si>
    <t>Angus</t>
  </si>
  <si>
    <t>Willie</t>
  </si>
  <si>
    <t>Mitch</t>
  </si>
  <si>
    <t>Stats Global</t>
  </si>
  <si>
    <t>Games Played</t>
  </si>
  <si>
    <t>1st Wins</t>
  </si>
  <si>
    <t>2nd Wins</t>
  </si>
  <si>
    <t>3rd Wins</t>
  </si>
  <si>
    <t>Averages</t>
  </si>
  <si>
    <t>GP</t>
  </si>
  <si>
    <t>Total</t>
  </si>
  <si>
    <t>%</t>
  </si>
  <si>
    <t>Scoring</t>
  </si>
  <si>
    <t>Average</t>
  </si>
  <si>
    <t>Streak</t>
  </si>
  <si>
    <t>Against Wet Willies</t>
  </si>
  <si>
    <t>Against 5 Musketeers</t>
  </si>
  <si>
    <t>Wins</t>
  </si>
  <si>
    <t>Losses</t>
  </si>
  <si>
    <t>Total Wins</t>
  </si>
  <si>
    <t>Total Losses</t>
  </si>
  <si>
    <t>Total Points</t>
  </si>
  <si>
    <t>SamJ</t>
  </si>
  <si>
    <t>Our Best</t>
  </si>
  <si>
    <t>Our Worst</t>
  </si>
  <si>
    <t>Week 1 %</t>
  </si>
  <si>
    <t>Week 2 %</t>
  </si>
  <si>
    <t>Week 3 %</t>
  </si>
  <si>
    <t>Week 4 %</t>
  </si>
  <si>
    <t>Week 5 %</t>
  </si>
  <si>
    <t>Week 6 %</t>
  </si>
  <si>
    <t>Finals %</t>
  </si>
  <si>
    <t>Overall</t>
  </si>
  <si>
    <t>Totals</t>
  </si>
  <si>
    <t>Team Wet Willies</t>
  </si>
  <si>
    <t>Against Loose Gooses</t>
  </si>
  <si>
    <t>Team 5 Musketeers</t>
  </si>
  <si>
    <t>Date:</t>
  </si>
  <si>
    <t>Stats</t>
  </si>
  <si>
    <t>Midrange</t>
  </si>
  <si>
    <t>3 Pointers</t>
  </si>
  <si>
    <t>Game Number</t>
  </si>
  <si>
    <t>Winner</t>
  </si>
  <si>
    <t>Loser</t>
  </si>
  <si>
    <t>Scorer</t>
  </si>
  <si>
    <t>Type</t>
  </si>
  <si>
    <t>W-Streak</t>
  </si>
  <si>
    <t>L-Streak</t>
  </si>
  <si>
    <t>LG</t>
  </si>
  <si>
    <t>WW</t>
  </si>
  <si>
    <t>5M</t>
  </si>
  <si>
    <t>Nick Szogi</t>
  </si>
  <si>
    <t>Chris Tomkinson</t>
  </si>
  <si>
    <t>Team Loose Gooses</t>
  </si>
  <si>
    <t>S-Streak</t>
  </si>
  <si>
    <t>Steps for each day:</t>
  </si>
  <si>
    <t>Put new data in new page</t>
  </si>
  <si>
    <t>Update top left and formulas on Global Page</t>
  </si>
  <si>
    <t>Update days played</t>
  </si>
  <si>
    <t>Put new data on team page</t>
  </si>
  <si>
    <t>Put streaks on team page</t>
  </si>
  <si>
    <t>Put records on team page</t>
  </si>
  <si>
    <t>Upload new stats to website</t>
  </si>
  <si>
    <t>Upload new day stats to website</t>
  </si>
  <si>
    <t>Add &lt;tr&gt; for day stats</t>
  </si>
  <si>
    <t>Retained by 5 Musketeers</t>
  </si>
  <si>
    <t>Retained by Wet Willies</t>
  </si>
  <si>
    <t>Retained by Loose Gooses</t>
  </si>
  <si>
    <t>Preseason</t>
  </si>
  <si>
    <t>Sam James</t>
  </si>
  <si>
    <t>Sam J</t>
  </si>
  <si>
    <t>Drafted by 5 Musketeers</t>
  </si>
  <si>
    <t>Drafted by Wet Willies</t>
  </si>
  <si>
    <t>Drafted by Loose Gooses</t>
  </si>
  <si>
    <t>Sam M</t>
  </si>
  <si>
    <t>Finish</t>
  </si>
  <si>
    <t>Willie/Michael</t>
  </si>
  <si>
    <t>Ladder Points:</t>
  </si>
  <si>
    <t>Change on results.js</t>
  </si>
  <si>
    <t>Averages2</t>
  </si>
  <si>
    <t>Averages3</t>
  </si>
  <si>
    <t>Date goes here</t>
  </si>
  <si>
    <t>COPY THIS</t>
  </si>
  <si>
    <t>Scoring Averages</t>
  </si>
  <si>
    <t>W/C/R</t>
  </si>
  <si>
    <t>Three Pointer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</si>
</sst>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14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4"/>
      <color theme="1"/>
      <name val="Calibri"/>
    </font>
    <font>
      <sz val="11"/>
      <color theme="1"/>
      <name val="Calibri"/>
    </font>
    <font>
      <b/>
      <sz val="11"/>
      <color theme="1"/>
      <name val="Calibri"/>
    </font>
    <font>
      <b/>
      <u/>
      <sz val="11"/>
      <color theme="1"/>
      <name val="Calibri"/>
    </font>
    <font>
      <b/>
      <sz val="30"/>
      <color theme="1"/>
      <name val="Calibri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theme="1"/>
      <name val="Calibri"/>
      <scheme val="minor"/>
    </font>
    <font>
      <sz val="8"/>
      <name val="Calibri"/>
      <scheme val="minor"/>
    </font>
    <font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FF0000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1" fillId="0" borderId="1"/>
  </cellStyleXfs>
  <cellXfs count="69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1" fillId="0" borderId="0" xfId="0" applyFont="1" applyAlignment="1"/>
    <xf numFmtId="16" fontId="3" fillId="0" borderId="0" xfId="0" applyNumberFormat="1" applyFont="1"/>
    <xf numFmtId="0" fontId="4" fillId="0" borderId="0" xfId="0" applyFont="1"/>
    <xf numFmtId="0" fontId="3" fillId="0" borderId="1" xfId="0" applyFont="1" applyBorder="1"/>
    <xf numFmtId="2" fontId="3" fillId="0" borderId="0" xfId="0" applyNumberFormat="1" applyFont="1"/>
    <xf numFmtId="164" fontId="5" fillId="0" borderId="0" xfId="0" applyNumberFormat="1" applyFont="1"/>
    <xf numFmtId="0" fontId="4" fillId="0" borderId="0" xfId="0" applyFont="1" applyAlignment="1"/>
    <xf numFmtId="0" fontId="4" fillId="0" borderId="1" xfId="0" applyFont="1" applyBorder="1"/>
    <xf numFmtId="2" fontId="3" fillId="0" borderId="1" xfId="0" applyNumberFormat="1" applyFont="1" applyBorder="1"/>
    <xf numFmtId="0" fontId="3" fillId="0" borderId="0" xfId="0" applyFont="1" applyAlignment="1">
      <alignment horizontal="center"/>
    </xf>
    <xf numFmtId="0" fontId="1" fillId="0" borderId="0" xfId="0" applyFont="1"/>
    <xf numFmtId="2" fontId="1" fillId="0" borderId="0" xfId="0" applyNumberFormat="1" applyFont="1"/>
    <xf numFmtId="165" fontId="1" fillId="0" borderId="0" xfId="0" applyNumberFormat="1" applyFont="1"/>
    <xf numFmtId="0" fontId="3" fillId="0" borderId="0" xfId="0" applyFont="1"/>
    <xf numFmtId="0" fontId="3" fillId="2" borderId="1" xfId="0" applyFont="1" applyFill="1" applyBorder="1"/>
    <xf numFmtId="164" fontId="3" fillId="0" borderId="0" xfId="0" applyNumberFormat="1" applyFont="1"/>
    <xf numFmtId="1" fontId="1" fillId="0" borderId="0" xfId="0" applyNumberFormat="1" applyFont="1"/>
    <xf numFmtId="1" fontId="3" fillId="0" borderId="0" xfId="0" applyNumberFormat="1" applyFont="1"/>
    <xf numFmtId="0" fontId="6" fillId="0" borderId="0" xfId="0" applyFont="1"/>
    <xf numFmtId="9" fontId="3" fillId="0" borderId="0" xfId="0" applyNumberFormat="1" applyFont="1"/>
    <xf numFmtId="10" fontId="3" fillId="0" borderId="0" xfId="0" applyNumberFormat="1" applyFont="1"/>
    <xf numFmtId="0" fontId="1" fillId="0" borderId="0" xfId="0" applyFont="1"/>
    <xf numFmtId="16" fontId="1" fillId="0" borderId="0" xfId="0" applyNumberFormat="1" applyFont="1"/>
    <xf numFmtId="16" fontId="1" fillId="0" borderId="0" xfId="0" applyNumberFormat="1" applyFont="1" applyAlignment="1"/>
    <xf numFmtId="1" fontId="1" fillId="0" borderId="0" xfId="0" applyNumberFormat="1" applyFont="1" applyAlignment="1"/>
    <xf numFmtId="0" fontId="1" fillId="3" borderId="0" xfId="0" applyFont="1" applyFill="1"/>
    <xf numFmtId="2" fontId="3" fillId="3" borderId="0" xfId="0" applyNumberFormat="1" applyFont="1" applyFill="1"/>
    <xf numFmtId="0" fontId="1" fillId="3" borderId="0" xfId="0" applyFont="1" applyFill="1" applyAlignment="1"/>
    <xf numFmtId="0" fontId="7" fillId="3" borderId="0" xfId="0" applyFont="1" applyFill="1"/>
    <xf numFmtId="0" fontId="7" fillId="0" borderId="0" xfId="0" applyFont="1"/>
    <xf numFmtId="0" fontId="7" fillId="0" borderId="0" xfId="0" applyFont="1" applyAlignment="1"/>
    <xf numFmtId="0" fontId="8" fillId="3" borderId="0" xfId="0" applyFont="1" applyFill="1" applyAlignment="1"/>
    <xf numFmtId="0" fontId="8" fillId="0" borderId="0" xfId="0" applyFont="1" applyAlignment="1"/>
    <xf numFmtId="16" fontId="0" fillId="0" borderId="0" xfId="0" applyNumberFormat="1" applyFont="1" applyAlignment="1"/>
    <xf numFmtId="0" fontId="9" fillId="0" borderId="0" xfId="0" applyFont="1" applyAlignment="1">
      <alignment horizontal="center" vertical="center" wrapText="1"/>
    </xf>
    <xf numFmtId="0" fontId="0" fillId="0" borderId="0" xfId="0" applyFont="1" applyAlignment="1"/>
    <xf numFmtId="0" fontId="6" fillId="0" borderId="0" xfId="0" applyFont="1"/>
    <xf numFmtId="0" fontId="0" fillId="0" borderId="0" xfId="0" applyFont="1" applyAlignment="1"/>
    <xf numFmtId="2" fontId="0" fillId="0" borderId="0" xfId="0" applyNumberFormat="1" applyFont="1" applyAlignment="1"/>
    <xf numFmtId="1" fontId="0" fillId="0" borderId="0" xfId="0" applyNumberFormat="1" applyFont="1" applyAlignment="1"/>
    <xf numFmtId="0" fontId="0" fillId="0" borderId="0" xfId="0" quotePrefix="1" applyFont="1" applyAlignment="1"/>
    <xf numFmtId="1" fontId="0" fillId="0" borderId="0" xfId="0" quotePrefix="1" applyNumberFormat="1" applyFont="1" applyAlignment="1"/>
    <xf numFmtId="0" fontId="7" fillId="0" borderId="3" xfId="0" applyFont="1" applyFill="1" applyBorder="1"/>
    <xf numFmtId="0" fontId="7" fillId="0" borderId="4" xfId="0" applyFont="1" applyFill="1" applyBorder="1"/>
    <xf numFmtId="0" fontId="7" fillId="0" borderId="4" xfId="0" applyFont="1" applyFill="1" applyBorder="1" applyAlignment="1"/>
    <xf numFmtId="0" fontId="8" fillId="0" borderId="4" xfId="0" applyFont="1" applyFill="1" applyBorder="1" applyAlignment="1"/>
    <xf numFmtId="0" fontId="4" fillId="0" borderId="5" xfId="0" applyFont="1" applyFill="1" applyBorder="1"/>
    <xf numFmtId="0" fontId="1" fillId="0" borderId="2" xfId="0" applyFont="1" applyFill="1" applyBorder="1"/>
    <xf numFmtId="2" fontId="3" fillId="0" borderId="2" xfId="0" applyNumberFormat="1" applyFont="1" applyFill="1" applyBorder="1"/>
    <xf numFmtId="0" fontId="1" fillId="0" borderId="8" xfId="0" applyFont="1" applyFill="1" applyBorder="1"/>
    <xf numFmtId="2" fontId="3" fillId="0" borderId="8" xfId="0" applyNumberFormat="1" applyFont="1" applyFill="1" applyBorder="1"/>
    <xf numFmtId="0" fontId="11" fillId="0" borderId="1" xfId="1" applyNumberFormat="1"/>
    <xf numFmtId="0" fontId="3" fillId="4" borderId="1" xfId="0" applyFont="1" applyFill="1" applyBorder="1"/>
    <xf numFmtId="0" fontId="11" fillId="0" borderId="1" xfId="1" applyNumberFormat="1" applyFill="1"/>
    <xf numFmtId="0" fontId="0" fillId="3" borderId="0" xfId="0" applyFont="1" applyFill="1" applyAlignment="1"/>
    <xf numFmtId="0" fontId="0" fillId="0" borderId="0" xfId="0"/>
    <xf numFmtId="1" fontId="0" fillId="0" borderId="2" xfId="0" quotePrefix="1" applyNumberFormat="1" applyFont="1" applyFill="1" applyBorder="1" applyAlignment="1"/>
    <xf numFmtId="1" fontId="1" fillId="0" borderId="2" xfId="0" applyNumberFormat="1" applyFont="1" applyFill="1" applyBorder="1" applyAlignment="1"/>
    <xf numFmtId="0" fontId="1" fillId="0" borderId="6" xfId="0" applyFont="1" applyFill="1" applyBorder="1" applyAlignment="1"/>
    <xf numFmtId="0" fontId="1" fillId="0" borderId="10" xfId="0" applyFont="1" applyFill="1" applyBorder="1" applyAlignment="1"/>
    <xf numFmtId="0" fontId="0" fillId="0" borderId="7" xfId="0" applyFont="1" applyFill="1" applyBorder="1" applyAlignment="1"/>
    <xf numFmtId="1" fontId="0" fillId="0" borderId="8" xfId="0" quotePrefix="1" applyNumberFormat="1" applyFont="1" applyFill="1" applyBorder="1" applyAlignment="1"/>
    <xf numFmtId="1" fontId="1" fillId="0" borderId="8" xfId="0" applyNumberFormat="1" applyFont="1" applyFill="1" applyBorder="1" applyAlignment="1"/>
    <xf numFmtId="0" fontId="0" fillId="0" borderId="9" xfId="0" applyFont="1" applyFill="1" applyBorder="1" applyAlignment="1"/>
    <xf numFmtId="0" fontId="13" fillId="2" borderId="1" xfId="0" applyFont="1" applyFill="1" applyBorder="1"/>
    <xf numFmtId="0" fontId="12" fillId="0" borderId="1" xfId="0" applyFont="1" applyBorder="1" applyAlignment="1">
      <alignment horizontal="center"/>
    </xf>
  </cellXfs>
  <cellStyles count="2">
    <cellStyle name="Normal" xfId="0" builtinId="0"/>
    <cellStyle name="Normal 2" xfId="1" xr:uid="{E4ED72E7-E964-4884-BAF1-D3A03BDB6523}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2" formatCode="0.00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AU" sz="1400" b="0" i="0">
                <a:solidFill>
                  <a:srgbClr val="757575"/>
                </a:solidFill>
                <a:latin typeface="+mn-lt"/>
              </a:rPr>
              <a:t>Average Wins by Placing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</c:spPr>
            <c:extLst>
              <c:ext xmlns:c16="http://schemas.microsoft.com/office/drawing/2014/chart" uri="{C3380CC4-5D6E-409C-BE32-E72D297353CC}">
                <c16:uniqueId val="{00000001-7B47-41CB-BDE6-0D6F14CDFE17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'Stats Global'!$J$5:$L$5</c:f>
              <c:strCache>
                <c:ptCount val="3"/>
                <c:pt idx="0">
                  <c:v>1st Wins</c:v>
                </c:pt>
                <c:pt idx="1">
                  <c:v>2nd Wins</c:v>
                </c:pt>
                <c:pt idx="2">
                  <c:v>3rd Wins</c:v>
                </c:pt>
              </c:strCache>
            </c:strRef>
          </c:cat>
          <c:val>
            <c:numRef>
              <c:f>'Stats Global'!$J$7:$L$7</c:f>
              <c:numCache>
                <c:formatCode>0.0%</c:formatCode>
                <c:ptCount val="3"/>
                <c:pt idx="0">
                  <c:v>0.47058823529411764</c:v>
                </c:pt>
                <c:pt idx="1">
                  <c:v>0.29411764705882354</c:v>
                </c:pt>
                <c:pt idx="2">
                  <c:v>0.23529411764705882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47-41CB-BDE6-0D6F14CDF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533400</xdr:colOff>
      <xdr:row>8</xdr:row>
      <xdr:rowOff>47625</xdr:rowOff>
    </xdr:from>
    <xdr:ext cx="3867150" cy="3190875"/>
    <xdr:graphicFrame macro="">
      <xdr:nvGraphicFramePr>
        <xdr:cNvPr id="626447301" name="Chart 1">
          <a:extLst>
            <a:ext uri="{FF2B5EF4-FFF2-40B4-BE49-F238E27FC236}">
              <a16:creationId xmlns:a16="http://schemas.microsoft.com/office/drawing/2014/main" id="{00000000-0008-0000-0200-0000C5D356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98ECA3B-99B4-4CAB-8F81-5D711AA5A7FC}" name="Table1" displayName="Table1" ref="P7:Y23" totalsRowShown="0" headerRowDxfId="13" headerRowBorderDxfId="12" tableBorderDxfId="11" totalsRowBorderDxfId="10">
  <autoFilter ref="P7:Y23" xr:uid="{598ECA3B-99B4-4CAB-8F81-5D711AA5A7FC}"/>
  <tableColumns count="10">
    <tableColumn id="1" xr3:uid="{9B036617-5450-4894-9268-827D2E0914FF}" name="Scoring" dataDxfId="9"/>
    <tableColumn id="2" xr3:uid="{6662CE93-E9C4-47DE-9476-E46126825B0A}" name="Points" dataDxfId="8">
      <calculatedColumnFormula>Q29</calculatedColumnFormula>
    </tableColumn>
    <tableColumn id="3" xr3:uid="{8FDDFCB0-2692-4EB0-948C-7B877263B55B}" name="Average" dataDxfId="7">
      <calculatedColumnFormula>Q8/$Q$5</calculatedColumnFormula>
    </tableColumn>
    <tableColumn id="4" xr3:uid="{CC3F9B31-1857-48FB-A18B-CBC82C117BF4}" name="Finishes" dataDxfId="6">
      <calculatedColumnFormula>S29</calculatedColumnFormula>
    </tableColumn>
    <tableColumn id="5" xr3:uid="{5F324C66-956D-4EDC-870F-8EDE96C328C8}" name="Averages" dataDxfId="5">
      <calculatedColumnFormula>S8/$Q$5</calculatedColumnFormula>
    </tableColumn>
    <tableColumn id="6" xr3:uid="{80C6E15E-675D-4F58-AA26-27226F1CE373}" name="Midranges" dataDxfId="4">
      <calculatedColumnFormula>U29</calculatedColumnFormula>
    </tableColumn>
    <tableColumn id="7" xr3:uid="{8E7E6B37-23A0-4556-8839-B9D7834E3E68}" name="Averages2" dataDxfId="3">
      <calculatedColumnFormula>U8/$Q$5</calculatedColumnFormula>
    </tableColumn>
    <tableColumn id="8" xr3:uid="{8B28715D-E310-4E1F-B9F0-F58F7C70E830}" name="Threes" dataDxfId="2">
      <calculatedColumnFormula>W29</calculatedColumnFormula>
    </tableColumn>
    <tableColumn id="9" xr3:uid="{E0C0BF1C-40E8-4137-8E0F-BB238D651DAE}" name="Averages3" dataDxfId="1">
      <calculatedColumnFormula>W8/$Q$5</calculatedColumnFormula>
    </tableColumn>
    <tableColumn id="10" xr3:uid="{1C75F230-74E0-47EE-BF13-C22289FE0F87}" name="Team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B1000"/>
  <sheetViews>
    <sheetView workbookViewId="0"/>
  </sheetViews>
  <sheetFormatPr defaultColWidth="14.3984375" defaultRowHeight="15" customHeight="1" x14ac:dyDescent="0.45"/>
  <cols>
    <col min="1" max="26" width="8.73046875" customWidth="1"/>
  </cols>
  <sheetData>
    <row r="1" spans="2:2" ht="14.25" customHeight="1" x14ac:dyDescent="0.45"/>
    <row r="2" spans="2:2" ht="14.25" customHeight="1" x14ac:dyDescent="0.45">
      <c r="B2" s="1" t="s">
        <v>0</v>
      </c>
    </row>
    <row r="3" spans="2:2" ht="14.25" customHeight="1" x14ac:dyDescent="0.45"/>
    <row r="4" spans="2:2" ht="14.25" customHeight="1" x14ac:dyDescent="0.45">
      <c r="B4" s="1" t="s">
        <v>1</v>
      </c>
    </row>
    <row r="5" spans="2:2" ht="14.25" customHeight="1" x14ac:dyDescent="0.45"/>
    <row r="6" spans="2:2" ht="14.25" customHeight="1" x14ac:dyDescent="0.55000000000000004">
      <c r="B6" s="2" t="s">
        <v>2</v>
      </c>
    </row>
    <row r="7" spans="2:2" ht="14.25" customHeight="1" x14ac:dyDescent="0.45">
      <c r="B7" s="1" t="s">
        <v>3</v>
      </c>
    </row>
    <row r="8" spans="2:2" ht="14.25" customHeight="1" x14ac:dyDescent="0.45">
      <c r="B8" s="1" t="s">
        <v>4</v>
      </c>
    </row>
    <row r="9" spans="2:2" ht="14.25" customHeight="1" x14ac:dyDescent="0.45"/>
    <row r="10" spans="2:2" ht="14.25" customHeight="1" x14ac:dyDescent="0.45"/>
    <row r="11" spans="2:2" ht="14.25" customHeight="1" x14ac:dyDescent="0.45"/>
    <row r="12" spans="2:2" ht="14.25" customHeight="1" x14ac:dyDescent="0.55000000000000004">
      <c r="B12" s="2" t="s">
        <v>5</v>
      </c>
    </row>
    <row r="13" spans="2:2" ht="14.25" customHeight="1" x14ac:dyDescent="0.45">
      <c r="B13" s="1" t="s">
        <v>6</v>
      </c>
    </row>
    <row r="14" spans="2:2" ht="14.25" customHeight="1" x14ac:dyDescent="0.45">
      <c r="B14" s="1" t="s">
        <v>7</v>
      </c>
    </row>
    <row r="15" spans="2:2" ht="14.25" customHeight="1" x14ac:dyDescent="0.45"/>
    <row r="16" spans="2:2" ht="14.25" customHeight="1" x14ac:dyDescent="0.45"/>
    <row r="17" ht="14.25" customHeight="1" x14ac:dyDescent="0.45"/>
    <row r="18" ht="14.25" customHeight="1" x14ac:dyDescent="0.45"/>
    <row r="19" ht="14.25" customHeight="1" x14ac:dyDescent="0.45"/>
    <row r="20" ht="14.25" customHeight="1" x14ac:dyDescent="0.45"/>
    <row r="21" ht="14.25" customHeight="1" x14ac:dyDescent="0.45"/>
    <row r="22" ht="14.25" customHeight="1" x14ac:dyDescent="0.45"/>
    <row r="23" ht="14.25" customHeight="1" x14ac:dyDescent="0.45"/>
    <row r="24" ht="14.25" customHeight="1" x14ac:dyDescent="0.45"/>
    <row r="25" ht="14.25" customHeight="1" x14ac:dyDescent="0.45"/>
    <row r="26" ht="14.25" customHeight="1" x14ac:dyDescent="0.45"/>
    <row r="27" ht="14.25" customHeight="1" x14ac:dyDescent="0.45"/>
    <row r="28" ht="14.25" customHeight="1" x14ac:dyDescent="0.45"/>
    <row r="29" ht="14.25" customHeight="1" x14ac:dyDescent="0.45"/>
    <row r="30" ht="14.25" customHeight="1" x14ac:dyDescent="0.45"/>
    <row r="31" ht="14.25" customHeight="1" x14ac:dyDescent="0.45"/>
    <row r="32" ht="14.25" customHeight="1" x14ac:dyDescent="0.45"/>
    <row r="33" ht="14.25" customHeight="1" x14ac:dyDescent="0.45"/>
    <row r="34" ht="14.25" customHeight="1" x14ac:dyDescent="0.45"/>
    <row r="35" ht="14.25" customHeight="1" x14ac:dyDescent="0.45"/>
    <row r="36" ht="14.25" customHeight="1" x14ac:dyDescent="0.45"/>
    <row r="37" ht="14.25" customHeight="1" x14ac:dyDescent="0.45"/>
    <row r="38" ht="14.25" customHeight="1" x14ac:dyDescent="0.45"/>
    <row r="39" ht="14.25" customHeight="1" x14ac:dyDescent="0.45"/>
    <row r="40" ht="14.25" customHeight="1" x14ac:dyDescent="0.45"/>
    <row r="41" ht="14.25" customHeight="1" x14ac:dyDescent="0.45"/>
    <row r="42" ht="14.25" customHeight="1" x14ac:dyDescent="0.45"/>
    <row r="43" ht="14.25" customHeight="1" x14ac:dyDescent="0.45"/>
    <row r="44" ht="14.25" customHeight="1" x14ac:dyDescent="0.45"/>
    <row r="45" ht="14.25" customHeight="1" x14ac:dyDescent="0.45"/>
    <row r="46" ht="14.25" customHeight="1" x14ac:dyDescent="0.45"/>
    <row r="47" ht="14.25" customHeight="1" x14ac:dyDescent="0.45"/>
    <row r="48" ht="14.25" customHeight="1" x14ac:dyDescent="0.45"/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D4537-85EB-4C68-BF6F-CE095710B21E}">
  <dimension ref="B1:Y1000"/>
  <sheetViews>
    <sheetView zoomScale="70" zoomScaleNormal="70" workbookViewId="0">
      <selection activeCell="L13" sqref="L13"/>
    </sheetView>
  </sheetViews>
  <sheetFormatPr defaultColWidth="14.3984375" defaultRowHeight="15" customHeight="1" x14ac:dyDescent="0.45"/>
  <cols>
    <col min="1" max="1" width="8.73046875" style="40" customWidth="1"/>
    <col min="2" max="2" width="13.1328125" style="40" customWidth="1"/>
    <col min="3" max="3" width="11.73046875" style="40" customWidth="1"/>
    <col min="4" max="4" width="14" style="40" customWidth="1"/>
    <col min="5" max="17" width="8.73046875" style="40" customWidth="1"/>
    <col min="18" max="18" width="10.73046875" style="40" customWidth="1"/>
    <col min="19" max="26" width="8.73046875" style="40" customWidth="1"/>
    <col min="27" max="16384" width="14.3984375" style="40"/>
  </cols>
  <sheetData>
    <row r="1" spans="2:25" ht="14.25" customHeight="1" x14ac:dyDescent="0.45"/>
    <row r="2" spans="2:25" ht="14.25" customHeight="1" x14ac:dyDescent="0.45">
      <c r="B2" s="24" t="s">
        <v>122</v>
      </c>
      <c r="C2" s="4">
        <v>45036</v>
      </c>
      <c r="K2" s="5" t="s">
        <v>123</v>
      </c>
      <c r="L2" s="5" t="s">
        <v>102</v>
      </c>
      <c r="M2" s="5" t="s">
        <v>103</v>
      </c>
      <c r="N2" s="5" t="s">
        <v>96</v>
      </c>
      <c r="O2" s="5" t="s">
        <v>8</v>
      </c>
      <c r="Q2" s="5" t="s">
        <v>97</v>
      </c>
      <c r="R2" s="24" t="s">
        <v>8</v>
      </c>
      <c r="S2" s="3" t="s">
        <v>9</v>
      </c>
      <c r="T2" s="3" t="s">
        <v>124</v>
      </c>
      <c r="U2" s="3" t="s">
        <v>125</v>
      </c>
    </row>
    <row r="3" spans="2:25" ht="14.25" customHeight="1" x14ac:dyDescent="0.45">
      <c r="B3" s="37" t="s">
        <v>126</v>
      </c>
      <c r="C3" s="37" t="s">
        <v>127</v>
      </c>
      <c r="D3" s="37" t="s">
        <v>128</v>
      </c>
      <c r="E3" s="37" t="s">
        <v>129</v>
      </c>
      <c r="F3" s="37" t="s">
        <v>130</v>
      </c>
      <c r="G3" s="37" t="s">
        <v>131</v>
      </c>
      <c r="H3" s="37" t="s">
        <v>132</v>
      </c>
      <c r="I3" s="37" t="s">
        <v>139</v>
      </c>
      <c r="K3" s="24" t="s">
        <v>133</v>
      </c>
      <c r="L3" s="24">
        <f>COUNTIF(C3:C30, "Loose Gooses")</f>
        <v>8</v>
      </c>
      <c r="M3" s="24">
        <f>COUNTIF(D3:D30, "Loose Gooses")</f>
        <v>3</v>
      </c>
      <c r="N3" s="23">
        <f t="shared" ref="N3:N5" si="0">L3/(L3+M3)</f>
        <v>0.72727272727272729</v>
      </c>
      <c r="O3" s="24">
        <f>IF(AND(N3&gt;N4, N3&gt;N5), 3, IF(OR(N3&gt;N4, N3&gt;N5), 2, 1))</f>
        <v>3</v>
      </c>
      <c r="Q3" s="3" t="s">
        <v>33</v>
      </c>
      <c r="R3" s="19">
        <f t="shared" ref="R3:R18" si="1">COUNTIF($E$3:$E$27, Q3)+U3</f>
        <v>1</v>
      </c>
      <c r="S3" s="20">
        <f t="shared" ref="S3:S18" si="2">COUNTIFS($E$3:$E$27, $Q3,$F$3:$F$27,"Finish")</f>
        <v>0</v>
      </c>
      <c r="T3" s="20">
        <f t="shared" ref="T3:T18" si="3">COUNTIFS($E$3:$E$27, $Q3,$F$3:$F$27,"Midrange")</f>
        <v>1</v>
      </c>
      <c r="U3" s="20">
        <f t="shared" ref="U3:U18" si="4">COUNTIFS($E$3:$E$27, $Q3,$F$3:$F$27,"Three Pointer")</f>
        <v>0</v>
      </c>
      <c r="V3" s="5"/>
      <c r="W3" s="5" t="s">
        <v>133</v>
      </c>
      <c r="X3" s="5" t="s">
        <v>134</v>
      </c>
      <c r="Y3" s="5" t="s">
        <v>135</v>
      </c>
    </row>
    <row r="4" spans="2:25" ht="14.25" customHeight="1" x14ac:dyDescent="0.45">
      <c r="B4" s="58">
        <v>1</v>
      </c>
      <c r="C4" s="58" t="s">
        <v>57</v>
      </c>
      <c r="D4" s="58" t="s">
        <v>34</v>
      </c>
      <c r="E4" s="58" t="s">
        <v>137</v>
      </c>
      <c r="F4" s="58" t="s">
        <v>160</v>
      </c>
      <c r="G4" s="58">
        <v>1</v>
      </c>
      <c r="H4" s="58">
        <v>1</v>
      </c>
      <c r="I4" s="58">
        <v>1</v>
      </c>
      <c r="K4" s="24" t="s">
        <v>135</v>
      </c>
      <c r="L4" s="24">
        <f>COUNTIF(C3:C30, "5 Musketeers")</f>
        <v>3</v>
      </c>
      <c r="M4" s="24">
        <f>COUNTIF(D3:D30, "5 Musketeers")</f>
        <v>6</v>
      </c>
      <c r="N4" s="23">
        <f t="shared" si="0"/>
        <v>0.33333333333333331</v>
      </c>
      <c r="O4" s="24">
        <f>IF(AND(N4&gt;N3, N4&gt;N5), 3, IF(OR(N4&gt;N3, N4&gt;N5), 2, 1))</f>
        <v>1</v>
      </c>
      <c r="Q4" s="3" t="s">
        <v>36</v>
      </c>
      <c r="R4" s="19">
        <f t="shared" si="1"/>
        <v>1</v>
      </c>
      <c r="S4" s="20">
        <f t="shared" si="2"/>
        <v>1</v>
      </c>
      <c r="T4" s="20">
        <f t="shared" si="3"/>
        <v>0</v>
      </c>
      <c r="U4" s="20">
        <f t="shared" si="4"/>
        <v>0</v>
      </c>
      <c r="W4" s="24" t="str">
        <f>IF(AND(C4="Loose Gooses",D4="Wet Willies"),"LG/WW", IF(AND(C4="Loose Gooses",D4="5 Musketeers"),"LG/5M", ""))</f>
        <v>LG/5M</v>
      </c>
      <c r="X4" s="24" t="str">
        <f>IF(AND(C4="Wet Willies",D4="Loose Gooses"),"WW/LG", IF(AND(C4="Wet Willies",D4="5 Musketeers"),"WW/5M", ""))</f>
        <v/>
      </c>
      <c r="Y4" s="24" t="str">
        <f>IF(AND(C4="5 Musketeers",D4="Loose Gooses"),"5M/LG", IF(AND($C4="5 Musketeers",$D4="Wet Willies"),"5M/WW", ""))</f>
        <v/>
      </c>
    </row>
    <row r="5" spans="2:25" ht="14.25" customHeight="1" x14ac:dyDescent="0.45">
      <c r="B5" s="58">
        <v>2</v>
      </c>
      <c r="C5" s="58" t="s">
        <v>39</v>
      </c>
      <c r="D5" s="58" t="s">
        <v>57</v>
      </c>
      <c r="E5" s="58" t="s">
        <v>36</v>
      </c>
      <c r="F5" s="58" t="s">
        <v>160</v>
      </c>
      <c r="G5" s="58">
        <v>1</v>
      </c>
      <c r="H5" s="58">
        <v>1</v>
      </c>
      <c r="I5" s="58">
        <v>1</v>
      </c>
      <c r="K5" s="24" t="s">
        <v>134</v>
      </c>
      <c r="L5" s="24">
        <f>COUNTIF(C3:C30, "Wet Willies")</f>
        <v>3</v>
      </c>
      <c r="M5" s="24">
        <f>COUNTIF(D3:D30, "Wet Willies")</f>
        <v>5</v>
      </c>
      <c r="N5" s="23">
        <f t="shared" si="0"/>
        <v>0.375</v>
      </c>
      <c r="O5" s="24">
        <f>IF(AND(N5&gt;N4, N5&gt;N3), 3, IF(OR(N5&gt;N4, N5&gt;N3), 2, 1))</f>
        <v>2</v>
      </c>
      <c r="Q5" s="3" t="s">
        <v>38</v>
      </c>
      <c r="R5" s="19">
        <f t="shared" si="1"/>
        <v>0</v>
      </c>
      <c r="S5" s="20">
        <f t="shared" si="2"/>
        <v>0</v>
      </c>
      <c r="T5" s="20">
        <f t="shared" si="3"/>
        <v>0</v>
      </c>
      <c r="U5" s="20">
        <f t="shared" si="4"/>
        <v>0</v>
      </c>
      <c r="W5" s="24" t="str">
        <f t="shared" ref="W5:W28" si="5">IF(AND(C5="Loose Gooses",D5="Wet Willies"),"LG/WW", IF(AND(C5="Loose Gooses",D5="5 Musketeers"),"LG/5M", ""))</f>
        <v/>
      </c>
      <c r="X5" s="24" t="str">
        <f t="shared" ref="X5:X28" si="6">IF(AND(C5="Wet Willies",D5="Loose Gooses"),"WW/LG", IF(AND(C5="Wet Willies",D5="5 Musketeers"),"WW/5M", ""))</f>
        <v>WW/LG</v>
      </c>
      <c r="Y5" s="24" t="str">
        <f t="shared" ref="Y5:Y28" si="7">IF(AND(C5="5 Musketeers",D5="Loose Gooses"),"5M/LG", IF(AND($C5="5 Musketeers",$D5="Wet Willies"),"5M/WW", ""))</f>
        <v/>
      </c>
    </row>
    <row r="6" spans="2:25" ht="14.25" customHeight="1" x14ac:dyDescent="0.45">
      <c r="B6" s="58">
        <v>3</v>
      </c>
      <c r="C6" s="58" t="s">
        <v>34</v>
      </c>
      <c r="D6" s="58" t="s">
        <v>39</v>
      </c>
      <c r="E6" s="58" t="s">
        <v>60</v>
      </c>
      <c r="F6" s="58" t="s">
        <v>124</v>
      </c>
      <c r="G6" s="58">
        <v>1</v>
      </c>
      <c r="H6" s="58">
        <v>1</v>
      </c>
      <c r="I6" s="58">
        <v>1</v>
      </c>
      <c r="Q6" s="3" t="s">
        <v>44</v>
      </c>
      <c r="R6" s="19">
        <f t="shared" si="1"/>
        <v>1</v>
      </c>
      <c r="S6" s="20">
        <f t="shared" si="2"/>
        <v>1</v>
      </c>
      <c r="T6" s="20">
        <f t="shared" si="3"/>
        <v>0</v>
      </c>
      <c r="U6" s="20">
        <f t="shared" si="4"/>
        <v>0</v>
      </c>
      <c r="W6" s="24" t="str">
        <f t="shared" si="5"/>
        <v/>
      </c>
      <c r="X6" s="24" t="str">
        <f t="shared" si="6"/>
        <v/>
      </c>
      <c r="Y6" s="24" t="str">
        <f t="shared" si="7"/>
        <v>5M/WW</v>
      </c>
    </row>
    <row r="7" spans="2:25" ht="14.25" customHeight="1" x14ac:dyDescent="0.45">
      <c r="B7" s="58">
        <v>4</v>
      </c>
      <c r="C7" s="58" t="s">
        <v>57</v>
      </c>
      <c r="D7" s="58" t="s">
        <v>34</v>
      </c>
      <c r="E7" s="58" t="s">
        <v>137</v>
      </c>
      <c r="F7" s="58" t="s">
        <v>160</v>
      </c>
      <c r="G7" s="58">
        <v>1</v>
      </c>
      <c r="H7" s="58">
        <v>1</v>
      </c>
      <c r="I7" s="58">
        <v>1</v>
      </c>
      <c r="Q7" s="3" t="s">
        <v>46</v>
      </c>
      <c r="R7" s="19">
        <f t="shared" si="1"/>
        <v>0</v>
      </c>
      <c r="S7" s="20">
        <f t="shared" si="2"/>
        <v>0</v>
      </c>
      <c r="T7" s="20">
        <f t="shared" si="3"/>
        <v>0</v>
      </c>
      <c r="U7" s="20">
        <f t="shared" si="4"/>
        <v>0</v>
      </c>
      <c r="W7" s="24" t="str">
        <f t="shared" si="5"/>
        <v>LG/5M</v>
      </c>
      <c r="X7" s="24" t="str">
        <f t="shared" si="6"/>
        <v/>
      </c>
      <c r="Y7" s="24" t="str">
        <f t="shared" si="7"/>
        <v/>
      </c>
    </row>
    <row r="8" spans="2:25" ht="14.25" customHeight="1" x14ac:dyDescent="0.45">
      <c r="B8" s="58">
        <v>5</v>
      </c>
      <c r="C8" s="58" t="s">
        <v>57</v>
      </c>
      <c r="D8" s="58" t="s">
        <v>39</v>
      </c>
      <c r="E8" s="58" t="s">
        <v>72</v>
      </c>
      <c r="F8" s="58" t="s">
        <v>124</v>
      </c>
      <c r="G8" s="58">
        <v>2</v>
      </c>
      <c r="H8" s="58">
        <v>2</v>
      </c>
      <c r="I8" s="58">
        <v>1</v>
      </c>
      <c r="Q8" s="3" t="s">
        <v>51</v>
      </c>
      <c r="R8" s="19">
        <f t="shared" si="1"/>
        <v>0</v>
      </c>
      <c r="S8" s="20">
        <f t="shared" si="2"/>
        <v>0</v>
      </c>
      <c r="T8" s="20">
        <f t="shared" si="3"/>
        <v>0</v>
      </c>
      <c r="U8" s="20">
        <f t="shared" si="4"/>
        <v>0</v>
      </c>
      <c r="W8" s="24" t="str">
        <f t="shared" si="5"/>
        <v>LG/WW</v>
      </c>
      <c r="X8" s="24" t="str">
        <f t="shared" si="6"/>
        <v/>
      </c>
      <c r="Y8" s="24" t="str">
        <f t="shared" si="7"/>
        <v/>
      </c>
    </row>
    <row r="9" spans="2:25" ht="14.25" customHeight="1" x14ac:dyDescent="0.45">
      <c r="B9" s="58">
        <v>6</v>
      </c>
      <c r="C9" s="58" t="s">
        <v>57</v>
      </c>
      <c r="D9" s="58" t="s">
        <v>34</v>
      </c>
      <c r="E9" s="58" t="s">
        <v>72</v>
      </c>
      <c r="F9" s="58" t="s">
        <v>160</v>
      </c>
      <c r="G9" s="58">
        <v>3</v>
      </c>
      <c r="H9" s="58">
        <v>2</v>
      </c>
      <c r="I9" s="58">
        <v>2</v>
      </c>
      <c r="Q9" s="3" t="s">
        <v>53</v>
      </c>
      <c r="R9" s="19">
        <f t="shared" si="1"/>
        <v>5</v>
      </c>
      <c r="S9" s="20">
        <f t="shared" si="2"/>
        <v>1</v>
      </c>
      <c r="T9" s="20">
        <f t="shared" si="3"/>
        <v>0</v>
      </c>
      <c r="U9" s="20">
        <f t="shared" si="4"/>
        <v>2</v>
      </c>
      <c r="W9" s="24" t="str">
        <f t="shared" si="5"/>
        <v>LG/5M</v>
      </c>
      <c r="X9" s="24" t="str">
        <f t="shared" si="6"/>
        <v/>
      </c>
      <c r="Y9" s="24" t="str">
        <f t="shared" si="7"/>
        <v/>
      </c>
    </row>
    <row r="10" spans="2:25" ht="14.25" customHeight="1" x14ac:dyDescent="0.45">
      <c r="B10" s="58">
        <v>7</v>
      </c>
      <c r="C10" s="58" t="s">
        <v>57</v>
      </c>
      <c r="D10" s="58" t="s">
        <v>39</v>
      </c>
      <c r="E10" s="58" t="s">
        <v>72</v>
      </c>
      <c r="F10" s="58" t="s">
        <v>160</v>
      </c>
      <c r="G10" s="58">
        <v>4</v>
      </c>
      <c r="H10" s="58">
        <v>3</v>
      </c>
      <c r="I10" s="58">
        <v>3</v>
      </c>
      <c r="Q10" s="3" t="s">
        <v>56</v>
      </c>
      <c r="R10" s="19">
        <f t="shared" si="1"/>
        <v>0</v>
      </c>
      <c r="S10" s="20">
        <f t="shared" si="2"/>
        <v>0</v>
      </c>
      <c r="T10" s="20">
        <f t="shared" si="3"/>
        <v>0</v>
      </c>
      <c r="U10" s="20">
        <f t="shared" si="4"/>
        <v>0</v>
      </c>
      <c r="W10" s="24" t="str">
        <f t="shared" si="5"/>
        <v>LG/WW</v>
      </c>
      <c r="X10" s="24" t="str">
        <f t="shared" si="6"/>
        <v/>
      </c>
      <c r="Y10" s="24" t="str">
        <f t="shared" si="7"/>
        <v/>
      </c>
    </row>
    <row r="11" spans="2:25" ht="14.25" customHeight="1" x14ac:dyDescent="0.45">
      <c r="B11" s="58">
        <v>8</v>
      </c>
      <c r="C11" s="58" t="s">
        <v>34</v>
      </c>
      <c r="D11" s="58" t="s">
        <v>57</v>
      </c>
      <c r="E11" s="58" t="s">
        <v>60</v>
      </c>
      <c r="F11" s="58" t="s">
        <v>160</v>
      </c>
      <c r="G11" s="58">
        <v>1</v>
      </c>
      <c r="H11" s="58">
        <v>1</v>
      </c>
      <c r="I11" s="58">
        <v>1</v>
      </c>
      <c r="Q11" s="3" t="s">
        <v>60</v>
      </c>
      <c r="R11" s="19">
        <f t="shared" si="1"/>
        <v>2</v>
      </c>
      <c r="S11" s="20">
        <f t="shared" si="2"/>
        <v>1</v>
      </c>
      <c r="T11" s="20">
        <f t="shared" si="3"/>
        <v>1</v>
      </c>
      <c r="U11" s="20">
        <f t="shared" si="4"/>
        <v>0</v>
      </c>
      <c r="W11" s="24" t="str">
        <f t="shared" si="5"/>
        <v/>
      </c>
      <c r="X11" s="24" t="str">
        <f t="shared" si="6"/>
        <v/>
      </c>
      <c r="Y11" s="24" t="str">
        <f t="shared" si="7"/>
        <v>5M/LG</v>
      </c>
    </row>
    <row r="12" spans="2:25" ht="14.25" customHeight="1" x14ac:dyDescent="0.45">
      <c r="B12" s="58">
        <v>9</v>
      </c>
      <c r="C12" s="58" t="s">
        <v>39</v>
      </c>
      <c r="D12" s="58" t="s">
        <v>34</v>
      </c>
      <c r="E12" s="58" t="s">
        <v>44</v>
      </c>
      <c r="F12" s="58" t="s">
        <v>160</v>
      </c>
      <c r="G12" s="58">
        <v>1</v>
      </c>
      <c r="H12" s="58">
        <v>1</v>
      </c>
      <c r="I12" s="58">
        <v>1</v>
      </c>
      <c r="Q12" s="3" t="s">
        <v>63</v>
      </c>
      <c r="R12" s="19">
        <f t="shared" si="1"/>
        <v>0</v>
      </c>
      <c r="S12" s="20">
        <f t="shared" si="2"/>
        <v>0</v>
      </c>
      <c r="T12" s="20">
        <f t="shared" si="3"/>
        <v>0</v>
      </c>
      <c r="U12" s="20">
        <f t="shared" si="4"/>
        <v>0</v>
      </c>
      <c r="W12" s="24" t="str">
        <f t="shared" si="5"/>
        <v/>
      </c>
      <c r="X12" s="24" t="str">
        <f t="shared" si="6"/>
        <v>WW/5M</v>
      </c>
      <c r="Y12" s="24" t="str">
        <f t="shared" si="7"/>
        <v/>
      </c>
    </row>
    <row r="13" spans="2:25" ht="14.25" customHeight="1" x14ac:dyDescent="0.45">
      <c r="B13" s="58">
        <v>10</v>
      </c>
      <c r="C13" s="58" t="s">
        <v>57</v>
      </c>
      <c r="D13" s="58" t="s">
        <v>39</v>
      </c>
      <c r="E13" s="58" t="s">
        <v>53</v>
      </c>
      <c r="F13" s="58" t="s">
        <v>170</v>
      </c>
      <c r="G13" s="58">
        <v>1</v>
      </c>
      <c r="H13" s="58">
        <v>1</v>
      </c>
      <c r="I13" s="58">
        <v>1</v>
      </c>
      <c r="Q13" s="3" t="s">
        <v>136</v>
      </c>
      <c r="R13" s="19">
        <f t="shared" si="1"/>
        <v>0</v>
      </c>
      <c r="S13" s="20">
        <f t="shared" si="2"/>
        <v>0</v>
      </c>
      <c r="T13" s="20">
        <f t="shared" si="3"/>
        <v>0</v>
      </c>
      <c r="U13" s="20">
        <f t="shared" si="4"/>
        <v>0</v>
      </c>
      <c r="W13" s="24" t="str">
        <f t="shared" si="5"/>
        <v>LG/WW</v>
      </c>
      <c r="X13" s="24" t="str">
        <f t="shared" si="6"/>
        <v/>
      </c>
      <c r="Y13" s="24" t="str">
        <f t="shared" si="7"/>
        <v/>
      </c>
    </row>
    <row r="14" spans="2:25" ht="14.25" customHeight="1" x14ac:dyDescent="0.45">
      <c r="B14" s="58">
        <v>11</v>
      </c>
      <c r="C14" s="58" t="s">
        <v>57</v>
      </c>
      <c r="D14" s="58" t="s">
        <v>34</v>
      </c>
      <c r="E14" s="58" t="s">
        <v>53</v>
      </c>
      <c r="F14" s="58" t="s">
        <v>170</v>
      </c>
      <c r="G14" s="58">
        <v>2</v>
      </c>
      <c r="H14" s="58">
        <v>2</v>
      </c>
      <c r="I14" s="58">
        <v>2</v>
      </c>
      <c r="Q14" s="3" t="s">
        <v>137</v>
      </c>
      <c r="R14" s="19">
        <f t="shared" si="1"/>
        <v>2</v>
      </c>
      <c r="S14" s="20">
        <f t="shared" si="2"/>
        <v>2</v>
      </c>
      <c r="T14" s="20">
        <f t="shared" si="3"/>
        <v>0</v>
      </c>
      <c r="U14" s="20">
        <f t="shared" si="4"/>
        <v>0</v>
      </c>
      <c r="W14" s="24" t="str">
        <f t="shared" si="5"/>
        <v>LG/5M</v>
      </c>
      <c r="X14" s="24" t="str">
        <f t="shared" si="6"/>
        <v/>
      </c>
      <c r="Y14" s="24" t="str">
        <f t="shared" si="7"/>
        <v/>
      </c>
    </row>
    <row r="15" spans="2:25" ht="14.25" customHeight="1" x14ac:dyDescent="0.45">
      <c r="B15" s="58">
        <v>12</v>
      </c>
      <c r="C15" s="58" t="s">
        <v>57</v>
      </c>
      <c r="D15" s="58" t="s">
        <v>39</v>
      </c>
      <c r="E15" s="58" t="s">
        <v>53</v>
      </c>
      <c r="F15" s="58" t="s">
        <v>160</v>
      </c>
      <c r="G15" s="58">
        <v>3</v>
      </c>
      <c r="H15" s="58">
        <v>2</v>
      </c>
      <c r="I15" s="58">
        <v>3</v>
      </c>
      <c r="Q15" s="3" t="s">
        <v>72</v>
      </c>
      <c r="R15" s="19">
        <f t="shared" si="1"/>
        <v>3</v>
      </c>
      <c r="S15" s="20">
        <f t="shared" si="2"/>
        <v>2</v>
      </c>
      <c r="T15" s="20">
        <f t="shared" si="3"/>
        <v>1</v>
      </c>
      <c r="U15" s="20">
        <f t="shared" si="4"/>
        <v>0</v>
      </c>
      <c r="W15" s="24" t="str">
        <f t="shared" si="5"/>
        <v>LG/WW</v>
      </c>
      <c r="X15" s="24" t="str">
        <f t="shared" si="6"/>
        <v/>
      </c>
      <c r="Y15" s="24" t="str">
        <f t="shared" si="7"/>
        <v/>
      </c>
    </row>
    <row r="16" spans="2:25" ht="14.25" customHeight="1" x14ac:dyDescent="0.45">
      <c r="B16" s="58">
        <v>13</v>
      </c>
      <c r="C16" s="58" t="s">
        <v>34</v>
      </c>
      <c r="D16" s="58" t="s">
        <v>57</v>
      </c>
      <c r="E16" s="58" t="s">
        <v>33</v>
      </c>
      <c r="F16" s="58" t="s">
        <v>124</v>
      </c>
      <c r="G16" s="58">
        <v>1</v>
      </c>
      <c r="H16" s="58">
        <v>1</v>
      </c>
      <c r="I16" s="58">
        <v>1</v>
      </c>
      <c r="Q16" s="3" t="s">
        <v>76</v>
      </c>
      <c r="R16" s="19">
        <f t="shared" si="1"/>
        <v>1</v>
      </c>
      <c r="S16" s="20">
        <f t="shared" si="2"/>
        <v>1</v>
      </c>
      <c r="T16" s="20">
        <f t="shared" si="3"/>
        <v>0</v>
      </c>
      <c r="U16" s="20">
        <f t="shared" si="4"/>
        <v>0</v>
      </c>
      <c r="W16" s="24" t="str">
        <f t="shared" si="5"/>
        <v/>
      </c>
      <c r="X16" s="24" t="str">
        <f t="shared" si="6"/>
        <v/>
      </c>
      <c r="Y16" s="24" t="str">
        <f t="shared" si="7"/>
        <v>5M/LG</v>
      </c>
    </row>
    <row r="17" spans="2:25" ht="14.25" customHeight="1" x14ac:dyDescent="0.45">
      <c r="B17" s="58">
        <v>14</v>
      </c>
      <c r="C17" s="58" t="s">
        <v>39</v>
      </c>
      <c r="D17" s="58" t="s">
        <v>34</v>
      </c>
      <c r="E17" s="58" t="s">
        <v>76</v>
      </c>
      <c r="F17" s="58" t="s">
        <v>160</v>
      </c>
      <c r="G17" s="58">
        <v>1</v>
      </c>
      <c r="H17" s="58">
        <v>1</v>
      </c>
      <c r="I17" s="58">
        <v>1</v>
      </c>
      <c r="Q17" s="3" t="s">
        <v>79</v>
      </c>
      <c r="R17" s="19">
        <f t="shared" si="1"/>
        <v>0</v>
      </c>
      <c r="S17" s="20">
        <f t="shared" si="2"/>
        <v>0</v>
      </c>
      <c r="T17" s="20">
        <f t="shared" si="3"/>
        <v>0</v>
      </c>
      <c r="U17" s="20">
        <f t="shared" si="4"/>
        <v>0</v>
      </c>
      <c r="W17" s="24" t="str">
        <f t="shared" si="5"/>
        <v/>
      </c>
      <c r="X17" s="24" t="str">
        <f t="shared" si="6"/>
        <v>WW/5M</v>
      </c>
      <c r="Y17" s="24" t="str">
        <f t="shared" si="7"/>
        <v/>
      </c>
    </row>
    <row r="18" spans="2:25" ht="14.25" customHeight="1" x14ac:dyDescent="0.45">
      <c r="B18" s="58"/>
      <c r="C18" s="58"/>
      <c r="D18" s="58"/>
      <c r="E18" s="58"/>
      <c r="F18" s="58"/>
      <c r="G18" s="58"/>
      <c r="H18" s="58"/>
      <c r="I18" s="58"/>
      <c r="Q18" s="40" t="s">
        <v>154</v>
      </c>
      <c r="R18" s="42">
        <f t="shared" si="1"/>
        <v>0</v>
      </c>
      <c r="S18" s="20">
        <f t="shared" si="2"/>
        <v>0</v>
      </c>
      <c r="T18" s="20">
        <f t="shared" si="3"/>
        <v>0</v>
      </c>
      <c r="U18" s="20">
        <f t="shared" si="4"/>
        <v>0</v>
      </c>
      <c r="W18" s="24" t="str">
        <f t="shared" si="5"/>
        <v/>
      </c>
      <c r="X18" s="24" t="str">
        <f t="shared" si="6"/>
        <v/>
      </c>
      <c r="Y18" s="24" t="str">
        <f t="shared" si="7"/>
        <v/>
      </c>
    </row>
    <row r="19" spans="2:25" ht="14.25" customHeight="1" x14ac:dyDescent="0.45">
      <c r="B19" s="58"/>
      <c r="C19" s="58"/>
      <c r="D19" s="58"/>
      <c r="E19" s="58"/>
      <c r="F19" s="58"/>
      <c r="G19" s="58"/>
      <c r="H19" s="58"/>
      <c r="I19" s="58"/>
      <c r="S19" s="20"/>
      <c r="T19" s="20"/>
      <c r="U19" s="20"/>
      <c r="W19" s="24" t="str">
        <f t="shared" si="5"/>
        <v/>
      </c>
      <c r="X19" s="24" t="str">
        <f t="shared" si="6"/>
        <v/>
      </c>
      <c r="Y19" s="24" t="str">
        <f t="shared" si="7"/>
        <v/>
      </c>
    </row>
    <row r="20" spans="2:25" ht="14.25" customHeight="1" x14ac:dyDescent="0.45">
      <c r="B20" s="58"/>
      <c r="C20" s="58"/>
      <c r="D20" s="58"/>
      <c r="E20" s="58"/>
      <c r="F20" s="58"/>
      <c r="G20" s="58"/>
      <c r="H20" s="58"/>
      <c r="I20" s="58"/>
      <c r="W20" s="24" t="str">
        <f t="shared" si="5"/>
        <v/>
      </c>
      <c r="X20" s="24" t="str">
        <f t="shared" si="6"/>
        <v/>
      </c>
      <c r="Y20" s="24" t="str">
        <f t="shared" si="7"/>
        <v/>
      </c>
    </row>
    <row r="21" spans="2:25" ht="14.25" customHeight="1" x14ac:dyDescent="0.45">
      <c r="B21" s="58"/>
      <c r="C21" s="58"/>
      <c r="D21" s="58"/>
      <c r="E21" s="58"/>
      <c r="F21" s="58"/>
      <c r="G21" s="58"/>
      <c r="H21" s="58"/>
      <c r="I21" s="58"/>
      <c r="W21" s="24" t="str">
        <f t="shared" si="5"/>
        <v/>
      </c>
      <c r="X21" s="24" t="str">
        <f t="shared" si="6"/>
        <v/>
      </c>
      <c r="Y21" s="24" t="str">
        <f t="shared" si="7"/>
        <v/>
      </c>
    </row>
    <row r="22" spans="2:25" ht="14.25" customHeight="1" x14ac:dyDescent="0.45">
      <c r="B22" s="58"/>
      <c r="C22" s="58"/>
      <c r="D22" s="58"/>
      <c r="E22" s="58"/>
      <c r="F22" s="58"/>
      <c r="G22" s="58"/>
      <c r="H22" s="58"/>
      <c r="I22" s="58"/>
      <c r="W22" s="24" t="str">
        <f t="shared" si="5"/>
        <v/>
      </c>
      <c r="X22" s="24" t="str">
        <f t="shared" si="6"/>
        <v/>
      </c>
      <c r="Y22" s="24" t="str">
        <f t="shared" si="7"/>
        <v/>
      </c>
    </row>
    <row r="23" spans="2:25" ht="14.25" customHeight="1" x14ac:dyDescent="0.45">
      <c r="B23" s="58"/>
      <c r="C23" s="58"/>
      <c r="D23" s="58"/>
      <c r="E23" s="58"/>
      <c r="F23" s="58"/>
      <c r="G23" s="58"/>
      <c r="H23" s="58"/>
      <c r="I23" s="58"/>
      <c r="Q23" s="3"/>
      <c r="R23" s="40" t="str">
        <f>R3&amp;","</f>
        <v>1,</v>
      </c>
      <c r="S23" s="40" t="str">
        <f t="shared" ref="S23:U23" si="8">S3&amp;","</f>
        <v>0,</v>
      </c>
      <c r="T23" s="40" t="str">
        <f t="shared" si="8"/>
        <v>1,</v>
      </c>
      <c r="U23" s="40" t="str">
        <f t="shared" si="8"/>
        <v>0,</v>
      </c>
      <c r="W23" s="24" t="str">
        <f t="shared" si="5"/>
        <v/>
      </c>
      <c r="X23" s="24" t="str">
        <f t="shared" si="6"/>
        <v/>
      </c>
      <c r="Y23" s="24" t="str">
        <f t="shared" si="7"/>
        <v/>
      </c>
    </row>
    <row r="24" spans="2:25" ht="14.25" customHeight="1" x14ac:dyDescent="0.45">
      <c r="B24" s="58"/>
      <c r="C24" s="58"/>
      <c r="D24" s="58"/>
      <c r="E24" s="58"/>
      <c r="F24" s="58"/>
      <c r="G24" s="58"/>
      <c r="H24" s="58"/>
      <c r="I24" s="58"/>
      <c r="R24" s="40" t="str">
        <f t="shared" ref="R24:U37" si="9">R4&amp;","</f>
        <v>1,</v>
      </c>
      <c r="S24" s="40" t="str">
        <f t="shared" si="9"/>
        <v>1,</v>
      </c>
      <c r="T24" s="40" t="str">
        <f t="shared" si="9"/>
        <v>0,</v>
      </c>
      <c r="U24" s="40" t="str">
        <f t="shared" si="9"/>
        <v>0,</v>
      </c>
      <c r="W24" s="24" t="str">
        <f t="shared" si="5"/>
        <v/>
      </c>
      <c r="X24" s="24" t="str">
        <f t="shared" si="6"/>
        <v/>
      </c>
      <c r="Y24" s="24" t="str">
        <f t="shared" si="7"/>
        <v/>
      </c>
    </row>
    <row r="25" spans="2:25" ht="14.25" customHeight="1" x14ac:dyDescent="0.45">
      <c r="B25" s="58"/>
      <c r="C25" s="58"/>
      <c r="D25" s="58"/>
      <c r="E25" s="58"/>
      <c r="F25" s="58"/>
      <c r="G25" s="58"/>
      <c r="H25" s="58"/>
      <c r="I25" s="58"/>
      <c r="Q25" s="9"/>
      <c r="R25" s="40" t="str">
        <f t="shared" si="9"/>
        <v>0,</v>
      </c>
      <c r="S25" s="40" t="str">
        <f t="shared" si="9"/>
        <v>0,</v>
      </c>
      <c r="T25" s="40" t="str">
        <f t="shared" si="9"/>
        <v>0,</v>
      </c>
      <c r="U25" s="40" t="str">
        <f t="shared" si="9"/>
        <v>0,</v>
      </c>
      <c r="W25" s="24" t="str">
        <f t="shared" si="5"/>
        <v/>
      </c>
      <c r="X25" s="24" t="str">
        <f t="shared" si="6"/>
        <v/>
      </c>
      <c r="Y25" s="24" t="str">
        <f t="shared" si="7"/>
        <v/>
      </c>
    </row>
    <row r="26" spans="2:25" ht="14.25" customHeight="1" x14ac:dyDescent="0.45">
      <c r="B26" s="58"/>
      <c r="C26" s="58"/>
      <c r="D26" s="58"/>
      <c r="E26" s="58"/>
      <c r="F26" s="58"/>
      <c r="G26" s="58"/>
      <c r="H26" s="58"/>
      <c r="I26" s="58"/>
      <c r="Q26" s="26"/>
      <c r="R26" s="40" t="str">
        <f t="shared" si="9"/>
        <v>1,</v>
      </c>
      <c r="S26" s="40" t="str">
        <f t="shared" si="9"/>
        <v>1,</v>
      </c>
      <c r="T26" s="40" t="str">
        <f t="shared" si="9"/>
        <v>0,</v>
      </c>
      <c r="U26" s="40" t="str">
        <f t="shared" si="9"/>
        <v>0,</v>
      </c>
      <c r="W26" s="24" t="str">
        <f t="shared" si="5"/>
        <v/>
      </c>
      <c r="X26" s="24" t="str">
        <f t="shared" si="6"/>
        <v/>
      </c>
      <c r="Y26" s="24" t="str">
        <f t="shared" si="7"/>
        <v/>
      </c>
    </row>
    <row r="27" spans="2:25" ht="14.25" customHeight="1" x14ac:dyDescent="0.45">
      <c r="B27" s="58"/>
      <c r="C27" s="58"/>
      <c r="D27" s="58"/>
      <c r="E27" s="58"/>
      <c r="F27" s="58"/>
      <c r="G27" s="58"/>
      <c r="H27" s="58"/>
      <c r="I27" s="58"/>
      <c r="R27" s="40" t="str">
        <f t="shared" si="9"/>
        <v>0,</v>
      </c>
      <c r="S27" s="40" t="str">
        <f t="shared" si="9"/>
        <v>0,</v>
      </c>
      <c r="T27" s="40" t="str">
        <f t="shared" si="9"/>
        <v>0,</v>
      </c>
      <c r="U27" s="40" t="str">
        <f t="shared" si="9"/>
        <v>0,</v>
      </c>
      <c r="W27" s="24" t="str">
        <f t="shared" si="5"/>
        <v/>
      </c>
      <c r="X27" s="24" t="str">
        <f t="shared" si="6"/>
        <v/>
      </c>
      <c r="Y27" s="24" t="str">
        <f t="shared" si="7"/>
        <v/>
      </c>
    </row>
    <row r="28" spans="2:25" ht="14.25" customHeight="1" x14ac:dyDescent="0.45">
      <c r="B28" s="58"/>
      <c r="C28" s="58"/>
      <c r="D28" s="58"/>
      <c r="E28" s="58"/>
      <c r="F28" s="58"/>
      <c r="G28" s="58"/>
      <c r="H28" s="58"/>
      <c r="I28" s="58"/>
      <c r="R28" s="40" t="str">
        <f t="shared" si="9"/>
        <v>0,</v>
      </c>
      <c r="S28" s="40" t="str">
        <f t="shared" si="9"/>
        <v>0,</v>
      </c>
      <c r="T28" s="40" t="str">
        <f t="shared" si="9"/>
        <v>0,</v>
      </c>
      <c r="U28" s="40" t="str">
        <f t="shared" si="9"/>
        <v>0,</v>
      </c>
      <c r="W28" s="24" t="str">
        <f t="shared" si="5"/>
        <v/>
      </c>
      <c r="X28" s="24" t="str">
        <f t="shared" si="6"/>
        <v/>
      </c>
      <c r="Y28" s="24" t="str">
        <f t="shared" si="7"/>
        <v/>
      </c>
    </row>
    <row r="29" spans="2:25" ht="14.25" customHeight="1" x14ac:dyDescent="0.45">
      <c r="E29" s="25"/>
      <c r="F29" s="24"/>
      <c r="G29" s="24"/>
      <c r="H29" s="24"/>
      <c r="I29" s="24"/>
      <c r="R29" s="40" t="str">
        <f t="shared" si="9"/>
        <v>5,</v>
      </c>
      <c r="S29" s="40" t="str">
        <f t="shared" si="9"/>
        <v>1,</v>
      </c>
      <c r="T29" s="40" t="str">
        <f t="shared" si="9"/>
        <v>0,</v>
      </c>
      <c r="U29" s="40" t="str">
        <f t="shared" si="9"/>
        <v>2,</v>
      </c>
    </row>
    <row r="30" spans="2:25" ht="14.25" customHeight="1" x14ac:dyDescent="0.45">
      <c r="E30" s="25"/>
      <c r="F30" s="24"/>
      <c r="G30" s="24"/>
      <c r="H30" s="24"/>
      <c r="I30" s="24"/>
      <c r="R30" s="40" t="str">
        <f t="shared" si="9"/>
        <v>0,</v>
      </c>
      <c r="S30" s="40" t="str">
        <f t="shared" si="9"/>
        <v>0,</v>
      </c>
      <c r="T30" s="40" t="str">
        <f t="shared" si="9"/>
        <v>0,</v>
      </c>
      <c r="U30" s="40" t="str">
        <f t="shared" si="9"/>
        <v>0,</v>
      </c>
    </row>
    <row r="31" spans="2:25" ht="14.25" customHeight="1" x14ac:dyDescent="0.45">
      <c r="R31" s="40" t="str">
        <f t="shared" si="9"/>
        <v>2,</v>
      </c>
      <c r="S31" s="40" t="str">
        <f t="shared" si="9"/>
        <v>1,</v>
      </c>
      <c r="T31" s="40" t="str">
        <f t="shared" si="9"/>
        <v>1,</v>
      </c>
      <c r="U31" s="40" t="str">
        <f t="shared" si="9"/>
        <v>0,</v>
      </c>
    </row>
    <row r="32" spans="2:25" ht="14.25" customHeight="1" x14ac:dyDescent="0.45">
      <c r="R32" s="40" t="str">
        <f t="shared" si="9"/>
        <v>0,</v>
      </c>
      <c r="S32" s="40" t="str">
        <f t="shared" si="9"/>
        <v>0,</v>
      </c>
      <c r="T32" s="40" t="str">
        <f t="shared" si="9"/>
        <v>0,</v>
      </c>
      <c r="U32" s="40" t="str">
        <f t="shared" si="9"/>
        <v>0,</v>
      </c>
    </row>
    <row r="33" spans="17:21" ht="14.25" customHeight="1" x14ac:dyDescent="0.45">
      <c r="R33" s="40" t="str">
        <f t="shared" si="9"/>
        <v>0,</v>
      </c>
      <c r="S33" s="40" t="str">
        <f t="shared" si="9"/>
        <v>0,</v>
      </c>
      <c r="T33" s="40" t="str">
        <f t="shared" si="9"/>
        <v>0,</v>
      </c>
      <c r="U33" s="40" t="str">
        <f t="shared" si="9"/>
        <v>0,</v>
      </c>
    </row>
    <row r="34" spans="17:21" ht="14.25" customHeight="1" x14ac:dyDescent="0.45">
      <c r="R34" s="40" t="str">
        <f t="shared" si="9"/>
        <v>2,</v>
      </c>
      <c r="S34" s="40" t="str">
        <f t="shared" si="9"/>
        <v>2,</v>
      </c>
      <c r="T34" s="40" t="str">
        <f t="shared" si="9"/>
        <v>0,</v>
      </c>
      <c r="U34" s="40" t="str">
        <f t="shared" si="9"/>
        <v>0,</v>
      </c>
    </row>
    <row r="35" spans="17:21" ht="14.25" customHeight="1" x14ac:dyDescent="0.45">
      <c r="R35" s="40" t="str">
        <f t="shared" si="9"/>
        <v>3,</v>
      </c>
      <c r="S35" s="40" t="str">
        <f t="shared" si="9"/>
        <v>2,</v>
      </c>
      <c r="T35" s="40" t="str">
        <f t="shared" si="9"/>
        <v>1,</v>
      </c>
      <c r="U35" s="40" t="str">
        <f t="shared" si="9"/>
        <v>0,</v>
      </c>
    </row>
    <row r="36" spans="17:21" ht="14.25" customHeight="1" x14ac:dyDescent="0.45">
      <c r="R36" s="40" t="str">
        <f t="shared" si="9"/>
        <v>1,</v>
      </c>
      <c r="S36" s="40" t="str">
        <f t="shared" si="9"/>
        <v>1,</v>
      </c>
      <c r="T36" s="40" t="str">
        <f t="shared" si="9"/>
        <v>0,</v>
      </c>
      <c r="U36" s="40" t="str">
        <f t="shared" si="9"/>
        <v>0,</v>
      </c>
    </row>
    <row r="37" spans="17:21" ht="14.25" customHeight="1" x14ac:dyDescent="0.45">
      <c r="R37" s="40" t="str">
        <f t="shared" si="9"/>
        <v>0,</v>
      </c>
      <c r="S37" s="40" t="str">
        <f t="shared" si="9"/>
        <v>0,</v>
      </c>
      <c r="T37" s="40" t="str">
        <f t="shared" si="9"/>
        <v>0,</v>
      </c>
      <c r="U37" s="40" t="str">
        <f t="shared" si="9"/>
        <v>0,</v>
      </c>
    </row>
    <row r="38" spans="17:21" ht="14.25" customHeight="1" x14ac:dyDescent="0.45">
      <c r="R38" s="42">
        <f>R18</f>
        <v>0</v>
      </c>
      <c r="S38" s="42">
        <f t="shared" ref="S38:U38" si="10">S18</f>
        <v>0</v>
      </c>
      <c r="T38" s="42">
        <f t="shared" si="10"/>
        <v>0</v>
      </c>
      <c r="U38" s="42">
        <f t="shared" si="10"/>
        <v>0</v>
      </c>
    </row>
    <row r="39" spans="17:21" ht="14.25" customHeight="1" x14ac:dyDescent="0.45">
      <c r="S39" s="19"/>
      <c r="T39" s="19"/>
      <c r="U39" s="19"/>
    </row>
    <row r="40" spans="17:21" ht="14.25" customHeight="1" x14ac:dyDescent="0.45">
      <c r="S40" s="19"/>
      <c r="T40" s="19"/>
      <c r="U40" s="19"/>
    </row>
    <row r="41" spans="17:21" ht="14.25" customHeight="1" x14ac:dyDescent="0.45">
      <c r="Q41" s="68" t="s">
        <v>167</v>
      </c>
      <c r="R41" s="68"/>
      <c r="S41" s="68"/>
      <c r="T41" s="19"/>
      <c r="U41" s="19"/>
    </row>
    <row r="42" spans="17:21" ht="14.25" customHeight="1" x14ac:dyDescent="0.45">
      <c r="Q42" s="68"/>
      <c r="R42" s="68"/>
      <c r="S42" s="68"/>
    </row>
    <row r="43" spans="17:21" ht="14.25" customHeight="1" x14ac:dyDescent="0.45">
      <c r="Q43" s="40" t="str">
        <f>CHAR(34)&amp;"Date"&amp;CHAR(34)&amp;":["&amp;CHAR(34)&amp;"20-Apr"&amp;CHAR(34)&amp;"],"</f>
        <v>"Date":["20-Apr"],</v>
      </c>
    </row>
    <row r="44" spans="17:21" ht="14.25" customHeight="1" x14ac:dyDescent="0.45">
      <c r="Q44" s="40" t="str">
        <f>CHAR(34)&amp;"Points"&amp;CHAR(34)&amp;":["&amp;R23&amp;R24&amp;R25&amp;R26&amp;R27&amp;R28&amp;R29&amp;R30&amp;R31&amp;R32&amp;R33&amp;R34&amp;R35&amp;R36&amp;R37&amp;R38&amp;"],"</f>
        <v>"Points":[1,1,0,1,0,0,5,0,2,0,0,2,3,1,0,0],</v>
      </c>
    </row>
    <row r="45" spans="17:21" ht="14.25" customHeight="1" x14ac:dyDescent="0.45">
      <c r="Q45" s="40" t="str">
        <f>CHAR(34)&amp;"Finishes"&amp;CHAR(34)&amp;":["&amp;S23&amp;S24&amp;S25&amp;S26&amp;S27&amp;S28&amp;S29&amp;S30&amp;S31&amp;S32&amp;S33&amp;S34&amp;S35&amp;S36&amp;S37&amp;S38&amp;"],"</f>
        <v>"Finishes":[0,1,0,1,0,0,1,0,1,0,0,2,2,1,0,0],</v>
      </c>
    </row>
    <row r="46" spans="17:21" ht="14.25" customHeight="1" x14ac:dyDescent="0.45">
      <c r="Q46" s="40" t="str">
        <f>CHAR(34)&amp;"Midrange"&amp;CHAR(34)&amp;":["&amp;T23&amp;T24&amp;T25&amp;T26&amp;T27&amp;T28&amp;T29&amp;T30&amp;T31&amp;T32&amp;T33&amp;T34&amp;T35&amp;T36&amp;T37&amp;T38&amp;"],"</f>
        <v>"Midrange":[1,0,0,0,0,0,0,0,1,0,0,0,1,0,0,0],</v>
      </c>
    </row>
    <row r="47" spans="17:21" ht="14.25" customHeight="1" x14ac:dyDescent="0.45">
      <c r="Q47" s="40" t="str">
        <f>CHAR(34)&amp;"ThreePointers"&amp;CHAR(34)&amp;":["&amp;U23&amp;U24&amp;U25&amp;U26&amp;U27&amp;U28&amp;U29&amp;U30&amp;U31&amp;U32&amp;U33&amp;U34&amp;U35&amp;U36&amp;U37&amp;U38&amp;"]"</f>
        <v>"ThreePointers":[0,0,0,0,0,0,2,0,0,0,0,0,0,0,0,0]</v>
      </c>
    </row>
    <row r="48" spans="17:21" ht="14.25" customHeight="1" x14ac:dyDescent="0.45"/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Q41:S42"/>
  </mergeCells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1:X1000"/>
  <sheetViews>
    <sheetView tabSelected="1" zoomScale="77" zoomScaleNormal="79" workbookViewId="0">
      <selection activeCell="L22" sqref="L22:L29"/>
    </sheetView>
  </sheetViews>
  <sheetFormatPr defaultColWidth="14.3984375" defaultRowHeight="15" customHeight="1" x14ac:dyDescent="0.45"/>
  <cols>
    <col min="1" max="1" width="12.53125" customWidth="1"/>
    <col min="2" max="2" width="21.3984375" customWidth="1"/>
    <col min="3" max="19" width="12.53125" customWidth="1"/>
    <col min="20" max="20" width="30.53125" customWidth="1"/>
    <col min="21" max="22" width="25.53125" customWidth="1"/>
    <col min="23" max="26" width="8.73046875" customWidth="1"/>
  </cols>
  <sheetData>
    <row r="1" spans="2:24" ht="14.25" customHeight="1" x14ac:dyDescent="0.45">
      <c r="D1" s="1" t="s">
        <v>8</v>
      </c>
      <c r="F1" s="1" t="s">
        <v>9</v>
      </c>
      <c r="H1" s="1" t="s">
        <v>10</v>
      </c>
      <c r="J1" s="1" t="s">
        <v>11</v>
      </c>
    </row>
    <row r="2" spans="2:24" ht="14.25" customHeight="1" x14ac:dyDescent="0.45">
      <c r="B2" s="1" t="s">
        <v>12</v>
      </c>
      <c r="C2" s="1" t="s">
        <v>13</v>
      </c>
      <c r="D2" s="1" t="s">
        <v>14</v>
      </c>
      <c r="E2" s="1" t="s">
        <v>15</v>
      </c>
      <c r="F2" s="1" t="s">
        <v>16</v>
      </c>
      <c r="G2" s="1" t="s">
        <v>17</v>
      </c>
      <c r="H2" s="1" t="s">
        <v>18</v>
      </c>
      <c r="I2" s="1" t="s">
        <v>19</v>
      </c>
      <c r="J2" s="1" t="s">
        <v>20</v>
      </c>
      <c r="K2" s="1" t="s">
        <v>21</v>
      </c>
      <c r="L2" s="1" t="s">
        <v>22</v>
      </c>
      <c r="M2" s="1" t="s">
        <v>23</v>
      </c>
      <c r="N2" s="1" t="s">
        <v>24</v>
      </c>
      <c r="O2" s="1" t="s">
        <v>25</v>
      </c>
      <c r="P2" s="1" t="s">
        <v>26</v>
      </c>
      <c r="Q2" s="1" t="s">
        <v>27</v>
      </c>
      <c r="R2" s="1" t="s">
        <v>28</v>
      </c>
      <c r="S2" s="1" t="s">
        <v>29</v>
      </c>
      <c r="T2" s="1" t="s">
        <v>30</v>
      </c>
      <c r="U2" s="1" t="s">
        <v>31</v>
      </c>
      <c r="V2" s="1" t="s">
        <v>32</v>
      </c>
    </row>
    <row r="3" spans="2:24" ht="14.25" customHeight="1" x14ac:dyDescent="0.45">
      <c r="B3" s="3" t="s">
        <v>33</v>
      </c>
      <c r="C3" s="3" t="s">
        <v>34</v>
      </c>
      <c r="D3" s="14">
        <f>'Stats Global'!R8</f>
        <v>0.66666666666666663</v>
      </c>
      <c r="E3" s="1">
        <f>'Stats Global'!Q8</f>
        <v>2</v>
      </c>
      <c r="F3" s="14">
        <f>'Stats Global'!T8</f>
        <v>0.33333333333333331</v>
      </c>
      <c r="G3" s="24">
        <f>'Stats Global'!S8</f>
        <v>1</v>
      </c>
      <c r="H3" s="14">
        <f>'Stats Global'!V8</f>
        <v>0.33333333333333331</v>
      </c>
      <c r="I3" s="24">
        <f>'Stats Global'!U8</f>
        <v>1</v>
      </c>
      <c r="J3" s="14">
        <f>'Stats Global'!X8</f>
        <v>0</v>
      </c>
      <c r="K3" s="24">
        <f>'Stats Global'!W8</f>
        <v>0</v>
      </c>
      <c r="T3" s="1" t="s">
        <v>156</v>
      </c>
      <c r="U3" s="1" t="str">
        <f t="shared" ref="U3:U18" si="0">IF(C3="5 Musketeers", $X$3, IF(C3="Loose Gooses", $X$4, $X$5))</f>
        <v>../Images/5M_Final.png</v>
      </c>
      <c r="V3" s="1" t="str">
        <f t="shared" ref="V3:V18" si="1">X$7&amp;X9&amp;".png"</f>
        <v>../Images/Players/Jasper.png</v>
      </c>
      <c r="X3" s="3" t="s">
        <v>35</v>
      </c>
    </row>
    <row r="4" spans="2:24" ht="14.25" customHeight="1" x14ac:dyDescent="0.45">
      <c r="B4" s="3" t="s">
        <v>36</v>
      </c>
      <c r="C4" s="3" t="s">
        <v>39</v>
      </c>
      <c r="D4" s="14">
        <f>'Stats Global'!R9</f>
        <v>1</v>
      </c>
      <c r="E4" s="24">
        <f>'Stats Global'!Q9</f>
        <v>3</v>
      </c>
      <c r="F4" s="14">
        <f>'Stats Global'!T9</f>
        <v>1</v>
      </c>
      <c r="G4" s="24">
        <f>'Stats Global'!S9</f>
        <v>3</v>
      </c>
      <c r="H4" s="14">
        <f>'Stats Global'!V9</f>
        <v>0</v>
      </c>
      <c r="I4" s="24">
        <f>'Stats Global'!U9</f>
        <v>0</v>
      </c>
      <c r="J4" s="14">
        <f>'Stats Global'!X9</f>
        <v>0</v>
      </c>
      <c r="K4" s="24">
        <f>'Stats Global'!W9</f>
        <v>0</v>
      </c>
      <c r="T4" s="24" t="s">
        <v>157</v>
      </c>
      <c r="U4" s="1" t="str">
        <f t="shared" si="0"/>
        <v>../Images/WW_Final.png</v>
      </c>
      <c r="V4" s="1" t="str">
        <f t="shared" si="1"/>
        <v>../Images/Players/Conor.png</v>
      </c>
      <c r="X4" s="3" t="s">
        <v>37</v>
      </c>
    </row>
    <row r="5" spans="2:24" ht="14.25" customHeight="1" x14ac:dyDescent="0.45">
      <c r="B5" s="3" t="s">
        <v>38</v>
      </c>
      <c r="C5" s="3" t="s">
        <v>34</v>
      </c>
      <c r="D5" s="14">
        <f>'Stats Global'!R10</f>
        <v>2</v>
      </c>
      <c r="E5" s="24">
        <f>'Stats Global'!Q10</f>
        <v>6</v>
      </c>
      <c r="F5" s="14">
        <f>'Stats Global'!T10</f>
        <v>2</v>
      </c>
      <c r="G5" s="24">
        <f>'Stats Global'!S10</f>
        <v>6</v>
      </c>
      <c r="H5" s="14">
        <f>'Stats Global'!V10</f>
        <v>0</v>
      </c>
      <c r="I5" s="24">
        <f>'Stats Global'!U10</f>
        <v>0</v>
      </c>
      <c r="J5" s="14">
        <f>'Stats Global'!X10</f>
        <v>0</v>
      </c>
      <c r="K5" s="24">
        <f>'Stats Global'!W10</f>
        <v>0</v>
      </c>
      <c r="L5" s="3" t="s">
        <v>40</v>
      </c>
      <c r="M5" s="3" t="s">
        <v>41</v>
      </c>
      <c r="N5" s="3" t="s">
        <v>42</v>
      </c>
      <c r="T5" s="1" t="s">
        <v>150</v>
      </c>
      <c r="U5" s="1" t="str">
        <f t="shared" si="0"/>
        <v>../Images/5M_Final.png</v>
      </c>
      <c r="V5" s="1" t="str">
        <f t="shared" si="1"/>
        <v>../Images/Players/Alex.png</v>
      </c>
      <c r="X5" s="3" t="s">
        <v>43</v>
      </c>
    </row>
    <row r="6" spans="2:24" ht="14.25" customHeight="1" x14ac:dyDescent="0.45">
      <c r="B6" s="3" t="s">
        <v>44</v>
      </c>
      <c r="C6" s="3" t="s">
        <v>39</v>
      </c>
      <c r="D6" s="14">
        <f>'Stats Global'!R11</f>
        <v>2</v>
      </c>
      <c r="E6" s="24">
        <f>'Stats Global'!Q11</f>
        <v>6</v>
      </c>
      <c r="F6" s="14">
        <f>'Stats Global'!T11</f>
        <v>2</v>
      </c>
      <c r="G6" s="24">
        <f>'Stats Global'!S11</f>
        <v>6</v>
      </c>
      <c r="H6" s="14">
        <f>'Stats Global'!V11</f>
        <v>0</v>
      </c>
      <c r="I6" s="24">
        <f>'Stats Global'!U11</f>
        <v>0</v>
      </c>
      <c r="J6" s="14">
        <f>'Stats Global'!X11</f>
        <v>0</v>
      </c>
      <c r="K6" s="24">
        <f>'Stats Global'!W11</f>
        <v>0</v>
      </c>
      <c r="L6" s="3" t="s">
        <v>40</v>
      </c>
      <c r="M6" s="3" t="s">
        <v>45</v>
      </c>
      <c r="N6" s="3" t="s">
        <v>41</v>
      </c>
      <c r="O6" s="3" t="s">
        <v>42</v>
      </c>
      <c r="T6" s="1" t="s">
        <v>151</v>
      </c>
      <c r="U6" s="1" t="str">
        <f t="shared" si="0"/>
        <v>../Images/WW_Final.png</v>
      </c>
      <c r="V6" s="1" t="str">
        <f t="shared" si="1"/>
        <v>../Images/Players/Rudy.png</v>
      </c>
    </row>
    <row r="7" spans="2:24" ht="14.25" customHeight="1" x14ac:dyDescent="0.45">
      <c r="B7" s="3" t="s">
        <v>46</v>
      </c>
      <c r="C7" s="3" t="s">
        <v>39</v>
      </c>
      <c r="D7" s="14">
        <f>'Stats Global'!R12</f>
        <v>0.33333333333333331</v>
      </c>
      <c r="E7" s="24">
        <f>'Stats Global'!Q12</f>
        <v>1</v>
      </c>
      <c r="F7" s="14">
        <f>'Stats Global'!T12</f>
        <v>0.33333333333333331</v>
      </c>
      <c r="G7" s="24">
        <f>'Stats Global'!S12</f>
        <v>1</v>
      </c>
      <c r="H7" s="14">
        <f>'Stats Global'!V12</f>
        <v>0</v>
      </c>
      <c r="I7" s="24">
        <f>'Stats Global'!U12</f>
        <v>0</v>
      </c>
      <c r="J7" s="14">
        <f>'Stats Global'!X12</f>
        <v>0</v>
      </c>
      <c r="K7" s="24">
        <f>'Stats Global'!W12</f>
        <v>0</v>
      </c>
      <c r="L7" s="3" t="s">
        <v>47</v>
      </c>
      <c r="M7" s="3" t="s">
        <v>48</v>
      </c>
      <c r="N7" s="3" t="s">
        <v>49</v>
      </c>
      <c r="T7" s="24"/>
      <c r="U7" s="1" t="str">
        <f t="shared" si="0"/>
        <v>../Images/WW_Final.png</v>
      </c>
      <c r="V7" s="1" t="str">
        <f t="shared" si="1"/>
        <v>../Images/Players/Michael.png</v>
      </c>
      <c r="X7" s="3" t="s">
        <v>50</v>
      </c>
    </row>
    <row r="8" spans="2:24" ht="14.25" customHeight="1" x14ac:dyDescent="0.45">
      <c r="B8" s="3" t="s">
        <v>51</v>
      </c>
      <c r="C8" s="3" t="s">
        <v>39</v>
      </c>
      <c r="D8" s="14">
        <f>'Stats Global'!R13</f>
        <v>0.33333333333333331</v>
      </c>
      <c r="E8" s="24">
        <f>'Stats Global'!Q13</f>
        <v>1</v>
      </c>
      <c r="F8" s="14">
        <f>'Stats Global'!T13</f>
        <v>0</v>
      </c>
      <c r="G8" s="24">
        <f>'Stats Global'!S13</f>
        <v>0</v>
      </c>
      <c r="H8" s="14">
        <f>'Stats Global'!V13</f>
        <v>0.33333333333333331</v>
      </c>
      <c r="I8" s="24">
        <f>'Stats Global'!U13</f>
        <v>1</v>
      </c>
      <c r="J8" s="14">
        <f>'Stats Global'!X13</f>
        <v>0</v>
      </c>
      <c r="K8" s="24">
        <f>'Stats Global'!W13</f>
        <v>0</v>
      </c>
      <c r="L8" s="3" t="s">
        <v>52</v>
      </c>
      <c r="M8" s="3" t="s">
        <v>45</v>
      </c>
      <c r="T8" s="24" t="s">
        <v>157</v>
      </c>
      <c r="U8" s="1" t="str">
        <f t="shared" si="0"/>
        <v>../Images/WW_Final.png</v>
      </c>
      <c r="V8" s="1" t="str">
        <f t="shared" si="1"/>
        <v>../Images/Players/Lukas.png</v>
      </c>
    </row>
    <row r="9" spans="2:24" ht="14.25" customHeight="1" x14ac:dyDescent="0.45">
      <c r="B9" s="3" t="s">
        <v>53</v>
      </c>
      <c r="C9" s="3" t="s">
        <v>57</v>
      </c>
      <c r="D9" s="14">
        <f>'Stats Global'!R14</f>
        <v>1.6666666666666667</v>
      </c>
      <c r="E9" s="24">
        <f>'Stats Global'!Q14</f>
        <v>5</v>
      </c>
      <c r="F9" s="14">
        <f>'Stats Global'!T14</f>
        <v>0.33333333333333331</v>
      </c>
      <c r="G9" s="24">
        <f>'Stats Global'!S14</f>
        <v>1</v>
      </c>
      <c r="H9" s="14">
        <f>'Stats Global'!V14</f>
        <v>0</v>
      </c>
      <c r="I9" s="24">
        <f>'Stats Global'!U14</f>
        <v>0</v>
      </c>
      <c r="J9" s="14">
        <f>'Stats Global'!X14</f>
        <v>0.66666666666666663</v>
      </c>
      <c r="K9" s="24">
        <f>'Stats Global'!W14</f>
        <v>2</v>
      </c>
      <c r="L9" s="3" t="s">
        <v>42</v>
      </c>
      <c r="M9" s="3" t="s">
        <v>54</v>
      </c>
      <c r="T9" s="24" t="s">
        <v>158</v>
      </c>
      <c r="U9" s="1" t="str">
        <f t="shared" si="0"/>
        <v>../Images/LG_Final.png</v>
      </c>
      <c r="V9" s="1" t="str">
        <f t="shared" si="1"/>
        <v>../Images/Players/Clarrie.png</v>
      </c>
      <c r="X9" s="3" t="s">
        <v>55</v>
      </c>
    </row>
    <row r="10" spans="2:24" ht="14.25" customHeight="1" x14ac:dyDescent="0.45">
      <c r="B10" s="3" t="s">
        <v>56</v>
      </c>
      <c r="C10" s="3" t="s">
        <v>57</v>
      </c>
      <c r="D10" s="14">
        <f>'Stats Global'!R15</f>
        <v>1.6666666666666667</v>
      </c>
      <c r="E10" s="24">
        <f>'Stats Global'!Q15</f>
        <v>5</v>
      </c>
      <c r="F10" s="14">
        <f>'Stats Global'!T15</f>
        <v>0.33333333333333331</v>
      </c>
      <c r="G10" s="24">
        <f>'Stats Global'!S15</f>
        <v>1</v>
      </c>
      <c r="H10" s="14">
        <f>'Stats Global'!V15</f>
        <v>1.3333333333333333</v>
      </c>
      <c r="I10" s="24">
        <f>'Stats Global'!U15</f>
        <v>4</v>
      </c>
      <c r="J10" s="14">
        <f>'Stats Global'!X15</f>
        <v>0</v>
      </c>
      <c r="K10" s="24">
        <f>'Stats Global'!W15</f>
        <v>0</v>
      </c>
      <c r="L10" s="3" t="s">
        <v>58</v>
      </c>
      <c r="M10" s="3" t="s">
        <v>45</v>
      </c>
      <c r="N10" s="3" t="s">
        <v>41</v>
      </c>
      <c r="T10" s="1" t="s">
        <v>152</v>
      </c>
      <c r="U10" s="1" t="str">
        <f t="shared" si="0"/>
        <v>../Images/LG_Final.png</v>
      </c>
      <c r="V10" s="1" t="str">
        <f t="shared" si="1"/>
        <v>../Images/Players/Kimmy.png</v>
      </c>
      <c r="X10" s="3" t="s">
        <v>59</v>
      </c>
    </row>
    <row r="11" spans="2:24" ht="14.25" customHeight="1" x14ac:dyDescent="0.45">
      <c r="B11" s="3" t="s">
        <v>60</v>
      </c>
      <c r="C11" s="3" t="s">
        <v>34</v>
      </c>
      <c r="D11" s="14">
        <f>'Stats Global'!R16</f>
        <v>3</v>
      </c>
      <c r="E11" s="24">
        <f>'Stats Global'!Q16</f>
        <v>9</v>
      </c>
      <c r="F11" s="14">
        <f>'Stats Global'!T16</f>
        <v>0.66666666666666663</v>
      </c>
      <c r="G11" s="24">
        <f>'Stats Global'!S16</f>
        <v>2</v>
      </c>
      <c r="H11" s="14">
        <f>'Stats Global'!V16</f>
        <v>2.3333333333333335</v>
      </c>
      <c r="I11" s="24">
        <f>'Stats Global'!U16</f>
        <v>7</v>
      </c>
      <c r="J11" s="14">
        <f>'Stats Global'!X16</f>
        <v>0</v>
      </c>
      <c r="K11" s="24">
        <f>'Stats Global'!W16</f>
        <v>0</v>
      </c>
      <c r="L11" s="3" t="s">
        <v>49</v>
      </c>
      <c r="M11" s="3" t="s">
        <v>45</v>
      </c>
      <c r="N11" s="3" t="s">
        <v>61</v>
      </c>
      <c r="T11" s="24"/>
      <c r="U11" s="1" t="str">
        <f t="shared" si="0"/>
        <v>../Images/5M_Final.png</v>
      </c>
      <c r="V11" s="1" t="str">
        <f t="shared" si="1"/>
        <v>../Images/Players/SamM.png</v>
      </c>
      <c r="X11" s="3" t="s">
        <v>62</v>
      </c>
    </row>
    <row r="12" spans="2:24" ht="14.25" customHeight="1" x14ac:dyDescent="0.45">
      <c r="B12" s="3" t="s">
        <v>63</v>
      </c>
      <c r="C12" s="3" t="s">
        <v>34</v>
      </c>
      <c r="D12" s="14">
        <f>'Stats Global'!R17</f>
        <v>0.33333333333333331</v>
      </c>
      <c r="E12" s="24">
        <f>'Stats Global'!Q17</f>
        <v>1</v>
      </c>
      <c r="F12" s="14">
        <f>'Stats Global'!T17</f>
        <v>0</v>
      </c>
      <c r="G12" s="24">
        <f>'Stats Global'!S17</f>
        <v>0</v>
      </c>
      <c r="H12" s="14">
        <f>'Stats Global'!V17</f>
        <v>0.33333333333333331</v>
      </c>
      <c r="I12" s="24">
        <f>'Stats Global'!U17</f>
        <v>1</v>
      </c>
      <c r="J12" s="14">
        <f>'Stats Global'!X17</f>
        <v>0</v>
      </c>
      <c r="K12" s="24">
        <f>'Stats Global'!W17</f>
        <v>0</v>
      </c>
      <c r="L12" s="3" t="s">
        <v>64</v>
      </c>
      <c r="M12" s="3" t="s">
        <v>42</v>
      </c>
      <c r="T12" s="24" t="s">
        <v>156</v>
      </c>
      <c r="U12" s="1" t="str">
        <f t="shared" si="0"/>
        <v>../Images/5M_Final.png</v>
      </c>
      <c r="V12" s="1" t="str">
        <f t="shared" si="1"/>
        <v>../Images/Players/Ryan.png</v>
      </c>
      <c r="X12" s="3" t="s">
        <v>65</v>
      </c>
    </row>
    <row r="13" spans="2:24" ht="14.25" customHeight="1" x14ac:dyDescent="0.45">
      <c r="B13" s="3" t="s">
        <v>66</v>
      </c>
      <c r="C13" s="3" t="s">
        <v>34</v>
      </c>
      <c r="D13" s="14">
        <f>'Stats Global'!R18</f>
        <v>0.33333333333333331</v>
      </c>
      <c r="E13" s="24">
        <f>'Stats Global'!Q18</f>
        <v>1</v>
      </c>
      <c r="F13" s="14">
        <f>'Stats Global'!T18</f>
        <v>0.33333333333333331</v>
      </c>
      <c r="G13" s="24">
        <f>'Stats Global'!S18</f>
        <v>1</v>
      </c>
      <c r="H13" s="14">
        <f>'Stats Global'!V18</f>
        <v>0</v>
      </c>
      <c r="I13" s="24">
        <f>'Stats Global'!U18</f>
        <v>0</v>
      </c>
      <c r="J13" s="14">
        <f>'Stats Global'!X18</f>
        <v>0</v>
      </c>
      <c r="K13" s="24">
        <f>'Stats Global'!W18</f>
        <v>0</v>
      </c>
      <c r="L13" s="3" t="s">
        <v>67</v>
      </c>
      <c r="M13" s="3" t="s">
        <v>42</v>
      </c>
      <c r="T13" s="24" t="s">
        <v>156</v>
      </c>
      <c r="U13" s="1" t="str">
        <f t="shared" si="0"/>
        <v>../Images/5M_Final.png</v>
      </c>
      <c r="V13" s="1" t="str">
        <f t="shared" si="1"/>
        <v>../Images/Players/Nick.png</v>
      </c>
      <c r="X13" s="3" t="s">
        <v>68</v>
      </c>
    </row>
    <row r="14" spans="2:24" ht="14.25" customHeight="1" x14ac:dyDescent="0.45">
      <c r="B14" s="3" t="s">
        <v>69</v>
      </c>
      <c r="C14" s="3" t="s">
        <v>57</v>
      </c>
      <c r="D14" s="14">
        <f>'Stats Global'!R19</f>
        <v>1</v>
      </c>
      <c r="E14" s="24">
        <f>'Stats Global'!Q19</f>
        <v>3</v>
      </c>
      <c r="F14" s="14">
        <f>'Stats Global'!T19</f>
        <v>1</v>
      </c>
      <c r="G14" s="24">
        <f>'Stats Global'!S19</f>
        <v>3</v>
      </c>
      <c r="H14" s="14">
        <f>'Stats Global'!V19</f>
        <v>0</v>
      </c>
      <c r="I14" s="24">
        <f>'Stats Global'!U19</f>
        <v>0</v>
      </c>
      <c r="J14" s="14">
        <f>'Stats Global'!X19</f>
        <v>0</v>
      </c>
      <c r="K14" s="24">
        <f>'Stats Global'!W19</f>
        <v>0</v>
      </c>
      <c r="L14" s="3" t="s">
        <v>70</v>
      </c>
      <c r="T14" s="24" t="s">
        <v>158</v>
      </c>
      <c r="U14" s="1" t="str">
        <f t="shared" si="0"/>
        <v>../Images/LG_Final.png</v>
      </c>
      <c r="V14" s="1" t="str">
        <f t="shared" si="1"/>
        <v>../Images/Players/Chris.png</v>
      </c>
      <c r="X14" s="3" t="s">
        <v>71</v>
      </c>
    </row>
    <row r="15" spans="2:24" ht="14.25" customHeight="1" x14ac:dyDescent="0.45">
      <c r="B15" s="3" t="s">
        <v>72</v>
      </c>
      <c r="C15" s="3" t="s">
        <v>57</v>
      </c>
      <c r="D15" s="14">
        <f>'Stats Global'!R20</f>
        <v>2</v>
      </c>
      <c r="E15" s="24">
        <f>'Stats Global'!Q20</f>
        <v>6</v>
      </c>
      <c r="F15" s="14">
        <f>'Stats Global'!T20</f>
        <v>1.6666666666666667</v>
      </c>
      <c r="G15" s="24">
        <f>'Stats Global'!S20</f>
        <v>5</v>
      </c>
      <c r="H15" s="14">
        <f>'Stats Global'!V20</f>
        <v>0.33333333333333331</v>
      </c>
      <c r="I15" s="24">
        <f>'Stats Global'!U20</f>
        <v>1</v>
      </c>
      <c r="J15" s="14">
        <f>'Stats Global'!X20</f>
        <v>0</v>
      </c>
      <c r="K15" s="24">
        <f>'Stats Global'!W20</f>
        <v>0</v>
      </c>
      <c r="L15" s="3" t="s">
        <v>73</v>
      </c>
      <c r="M15" s="3" t="s">
        <v>49</v>
      </c>
      <c r="N15" s="3" t="s">
        <v>45</v>
      </c>
      <c r="O15" s="3" t="s">
        <v>41</v>
      </c>
      <c r="P15" s="3" t="s">
        <v>74</v>
      </c>
      <c r="T15" s="24"/>
      <c r="U15" s="1" t="str">
        <f t="shared" si="0"/>
        <v>../Images/LG_Final.png</v>
      </c>
      <c r="V15" s="1" t="str">
        <f t="shared" si="1"/>
        <v>../Images/Players/Angus.png</v>
      </c>
      <c r="X15" s="3" t="s">
        <v>75</v>
      </c>
    </row>
    <row r="16" spans="2:24" ht="14.25" customHeight="1" x14ac:dyDescent="0.45">
      <c r="B16" s="3" t="s">
        <v>76</v>
      </c>
      <c r="C16" s="3" t="s">
        <v>39</v>
      </c>
      <c r="D16" s="14">
        <f>'Stats Global'!R21</f>
        <v>1</v>
      </c>
      <c r="E16" s="24">
        <f>'Stats Global'!Q21</f>
        <v>3</v>
      </c>
      <c r="F16" s="14">
        <f>'Stats Global'!T21</f>
        <v>1</v>
      </c>
      <c r="G16" s="24">
        <f>'Stats Global'!S21</f>
        <v>3</v>
      </c>
      <c r="H16" s="14">
        <f>'Stats Global'!V21</f>
        <v>0</v>
      </c>
      <c r="I16" s="24">
        <f>'Stats Global'!U21</f>
        <v>0</v>
      </c>
      <c r="J16" s="14">
        <f>'Stats Global'!X21</f>
        <v>0</v>
      </c>
      <c r="K16" s="24">
        <f>'Stats Global'!W21</f>
        <v>0</v>
      </c>
      <c r="L16" s="3" t="s">
        <v>77</v>
      </c>
      <c r="M16" s="3" t="s">
        <v>42</v>
      </c>
      <c r="T16" s="24" t="s">
        <v>157</v>
      </c>
      <c r="U16" s="1" t="str">
        <f t="shared" si="0"/>
        <v>../Images/WW_Final.png</v>
      </c>
      <c r="V16" s="1" t="str">
        <f t="shared" si="1"/>
        <v>../Images/Players/Willie.png</v>
      </c>
      <c r="X16" s="3" t="s">
        <v>78</v>
      </c>
    </row>
    <row r="17" spans="2:24" ht="14.25" customHeight="1" x14ac:dyDescent="0.45">
      <c r="B17" s="3" t="s">
        <v>79</v>
      </c>
      <c r="C17" s="3" t="s">
        <v>57</v>
      </c>
      <c r="D17" s="14">
        <f>'Stats Global'!R22</f>
        <v>0</v>
      </c>
      <c r="E17" s="24">
        <f>'Stats Global'!Q22</f>
        <v>0</v>
      </c>
      <c r="F17" s="14">
        <f>'Stats Global'!T22</f>
        <v>0</v>
      </c>
      <c r="G17" s="24">
        <f>'Stats Global'!S22</f>
        <v>0</v>
      </c>
      <c r="H17" s="14">
        <f>'Stats Global'!V22</f>
        <v>0</v>
      </c>
      <c r="I17" s="24">
        <f>'Stats Global'!U22</f>
        <v>0</v>
      </c>
      <c r="J17" s="14">
        <f>'Stats Global'!X22</f>
        <v>0</v>
      </c>
      <c r="K17" s="24">
        <f>'Stats Global'!W22</f>
        <v>0</v>
      </c>
      <c r="T17" s="24" t="s">
        <v>158</v>
      </c>
      <c r="U17" s="1" t="str">
        <f t="shared" si="0"/>
        <v>../Images/LG_Final.png</v>
      </c>
      <c r="V17" s="1" t="str">
        <f t="shared" si="1"/>
        <v>../Images/Players/Mitch.png</v>
      </c>
      <c r="X17" s="3" t="s">
        <v>80</v>
      </c>
    </row>
    <row r="18" spans="2:24" ht="14.25" customHeight="1" x14ac:dyDescent="0.45">
      <c r="B18" s="40" t="s">
        <v>154</v>
      </c>
      <c r="C18" s="40" t="s">
        <v>57</v>
      </c>
      <c r="D18" s="14">
        <f>'Stats Global'!R23</f>
        <v>0</v>
      </c>
      <c r="E18" s="24">
        <f>'Stats Global'!Q23</f>
        <v>0</v>
      </c>
      <c r="F18" s="14">
        <f>'Stats Global'!T23</f>
        <v>0</v>
      </c>
      <c r="G18" s="24">
        <f>'Stats Global'!S23</f>
        <v>0</v>
      </c>
      <c r="H18" s="14">
        <f>'Stats Global'!V23</f>
        <v>0</v>
      </c>
      <c r="I18" s="24">
        <f>'Stats Global'!U23</f>
        <v>0</v>
      </c>
      <c r="J18" s="14">
        <f>'Stats Global'!X23</f>
        <v>0</v>
      </c>
      <c r="K18" s="24">
        <f>'Stats Global'!W23</f>
        <v>0</v>
      </c>
      <c r="T18" s="24" t="s">
        <v>158</v>
      </c>
      <c r="U18" s="40" t="str">
        <f t="shared" si="0"/>
        <v>../Images/LG_Final.png</v>
      </c>
      <c r="V18" s="24" t="str">
        <f t="shared" si="1"/>
        <v>../Images/Players/SamJ.png</v>
      </c>
      <c r="X18" s="3" t="s">
        <v>81</v>
      </c>
    </row>
    <row r="19" spans="2:24" ht="14.25" customHeight="1" x14ac:dyDescent="0.45">
      <c r="X19" s="3" t="s">
        <v>82</v>
      </c>
    </row>
    <row r="20" spans="2:24" ht="14.25" customHeight="1" x14ac:dyDescent="0.45">
      <c r="B20" s="1"/>
      <c r="D20" s="41"/>
      <c r="F20" s="41"/>
      <c r="H20" s="41"/>
      <c r="I20" s="38"/>
      <c r="J20" s="41"/>
      <c r="K20" s="38"/>
      <c r="L20" s="68" t="s">
        <v>167</v>
      </c>
      <c r="M20" s="68"/>
      <c r="N20" s="68"/>
      <c r="X20" s="3" t="s">
        <v>83</v>
      </c>
    </row>
    <row r="21" spans="2:24" ht="14.25" customHeight="1" x14ac:dyDescent="0.45">
      <c r="B21" s="1"/>
      <c r="C21" s="1"/>
      <c r="D21" s="41" t="str">
        <f>CHAR(34)&amp;"PPG"&amp;CHAR(34)</f>
        <v>"PPG"</v>
      </c>
      <c r="E21" s="41" t="str">
        <f>CHAR(34)&amp;"TP"&amp;CHAR(34)</f>
        <v>"TP"</v>
      </c>
      <c r="F21" s="41" t="str">
        <f>CHAR(34)&amp;"FPG"&amp;CHAR(34)</f>
        <v>"FPG"</v>
      </c>
      <c r="G21" s="41" t="str">
        <f>CHAR(34)&amp;"TF"&amp;CHAR(34)</f>
        <v>"TF"</v>
      </c>
      <c r="H21" s="41" t="str">
        <f>CHAR(34)&amp;"MPG"&amp;CHAR(34)</f>
        <v>"MPG"</v>
      </c>
      <c r="I21" s="41" t="str">
        <f>CHAR(34)&amp;"TM"&amp;CHAR(34)</f>
        <v>"TM"</v>
      </c>
      <c r="J21" s="41" t="str">
        <f>CHAR(34)&amp;"TPG"&amp;CHAR(34)</f>
        <v>"TPG"</v>
      </c>
      <c r="K21" s="41" t="str">
        <f>CHAR(34)&amp;"TT"&amp;CHAR(34)</f>
        <v>"TT"</v>
      </c>
      <c r="L21" s="68"/>
      <c r="M21" s="68"/>
      <c r="N21" s="68"/>
      <c r="X21" s="3" t="s">
        <v>85</v>
      </c>
    </row>
    <row r="22" spans="2:24" ht="14.25" customHeight="1" x14ac:dyDescent="0.45">
      <c r="B22" s="4"/>
      <c r="D22" s="41" t="str">
        <f>CHAR(34)&amp;ROUND(D3,2)&amp;CHAR(34)&amp;","</f>
        <v>"0.67",</v>
      </c>
      <c r="E22" s="41" t="str">
        <f t="shared" ref="E22:K22" si="2">CHAR(34)&amp;E3&amp;CHAR(34)&amp;","</f>
        <v>"2",</v>
      </c>
      <c r="F22" s="41" t="str">
        <f>CHAR(34)&amp;ROUND(F3,2)&amp;CHAR(34)&amp;","</f>
        <v>"0.33",</v>
      </c>
      <c r="G22" s="41" t="str">
        <f t="shared" si="2"/>
        <v>"1",</v>
      </c>
      <c r="H22" s="41" t="str">
        <f>CHAR(34)&amp;ROUND(H3,2)&amp;CHAR(34)&amp;","</f>
        <v>"0.33",</v>
      </c>
      <c r="I22" s="41" t="str">
        <f t="shared" si="2"/>
        <v>"1",</v>
      </c>
      <c r="J22" s="41" t="str">
        <f>CHAR(34)&amp;ROUND(J3,2)&amp;CHAR(34)&amp;","</f>
        <v>"0",</v>
      </c>
      <c r="K22" s="41" t="str">
        <f t="shared" si="2"/>
        <v>"0",</v>
      </c>
      <c r="L22" s="41" t="str">
        <f>D21&amp;":["&amp;D22&amp;D23&amp;D24&amp;D25&amp;D26&amp;D27&amp;D28&amp;D29&amp;D30&amp;D31&amp;D32&amp;D33&amp;D34&amp;D35&amp;D36&amp;D37&amp;"],"</f>
        <v>"PPG":["0.67","1","2","2","0.33","0.33","1.67","1.67","3","0.33","0.33","1","2","1","0","0",],</v>
      </c>
      <c r="X22" s="3" t="s">
        <v>86</v>
      </c>
    </row>
    <row r="23" spans="2:24" ht="14.25" customHeight="1" x14ac:dyDescent="0.45">
      <c r="B23" s="4"/>
      <c r="D23" s="41" t="str">
        <f t="shared" ref="D23:D37" si="3">CHAR(34)&amp;ROUND(D4,2)&amp;CHAR(34)&amp;","</f>
        <v>"1",</v>
      </c>
      <c r="E23" s="41" t="str">
        <f t="shared" ref="D23:K23" si="4">CHAR(34)&amp;E4&amp;CHAR(34)&amp;","</f>
        <v>"3",</v>
      </c>
      <c r="F23" s="41" t="str">
        <f t="shared" ref="F23:F37" si="5">CHAR(34)&amp;ROUND(F4,2)&amp;CHAR(34)&amp;","</f>
        <v>"1",</v>
      </c>
      <c r="G23" s="41" t="str">
        <f t="shared" si="4"/>
        <v>"3",</v>
      </c>
      <c r="H23" s="41" t="str">
        <f t="shared" ref="H23:H37" si="6">CHAR(34)&amp;ROUND(H4,2)&amp;CHAR(34)&amp;","</f>
        <v>"0",</v>
      </c>
      <c r="I23" s="41" t="str">
        <f t="shared" si="4"/>
        <v>"0",</v>
      </c>
      <c r="J23" s="41" t="str">
        <f t="shared" ref="J23:J37" si="7">CHAR(34)&amp;ROUND(J4,2)&amp;CHAR(34)&amp;","</f>
        <v>"0",</v>
      </c>
      <c r="K23" s="41" t="str">
        <f t="shared" si="4"/>
        <v>"0",</v>
      </c>
      <c r="L23" t="str">
        <f>E21&amp;":["&amp;E22&amp;E23&amp;E24&amp;E25&amp;E26&amp;E27&amp;E28&amp;E29&amp;E30&amp;E31&amp;E32&amp;E33&amp;E34&amp;E35&amp;E36&amp;E37&amp;"],"</f>
        <v>"TP":["2","3","6","6","1","1","5","5","9","1","1","3","6","3","0","0"],</v>
      </c>
      <c r="X23" s="3" t="s">
        <v>87</v>
      </c>
    </row>
    <row r="24" spans="2:24" ht="14.25" customHeight="1" x14ac:dyDescent="0.45">
      <c r="D24" s="41" t="str">
        <f t="shared" si="3"/>
        <v>"2",</v>
      </c>
      <c r="E24" s="41" t="str">
        <f t="shared" ref="D24:K24" si="8">CHAR(34)&amp;E5&amp;CHAR(34)&amp;","</f>
        <v>"6",</v>
      </c>
      <c r="F24" s="41" t="str">
        <f t="shared" si="5"/>
        <v>"2",</v>
      </c>
      <c r="G24" s="41" t="str">
        <f t="shared" si="8"/>
        <v>"6",</v>
      </c>
      <c r="H24" s="41" t="str">
        <f t="shared" si="6"/>
        <v>"0",</v>
      </c>
      <c r="I24" s="41" t="str">
        <f t="shared" si="8"/>
        <v>"0",</v>
      </c>
      <c r="J24" s="41" t="str">
        <f t="shared" si="7"/>
        <v>"0",</v>
      </c>
      <c r="K24" s="41" t="str">
        <f t="shared" si="8"/>
        <v>"0",</v>
      </c>
      <c r="L24" t="str">
        <f>F21&amp;":["&amp;F22&amp;F23&amp;F24&amp;F25&amp;F26&amp;F27&amp;F28&amp;F29&amp;F30&amp;F31&amp;F32&amp;F33&amp;F34&amp;F35&amp;F36&amp;F37&amp;"],"</f>
        <v>"FPG":["0.33","1","2","2","0.33","0","0.33","0.33","0.67","0","0.33","1","1.67","1","0","0",],</v>
      </c>
      <c r="X24" s="40" t="s">
        <v>107</v>
      </c>
    </row>
    <row r="25" spans="2:24" ht="14.25" customHeight="1" x14ac:dyDescent="0.45">
      <c r="D25" s="41" t="str">
        <f t="shared" si="3"/>
        <v>"2",</v>
      </c>
      <c r="E25" s="41" t="str">
        <f t="shared" ref="D25:K25" si="9">CHAR(34)&amp;E6&amp;CHAR(34)&amp;","</f>
        <v>"6",</v>
      </c>
      <c r="F25" s="41" t="str">
        <f t="shared" si="5"/>
        <v>"2",</v>
      </c>
      <c r="G25" s="41" t="str">
        <f t="shared" si="9"/>
        <v>"6",</v>
      </c>
      <c r="H25" s="41" t="str">
        <f t="shared" si="6"/>
        <v>"0",</v>
      </c>
      <c r="I25" s="41" t="str">
        <f t="shared" si="9"/>
        <v>"0",</v>
      </c>
      <c r="J25" s="41" t="str">
        <f t="shared" si="7"/>
        <v>"0",</v>
      </c>
      <c r="K25" s="41" t="str">
        <f t="shared" si="9"/>
        <v>"0",</v>
      </c>
      <c r="L25" t="str">
        <f>G21&amp;":["&amp;G22&amp;G23&amp;G24&amp;G25&amp;G26&amp;G27&amp;G28&amp;G29&amp;G30&amp;G31&amp;G32&amp;G33&amp;G34&amp;G35&amp;G36&amp;G37&amp;"],"</f>
        <v>"TF":["1","3","6","6","1","0","1","1","2","0","1","3","5","3","0","0"],</v>
      </c>
    </row>
    <row r="26" spans="2:24" ht="14.25" customHeight="1" x14ac:dyDescent="0.45">
      <c r="D26" s="41" t="str">
        <f t="shared" si="3"/>
        <v>"0.33",</v>
      </c>
      <c r="E26" s="41" t="str">
        <f t="shared" ref="D26:K26" si="10">CHAR(34)&amp;E7&amp;CHAR(34)&amp;","</f>
        <v>"1",</v>
      </c>
      <c r="F26" s="41" t="str">
        <f t="shared" si="5"/>
        <v>"0.33",</v>
      </c>
      <c r="G26" s="41" t="str">
        <f t="shared" si="10"/>
        <v>"1",</v>
      </c>
      <c r="H26" s="41" t="str">
        <f t="shared" si="6"/>
        <v>"0",</v>
      </c>
      <c r="I26" s="41" t="str">
        <f t="shared" si="10"/>
        <v>"0",</v>
      </c>
      <c r="J26" s="41" t="str">
        <f t="shared" si="7"/>
        <v>"0",</v>
      </c>
      <c r="K26" s="41" t="str">
        <f t="shared" si="10"/>
        <v>"0",</v>
      </c>
      <c r="L26" t="str">
        <f>H21&amp;":["&amp;H22&amp;H23&amp;H24&amp;H25&amp;H26&amp;H27&amp;H28&amp;H29&amp;H30&amp;H31&amp;H32&amp;H33&amp;H34&amp;H35&amp;H36&amp;H37&amp;"],"</f>
        <v>"MPG":["0.33","0","0","0","0","0.33","0","1.33","2.33","0.33","0","0","0.33","0","0","0",],</v>
      </c>
    </row>
    <row r="27" spans="2:24" ht="14.25" customHeight="1" x14ac:dyDescent="0.45">
      <c r="D27" s="41" t="str">
        <f t="shared" si="3"/>
        <v>"0.33",</v>
      </c>
      <c r="E27" s="41" t="str">
        <f t="shared" ref="D27:K27" si="11">CHAR(34)&amp;E8&amp;CHAR(34)&amp;","</f>
        <v>"1",</v>
      </c>
      <c r="F27" s="41" t="str">
        <f t="shared" si="5"/>
        <v>"0",</v>
      </c>
      <c r="G27" s="41" t="str">
        <f t="shared" si="11"/>
        <v>"0",</v>
      </c>
      <c r="H27" s="41" t="str">
        <f t="shared" si="6"/>
        <v>"0.33",</v>
      </c>
      <c r="I27" s="41" t="str">
        <f t="shared" si="11"/>
        <v>"1",</v>
      </c>
      <c r="J27" s="41" t="str">
        <f t="shared" si="7"/>
        <v>"0",</v>
      </c>
      <c r="K27" s="41" t="str">
        <f t="shared" si="11"/>
        <v>"0",</v>
      </c>
      <c r="L27" t="str">
        <f>I21&amp;":["&amp;I22&amp;I23&amp;I24&amp;I25&amp;I26&amp;I27&amp;I28&amp;I29&amp;I30&amp;I31&amp;I32&amp;I33&amp;I34&amp;I35&amp;I36&amp;I37&amp;"],"</f>
        <v>"TM":["1","0","0","0","0","1","0","4","7","1","0","0","1","0","0","0"],</v>
      </c>
    </row>
    <row r="28" spans="2:24" ht="14.25" customHeight="1" x14ac:dyDescent="0.45">
      <c r="D28" s="41" t="str">
        <f t="shared" si="3"/>
        <v>"1.67",</v>
      </c>
      <c r="E28" s="41" t="str">
        <f t="shared" ref="D28:K28" si="12">CHAR(34)&amp;E9&amp;CHAR(34)&amp;","</f>
        <v>"5",</v>
      </c>
      <c r="F28" s="41" t="str">
        <f t="shared" si="5"/>
        <v>"0.33",</v>
      </c>
      <c r="G28" s="41" t="str">
        <f t="shared" si="12"/>
        <v>"1",</v>
      </c>
      <c r="H28" s="41" t="str">
        <f t="shared" si="6"/>
        <v>"0",</v>
      </c>
      <c r="I28" s="41" t="str">
        <f t="shared" si="12"/>
        <v>"0",</v>
      </c>
      <c r="J28" s="41" t="str">
        <f t="shared" si="7"/>
        <v>"0.67",</v>
      </c>
      <c r="K28" s="41" t="str">
        <f t="shared" si="12"/>
        <v>"2",</v>
      </c>
      <c r="L28" t="str">
        <f>J21&amp;":["&amp;J22&amp;J23&amp;J24&amp;J25&amp;J26&amp;J27&amp;J28&amp;J29&amp;J30&amp;J31&amp;J32&amp;J33&amp;J34&amp;J35&amp;J36&amp;J37&amp;"],"</f>
        <v>"TPG":["0","0","0","0","0","0","0.67","0","0","0","0","0","0","0","0","0",],</v>
      </c>
    </row>
    <row r="29" spans="2:24" ht="14.25" customHeight="1" x14ac:dyDescent="0.45">
      <c r="D29" s="41" t="str">
        <f t="shared" si="3"/>
        <v>"1.67",</v>
      </c>
      <c r="E29" s="41" t="str">
        <f t="shared" ref="D29:K29" si="13">CHAR(34)&amp;E10&amp;CHAR(34)&amp;","</f>
        <v>"5",</v>
      </c>
      <c r="F29" s="41" t="str">
        <f t="shared" si="5"/>
        <v>"0.33",</v>
      </c>
      <c r="G29" s="41" t="str">
        <f t="shared" si="13"/>
        <v>"1",</v>
      </c>
      <c r="H29" s="41" t="str">
        <f t="shared" si="6"/>
        <v>"1.33",</v>
      </c>
      <c r="I29" s="41" t="str">
        <f t="shared" si="13"/>
        <v>"4",</v>
      </c>
      <c r="J29" s="41" t="str">
        <f t="shared" si="7"/>
        <v>"0",</v>
      </c>
      <c r="K29" s="41" t="str">
        <f t="shared" si="13"/>
        <v>"0",</v>
      </c>
      <c r="L29" t="str">
        <f>K21&amp;":["&amp;K22&amp;K23&amp;K24&amp;K25&amp;K26&amp;K27&amp;K28&amp;K29&amp;K30&amp;K31&amp;K32&amp;K33&amp;K34&amp;K35&amp;K36&amp;K37&amp;"],"</f>
        <v>"TT":["0","0","0","0","0","0","2","0","0","0","0","0","0","0","0","0"],</v>
      </c>
    </row>
    <row r="30" spans="2:24" ht="14.25" customHeight="1" x14ac:dyDescent="0.45">
      <c r="C30" s="41"/>
      <c r="D30" s="41" t="str">
        <f t="shared" si="3"/>
        <v>"3",</v>
      </c>
      <c r="E30" s="41" t="str">
        <f t="shared" ref="D30:K30" si="14">CHAR(34)&amp;E11&amp;CHAR(34)&amp;","</f>
        <v>"9",</v>
      </c>
      <c r="F30" s="41" t="str">
        <f t="shared" si="5"/>
        <v>"0.67",</v>
      </c>
      <c r="G30" s="41" t="str">
        <f t="shared" si="14"/>
        <v>"2",</v>
      </c>
      <c r="H30" s="41" t="str">
        <f t="shared" si="6"/>
        <v>"2.33",</v>
      </c>
      <c r="I30" s="41" t="str">
        <f t="shared" si="14"/>
        <v>"7",</v>
      </c>
      <c r="J30" s="41" t="str">
        <f t="shared" si="7"/>
        <v>"0",</v>
      </c>
      <c r="K30" s="41" t="str">
        <f t="shared" si="14"/>
        <v>"0",</v>
      </c>
    </row>
    <row r="31" spans="2:24" ht="14.25" customHeight="1" x14ac:dyDescent="0.45">
      <c r="C31" s="41"/>
      <c r="D31" s="41" t="str">
        <f t="shared" si="3"/>
        <v>"0.33",</v>
      </c>
      <c r="E31" s="41" t="str">
        <f t="shared" ref="D31:K31" si="15">CHAR(34)&amp;E12&amp;CHAR(34)&amp;","</f>
        <v>"1",</v>
      </c>
      <c r="F31" s="41" t="str">
        <f t="shared" si="5"/>
        <v>"0",</v>
      </c>
      <c r="G31" s="41" t="str">
        <f t="shared" si="15"/>
        <v>"0",</v>
      </c>
      <c r="H31" s="41" t="str">
        <f t="shared" si="6"/>
        <v>"0.33",</v>
      </c>
      <c r="I31" s="41" t="str">
        <f t="shared" si="15"/>
        <v>"1",</v>
      </c>
      <c r="J31" s="41" t="str">
        <f t="shared" si="7"/>
        <v>"0",</v>
      </c>
      <c r="K31" s="41" t="str">
        <f t="shared" si="15"/>
        <v>"0",</v>
      </c>
    </row>
    <row r="32" spans="2:24" ht="14.25" customHeight="1" x14ac:dyDescent="0.45">
      <c r="C32" s="41"/>
      <c r="D32" s="41" t="str">
        <f t="shared" si="3"/>
        <v>"0.33",</v>
      </c>
      <c r="E32" s="41" t="str">
        <f t="shared" ref="D32:K32" si="16">CHAR(34)&amp;E13&amp;CHAR(34)&amp;","</f>
        <v>"1",</v>
      </c>
      <c r="F32" s="41" t="str">
        <f t="shared" si="5"/>
        <v>"0.33",</v>
      </c>
      <c r="G32" s="41" t="str">
        <f t="shared" si="16"/>
        <v>"1",</v>
      </c>
      <c r="H32" s="41" t="str">
        <f t="shared" si="6"/>
        <v>"0",</v>
      </c>
      <c r="I32" s="41" t="str">
        <f t="shared" si="16"/>
        <v>"0",</v>
      </c>
      <c r="J32" s="41" t="str">
        <f t="shared" si="7"/>
        <v>"0",</v>
      </c>
      <c r="K32" s="41" t="str">
        <f t="shared" si="16"/>
        <v>"0",</v>
      </c>
    </row>
    <row r="33" spans="3:11" ht="14.25" customHeight="1" x14ac:dyDescent="0.45">
      <c r="C33" s="41"/>
      <c r="D33" s="41" t="str">
        <f t="shared" si="3"/>
        <v>"1",</v>
      </c>
      <c r="E33" s="41" t="str">
        <f t="shared" ref="D33:K33" si="17">CHAR(34)&amp;E14&amp;CHAR(34)&amp;","</f>
        <v>"3",</v>
      </c>
      <c r="F33" s="41" t="str">
        <f t="shared" si="5"/>
        <v>"1",</v>
      </c>
      <c r="G33" s="41" t="str">
        <f t="shared" si="17"/>
        <v>"3",</v>
      </c>
      <c r="H33" s="41" t="str">
        <f t="shared" si="6"/>
        <v>"0",</v>
      </c>
      <c r="I33" s="41" t="str">
        <f t="shared" si="17"/>
        <v>"0",</v>
      </c>
      <c r="J33" s="41" t="str">
        <f t="shared" si="7"/>
        <v>"0",</v>
      </c>
      <c r="K33" s="41" t="str">
        <f t="shared" si="17"/>
        <v>"0",</v>
      </c>
    </row>
    <row r="34" spans="3:11" ht="14.25" customHeight="1" x14ac:dyDescent="0.45">
      <c r="C34" s="41"/>
      <c r="D34" s="41" t="str">
        <f t="shared" si="3"/>
        <v>"2",</v>
      </c>
      <c r="E34" s="41" t="str">
        <f t="shared" ref="D34:K34" si="18">CHAR(34)&amp;E15&amp;CHAR(34)&amp;","</f>
        <v>"6",</v>
      </c>
      <c r="F34" s="41" t="str">
        <f t="shared" si="5"/>
        <v>"1.67",</v>
      </c>
      <c r="G34" s="41" t="str">
        <f t="shared" si="18"/>
        <v>"5",</v>
      </c>
      <c r="H34" s="41" t="str">
        <f t="shared" si="6"/>
        <v>"0.33",</v>
      </c>
      <c r="I34" s="41" t="str">
        <f t="shared" si="18"/>
        <v>"1",</v>
      </c>
      <c r="J34" s="41" t="str">
        <f t="shared" si="7"/>
        <v>"0",</v>
      </c>
      <c r="K34" s="41" t="str">
        <f t="shared" si="18"/>
        <v>"0",</v>
      </c>
    </row>
    <row r="35" spans="3:11" ht="14.25" customHeight="1" x14ac:dyDescent="0.45">
      <c r="C35" s="41"/>
      <c r="D35" s="41" t="str">
        <f t="shared" si="3"/>
        <v>"1",</v>
      </c>
      <c r="E35" s="41" t="str">
        <f t="shared" ref="D35:K35" si="19">CHAR(34)&amp;E16&amp;CHAR(34)&amp;","</f>
        <v>"3",</v>
      </c>
      <c r="F35" s="41" t="str">
        <f t="shared" si="5"/>
        <v>"1",</v>
      </c>
      <c r="G35" s="41" t="str">
        <f t="shared" si="19"/>
        <v>"3",</v>
      </c>
      <c r="H35" s="41" t="str">
        <f t="shared" si="6"/>
        <v>"0",</v>
      </c>
      <c r="I35" s="41" t="str">
        <f t="shared" si="19"/>
        <v>"0",</v>
      </c>
      <c r="J35" s="41" t="str">
        <f t="shared" si="7"/>
        <v>"0",</v>
      </c>
      <c r="K35" s="41" t="str">
        <f t="shared" si="19"/>
        <v>"0",</v>
      </c>
    </row>
    <row r="36" spans="3:11" ht="14.25" customHeight="1" x14ac:dyDescent="0.45">
      <c r="C36" s="41"/>
      <c r="D36" s="41" t="str">
        <f t="shared" si="3"/>
        <v>"0",</v>
      </c>
      <c r="E36" s="41" t="str">
        <f t="shared" ref="D36:K36" si="20">CHAR(34)&amp;E17&amp;CHAR(34)&amp;","</f>
        <v>"0",</v>
      </c>
      <c r="F36" s="41" t="str">
        <f t="shared" si="5"/>
        <v>"0",</v>
      </c>
      <c r="G36" s="41" t="str">
        <f t="shared" si="20"/>
        <v>"0",</v>
      </c>
      <c r="H36" s="41" t="str">
        <f t="shared" si="6"/>
        <v>"0",</v>
      </c>
      <c r="I36" s="41" t="str">
        <f t="shared" si="20"/>
        <v>"0",</v>
      </c>
      <c r="J36" s="41" t="str">
        <f t="shared" si="7"/>
        <v>"0",</v>
      </c>
      <c r="K36" s="41" t="str">
        <f t="shared" si="20"/>
        <v>"0",</v>
      </c>
    </row>
    <row r="37" spans="3:11" ht="14.25" customHeight="1" x14ac:dyDescent="0.45">
      <c r="C37" s="41"/>
      <c r="D37" s="41" t="str">
        <f t="shared" si="3"/>
        <v>"0",</v>
      </c>
      <c r="E37" s="41" t="str">
        <f t="shared" ref="E37:K37" si="21">CHAR(34)&amp;E18&amp;CHAR(34)</f>
        <v>"0"</v>
      </c>
      <c r="F37" s="41" t="str">
        <f t="shared" si="5"/>
        <v>"0",</v>
      </c>
      <c r="G37" s="41" t="str">
        <f t="shared" si="21"/>
        <v>"0"</v>
      </c>
      <c r="H37" s="41" t="str">
        <f t="shared" si="6"/>
        <v>"0",</v>
      </c>
      <c r="I37" s="41" t="str">
        <f t="shared" si="21"/>
        <v>"0"</v>
      </c>
      <c r="J37" s="41" t="str">
        <f t="shared" si="7"/>
        <v>"0",</v>
      </c>
      <c r="K37" s="41" t="str">
        <f t="shared" si="21"/>
        <v>"0"</v>
      </c>
    </row>
    <row r="38" spans="3:11" ht="14.25" customHeight="1" x14ac:dyDescent="0.45"/>
    <row r="39" spans="3:11" ht="14.25" customHeight="1" x14ac:dyDescent="0.45">
      <c r="E39" s="41"/>
      <c r="F39" s="41"/>
      <c r="G39" s="41"/>
      <c r="H39" s="41"/>
      <c r="I39" s="41"/>
      <c r="J39" s="41"/>
      <c r="K39" s="41"/>
    </row>
    <row r="40" spans="3:11" ht="14.25" customHeight="1" x14ac:dyDescent="0.45"/>
    <row r="41" spans="3:11" ht="14.25" customHeight="1" x14ac:dyDescent="0.45"/>
    <row r="42" spans="3:11" ht="14.25" customHeight="1" x14ac:dyDescent="0.45"/>
    <row r="43" spans="3:11" ht="14.25" customHeight="1" x14ac:dyDescent="0.45"/>
    <row r="44" spans="3:11" ht="14.25" customHeight="1" x14ac:dyDescent="0.45"/>
    <row r="45" spans="3:11" ht="14.25" customHeight="1" x14ac:dyDescent="0.45"/>
    <row r="46" spans="3:11" ht="14.25" customHeight="1" x14ac:dyDescent="0.45"/>
    <row r="47" spans="3:11" ht="14.25" customHeight="1" x14ac:dyDescent="0.45"/>
    <row r="48" spans="3:11" ht="14.25" customHeight="1" x14ac:dyDescent="0.45"/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L20:N21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B1:AL1000"/>
  <sheetViews>
    <sheetView zoomScale="70" zoomScaleNormal="70" workbookViewId="0">
      <selection activeCell="J41" sqref="J41"/>
    </sheetView>
  </sheetViews>
  <sheetFormatPr defaultColWidth="14.3984375" defaultRowHeight="15" customHeight="1" x14ac:dyDescent="0.45"/>
  <cols>
    <col min="1" max="2" width="8.73046875" customWidth="1"/>
    <col min="3" max="3" width="12.1328125" customWidth="1"/>
    <col min="4" max="17" width="8.73046875" customWidth="1"/>
    <col min="18" max="18" width="9.53125" customWidth="1"/>
    <col min="19" max="19" width="10.1328125" customWidth="1"/>
    <col min="20" max="20" width="10.265625" customWidth="1"/>
    <col min="21" max="22" width="11.33203125" customWidth="1"/>
    <col min="23" max="23" width="8.73046875" customWidth="1"/>
    <col min="24" max="24" width="11.33203125" customWidth="1"/>
    <col min="25" max="25" width="12.796875" customWidth="1"/>
    <col min="26" max="38" width="8.73046875" customWidth="1"/>
  </cols>
  <sheetData>
    <row r="1" spans="2:38" ht="14.25" customHeight="1" x14ac:dyDescent="0.45"/>
    <row r="2" spans="2:38" ht="14.25" customHeight="1" x14ac:dyDescent="0.45">
      <c r="B2" s="5" t="s">
        <v>88</v>
      </c>
    </row>
    <row r="3" spans="2:38" ht="14.25" customHeight="1" x14ac:dyDescent="0.45"/>
    <row r="4" spans="2:38" ht="14.25" customHeight="1" x14ac:dyDescent="0.45">
      <c r="B4" s="5" t="s">
        <v>84</v>
      </c>
      <c r="C4" s="5" t="s">
        <v>89</v>
      </c>
      <c r="D4" s="5" t="s">
        <v>90</v>
      </c>
      <c r="E4" s="5" t="s">
        <v>91</v>
      </c>
      <c r="F4" s="5" t="s">
        <v>92</v>
      </c>
      <c r="I4" s="5" t="s">
        <v>93</v>
      </c>
    </row>
    <row r="5" spans="2:38" ht="14.25" customHeight="1" x14ac:dyDescent="0.45">
      <c r="B5" s="36">
        <f>'1804'!$C$2</f>
        <v>45034</v>
      </c>
      <c r="C5" s="3">
        <f>COUNT('1804'!$B$3:$B$30)</f>
        <v>12</v>
      </c>
      <c r="D5" s="3">
        <f>MAX('1804'!$L$3:$L$5)</f>
        <v>6</v>
      </c>
      <c r="E5" s="3">
        <f>C5-D5-F5</f>
        <v>4</v>
      </c>
      <c r="F5" s="3">
        <f>MIN('1804'!$L$3:$L$5)</f>
        <v>2</v>
      </c>
      <c r="I5" s="1" t="s">
        <v>94</v>
      </c>
      <c r="J5" s="1" t="s">
        <v>90</v>
      </c>
      <c r="K5" s="1" t="s">
        <v>91</v>
      </c>
      <c r="L5" s="1" t="s">
        <v>92</v>
      </c>
      <c r="P5" s="3" t="s">
        <v>95</v>
      </c>
      <c r="Q5" s="1">
        <f>Q26</f>
        <v>3</v>
      </c>
      <c r="AJ5" s="6"/>
      <c r="AK5" s="6"/>
      <c r="AL5" s="6"/>
    </row>
    <row r="6" spans="2:38" ht="14.25" customHeight="1" x14ac:dyDescent="0.45">
      <c r="B6" s="36">
        <f>'1904'!$C$2</f>
        <v>45035</v>
      </c>
      <c r="C6" s="3">
        <f>COUNT('1904'!$B$3:$B$30)</f>
        <v>25</v>
      </c>
      <c r="D6" s="3">
        <f>MAX('1904'!$L$3:$L$5)</f>
        <v>10</v>
      </c>
      <c r="E6" s="3">
        <f>C6-D6-F6</f>
        <v>8</v>
      </c>
      <c r="F6" s="3">
        <f>MIN('1904'!$L$3:$L$5)</f>
        <v>7</v>
      </c>
      <c r="I6" s="7">
        <f t="shared" ref="I6:L6" si="0">AVERAGE(C5:C30)</f>
        <v>17</v>
      </c>
      <c r="J6" s="1">
        <f t="shared" si="0"/>
        <v>8</v>
      </c>
      <c r="K6" s="1">
        <f t="shared" si="0"/>
        <v>5</v>
      </c>
      <c r="L6" s="1">
        <f t="shared" si="0"/>
        <v>4</v>
      </c>
      <c r="AJ6" s="6"/>
      <c r="AK6" s="6"/>
      <c r="AL6" s="6"/>
    </row>
    <row r="7" spans="2:38" ht="14.25" customHeight="1" x14ac:dyDescent="0.45">
      <c r="B7" s="36">
        <f>'2004'!$C$2</f>
        <v>45036</v>
      </c>
      <c r="C7" s="3">
        <f>COUNT('2004'!$B$3:$B$30)</f>
        <v>14</v>
      </c>
      <c r="D7" s="3">
        <f>MAX('2004'!$L$3:$L$5)</f>
        <v>8</v>
      </c>
      <c r="E7" s="3">
        <f>C7-D7-F7</f>
        <v>3</v>
      </c>
      <c r="F7" s="3">
        <f>MIN('2004'!$L$3:$L$5)</f>
        <v>3</v>
      </c>
      <c r="I7" s="5" t="s">
        <v>96</v>
      </c>
      <c r="J7" s="8">
        <f t="shared" ref="J7:L7" si="1">J6/$I$6</f>
        <v>0.47058823529411764</v>
      </c>
      <c r="K7" s="8">
        <f t="shared" si="1"/>
        <v>0.29411764705882354</v>
      </c>
      <c r="L7" s="8">
        <f t="shared" si="1"/>
        <v>0.23529411764705882</v>
      </c>
      <c r="P7" s="45" t="s">
        <v>97</v>
      </c>
      <c r="Q7" s="46" t="s">
        <v>8</v>
      </c>
      <c r="R7" s="46" t="s">
        <v>98</v>
      </c>
      <c r="S7" s="47" t="s">
        <v>9</v>
      </c>
      <c r="T7" s="48" t="s">
        <v>93</v>
      </c>
      <c r="U7" s="48" t="s">
        <v>10</v>
      </c>
      <c r="V7" s="48" t="s">
        <v>164</v>
      </c>
      <c r="W7" s="47" t="s">
        <v>11</v>
      </c>
      <c r="X7" s="48" t="s">
        <v>165</v>
      </c>
      <c r="Y7" s="49" t="s">
        <v>13</v>
      </c>
      <c r="Z7" s="5"/>
      <c r="AB7" s="5"/>
      <c r="AC7" s="5"/>
      <c r="AD7" s="5"/>
      <c r="AF7" s="5"/>
      <c r="AG7" s="5"/>
      <c r="AH7" s="5"/>
      <c r="AJ7" s="10"/>
      <c r="AK7" s="10"/>
      <c r="AL7" s="10"/>
    </row>
    <row r="8" spans="2:38" ht="14.25" customHeight="1" x14ac:dyDescent="0.45">
      <c r="B8" s="4"/>
      <c r="P8" s="61" t="s">
        <v>55</v>
      </c>
      <c r="Q8" s="59">
        <f t="shared" ref="Q8:Q23" si="2">Q29</f>
        <v>2</v>
      </c>
      <c r="R8" s="51">
        <f t="shared" ref="R8:R23" si="3">Q8/$Q$5</f>
        <v>0.66666666666666663</v>
      </c>
      <c r="S8" s="60">
        <f t="shared" ref="S8:S23" si="4">S29</f>
        <v>1</v>
      </c>
      <c r="T8" s="50">
        <f t="shared" ref="T8:T23" si="5">S8/$Q$5</f>
        <v>0.33333333333333331</v>
      </c>
      <c r="U8" s="60">
        <f t="shared" ref="U8:U23" si="6">U29</f>
        <v>1</v>
      </c>
      <c r="V8" s="50">
        <f t="shared" ref="V8:V23" si="7">U8/$Q$5</f>
        <v>0.33333333333333331</v>
      </c>
      <c r="W8" s="60">
        <f t="shared" ref="W8:W23" si="8">W29</f>
        <v>0</v>
      </c>
      <c r="X8" s="50">
        <f t="shared" ref="X8:X23" si="9">W8/$Q$5</f>
        <v>0</v>
      </c>
      <c r="Y8" s="62" t="s">
        <v>34</v>
      </c>
      <c r="Z8" s="7"/>
      <c r="AD8" s="7"/>
      <c r="AH8" s="7"/>
      <c r="AJ8" s="6"/>
      <c r="AK8" s="6"/>
      <c r="AL8" s="11"/>
    </row>
    <row r="9" spans="2:38" ht="14.25" customHeight="1" x14ac:dyDescent="0.45">
      <c r="B9" s="4"/>
      <c r="P9" s="61" t="s">
        <v>59</v>
      </c>
      <c r="Q9" s="59">
        <f t="shared" si="2"/>
        <v>3</v>
      </c>
      <c r="R9" s="51">
        <f t="shared" si="3"/>
        <v>1</v>
      </c>
      <c r="S9" s="60">
        <f t="shared" si="4"/>
        <v>3</v>
      </c>
      <c r="T9" s="50">
        <f t="shared" si="5"/>
        <v>1</v>
      </c>
      <c r="U9" s="60">
        <f t="shared" si="6"/>
        <v>0</v>
      </c>
      <c r="V9" s="50">
        <f t="shared" si="7"/>
        <v>0</v>
      </c>
      <c r="W9" s="60">
        <f t="shared" si="8"/>
        <v>0</v>
      </c>
      <c r="X9" s="50">
        <f t="shared" si="9"/>
        <v>0</v>
      </c>
      <c r="Y9" s="62" t="s">
        <v>39</v>
      </c>
      <c r="Z9" s="7"/>
      <c r="AD9" s="7"/>
      <c r="AH9" s="7"/>
      <c r="AJ9" s="6"/>
      <c r="AK9" s="6"/>
      <c r="AL9" s="11"/>
    </row>
    <row r="10" spans="2:38" ht="14.25" customHeight="1" x14ac:dyDescent="0.45">
      <c r="B10" s="4"/>
      <c r="P10" s="61" t="s">
        <v>62</v>
      </c>
      <c r="Q10" s="59">
        <f t="shared" si="2"/>
        <v>6</v>
      </c>
      <c r="R10" s="51">
        <f t="shared" si="3"/>
        <v>2</v>
      </c>
      <c r="S10" s="60">
        <f t="shared" si="4"/>
        <v>6</v>
      </c>
      <c r="T10" s="50">
        <f t="shared" si="5"/>
        <v>2</v>
      </c>
      <c r="U10" s="60">
        <f t="shared" si="6"/>
        <v>0</v>
      </c>
      <c r="V10" s="50">
        <f t="shared" si="7"/>
        <v>0</v>
      </c>
      <c r="W10" s="60">
        <f t="shared" si="8"/>
        <v>0</v>
      </c>
      <c r="X10" s="50">
        <f t="shared" si="9"/>
        <v>0</v>
      </c>
      <c r="Y10" s="62" t="s">
        <v>34</v>
      </c>
      <c r="Z10" s="7"/>
      <c r="AD10" s="7"/>
      <c r="AH10" s="7"/>
      <c r="AJ10" s="6"/>
      <c r="AK10" s="6"/>
      <c r="AL10" s="11"/>
    </row>
    <row r="11" spans="2:38" ht="14.25" customHeight="1" x14ac:dyDescent="0.45">
      <c r="B11" s="4"/>
      <c r="P11" s="61" t="s">
        <v>65</v>
      </c>
      <c r="Q11" s="59">
        <f t="shared" si="2"/>
        <v>6</v>
      </c>
      <c r="R11" s="51">
        <f t="shared" si="3"/>
        <v>2</v>
      </c>
      <c r="S11" s="60">
        <f t="shared" si="4"/>
        <v>6</v>
      </c>
      <c r="T11" s="50">
        <f t="shared" si="5"/>
        <v>2</v>
      </c>
      <c r="U11" s="60">
        <f t="shared" si="6"/>
        <v>0</v>
      </c>
      <c r="V11" s="50">
        <f t="shared" si="7"/>
        <v>0</v>
      </c>
      <c r="W11" s="60">
        <f t="shared" si="8"/>
        <v>0</v>
      </c>
      <c r="X11" s="50">
        <f t="shared" si="9"/>
        <v>0</v>
      </c>
      <c r="Y11" s="62" t="s">
        <v>39</v>
      </c>
      <c r="Z11" s="7"/>
      <c r="AD11" s="7"/>
      <c r="AH11" s="7"/>
      <c r="AJ11" s="6"/>
      <c r="AK11" s="6"/>
      <c r="AL11" s="11"/>
    </row>
    <row r="12" spans="2:38" ht="14.25" customHeight="1" x14ac:dyDescent="0.45">
      <c r="B12" s="4"/>
      <c r="P12" s="61" t="s">
        <v>68</v>
      </c>
      <c r="Q12" s="59">
        <f t="shared" si="2"/>
        <v>1</v>
      </c>
      <c r="R12" s="51">
        <f t="shared" si="3"/>
        <v>0.33333333333333331</v>
      </c>
      <c r="S12" s="60">
        <f t="shared" si="4"/>
        <v>1</v>
      </c>
      <c r="T12" s="50">
        <f t="shared" si="5"/>
        <v>0.33333333333333331</v>
      </c>
      <c r="U12" s="60">
        <f t="shared" si="6"/>
        <v>0</v>
      </c>
      <c r="V12" s="50">
        <f t="shared" si="7"/>
        <v>0</v>
      </c>
      <c r="W12" s="60">
        <f t="shared" si="8"/>
        <v>0</v>
      </c>
      <c r="X12" s="50">
        <f t="shared" si="9"/>
        <v>0</v>
      </c>
      <c r="Y12" s="62" t="s">
        <v>39</v>
      </c>
      <c r="Z12" s="7"/>
      <c r="AD12" s="7"/>
      <c r="AH12" s="7"/>
      <c r="AJ12" s="6"/>
      <c r="AK12" s="6"/>
      <c r="AL12" s="11"/>
    </row>
    <row r="13" spans="2:38" ht="14.25" customHeight="1" x14ac:dyDescent="0.45">
      <c r="B13" s="4"/>
      <c r="P13" s="61" t="s">
        <v>71</v>
      </c>
      <c r="Q13" s="59">
        <f t="shared" si="2"/>
        <v>1</v>
      </c>
      <c r="R13" s="51">
        <f t="shared" si="3"/>
        <v>0.33333333333333331</v>
      </c>
      <c r="S13" s="60">
        <f t="shared" si="4"/>
        <v>0</v>
      </c>
      <c r="T13" s="50">
        <f t="shared" si="5"/>
        <v>0</v>
      </c>
      <c r="U13" s="60">
        <f t="shared" si="6"/>
        <v>1</v>
      </c>
      <c r="V13" s="50">
        <f t="shared" si="7"/>
        <v>0.33333333333333331</v>
      </c>
      <c r="W13" s="60">
        <f t="shared" si="8"/>
        <v>0</v>
      </c>
      <c r="X13" s="50">
        <f t="shared" si="9"/>
        <v>0</v>
      </c>
      <c r="Y13" s="62" t="s">
        <v>39</v>
      </c>
      <c r="Z13" s="7"/>
      <c r="AD13" s="7"/>
      <c r="AH13" s="7"/>
      <c r="AJ13" s="6"/>
      <c r="AK13" s="6"/>
      <c r="AL13" s="11"/>
    </row>
    <row r="14" spans="2:38" ht="14.25" customHeight="1" x14ac:dyDescent="0.45">
      <c r="B14" s="4"/>
      <c r="P14" s="61" t="s">
        <v>75</v>
      </c>
      <c r="Q14" s="59">
        <f t="shared" si="2"/>
        <v>5</v>
      </c>
      <c r="R14" s="51">
        <f t="shared" si="3"/>
        <v>1.6666666666666667</v>
      </c>
      <c r="S14" s="60">
        <f t="shared" si="4"/>
        <v>1</v>
      </c>
      <c r="T14" s="50">
        <f t="shared" si="5"/>
        <v>0.33333333333333331</v>
      </c>
      <c r="U14" s="60">
        <f t="shared" si="6"/>
        <v>0</v>
      </c>
      <c r="V14" s="50">
        <f t="shared" si="7"/>
        <v>0</v>
      </c>
      <c r="W14" s="60">
        <f t="shared" si="8"/>
        <v>2</v>
      </c>
      <c r="X14" s="50">
        <f t="shared" si="9"/>
        <v>0.66666666666666663</v>
      </c>
      <c r="Y14" s="62" t="s">
        <v>57</v>
      </c>
      <c r="Z14" s="7"/>
      <c r="AD14" s="7"/>
      <c r="AH14" s="7"/>
      <c r="AJ14" s="6"/>
      <c r="AK14" s="6"/>
      <c r="AL14" s="11"/>
    </row>
    <row r="15" spans="2:38" ht="14.25" customHeight="1" x14ac:dyDescent="0.45">
      <c r="B15" s="4"/>
      <c r="P15" s="61" t="s">
        <v>78</v>
      </c>
      <c r="Q15" s="59">
        <f t="shared" si="2"/>
        <v>5</v>
      </c>
      <c r="R15" s="51">
        <f t="shared" si="3"/>
        <v>1.6666666666666667</v>
      </c>
      <c r="S15" s="60">
        <f t="shared" si="4"/>
        <v>1</v>
      </c>
      <c r="T15" s="50">
        <f t="shared" si="5"/>
        <v>0.33333333333333331</v>
      </c>
      <c r="U15" s="60">
        <f t="shared" si="6"/>
        <v>4</v>
      </c>
      <c r="V15" s="50">
        <f t="shared" si="7"/>
        <v>1.3333333333333333</v>
      </c>
      <c r="W15" s="60">
        <f t="shared" si="8"/>
        <v>0</v>
      </c>
      <c r="X15" s="50">
        <f t="shared" si="9"/>
        <v>0</v>
      </c>
      <c r="Y15" s="62" t="s">
        <v>57</v>
      </c>
      <c r="Z15" s="7"/>
      <c r="AD15" s="7"/>
      <c r="AH15" s="7"/>
      <c r="AJ15" s="6"/>
      <c r="AK15" s="6"/>
      <c r="AL15" s="11"/>
    </row>
    <row r="16" spans="2:38" ht="14.25" customHeight="1" x14ac:dyDescent="0.45">
      <c r="B16" s="4"/>
      <c r="P16" s="61" t="s">
        <v>80</v>
      </c>
      <c r="Q16" s="59">
        <f t="shared" si="2"/>
        <v>9</v>
      </c>
      <c r="R16" s="51">
        <f t="shared" si="3"/>
        <v>3</v>
      </c>
      <c r="S16" s="60">
        <f t="shared" si="4"/>
        <v>2</v>
      </c>
      <c r="T16" s="50">
        <f t="shared" si="5"/>
        <v>0.66666666666666663</v>
      </c>
      <c r="U16" s="60">
        <f t="shared" si="6"/>
        <v>7</v>
      </c>
      <c r="V16" s="50">
        <f t="shared" si="7"/>
        <v>2.3333333333333335</v>
      </c>
      <c r="W16" s="60">
        <f t="shared" si="8"/>
        <v>0</v>
      </c>
      <c r="X16" s="50">
        <f t="shared" si="9"/>
        <v>0</v>
      </c>
      <c r="Y16" s="62" t="s">
        <v>34</v>
      </c>
      <c r="Z16" s="7"/>
      <c r="AD16" s="7"/>
      <c r="AH16" s="7"/>
      <c r="AJ16" s="6"/>
      <c r="AK16" s="6"/>
      <c r="AL16" s="11"/>
    </row>
    <row r="17" spans="2:38" ht="14.25" customHeight="1" x14ac:dyDescent="0.45">
      <c r="B17" s="4"/>
      <c r="P17" s="61" t="s">
        <v>81</v>
      </c>
      <c r="Q17" s="59">
        <f t="shared" si="2"/>
        <v>1</v>
      </c>
      <c r="R17" s="51">
        <f t="shared" si="3"/>
        <v>0.33333333333333331</v>
      </c>
      <c r="S17" s="60">
        <f t="shared" si="4"/>
        <v>0</v>
      </c>
      <c r="T17" s="50">
        <f t="shared" si="5"/>
        <v>0</v>
      </c>
      <c r="U17" s="60">
        <f t="shared" si="6"/>
        <v>1</v>
      </c>
      <c r="V17" s="50">
        <f t="shared" si="7"/>
        <v>0.33333333333333331</v>
      </c>
      <c r="W17" s="60">
        <f t="shared" si="8"/>
        <v>0</v>
      </c>
      <c r="X17" s="50">
        <f t="shared" si="9"/>
        <v>0</v>
      </c>
      <c r="Y17" s="62" t="s">
        <v>34</v>
      </c>
      <c r="Z17" s="7"/>
      <c r="AD17" s="7"/>
      <c r="AH17" s="7"/>
      <c r="AJ17" s="6"/>
      <c r="AK17" s="6"/>
      <c r="AL17" s="11"/>
    </row>
    <row r="18" spans="2:38" ht="14.25" customHeight="1" x14ac:dyDescent="0.45">
      <c r="B18" s="4"/>
      <c r="P18" s="61" t="s">
        <v>82</v>
      </c>
      <c r="Q18" s="59">
        <f t="shared" si="2"/>
        <v>1</v>
      </c>
      <c r="R18" s="51">
        <f t="shared" si="3"/>
        <v>0.33333333333333331</v>
      </c>
      <c r="S18" s="60">
        <f t="shared" si="4"/>
        <v>1</v>
      </c>
      <c r="T18" s="50">
        <f t="shared" si="5"/>
        <v>0.33333333333333331</v>
      </c>
      <c r="U18" s="60">
        <f t="shared" si="6"/>
        <v>0</v>
      </c>
      <c r="V18" s="50">
        <f t="shared" si="7"/>
        <v>0</v>
      </c>
      <c r="W18" s="60">
        <f t="shared" si="8"/>
        <v>0</v>
      </c>
      <c r="X18" s="50">
        <f t="shared" si="9"/>
        <v>0</v>
      </c>
      <c r="Y18" s="62" t="s">
        <v>34</v>
      </c>
      <c r="Z18" s="7"/>
      <c r="AD18" s="7"/>
      <c r="AH18" s="7"/>
      <c r="AJ18" s="6"/>
      <c r="AK18" s="6"/>
      <c r="AL18" s="11"/>
    </row>
    <row r="19" spans="2:38" ht="14.25" customHeight="1" x14ac:dyDescent="0.45">
      <c r="B19" s="4"/>
      <c r="P19" s="61" t="s">
        <v>83</v>
      </c>
      <c r="Q19" s="59">
        <f t="shared" si="2"/>
        <v>3</v>
      </c>
      <c r="R19" s="51">
        <f t="shared" si="3"/>
        <v>1</v>
      </c>
      <c r="S19" s="60">
        <f t="shared" si="4"/>
        <v>3</v>
      </c>
      <c r="T19" s="50">
        <f t="shared" si="5"/>
        <v>1</v>
      </c>
      <c r="U19" s="60">
        <f t="shared" si="6"/>
        <v>0</v>
      </c>
      <c r="V19" s="50">
        <f t="shared" si="7"/>
        <v>0</v>
      </c>
      <c r="W19" s="60">
        <f t="shared" si="8"/>
        <v>0</v>
      </c>
      <c r="X19" s="50">
        <f t="shared" si="9"/>
        <v>0</v>
      </c>
      <c r="Y19" s="62" t="s">
        <v>57</v>
      </c>
      <c r="Z19" s="7"/>
      <c r="AD19" s="7"/>
      <c r="AH19" s="7"/>
      <c r="AJ19" s="6"/>
      <c r="AK19" s="6"/>
      <c r="AL19" s="11"/>
    </row>
    <row r="20" spans="2:38" ht="14.25" customHeight="1" x14ac:dyDescent="0.45">
      <c r="B20" s="4"/>
      <c r="P20" s="61" t="s">
        <v>85</v>
      </c>
      <c r="Q20" s="59">
        <f t="shared" si="2"/>
        <v>6</v>
      </c>
      <c r="R20" s="51">
        <f t="shared" si="3"/>
        <v>2</v>
      </c>
      <c r="S20" s="60">
        <f t="shared" si="4"/>
        <v>5</v>
      </c>
      <c r="T20" s="50">
        <f t="shared" si="5"/>
        <v>1.6666666666666667</v>
      </c>
      <c r="U20" s="60">
        <f t="shared" si="6"/>
        <v>1</v>
      </c>
      <c r="V20" s="50">
        <f t="shared" si="7"/>
        <v>0.33333333333333331</v>
      </c>
      <c r="W20" s="60">
        <f t="shared" si="8"/>
        <v>0</v>
      </c>
      <c r="X20" s="50">
        <f t="shared" si="9"/>
        <v>0</v>
      </c>
      <c r="Y20" s="62" t="s">
        <v>57</v>
      </c>
      <c r="Z20" s="7"/>
      <c r="AD20" s="7"/>
      <c r="AH20" s="7"/>
      <c r="AJ20" s="6"/>
      <c r="AK20" s="6"/>
      <c r="AL20" s="11"/>
    </row>
    <row r="21" spans="2:38" ht="14.25" customHeight="1" x14ac:dyDescent="0.45">
      <c r="B21" s="4"/>
      <c r="P21" s="61" t="s">
        <v>86</v>
      </c>
      <c r="Q21" s="59">
        <f t="shared" si="2"/>
        <v>3</v>
      </c>
      <c r="R21" s="51">
        <f t="shared" si="3"/>
        <v>1</v>
      </c>
      <c r="S21" s="60">
        <f t="shared" si="4"/>
        <v>3</v>
      </c>
      <c r="T21" s="50">
        <f t="shared" si="5"/>
        <v>1</v>
      </c>
      <c r="U21" s="60">
        <f t="shared" si="6"/>
        <v>0</v>
      </c>
      <c r="V21" s="50">
        <f t="shared" si="7"/>
        <v>0</v>
      </c>
      <c r="W21" s="60">
        <f t="shared" si="8"/>
        <v>0</v>
      </c>
      <c r="X21" s="50">
        <f t="shared" si="9"/>
        <v>0</v>
      </c>
      <c r="Y21" s="62" t="s">
        <v>39</v>
      </c>
      <c r="Z21" s="7"/>
      <c r="AD21" s="7"/>
      <c r="AH21" s="7"/>
      <c r="AJ21" s="6"/>
      <c r="AK21" s="6"/>
      <c r="AL21" s="11"/>
    </row>
    <row r="22" spans="2:38" ht="14.25" customHeight="1" x14ac:dyDescent="0.45">
      <c r="P22" s="61" t="s">
        <v>87</v>
      </c>
      <c r="Q22" s="59">
        <f t="shared" si="2"/>
        <v>0</v>
      </c>
      <c r="R22" s="51">
        <f t="shared" si="3"/>
        <v>0</v>
      </c>
      <c r="S22" s="60">
        <f t="shared" si="4"/>
        <v>0</v>
      </c>
      <c r="T22" s="50">
        <f t="shared" si="5"/>
        <v>0</v>
      </c>
      <c r="U22" s="60">
        <f t="shared" si="6"/>
        <v>0</v>
      </c>
      <c r="V22" s="50">
        <f t="shared" si="7"/>
        <v>0</v>
      </c>
      <c r="W22" s="60">
        <f t="shared" si="8"/>
        <v>0</v>
      </c>
      <c r="X22" s="50">
        <f t="shared" si="9"/>
        <v>0</v>
      </c>
      <c r="Y22" s="62" t="s">
        <v>57</v>
      </c>
      <c r="Z22" s="7"/>
      <c r="AD22" s="7"/>
      <c r="AH22" s="7"/>
      <c r="AJ22" s="6"/>
      <c r="AK22" s="6"/>
      <c r="AL22" s="11"/>
    </row>
    <row r="23" spans="2:38" ht="14.25" customHeight="1" x14ac:dyDescent="0.45">
      <c r="P23" s="63" t="s">
        <v>107</v>
      </c>
      <c r="Q23" s="64">
        <f t="shared" si="2"/>
        <v>0</v>
      </c>
      <c r="R23" s="53">
        <f t="shared" si="3"/>
        <v>0</v>
      </c>
      <c r="S23" s="65">
        <f t="shared" si="4"/>
        <v>0</v>
      </c>
      <c r="T23" s="52">
        <f t="shared" si="5"/>
        <v>0</v>
      </c>
      <c r="U23" s="65">
        <f t="shared" si="6"/>
        <v>0</v>
      </c>
      <c r="V23" s="52">
        <f t="shared" si="7"/>
        <v>0</v>
      </c>
      <c r="W23" s="65">
        <f t="shared" si="8"/>
        <v>0</v>
      </c>
      <c r="X23" s="52">
        <f t="shared" si="9"/>
        <v>0</v>
      </c>
      <c r="Y23" s="66" t="s">
        <v>57</v>
      </c>
      <c r="Z23" s="7"/>
      <c r="AD23" s="7"/>
      <c r="AH23" s="7"/>
      <c r="AJ23" s="6"/>
      <c r="AK23" s="6"/>
      <c r="AL23" s="11"/>
    </row>
    <row r="24" spans="2:38" ht="14.25" customHeight="1" x14ac:dyDescent="0.45">
      <c r="R24" s="7"/>
      <c r="V24" s="7"/>
      <c r="Z24" s="7"/>
      <c r="AD24" s="7"/>
      <c r="AH24" s="7"/>
      <c r="AJ24" s="6"/>
      <c r="AK24" s="6"/>
      <c r="AL24" s="11"/>
    </row>
    <row r="25" spans="2:38" ht="14.25" customHeight="1" x14ac:dyDescent="0.45"/>
    <row r="26" spans="2:38" ht="14.25" customHeight="1" x14ac:dyDescent="0.45">
      <c r="P26" s="3" t="s">
        <v>153</v>
      </c>
      <c r="Q26" s="1">
        <v>3</v>
      </c>
    </row>
    <row r="27" spans="2:38" ht="14.25" customHeight="1" x14ac:dyDescent="0.45">
      <c r="Y27" s="5"/>
    </row>
    <row r="28" spans="2:38" ht="14.25" customHeight="1" x14ac:dyDescent="0.45">
      <c r="H28" s="5"/>
      <c r="I28" s="5" t="s">
        <v>140</v>
      </c>
      <c r="J28" s="5"/>
      <c r="K28" s="5"/>
      <c r="L28" s="5"/>
      <c r="M28" s="5"/>
      <c r="N28" s="5"/>
      <c r="P28" s="31" t="s">
        <v>97</v>
      </c>
      <c r="Q28" s="32" t="s">
        <v>8</v>
      </c>
      <c r="R28" s="31" t="s">
        <v>98</v>
      </c>
      <c r="S28" s="33" t="s">
        <v>9</v>
      </c>
      <c r="T28" s="34" t="s">
        <v>93</v>
      </c>
      <c r="U28" s="35" t="s">
        <v>10</v>
      </c>
      <c r="V28" s="34" t="s">
        <v>93</v>
      </c>
      <c r="W28" s="33" t="s">
        <v>11</v>
      </c>
      <c r="X28" s="34" t="s">
        <v>93</v>
      </c>
      <c r="Y28" s="5"/>
    </row>
    <row r="29" spans="2:38" ht="14.25" customHeight="1" x14ac:dyDescent="0.45">
      <c r="H29" s="5"/>
      <c r="I29" t="s">
        <v>141</v>
      </c>
      <c r="N29" s="43"/>
      <c r="O29" s="43"/>
      <c r="P29" s="30" t="s">
        <v>55</v>
      </c>
      <c r="Q29" s="44">
        <f>'1804'!R3+'1904'!R3+'2004'!R3</f>
        <v>2</v>
      </c>
      <c r="R29" s="29">
        <f t="shared" ref="R29:R43" si="10">Q29/$Q$5</f>
        <v>0.66666666666666663</v>
      </c>
      <c r="S29" s="27">
        <f>'1804'!S3+'1904'!S3+'2004'!S3</f>
        <v>1</v>
      </c>
      <c r="T29" s="28">
        <f t="shared" ref="T29:T43" si="11">S29/$Q$5</f>
        <v>0.33333333333333331</v>
      </c>
      <c r="U29" s="27">
        <f>'1804'!T3+'1904'!T3+'2004'!T3</f>
        <v>1</v>
      </c>
      <c r="V29" s="28">
        <f t="shared" ref="V29:V43" si="12">U29/$Q$5</f>
        <v>0.33333333333333331</v>
      </c>
      <c r="W29" s="27">
        <f>'1804'!U3+'1904'!U3+'2004'!U3</f>
        <v>0</v>
      </c>
      <c r="X29" s="28">
        <f t="shared" ref="X29:X43" si="13">W29/$Q$5</f>
        <v>0</v>
      </c>
    </row>
    <row r="30" spans="2:38" ht="14.25" customHeight="1" x14ac:dyDescent="0.45">
      <c r="H30" s="5"/>
      <c r="I30" t="s">
        <v>142</v>
      </c>
      <c r="P30" s="30" t="s">
        <v>59</v>
      </c>
      <c r="Q30" s="44">
        <f>'1804'!R4+'1904'!R4+'2004'!R4</f>
        <v>3</v>
      </c>
      <c r="R30" s="29">
        <f t="shared" si="10"/>
        <v>1</v>
      </c>
      <c r="S30" s="27">
        <f>'1804'!S4+'1904'!S4+'2004'!S4</f>
        <v>3</v>
      </c>
      <c r="T30" s="28">
        <f t="shared" si="11"/>
        <v>1</v>
      </c>
      <c r="U30" s="27">
        <f>'1804'!T4+'1904'!T4+'2004'!T4</f>
        <v>0</v>
      </c>
      <c r="V30" s="28">
        <f t="shared" si="12"/>
        <v>0</v>
      </c>
      <c r="W30" s="27">
        <f>'1804'!U4+'1904'!U4+'2004'!U4</f>
        <v>0</v>
      </c>
      <c r="X30" s="28">
        <f t="shared" si="13"/>
        <v>0</v>
      </c>
    </row>
    <row r="31" spans="2:38" ht="14.25" customHeight="1" x14ac:dyDescent="0.45">
      <c r="H31" s="5"/>
      <c r="I31" t="s">
        <v>143</v>
      </c>
      <c r="P31" s="30" t="s">
        <v>62</v>
      </c>
      <c r="Q31" s="44">
        <f>'1804'!R5+'1904'!R5+'2004'!R5</f>
        <v>6</v>
      </c>
      <c r="R31" s="29">
        <f t="shared" si="10"/>
        <v>2</v>
      </c>
      <c r="S31" s="27">
        <f>'1804'!S5+'1904'!S5+'2004'!S5</f>
        <v>6</v>
      </c>
      <c r="T31" s="28">
        <f t="shared" si="11"/>
        <v>2</v>
      </c>
      <c r="U31" s="27">
        <f>'1804'!T5+'1904'!T5+'2004'!T5</f>
        <v>0</v>
      </c>
      <c r="V31" s="28">
        <f t="shared" si="12"/>
        <v>0</v>
      </c>
      <c r="W31" s="27">
        <f>'1804'!U5+'1904'!U5+'2004'!U5</f>
        <v>0</v>
      </c>
      <c r="X31" s="28">
        <f t="shared" si="13"/>
        <v>0</v>
      </c>
    </row>
    <row r="32" spans="2:38" ht="14.25" customHeight="1" x14ac:dyDescent="0.45">
      <c r="I32" t="s">
        <v>144</v>
      </c>
      <c r="N32" s="42"/>
      <c r="P32" s="30" t="s">
        <v>65</v>
      </c>
      <c r="Q32" s="44">
        <f>'1804'!R6+'1904'!R6+'2004'!R6</f>
        <v>6</v>
      </c>
      <c r="R32" s="29">
        <f t="shared" si="10"/>
        <v>2</v>
      </c>
      <c r="S32" s="27">
        <f>'1804'!S6+'1904'!S6+'2004'!S6</f>
        <v>6</v>
      </c>
      <c r="T32" s="28">
        <f t="shared" si="11"/>
        <v>2</v>
      </c>
      <c r="U32" s="27">
        <f>'1804'!T6+'1904'!T6+'2004'!T6</f>
        <v>0</v>
      </c>
      <c r="V32" s="28">
        <f t="shared" si="12"/>
        <v>0</v>
      </c>
      <c r="W32" s="27">
        <f>'1804'!U6+'1904'!U6+'2004'!U6</f>
        <v>0</v>
      </c>
      <c r="X32" s="28">
        <f t="shared" si="13"/>
        <v>0</v>
      </c>
    </row>
    <row r="33" spans="9:27" ht="14.25" customHeight="1" x14ac:dyDescent="0.45">
      <c r="I33" t="s">
        <v>145</v>
      </c>
      <c r="P33" s="30" t="s">
        <v>68</v>
      </c>
      <c r="Q33" s="44">
        <f>'1804'!R7+'1904'!R7+'2004'!R7</f>
        <v>1</v>
      </c>
      <c r="R33" s="29">
        <f t="shared" si="10"/>
        <v>0.33333333333333331</v>
      </c>
      <c r="S33" s="27">
        <f>'1804'!S7+'1904'!S7+'2004'!S7</f>
        <v>1</v>
      </c>
      <c r="T33" s="28">
        <f t="shared" si="11"/>
        <v>0.33333333333333331</v>
      </c>
      <c r="U33" s="27">
        <f>'1804'!T7+'1904'!T7+'2004'!T7</f>
        <v>0</v>
      </c>
      <c r="V33" s="28">
        <f t="shared" si="12"/>
        <v>0</v>
      </c>
      <c r="W33" s="27">
        <f>'1804'!U7+'1904'!U7+'2004'!U7</f>
        <v>0</v>
      </c>
      <c r="X33" s="28">
        <f t="shared" si="13"/>
        <v>0</v>
      </c>
    </row>
    <row r="34" spans="9:27" ht="14.25" customHeight="1" x14ac:dyDescent="0.45">
      <c r="I34" t="s">
        <v>146</v>
      </c>
      <c r="P34" s="30" t="s">
        <v>71</v>
      </c>
      <c r="Q34" s="44">
        <f>'1804'!R8+'1904'!R8+'2004'!R8</f>
        <v>1</v>
      </c>
      <c r="R34" s="29">
        <f t="shared" si="10"/>
        <v>0.33333333333333331</v>
      </c>
      <c r="S34" s="27">
        <f>'1804'!S8+'1904'!S8+'2004'!S8</f>
        <v>0</v>
      </c>
      <c r="T34" s="28">
        <f t="shared" si="11"/>
        <v>0</v>
      </c>
      <c r="U34" s="27">
        <f>'1804'!T8+'1904'!T8+'2004'!T8</f>
        <v>1</v>
      </c>
      <c r="V34" s="28">
        <f t="shared" si="12"/>
        <v>0.33333333333333331</v>
      </c>
      <c r="W34" s="27">
        <f>'1804'!U8+'1904'!U8+'2004'!U8</f>
        <v>0</v>
      </c>
      <c r="X34" s="28">
        <f t="shared" si="13"/>
        <v>0</v>
      </c>
    </row>
    <row r="35" spans="9:27" ht="14.25" customHeight="1" x14ac:dyDescent="0.45">
      <c r="I35" t="s">
        <v>147</v>
      </c>
      <c r="P35" s="30" t="s">
        <v>75</v>
      </c>
      <c r="Q35" s="44">
        <f>'1804'!R9+'1904'!R9+'2004'!R9</f>
        <v>5</v>
      </c>
      <c r="R35" s="29">
        <f t="shared" si="10"/>
        <v>1.6666666666666667</v>
      </c>
      <c r="S35" s="27">
        <f>'1804'!S9+'1904'!S9+'2004'!S9</f>
        <v>1</v>
      </c>
      <c r="T35" s="28">
        <f t="shared" si="11"/>
        <v>0.33333333333333331</v>
      </c>
      <c r="U35" s="27">
        <f>'1804'!T9+'1904'!T9+'2004'!T9</f>
        <v>0</v>
      </c>
      <c r="V35" s="28">
        <f t="shared" si="12"/>
        <v>0</v>
      </c>
      <c r="W35" s="27">
        <f>'1804'!U9+'1904'!U9+'2004'!U9</f>
        <v>2</v>
      </c>
      <c r="X35" s="28">
        <f t="shared" si="13"/>
        <v>0.66666666666666663</v>
      </c>
    </row>
    <row r="36" spans="9:27" ht="14.25" customHeight="1" x14ac:dyDescent="0.45">
      <c r="I36" t="s">
        <v>148</v>
      </c>
      <c r="P36" s="30" t="s">
        <v>78</v>
      </c>
      <c r="Q36" s="44">
        <f>'1804'!R10+'1904'!R10+'2004'!R10</f>
        <v>5</v>
      </c>
      <c r="R36" s="29">
        <f t="shared" si="10"/>
        <v>1.6666666666666667</v>
      </c>
      <c r="S36" s="27">
        <f>'1804'!S10+'1904'!S10+'2004'!S10</f>
        <v>1</v>
      </c>
      <c r="T36" s="28">
        <f t="shared" si="11"/>
        <v>0.33333333333333331</v>
      </c>
      <c r="U36" s="27">
        <f>'1804'!T10+'1904'!T10+'2004'!T10</f>
        <v>4</v>
      </c>
      <c r="V36" s="28">
        <f t="shared" si="12"/>
        <v>1.3333333333333333</v>
      </c>
      <c r="W36" s="27">
        <f>'1804'!U10+'1904'!U10+'2004'!U10</f>
        <v>0</v>
      </c>
      <c r="X36" s="28">
        <f t="shared" si="13"/>
        <v>0</v>
      </c>
    </row>
    <row r="37" spans="9:27" ht="14.25" customHeight="1" x14ac:dyDescent="0.45">
      <c r="I37" t="s">
        <v>149</v>
      </c>
      <c r="P37" s="30" t="s">
        <v>80</v>
      </c>
      <c r="Q37" s="44">
        <f>'1804'!R11+'1904'!R11+'2004'!R11</f>
        <v>9</v>
      </c>
      <c r="R37" s="29">
        <f t="shared" si="10"/>
        <v>3</v>
      </c>
      <c r="S37" s="27">
        <f>'1804'!S11+'1904'!S11+'2004'!S11</f>
        <v>2</v>
      </c>
      <c r="T37" s="28">
        <f t="shared" si="11"/>
        <v>0.66666666666666663</v>
      </c>
      <c r="U37" s="27">
        <f>'1804'!T11+'1904'!T11+'2004'!T11</f>
        <v>7</v>
      </c>
      <c r="V37" s="28">
        <f t="shared" si="12"/>
        <v>2.3333333333333335</v>
      </c>
      <c r="W37" s="27">
        <f>'1804'!U11+'1904'!U11+'2004'!U11</f>
        <v>0</v>
      </c>
      <c r="X37" s="28">
        <f t="shared" si="13"/>
        <v>0</v>
      </c>
    </row>
    <row r="38" spans="9:27" ht="14.25" customHeight="1" x14ac:dyDescent="0.45">
      <c r="I38" t="s">
        <v>163</v>
      </c>
      <c r="P38" s="30" t="s">
        <v>81</v>
      </c>
      <c r="Q38" s="44">
        <f>'1804'!R12+'1904'!R12+'2004'!R12</f>
        <v>1</v>
      </c>
      <c r="R38" s="29">
        <f t="shared" si="10"/>
        <v>0.33333333333333331</v>
      </c>
      <c r="S38" s="27">
        <f>'1804'!S12+'1904'!S12+'2004'!S12</f>
        <v>0</v>
      </c>
      <c r="T38" s="28">
        <f t="shared" si="11"/>
        <v>0</v>
      </c>
      <c r="U38" s="27">
        <f>'1804'!T12+'1904'!T12+'2004'!T12</f>
        <v>1</v>
      </c>
      <c r="V38" s="28">
        <f t="shared" si="12"/>
        <v>0.33333333333333331</v>
      </c>
      <c r="W38" s="27">
        <f>'1804'!U12+'1904'!U12+'2004'!U12</f>
        <v>0</v>
      </c>
      <c r="X38" s="28">
        <f t="shared" si="13"/>
        <v>0</v>
      </c>
    </row>
    <row r="39" spans="9:27" ht="14.25" customHeight="1" x14ac:dyDescent="0.45">
      <c r="P39" s="30" t="s">
        <v>82</v>
      </c>
      <c r="Q39" s="44">
        <f>'1804'!R13+'1904'!R13+'2004'!R13</f>
        <v>1</v>
      </c>
      <c r="R39" s="29">
        <f t="shared" si="10"/>
        <v>0.33333333333333331</v>
      </c>
      <c r="S39" s="27">
        <f>'1804'!S13+'1904'!S13+'2004'!S13</f>
        <v>1</v>
      </c>
      <c r="T39" s="28">
        <f t="shared" si="11"/>
        <v>0.33333333333333331</v>
      </c>
      <c r="U39" s="27">
        <f>'1804'!T13+'1904'!T13+'2004'!T13</f>
        <v>0</v>
      </c>
      <c r="V39" s="28">
        <f t="shared" si="12"/>
        <v>0</v>
      </c>
      <c r="W39" s="27">
        <f>'1804'!U13+'1904'!U13+'2004'!U13</f>
        <v>0</v>
      </c>
      <c r="X39" s="28">
        <f t="shared" si="13"/>
        <v>0</v>
      </c>
      <c r="Z39" s="12"/>
      <c r="AA39" s="12"/>
    </row>
    <row r="40" spans="9:27" ht="14.25" customHeight="1" x14ac:dyDescent="0.45">
      <c r="I40" s="33" t="s">
        <v>162</v>
      </c>
      <c r="P40" s="30" t="s">
        <v>83</v>
      </c>
      <c r="Q40" s="44">
        <f>'1804'!R14+'1904'!R14+'2004'!R14</f>
        <v>3</v>
      </c>
      <c r="R40" s="29">
        <f t="shared" si="10"/>
        <v>1</v>
      </c>
      <c r="S40" s="27">
        <f>'1804'!S14+'1904'!S14+'2004'!S14</f>
        <v>3</v>
      </c>
      <c r="T40" s="28">
        <f t="shared" si="11"/>
        <v>1</v>
      </c>
      <c r="U40" s="27">
        <f>'1804'!T14+'1904'!T14+'2004'!T14</f>
        <v>0</v>
      </c>
      <c r="V40" s="28">
        <f t="shared" si="12"/>
        <v>0</v>
      </c>
      <c r="W40" s="27">
        <f>'1804'!U14+'1904'!U14+'2004'!U14</f>
        <v>0</v>
      </c>
      <c r="X40" s="28">
        <f t="shared" si="13"/>
        <v>0</v>
      </c>
    </row>
    <row r="41" spans="9:27" ht="14.25" customHeight="1" x14ac:dyDescent="0.45">
      <c r="I41" s="33" t="s">
        <v>133</v>
      </c>
      <c r="J41">
        <f>'Statistics LG'!H4</f>
        <v>5</v>
      </c>
      <c r="P41" s="30" t="s">
        <v>85</v>
      </c>
      <c r="Q41" s="44">
        <f>'1804'!R15+'1904'!R15+'2004'!R15</f>
        <v>6</v>
      </c>
      <c r="R41" s="29">
        <f t="shared" si="10"/>
        <v>2</v>
      </c>
      <c r="S41" s="27">
        <f>'1804'!S15+'1904'!S15+'2004'!S15</f>
        <v>5</v>
      </c>
      <c r="T41" s="28">
        <f t="shared" si="11"/>
        <v>1.6666666666666667</v>
      </c>
      <c r="U41" s="27">
        <f>'1804'!T15+'1904'!T15+'2004'!T15</f>
        <v>1</v>
      </c>
      <c r="V41" s="28">
        <f t="shared" si="12"/>
        <v>0.33333333333333331</v>
      </c>
      <c r="W41" s="27">
        <f>'1804'!U15+'1904'!U15+'2004'!U15</f>
        <v>0</v>
      </c>
      <c r="X41" s="28">
        <f t="shared" si="13"/>
        <v>0</v>
      </c>
    </row>
    <row r="42" spans="9:27" ht="14.25" customHeight="1" x14ac:dyDescent="0.45">
      <c r="I42" s="33" t="s">
        <v>134</v>
      </c>
      <c r="J42">
        <f>'Statistics WW'!H4</f>
        <v>6</v>
      </c>
      <c r="P42" s="30" t="s">
        <v>86</v>
      </c>
      <c r="Q42" s="44">
        <f>'1804'!R16+'1904'!R16+'2004'!R16</f>
        <v>3</v>
      </c>
      <c r="R42" s="29">
        <f t="shared" si="10"/>
        <v>1</v>
      </c>
      <c r="S42" s="27">
        <f>'1804'!S16+'1904'!S16+'2004'!S16</f>
        <v>3</v>
      </c>
      <c r="T42" s="28">
        <f t="shared" si="11"/>
        <v>1</v>
      </c>
      <c r="U42" s="27">
        <f>'1804'!T16+'1904'!T16+'2004'!T16</f>
        <v>0</v>
      </c>
      <c r="V42" s="28">
        <f t="shared" si="12"/>
        <v>0</v>
      </c>
      <c r="W42" s="27">
        <f>'1804'!U16+'1904'!U16+'2004'!U16</f>
        <v>0</v>
      </c>
      <c r="X42" s="28">
        <f t="shared" si="13"/>
        <v>0</v>
      </c>
    </row>
    <row r="43" spans="9:27" ht="14.25" customHeight="1" x14ac:dyDescent="0.45">
      <c r="I43" s="33" t="s">
        <v>135</v>
      </c>
      <c r="J43">
        <f>'Statistics 5M'!H4</f>
        <v>7</v>
      </c>
      <c r="P43" s="30" t="s">
        <v>87</v>
      </c>
      <c r="Q43" s="44">
        <f>'1804'!R17+'1904'!R17+'2004'!R17</f>
        <v>0</v>
      </c>
      <c r="R43" s="29">
        <f t="shared" si="10"/>
        <v>0</v>
      </c>
      <c r="S43" s="27">
        <f>'1804'!S17+'1904'!S17+'2004'!S17</f>
        <v>0</v>
      </c>
      <c r="T43" s="28">
        <f t="shared" si="11"/>
        <v>0</v>
      </c>
      <c r="U43" s="27">
        <f>'1804'!T17+'1904'!T17+'2004'!T17</f>
        <v>0</v>
      </c>
      <c r="V43" s="28">
        <f t="shared" si="12"/>
        <v>0</v>
      </c>
      <c r="W43" s="27">
        <f>'1804'!U17+'1904'!U17+'2004'!U17</f>
        <v>0</v>
      </c>
      <c r="X43" s="28">
        <f t="shared" si="13"/>
        <v>0</v>
      </c>
    </row>
    <row r="44" spans="9:27" ht="14.25" customHeight="1" x14ac:dyDescent="0.45">
      <c r="P44" s="57" t="s">
        <v>107</v>
      </c>
      <c r="Q44" s="44">
        <f>'1804'!R18+'1904'!R18+'2004'!R18</f>
        <v>0</v>
      </c>
      <c r="R44" s="29">
        <f t="shared" ref="R44" si="14">Q44/$Q$5</f>
        <v>0</v>
      </c>
      <c r="S44" s="27">
        <f>'1804'!S18+'1904'!S18+'2004'!S18</f>
        <v>0</v>
      </c>
      <c r="T44" s="28">
        <f t="shared" ref="T44" si="15">S44/$Q$5</f>
        <v>0</v>
      </c>
      <c r="U44" s="27">
        <f>'1804'!T18+'1904'!T18+'2004'!T18</f>
        <v>0</v>
      </c>
      <c r="V44" s="28">
        <f t="shared" ref="V44" si="16">U44/$Q$5</f>
        <v>0</v>
      </c>
      <c r="W44" s="27">
        <f>'1804'!U18+'1904'!U18+'2004'!U18</f>
        <v>0</v>
      </c>
      <c r="X44" s="28">
        <f t="shared" ref="X44" si="17">W44/$Q$5</f>
        <v>0</v>
      </c>
    </row>
    <row r="45" spans="9:27" ht="14.25" customHeight="1" x14ac:dyDescent="0.45">
      <c r="I45" s="33" t="s">
        <v>168</v>
      </c>
    </row>
    <row r="46" spans="9:27" ht="14.25" customHeight="1" x14ac:dyDescent="0.45">
      <c r="I46" s="33" t="s">
        <v>9</v>
      </c>
      <c r="J46" s="42">
        <f>SUM(Table1[Finishes])</f>
        <v>33</v>
      </c>
      <c r="K46">
        <f>J46/Q5</f>
        <v>11</v>
      </c>
      <c r="P46" s="13"/>
      <c r="Q46" s="13"/>
      <c r="R46" s="13"/>
      <c r="S46" s="13"/>
    </row>
    <row r="47" spans="9:27" ht="14.25" customHeight="1" x14ac:dyDescent="0.45">
      <c r="I47" s="33" t="s">
        <v>10</v>
      </c>
      <c r="J47" s="42">
        <f>SUM(Table1[Midranges])</f>
        <v>15</v>
      </c>
      <c r="K47">
        <f>Q5</f>
        <v>3</v>
      </c>
      <c r="P47" s="13"/>
      <c r="Q47" s="13"/>
      <c r="R47" s="13"/>
      <c r="S47" s="13"/>
    </row>
    <row r="48" spans="9:27" ht="14.25" customHeight="1" x14ac:dyDescent="0.45">
      <c r="I48" s="33" t="s">
        <v>11</v>
      </c>
      <c r="J48" s="42">
        <f>SUM(Table1[Threes])</f>
        <v>2</v>
      </c>
      <c r="K48">
        <f>J48/Q5</f>
        <v>0.66666666666666663</v>
      </c>
      <c r="P48" s="13"/>
      <c r="Q48" s="15"/>
      <c r="R48" s="15"/>
      <c r="S48" s="15"/>
    </row>
    <row r="49" spans="16:21" ht="14.25" customHeight="1" x14ac:dyDescent="0.45">
      <c r="P49" s="13"/>
      <c r="Q49" s="15"/>
      <c r="R49" s="15"/>
      <c r="S49" s="15"/>
    </row>
    <row r="50" spans="16:21" ht="14.25" customHeight="1" x14ac:dyDescent="0.45">
      <c r="P50" s="13"/>
      <c r="Q50" s="15"/>
      <c r="R50" s="15"/>
      <c r="S50" s="15"/>
    </row>
    <row r="51" spans="16:21" ht="14.25" customHeight="1" x14ac:dyDescent="0.45">
      <c r="P51" s="13"/>
      <c r="Q51" s="15"/>
      <c r="R51" s="15"/>
      <c r="S51" s="15"/>
    </row>
    <row r="52" spans="16:21" ht="14.25" customHeight="1" x14ac:dyDescent="0.45">
      <c r="P52" s="13"/>
      <c r="Q52" s="15"/>
      <c r="R52" s="15"/>
      <c r="S52" s="15"/>
    </row>
    <row r="53" spans="16:21" ht="14.25" customHeight="1" x14ac:dyDescent="0.45">
      <c r="P53" s="13"/>
      <c r="Q53" s="15"/>
      <c r="R53" s="15"/>
      <c r="S53" s="15"/>
    </row>
    <row r="54" spans="16:21" ht="14.25" customHeight="1" x14ac:dyDescent="0.45">
      <c r="P54" s="13"/>
      <c r="Q54" s="15"/>
      <c r="R54" s="15"/>
      <c r="S54" s="15"/>
    </row>
    <row r="55" spans="16:21" ht="14.25" customHeight="1" x14ac:dyDescent="0.45">
      <c r="P55" s="13"/>
      <c r="Q55" s="15"/>
      <c r="R55" s="15"/>
      <c r="S55" s="15"/>
      <c r="U55" s="14"/>
    </row>
    <row r="56" spans="16:21" ht="14.25" customHeight="1" x14ac:dyDescent="0.45">
      <c r="P56" s="13"/>
      <c r="Q56" s="15"/>
      <c r="R56" s="15"/>
      <c r="S56" s="15"/>
    </row>
    <row r="57" spans="16:21" ht="14.25" customHeight="1" x14ac:dyDescent="0.45">
      <c r="P57" s="13"/>
      <c r="Q57" s="15"/>
      <c r="R57" s="15"/>
      <c r="S57" s="15"/>
    </row>
    <row r="58" spans="16:21" ht="14.25" customHeight="1" x14ac:dyDescent="0.45">
      <c r="P58" s="13"/>
      <c r="Q58" s="15"/>
      <c r="R58" s="15"/>
      <c r="S58" s="15"/>
    </row>
    <row r="59" spans="16:21" ht="14.25" customHeight="1" x14ac:dyDescent="0.45">
      <c r="P59" s="13"/>
      <c r="Q59" s="15"/>
      <c r="R59" s="15"/>
      <c r="S59" s="15"/>
    </row>
    <row r="60" spans="16:21" ht="14.25" customHeight="1" x14ac:dyDescent="0.45">
      <c r="P60" s="13"/>
      <c r="Q60" s="15"/>
      <c r="R60" s="15"/>
      <c r="S60" s="15"/>
    </row>
    <row r="61" spans="16:21" ht="14.25" customHeight="1" x14ac:dyDescent="0.45">
      <c r="P61" s="13"/>
      <c r="Q61" s="15"/>
      <c r="R61" s="15"/>
      <c r="S61" s="15"/>
    </row>
    <row r="62" spans="16:21" ht="14.25" customHeight="1" x14ac:dyDescent="0.45">
      <c r="P62" s="13"/>
      <c r="Q62" s="15"/>
      <c r="R62" s="15"/>
      <c r="S62" s="15"/>
    </row>
    <row r="63" spans="16:21" ht="14.25" customHeight="1" x14ac:dyDescent="0.45">
      <c r="P63" s="13"/>
      <c r="Q63" s="15"/>
      <c r="R63" s="15"/>
      <c r="S63" s="15"/>
    </row>
    <row r="64" spans="16:21" ht="14.25" customHeight="1" x14ac:dyDescent="0.45">
      <c r="P64" s="13"/>
      <c r="Q64" s="15"/>
      <c r="R64" s="15"/>
      <c r="S64" s="15"/>
    </row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honeticPr fontId="10" type="noConversion"/>
  <pageMargins left="0.7" right="0.7" top="0.75" bottom="0.75" header="0" footer="0"/>
  <pageSetup paperSize="9"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Y1000"/>
  <sheetViews>
    <sheetView zoomScale="85" zoomScaleNormal="85" workbookViewId="0">
      <selection activeCell="N6" sqref="N6"/>
    </sheetView>
  </sheetViews>
  <sheetFormatPr defaultColWidth="14.3984375" defaultRowHeight="15" customHeight="1" x14ac:dyDescent="0.45"/>
  <cols>
    <col min="1" max="32" width="8.73046875" customWidth="1"/>
  </cols>
  <sheetData>
    <row r="1" spans="1:25" ht="14.25" customHeight="1" x14ac:dyDescent="0.45"/>
    <row r="2" spans="1:25" ht="14.25" customHeight="1" x14ac:dyDescent="0.45">
      <c r="B2" s="5" t="s">
        <v>138</v>
      </c>
      <c r="L2" s="1" t="s">
        <v>99</v>
      </c>
      <c r="Q2" s="1" t="s">
        <v>100</v>
      </c>
      <c r="V2" s="1" t="s">
        <v>101</v>
      </c>
    </row>
    <row r="3" spans="1:25" ht="14.25" customHeight="1" x14ac:dyDescent="0.45">
      <c r="A3" s="1" t="s">
        <v>84</v>
      </c>
      <c r="B3" s="1" t="s">
        <v>102</v>
      </c>
      <c r="C3" s="1" t="s">
        <v>103</v>
      </c>
      <c r="D3" s="1" t="s">
        <v>8</v>
      </c>
      <c r="F3" s="1" t="s">
        <v>104</v>
      </c>
      <c r="G3" s="1" t="s">
        <v>105</v>
      </c>
      <c r="H3" s="1" t="s">
        <v>106</v>
      </c>
      <c r="J3" s="1" t="s">
        <v>85</v>
      </c>
      <c r="K3" s="1" t="s">
        <v>78</v>
      </c>
      <c r="L3" s="1" t="s">
        <v>75</v>
      </c>
      <c r="M3" s="1" t="s">
        <v>83</v>
      </c>
      <c r="N3" s="1" t="s">
        <v>87</v>
      </c>
      <c r="O3" s="1" t="s">
        <v>155</v>
      </c>
      <c r="Q3" s="1" t="s">
        <v>102</v>
      </c>
      <c r="R3" s="1" t="s">
        <v>103</v>
      </c>
      <c r="S3" s="1" t="s">
        <v>108</v>
      </c>
      <c r="T3" s="1" t="s">
        <v>109</v>
      </c>
      <c r="V3" s="1" t="s">
        <v>102</v>
      </c>
      <c r="W3" s="1" t="s">
        <v>103</v>
      </c>
      <c r="X3" s="1" t="s">
        <v>108</v>
      </c>
      <c r="Y3" s="1" t="s">
        <v>109</v>
      </c>
    </row>
    <row r="4" spans="1:25" ht="14.25" customHeight="1" x14ac:dyDescent="0.45">
      <c r="A4" s="4">
        <f>'1804'!$C$2</f>
        <v>45034</v>
      </c>
      <c r="B4" s="16">
        <f>'1804'!$L$3</f>
        <v>2</v>
      </c>
      <c r="C4" s="16">
        <f>'1804'!$M$3</f>
        <v>5</v>
      </c>
      <c r="D4" s="16">
        <f>'1804'!$O$3</f>
        <v>1</v>
      </c>
      <c r="F4" s="1">
        <f t="shared" ref="F4:H4" si="0">SUM(B4:B30)</f>
        <v>17</v>
      </c>
      <c r="G4" s="1">
        <f t="shared" si="0"/>
        <v>17</v>
      </c>
      <c r="H4" s="1">
        <f t="shared" si="0"/>
        <v>5</v>
      </c>
      <c r="J4" s="17">
        <v>1</v>
      </c>
      <c r="K4" s="55">
        <v>1</v>
      </c>
      <c r="L4" s="55"/>
      <c r="M4" s="17"/>
      <c r="N4" s="17"/>
      <c r="O4" s="55"/>
      <c r="Q4" s="17">
        <f>COUNTIF('1804'!$W$4:$W$26,"LG/WW")</f>
        <v>1</v>
      </c>
      <c r="R4" s="17">
        <f>COUNTIF('1804'!$X$4:$X$26,"WW/LG")</f>
        <v>2</v>
      </c>
      <c r="S4" s="17" t="s">
        <v>85</v>
      </c>
      <c r="T4" s="17" t="s">
        <v>161</v>
      </c>
      <c r="V4" s="17">
        <f>COUNTIF('1804'!$W$4:$W$26,"LG/5M")</f>
        <v>1</v>
      </c>
      <c r="W4" s="17">
        <f>COUNTIF('1804'!$Y$4:$Y$26,"5M/LG")</f>
        <v>3</v>
      </c>
      <c r="X4" s="17" t="s">
        <v>78</v>
      </c>
      <c r="Y4" s="17" t="s">
        <v>80</v>
      </c>
    </row>
    <row r="5" spans="1:25" ht="14.25" customHeight="1" x14ac:dyDescent="0.45">
      <c r="A5" s="4">
        <f>'1904'!$C$2</f>
        <v>45035</v>
      </c>
      <c r="B5" s="16">
        <f>'1904'!$L$3</f>
        <v>7</v>
      </c>
      <c r="C5" s="16">
        <f>'1904'!$M$3</f>
        <v>9</v>
      </c>
      <c r="D5" s="16">
        <f>'1904'!$O$3</f>
        <v>1</v>
      </c>
      <c r="J5" s="17">
        <v>1</v>
      </c>
      <c r="K5" s="55">
        <v>2</v>
      </c>
      <c r="L5" s="55"/>
      <c r="M5" s="17">
        <v>1</v>
      </c>
      <c r="N5" s="17"/>
      <c r="O5" s="55"/>
      <c r="Q5" s="17">
        <f>COUNTIF('1904'!$W$4:$W$26,"LG/WW")</f>
        <v>4</v>
      </c>
      <c r="R5" s="17">
        <f>COUNTIF('1904'!$X$4:$X$26,"WW/LG")</f>
        <v>3</v>
      </c>
      <c r="S5" s="67" t="s">
        <v>78</v>
      </c>
      <c r="T5" s="67" t="s">
        <v>169</v>
      </c>
      <c r="V5" s="17">
        <f>COUNTIF('1904'!$W$4:$W$26,"LG/5M")</f>
        <v>3</v>
      </c>
      <c r="W5" s="17">
        <f>COUNTIF('1904'!$Y$4:$Y$26,"5M/LG")</f>
        <v>5</v>
      </c>
      <c r="X5" s="67" t="s">
        <v>78</v>
      </c>
      <c r="Y5" s="67" t="s">
        <v>62</v>
      </c>
    </row>
    <row r="6" spans="1:25" ht="14.25" customHeight="1" x14ac:dyDescent="0.45">
      <c r="A6" s="4">
        <f>'2004'!$C$2</f>
        <v>45036</v>
      </c>
      <c r="B6" s="16">
        <f>'2004'!$L$3</f>
        <v>8</v>
      </c>
      <c r="C6" s="16">
        <f>'2004'!$M$3</f>
        <v>3</v>
      </c>
      <c r="D6" s="16">
        <f>'2004'!$O$3</f>
        <v>3</v>
      </c>
      <c r="G6" s="1" t="s">
        <v>110</v>
      </c>
      <c r="H6" s="18"/>
      <c r="J6" s="17">
        <v>3</v>
      </c>
      <c r="K6" s="55"/>
      <c r="L6" s="55">
        <v>3</v>
      </c>
      <c r="M6" s="17">
        <v>1</v>
      </c>
      <c r="N6" s="17"/>
      <c r="O6" s="55"/>
      <c r="Q6" s="17">
        <f>COUNTIF('2004'!$W$4:$W$26,"LG/WW")</f>
        <v>4</v>
      </c>
      <c r="R6" s="17">
        <f>COUNTIF('2004'!$X$4:$X$26,"WW/LG")</f>
        <v>1</v>
      </c>
      <c r="S6" s="17"/>
      <c r="T6" s="17"/>
      <c r="V6" s="17">
        <f>COUNTIF('2004'!$W$4:$W$26,"LG/5M")</f>
        <v>4</v>
      </c>
      <c r="W6" s="17">
        <f>COUNTIF('2004'!$Y$4:$Y$26,"5M/LG")</f>
        <v>2</v>
      </c>
      <c r="X6" s="17"/>
      <c r="Y6" s="17"/>
    </row>
    <row r="7" spans="1:25" ht="14.25" customHeight="1" x14ac:dyDescent="0.45">
      <c r="A7" s="4"/>
      <c r="B7" s="16"/>
      <c r="C7" s="16"/>
      <c r="D7" s="16"/>
      <c r="G7" s="1" t="s">
        <v>111</v>
      </c>
      <c r="H7" s="18"/>
      <c r="J7" s="17"/>
      <c r="K7" s="17"/>
      <c r="L7" s="17"/>
      <c r="M7" s="17"/>
      <c r="N7" s="17"/>
      <c r="O7" s="55"/>
      <c r="Q7" s="17"/>
      <c r="R7" s="17"/>
      <c r="S7" s="17"/>
      <c r="T7" s="17"/>
      <c r="V7" s="17"/>
      <c r="W7" s="17"/>
      <c r="X7" s="17"/>
      <c r="Y7" s="17"/>
    </row>
    <row r="8" spans="1:25" ht="14.25" customHeight="1" x14ac:dyDescent="0.45">
      <c r="A8" s="4"/>
      <c r="B8" s="16"/>
      <c r="C8" s="16"/>
      <c r="D8" s="16"/>
      <c r="G8" s="1" t="s">
        <v>112</v>
      </c>
      <c r="H8" s="18"/>
      <c r="J8" s="17"/>
      <c r="K8" s="17"/>
      <c r="L8" s="17"/>
      <c r="M8" s="17"/>
      <c r="N8" s="17"/>
      <c r="O8" s="55"/>
      <c r="Q8" s="17"/>
      <c r="R8" s="17"/>
      <c r="S8" s="17"/>
      <c r="T8" s="17"/>
      <c r="V8" s="17"/>
      <c r="W8" s="17"/>
      <c r="X8" s="17"/>
      <c r="Y8" s="17"/>
    </row>
    <row r="9" spans="1:25" ht="14.25" customHeight="1" x14ac:dyDescent="0.45">
      <c r="A9" s="4"/>
      <c r="B9" s="16"/>
      <c r="C9" s="16"/>
      <c r="D9" s="16"/>
      <c r="G9" s="1" t="s">
        <v>113</v>
      </c>
      <c r="H9" s="18"/>
      <c r="J9" s="17"/>
      <c r="K9" s="17"/>
      <c r="L9" s="17"/>
      <c r="M9" s="17"/>
      <c r="N9" s="17"/>
      <c r="O9" s="55"/>
      <c r="Q9" s="17"/>
      <c r="R9" s="17"/>
      <c r="S9" s="17"/>
      <c r="T9" s="17"/>
      <c r="V9" s="17"/>
      <c r="W9" s="17"/>
      <c r="X9" s="17"/>
      <c r="Y9" s="17"/>
    </row>
    <row r="10" spans="1:25" ht="14.25" customHeight="1" x14ac:dyDescent="0.45">
      <c r="A10" s="4"/>
      <c r="B10" s="16"/>
      <c r="C10" s="16"/>
      <c r="D10" s="16"/>
      <c r="G10" s="1" t="s">
        <v>114</v>
      </c>
      <c r="H10" s="18"/>
      <c r="J10" s="17"/>
      <c r="K10" s="17"/>
      <c r="L10" s="17"/>
      <c r="M10" s="17"/>
      <c r="N10" s="17"/>
      <c r="O10" s="55"/>
      <c r="Q10" s="17"/>
      <c r="R10" s="17"/>
      <c r="S10" s="17"/>
      <c r="T10" s="17"/>
      <c r="V10" s="17"/>
      <c r="W10" s="17"/>
      <c r="X10" s="17"/>
      <c r="Y10" s="17"/>
    </row>
    <row r="11" spans="1:25" ht="14.25" customHeight="1" x14ac:dyDescent="0.45">
      <c r="A11" s="4"/>
      <c r="B11" s="16"/>
      <c r="C11" s="16"/>
      <c r="D11" s="16"/>
      <c r="G11" s="1" t="s">
        <v>115</v>
      </c>
      <c r="H11" s="18"/>
      <c r="J11" s="17"/>
      <c r="K11" s="17"/>
      <c r="L11" s="17"/>
      <c r="M11" s="17"/>
      <c r="N11" s="17"/>
      <c r="O11" s="17"/>
      <c r="Q11" s="17"/>
      <c r="R11" s="17"/>
      <c r="S11" s="17"/>
      <c r="T11" s="17"/>
      <c r="V11" s="17"/>
      <c r="W11" s="17"/>
      <c r="X11" s="17"/>
      <c r="Y11" s="17"/>
    </row>
    <row r="12" spans="1:25" ht="14.25" customHeight="1" x14ac:dyDescent="0.45">
      <c r="A12" s="4"/>
      <c r="B12" s="16"/>
      <c r="C12" s="16"/>
      <c r="D12" s="16"/>
      <c r="G12" s="1" t="s">
        <v>116</v>
      </c>
      <c r="H12" s="18"/>
      <c r="J12" s="17"/>
      <c r="K12" s="17"/>
      <c r="L12" s="17"/>
      <c r="M12" s="17"/>
      <c r="N12" s="17"/>
      <c r="O12" s="17"/>
      <c r="Q12" s="17"/>
      <c r="R12" s="17"/>
      <c r="S12" s="17"/>
      <c r="T12" s="17"/>
      <c r="V12" s="17"/>
      <c r="W12" s="17"/>
      <c r="X12" s="17"/>
      <c r="Y12" s="17"/>
    </row>
    <row r="13" spans="1:25" ht="14.25" customHeight="1" x14ac:dyDescent="0.45">
      <c r="A13" s="4"/>
      <c r="B13" s="16"/>
      <c r="C13" s="16"/>
      <c r="D13" s="16"/>
      <c r="G13" s="1" t="s">
        <v>117</v>
      </c>
      <c r="H13" s="18"/>
      <c r="J13" s="17"/>
      <c r="K13" s="17"/>
      <c r="L13" s="17"/>
      <c r="M13" s="17"/>
      <c r="N13" s="17"/>
      <c r="O13" s="17"/>
      <c r="Q13" s="17"/>
      <c r="R13" s="17"/>
      <c r="S13" s="17"/>
      <c r="T13" s="17"/>
      <c r="V13" s="17"/>
      <c r="W13" s="17"/>
      <c r="X13" s="17"/>
      <c r="Y13" s="17"/>
    </row>
    <row r="14" spans="1:25" ht="14.25" customHeight="1" x14ac:dyDescent="0.45">
      <c r="A14" s="4"/>
      <c r="B14" s="16"/>
      <c r="C14" s="16"/>
      <c r="D14" s="16"/>
      <c r="J14" s="17"/>
      <c r="K14" s="17"/>
      <c r="L14" s="17"/>
      <c r="M14" s="17"/>
      <c r="N14" s="17"/>
      <c r="O14" s="17"/>
      <c r="Q14" s="17"/>
      <c r="R14" s="17"/>
      <c r="S14" s="17"/>
      <c r="T14" s="17"/>
      <c r="V14" s="17"/>
      <c r="W14" s="17"/>
      <c r="X14" s="17"/>
      <c r="Y14" s="17"/>
    </row>
    <row r="15" spans="1:25" ht="14.25" customHeight="1" x14ac:dyDescent="0.45">
      <c r="A15" s="4"/>
      <c r="B15" s="16"/>
      <c r="C15" s="16"/>
      <c r="D15" s="16"/>
      <c r="J15" s="17"/>
      <c r="K15" s="17"/>
      <c r="L15" s="17"/>
      <c r="M15" s="17"/>
      <c r="N15" s="17"/>
      <c r="O15" s="17"/>
      <c r="Q15" s="17"/>
      <c r="R15" s="17"/>
      <c r="S15" s="17"/>
      <c r="T15" s="17"/>
      <c r="V15" s="17"/>
      <c r="W15" s="17"/>
      <c r="X15" s="17"/>
      <c r="Y15" s="17"/>
    </row>
    <row r="16" spans="1:25" ht="14.25" customHeight="1" x14ac:dyDescent="0.45">
      <c r="A16" s="4"/>
      <c r="B16" s="16"/>
      <c r="C16" s="16"/>
      <c r="D16" s="16"/>
      <c r="J16" s="17"/>
      <c r="K16" s="17"/>
      <c r="L16" s="17"/>
      <c r="M16" s="17"/>
      <c r="N16" s="17"/>
      <c r="O16" s="17"/>
      <c r="Q16" s="17"/>
      <c r="R16" s="17"/>
      <c r="S16" s="17"/>
      <c r="T16" s="17"/>
      <c r="V16" s="17"/>
      <c r="W16" s="17"/>
      <c r="X16" s="17"/>
      <c r="Y16" s="17"/>
    </row>
    <row r="17" spans="1:25" ht="14.25" customHeight="1" x14ac:dyDescent="0.45">
      <c r="A17" s="4"/>
      <c r="B17" s="16"/>
      <c r="C17" s="16"/>
      <c r="D17" s="16"/>
      <c r="J17" s="17"/>
      <c r="K17" s="17"/>
      <c r="L17" s="17"/>
      <c r="M17" s="17"/>
      <c r="N17" s="17"/>
      <c r="O17" s="17"/>
      <c r="Q17" s="17"/>
      <c r="R17" s="17"/>
      <c r="S17" s="17"/>
      <c r="T17" s="17"/>
      <c r="V17" s="17"/>
      <c r="W17" s="17"/>
      <c r="X17" s="17"/>
      <c r="Y17" s="17"/>
    </row>
    <row r="18" spans="1:25" ht="14.25" customHeight="1" x14ac:dyDescent="0.45">
      <c r="A18" s="4"/>
      <c r="B18" s="16"/>
      <c r="C18" s="16"/>
      <c r="D18" s="16"/>
      <c r="J18" s="17"/>
      <c r="K18" s="17"/>
      <c r="L18" s="17"/>
      <c r="M18" s="17"/>
      <c r="N18" s="17"/>
      <c r="O18" s="17"/>
      <c r="Q18" s="17"/>
      <c r="R18" s="17"/>
      <c r="S18" s="17"/>
      <c r="T18" s="17"/>
      <c r="V18" s="17"/>
      <c r="W18" s="17"/>
      <c r="X18" s="17"/>
      <c r="Y18" s="17"/>
    </row>
    <row r="19" spans="1:25" ht="14.25" customHeight="1" x14ac:dyDescent="0.45">
      <c r="A19" s="4"/>
      <c r="B19" s="16"/>
      <c r="C19" s="16"/>
      <c r="D19" s="16"/>
      <c r="J19" s="17"/>
      <c r="K19" s="17"/>
      <c r="L19" s="17"/>
      <c r="M19" s="17"/>
      <c r="N19" s="17"/>
      <c r="O19" s="17"/>
      <c r="Q19" s="17"/>
      <c r="R19" s="17"/>
      <c r="S19" s="17"/>
      <c r="T19" s="17"/>
      <c r="V19" s="17"/>
      <c r="W19" s="17"/>
      <c r="X19" s="17"/>
      <c r="Y19" s="17"/>
    </row>
    <row r="20" spans="1:25" ht="14.25" customHeight="1" x14ac:dyDescent="0.45">
      <c r="A20" s="4"/>
      <c r="B20" s="16"/>
      <c r="C20" s="16"/>
      <c r="D20" s="16"/>
      <c r="J20" s="17"/>
      <c r="K20" s="17"/>
      <c r="L20" s="17"/>
      <c r="M20" s="17"/>
      <c r="N20" s="17"/>
      <c r="O20" s="17"/>
      <c r="Q20" s="17"/>
      <c r="R20" s="17"/>
      <c r="S20" s="17"/>
      <c r="T20" s="17"/>
      <c r="V20" s="17"/>
      <c r="W20" s="17"/>
      <c r="X20" s="17"/>
      <c r="Y20" s="17"/>
    </row>
    <row r="21" spans="1:25" ht="14.25" customHeight="1" x14ac:dyDescent="0.45">
      <c r="A21" s="4"/>
      <c r="B21" s="16"/>
      <c r="C21" s="16"/>
      <c r="D21" s="16"/>
      <c r="J21" s="17"/>
      <c r="K21" s="17"/>
      <c r="L21" s="17"/>
      <c r="M21" s="17"/>
      <c r="N21" s="17"/>
      <c r="O21" s="17"/>
      <c r="Q21" s="17"/>
      <c r="R21" s="17"/>
      <c r="S21" s="17"/>
      <c r="T21" s="17"/>
      <c r="V21" s="17"/>
      <c r="W21" s="17"/>
      <c r="X21" s="17"/>
      <c r="Y21" s="17"/>
    </row>
    <row r="22" spans="1:25" ht="14.25" customHeight="1" x14ac:dyDescent="0.45">
      <c r="J22" s="17"/>
      <c r="K22" s="17"/>
      <c r="L22" s="17"/>
      <c r="M22" s="17"/>
      <c r="N22" s="17"/>
      <c r="O22" s="17"/>
      <c r="Q22" s="17"/>
      <c r="R22" s="17"/>
      <c r="S22" s="17"/>
      <c r="T22" s="17"/>
      <c r="V22" s="17"/>
      <c r="W22" s="17"/>
      <c r="X22" s="17"/>
      <c r="Y22" s="17"/>
    </row>
    <row r="23" spans="1:25" ht="14.25" customHeight="1" x14ac:dyDescent="1.1000000000000001">
      <c r="A23" s="21"/>
      <c r="B23" s="21"/>
      <c r="C23" s="21"/>
      <c r="D23" s="21"/>
      <c r="E23" s="21"/>
      <c r="F23" s="21"/>
      <c r="J23" s="17"/>
      <c r="K23" s="17"/>
      <c r="L23" s="17"/>
      <c r="M23" s="17"/>
      <c r="N23" s="17"/>
      <c r="O23" s="17"/>
      <c r="Q23" s="17"/>
      <c r="R23" s="17"/>
      <c r="S23" s="17"/>
      <c r="T23" s="17"/>
      <c r="V23" s="17"/>
      <c r="W23" s="17"/>
      <c r="X23" s="17"/>
      <c r="Y23" s="17"/>
    </row>
    <row r="24" spans="1:25" ht="14.25" customHeight="1" x14ac:dyDescent="1.1000000000000001">
      <c r="A24" s="21"/>
      <c r="B24" s="21"/>
      <c r="C24" s="21"/>
      <c r="D24" s="21"/>
      <c r="E24" s="21"/>
      <c r="F24" s="21"/>
      <c r="J24" s="17"/>
      <c r="K24" s="17"/>
      <c r="L24" s="17"/>
      <c r="M24" s="17"/>
      <c r="N24" s="17"/>
      <c r="O24" s="17"/>
      <c r="Q24" s="17"/>
      <c r="R24" s="17"/>
      <c r="S24" s="17"/>
      <c r="T24" s="17"/>
      <c r="V24" s="17"/>
      <c r="W24" s="17"/>
      <c r="X24" s="17"/>
      <c r="Y24" s="17"/>
    </row>
    <row r="25" spans="1:25" ht="14.25" customHeight="1" x14ac:dyDescent="1.1000000000000001">
      <c r="A25" s="21"/>
      <c r="B25" s="21"/>
      <c r="C25" s="21"/>
      <c r="D25" s="21"/>
      <c r="E25" s="21"/>
      <c r="F25" s="21"/>
      <c r="J25" s="17"/>
      <c r="K25" s="17"/>
      <c r="L25" s="17"/>
      <c r="M25" s="17"/>
      <c r="N25" s="17"/>
      <c r="O25" s="17"/>
      <c r="Q25" s="17"/>
      <c r="R25" s="17"/>
      <c r="S25" s="17"/>
      <c r="T25" s="17"/>
      <c r="V25" s="17"/>
      <c r="W25" s="17"/>
      <c r="X25" s="17"/>
      <c r="Y25" s="17"/>
    </row>
    <row r="26" spans="1:25" ht="14.25" customHeight="1" x14ac:dyDescent="0.45">
      <c r="J26" s="17"/>
      <c r="K26" s="17"/>
      <c r="L26" s="17"/>
      <c r="M26" s="17"/>
      <c r="N26" s="17"/>
      <c r="O26" s="17"/>
      <c r="Q26" s="17"/>
      <c r="R26" s="17"/>
      <c r="S26" s="17"/>
      <c r="T26" s="17"/>
      <c r="V26" s="17"/>
      <c r="W26" s="17"/>
      <c r="X26" s="17"/>
      <c r="Y26" s="17"/>
    </row>
    <row r="27" spans="1:25" ht="14.25" customHeight="1" x14ac:dyDescent="0.45">
      <c r="J27" s="17"/>
      <c r="K27" s="17"/>
      <c r="L27" s="17"/>
      <c r="M27" s="17"/>
      <c r="N27" s="17"/>
      <c r="O27" s="17"/>
      <c r="Q27" s="17"/>
      <c r="R27" s="17"/>
      <c r="S27" s="17"/>
      <c r="T27" s="17"/>
      <c r="V27" s="17"/>
      <c r="W27" s="17"/>
      <c r="X27" s="17"/>
      <c r="Y27" s="17"/>
    </row>
    <row r="28" spans="1:25" ht="14.25" customHeight="1" x14ac:dyDescent="0.45">
      <c r="J28" s="17"/>
      <c r="K28" s="17"/>
      <c r="L28" s="17"/>
      <c r="M28" s="17"/>
      <c r="N28" s="17"/>
      <c r="O28" s="17"/>
      <c r="Q28" s="17"/>
      <c r="R28" s="17"/>
      <c r="S28" s="17"/>
      <c r="T28" s="17"/>
      <c r="V28" s="17"/>
      <c r="W28" s="17"/>
      <c r="X28" s="17"/>
      <c r="Y28" s="17"/>
    </row>
    <row r="29" spans="1:25" ht="14.25" customHeight="1" x14ac:dyDescent="0.45">
      <c r="J29" s="17"/>
      <c r="K29" s="17"/>
      <c r="L29" s="17"/>
      <c r="M29" s="17"/>
      <c r="N29" s="17"/>
      <c r="O29" s="17"/>
      <c r="Q29" s="17"/>
      <c r="R29" s="17"/>
      <c r="S29" s="17"/>
      <c r="T29" s="17"/>
      <c r="V29" s="17"/>
      <c r="W29" s="17"/>
      <c r="X29" s="17"/>
      <c r="Y29" s="17"/>
    </row>
    <row r="30" spans="1:25" ht="14.25" customHeight="1" x14ac:dyDescent="0.45">
      <c r="J30" s="17"/>
      <c r="K30" s="17"/>
      <c r="L30" s="17"/>
      <c r="M30" s="17"/>
      <c r="N30" s="17"/>
      <c r="O30" s="17"/>
      <c r="P30" s="1" t="s">
        <v>118</v>
      </c>
      <c r="Q30" s="17">
        <f t="shared" ref="Q30:R30" si="1">SUM(Q4:Q29)</f>
        <v>9</v>
      </c>
      <c r="R30" s="17">
        <f t="shared" si="1"/>
        <v>6</v>
      </c>
      <c r="S30" s="17"/>
      <c r="T30" s="17"/>
      <c r="V30" s="17">
        <f t="shared" ref="V30:W30" si="2">SUM(V4:V29)</f>
        <v>8</v>
      </c>
      <c r="W30" s="17">
        <f t="shared" si="2"/>
        <v>10</v>
      </c>
      <c r="X30" s="17"/>
      <c r="Y30" s="17"/>
    </row>
    <row r="31" spans="1:25" ht="14.25" customHeight="1" x14ac:dyDescent="0.45">
      <c r="I31" s="1"/>
      <c r="Q31" s="22">
        <f>Q30/(R30+Q30)</f>
        <v>0.6</v>
      </c>
      <c r="V31" s="22">
        <f>V30/(W30+V30)</f>
        <v>0.44444444444444442</v>
      </c>
    </row>
    <row r="32" spans="1:25" ht="14.25" customHeight="1" x14ac:dyDescent="0.45">
      <c r="I32" s="1"/>
      <c r="J32" s="1"/>
      <c r="K32" s="1"/>
      <c r="L32" s="1"/>
      <c r="M32" s="1"/>
      <c r="N32" s="1"/>
      <c r="O32" s="1"/>
      <c r="V32" s="22"/>
    </row>
    <row r="33" customFormat="1" ht="14.25" customHeight="1" x14ac:dyDescent="0.45"/>
    <row r="34" customFormat="1" ht="14.25" customHeight="1" x14ac:dyDescent="0.45"/>
    <row r="35" customFormat="1" ht="14.25" customHeight="1" x14ac:dyDescent="0.45"/>
    <row r="36" customFormat="1" ht="14.25" customHeight="1" x14ac:dyDescent="0.45"/>
    <row r="37" customFormat="1" ht="14.25" customHeight="1" x14ac:dyDescent="0.45"/>
    <row r="38" customFormat="1" ht="14.25" customHeight="1" x14ac:dyDescent="0.45"/>
    <row r="39" customFormat="1" ht="14.25" customHeight="1" x14ac:dyDescent="0.45"/>
    <row r="40" customFormat="1" ht="14.25" customHeight="1" x14ac:dyDescent="0.45"/>
    <row r="41" customFormat="1" ht="14.25" customHeight="1" x14ac:dyDescent="0.45"/>
    <row r="42" customFormat="1" ht="14.25" customHeight="1" x14ac:dyDescent="0.45"/>
    <row r="43" customFormat="1" ht="14.25" customHeight="1" x14ac:dyDescent="0.45"/>
    <row r="44" customFormat="1" ht="14.25" customHeight="1" x14ac:dyDescent="0.45"/>
    <row r="45" customFormat="1" ht="14.25" customHeight="1" x14ac:dyDescent="0.45"/>
    <row r="46" customFormat="1" ht="14.25" customHeight="1" x14ac:dyDescent="0.45"/>
    <row r="47" customFormat="1" ht="14.25" customHeight="1" x14ac:dyDescent="0.45"/>
    <row r="48" customFormat="1" ht="14.25" customHeight="1" x14ac:dyDescent="0.45"/>
    <row r="49" customFormat="1" ht="14.25" customHeight="1" x14ac:dyDescent="0.45"/>
    <row r="50" customFormat="1" ht="14.25" customHeight="1" x14ac:dyDescent="0.45"/>
    <row r="51" customFormat="1" ht="14.25" customHeight="1" x14ac:dyDescent="0.45"/>
    <row r="52" customFormat="1" ht="14.25" customHeight="1" x14ac:dyDescent="0.45"/>
    <row r="53" customFormat="1" ht="14.25" customHeight="1" x14ac:dyDescent="0.45"/>
    <row r="54" customFormat="1" ht="14.25" customHeight="1" x14ac:dyDescent="0.45"/>
    <row r="55" customFormat="1" ht="14.25" customHeight="1" x14ac:dyDescent="0.45"/>
    <row r="56" customFormat="1" ht="14.25" customHeight="1" x14ac:dyDescent="0.45"/>
    <row r="57" customFormat="1" ht="14.25" customHeight="1" x14ac:dyDescent="0.45"/>
    <row r="58" customFormat="1" ht="14.25" customHeight="1" x14ac:dyDescent="0.45"/>
    <row r="59" customFormat="1" ht="14.25" customHeight="1" x14ac:dyDescent="0.45"/>
    <row r="60" customFormat="1" ht="14.25" customHeight="1" x14ac:dyDescent="0.45"/>
    <row r="61" customFormat="1" ht="14.25" customHeight="1" x14ac:dyDescent="0.45"/>
    <row r="62" customFormat="1" ht="14.25" customHeight="1" x14ac:dyDescent="0.45"/>
    <row r="63" customFormat="1" ht="14.25" customHeight="1" x14ac:dyDescent="0.45"/>
    <row r="64" customFormat="1" ht="14.25" customHeight="1" x14ac:dyDescent="0.45"/>
    <row r="65" customFormat="1" ht="14.25" customHeight="1" x14ac:dyDescent="0.45"/>
    <row r="66" customFormat="1" ht="14.25" customHeight="1" x14ac:dyDescent="0.45"/>
    <row r="67" customFormat="1" ht="14.25" customHeight="1" x14ac:dyDescent="0.45"/>
    <row r="68" customFormat="1" ht="14.25" customHeight="1" x14ac:dyDescent="0.45"/>
    <row r="69" customFormat="1" ht="14.25" customHeight="1" x14ac:dyDescent="0.45"/>
    <row r="70" customFormat="1" ht="14.25" customHeight="1" x14ac:dyDescent="0.45"/>
    <row r="71" customFormat="1" ht="14.25" customHeight="1" x14ac:dyDescent="0.45"/>
    <row r="72" customFormat="1" ht="14.25" customHeight="1" x14ac:dyDescent="0.45"/>
    <row r="73" customFormat="1" ht="14.25" customHeight="1" x14ac:dyDescent="0.45"/>
    <row r="74" customFormat="1" ht="14.25" customHeight="1" x14ac:dyDescent="0.45"/>
    <row r="75" customFormat="1" ht="14.25" customHeight="1" x14ac:dyDescent="0.45"/>
    <row r="76" customFormat="1" ht="14.25" customHeight="1" x14ac:dyDescent="0.45"/>
    <row r="77" customFormat="1" ht="14.25" customHeight="1" x14ac:dyDescent="0.45"/>
    <row r="78" customFormat="1" ht="14.25" customHeight="1" x14ac:dyDescent="0.45"/>
    <row r="79" customFormat="1" ht="14.25" customHeight="1" x14ac:dyDescent="0.45"/>
    <row r="80" customFormat="1" ht="14.25" customHeight="1" x14ac:dyDescent="0.45"/>
    <row r="81" customFormat="1" ht="14.25" customHeight="1" x14ac:dyDescent="0.45"/>
    <row r="82" customFormat="1" ht="14.25" customHeight="1" x14ac:dyDescent="0.45"/>
    <row r="83" customFormat="1" ht="14.25" customHeight="1" x14ac:dyDescent="0.45"/>
    <row r="84" customFormat="1" ht="14.25" customHeight="1" x14ac:dyDescent="0.45"/>
    <row r="85" customFormat="1" ht="14.25" customHeight="1" x14ac:dyDescent="0.45"/>
    <row r="86" customFormat="1" ht="14.25" customHeight="1" x14ac:dyDescent="0.45"/>
    <row r="87" customFormat="1" ht="14.25" customHeight="1" x14ac:dyDescent="0.45"/>
    <row r="88" customFormat="1" ht="14.25" customHeight="1" x14ac:dyDescent="0.45"/>
    <row r="89" customFormat="1" ht="14.25" customHeight="1" x14ac:dyDescent="0.45"/>
    <row r="90" customFormat="1" ht="14.25" customHeight="1" x14ac:dyDescent="0.45"/>
    <row r="91" customFormat="1" ht="14.25" customHeight="1" x14ac:dyDescent="0.45"/>
    <row r="92" customFormat="1" ht="14.25" customHeight="1" x14ac:dyDescent="0.45"/>
    <row r="93" customFormat="1" ht="14.25" customHeight="1" x14ac:dyDescent="0.45"/>
    <row r="94" customFormat="1" ht="14.25" customHeight="1" x14ac:dyDescent="0.45"/>
    <row r="95" customFormat="1" ht="14.25" customHeight="1" x14ac:dyDescent="0.45"/>
    <row r="96" customFormat="1" ht="14.25" customHeight="1" x14ac:dyDescent="0.45"/>
    <row r="97" customFormat="1" ht="14.25" customHeight="1" x14ac:dyDescent="0.45"/>
    <row r="98" customFormat="1" ht="14.25" customHeight="1" x14ac:dyDescent="0.45"/>
    <row r="99" customFormat="1" ht="14.25" customHeight="1" x14ac:dyDescent="0.45"/>
    <row r="100" customFormat="1" ht="14.25" customHeight="1" x14ac:dyDescent="0.45"/>
    <row r="101" customFormat="1" ht="14.25" customHeight="1" x14ac:dyDescent="0.45"/>
    <row r="102" customFormat="1" ht="14.25" customHeight="1" x14ac:dyDescent="0.45"/>
    <row r="103" customFormat="1" ht="14.25" customHeight="1" x14ac:dyDescent="0.45"/>
    <row r="104" customFormat="1" ht="14.25" customHeight="1" x14ac:dyDescent="0.45"/>
    <row r="105" customFormat="1" ht="14.25" customHeight="1" x14ac:dyDescent="0.45"/>
    <row r="106" customFormat="1" ht="14.25" customHeight="1" x14ac:dyDescent="0.45"/>
    <row r="107" customFormat="1" ht="14.25" customHeight="1" x14ac:dyDescent="0.45"/>
    <row r="108" customFormat="1" ht="14.25" customHeight="1" x14ac:dyDescent="0.45"/>
    <row r="109" customFormat="1" ht="14.25" customHeight="1" x14ac:dyDescent="0.45"/>
    <row r="110" customFormat="1" ht="14.25" customHeight="1" x14ac:dyDescent="0.45"/>
    <row r="111" customFormat="1" ht="14.25" customHeight="1" x14ac:dyDescent="0.45"/>
    <row r="112" customFormat="1" ht="14.25" customHeight="1" x14ac:dyDescent="0.45"/>
    <row r="113" customFormat="1" ht="14.25" customHeight="1" x14ac:dyDescent="0.45"/>
    <row r="114" customFormat="1" ht="14.25" customHeight="1" x14ac:dyDescent="0.45"/>
    <row r="115" customFormat="1" ht="14.25" customHeight="1" x14ac:dyDescent="0.45"/>
    <row r="116" customFormat="1" ht="14.25" customHeight="1" x14ac:dyDescent="0.45"/>
    <row r="117" customFormat="1" ht="14.25" customHeight="1" x14ac:dyDescent="0.45"/>
    <row r="118" customFormat="1" ht="14.25" customHeight="1" x14ac:dyDescent="0.45"/>
    <row r="119" customFormat="1" ht="14.25" customHeight="1" x14ac:dyDescent="0.45"/>
    <row r="120" customFormat="1" ht="14.25" customHeight="1" x14ac:dyDescent="0.45"/>
    <row r="121" customFormat="1" ht="14.25" customHeight="1" x14ac:dyDescent="0.45"/>
    <row r="122" customFormat="1" ht="14.25" customHeight="1" x14ac:dyDescent="0.45"/>
    <row r="123" customFormat="1" ht="14.25" customHeight="1" x14ac:dyDescent="0.45"/>
    <row r="124" customFormat="1" ht="14.25" customHeight="1" x14ac:dyDescent="0.45"/>
    <row r="125" customFormat="1" ht="14.25" customHeight="1" x14ac:dyDescent="0.45"/>
    <row r="126" customFormat="1" ht="14.25" customHeight="1" x14ac:dyDescent="0.45"/>
    <row r="127" customFormat="1" ht="14.25" customHeight="1" x14ac:dyDescent="0.45"/>
    <row r="128" customFormat="1" ht="14.25" customHeight="1" x14ac:dyDescent="0.45"/>
    <row r="129" customFormat="1" ht="14.25" customHeight="1" x14ac:dyDescent="0.45"/>
    <row r="130" customFormat="1" ht="14.25" customHeight="1" x14ac:dyDescent="0.45"/>
    <row r="131" customFormat="1" ht="14.25" customHeight="1" x14ac:dyDescent="0.45"/>
    <row r="132" customFormat="1" ht="14.25" customHeight="1" x14ac:dyDescent="0.45"/>
    <row r="133" customFormat="1" ht="14.25" customHeight="1" x14ac:dyDescent="0.45"/>
    <row r="134" customFormat="1" ht="14.25" customHeight="1" x14ac:dyDescent="0.45"/>
    <row r="135" customFormat="1" ht="14.25" customHeight="1" x14ac:dyDescent="0.45"/>
    <row r="136" customFormat="1" ht="14.25" customHeight="1" x14ac:dyDescent="0.45"/>
    <row r="137" customFormat="1" ht="14.25" customHeight="1" x14ac:dyDescent="0.45"/>
    <row r="138" customFormat="1" ht="14.25" customHeight="1" x14ac:dyDescent="0.45"/>
    <row r="139" customFormat="1" ht="14.25" customHeight="1" x14ac:dyDescent="0.45"/>
    <row r="140" customFormat="1" ht="14.25" customHeight="1" x14ac:dyDescent="0.45"/>
    <row r="141" customFormat="1" ht="14.25" customHeight="1" x14ac:dyDescent="0.45"/>
    <row r="142" customFormat="1" ht="14.25" customHeight="1" x14ac:dyDescent="0.45"/>
    <row r="143" customFormat="1" ht="14.25" customHeight="1" x14ac:dyDescent="0.45"/>
    <row r="144" customFormat="1" ht="14.25" customHeight="1" x14ac:dyDescent="0.45"/>
    <row r="145" customFormat="1" ht="14.25" customHeight="1" x14ac:dyDescent="0.45"/>
    <row r="146" customFormat="1" ht="14.25" customHeight="1" x14ac:dyDescent="0.45"/>
    <row r="147" customFormat="1" ht="14.25" customHeight="1" x14ac:dyDescent="0.45"/>
    <row r="148" customFormat="1" ht="14.25" customHeight="1" x14ac:dyDescent="0.45"/>
    <row r="149" customFormat="1" ht="14.25" customHeight="1" x14ac:dyDescent="0.45"/>
    <row r="150" customFormat="1" ht="14.25" customHeight="1" x14ac:dyDescent="0.45"/>
    <row r="151" customFormat="1" ht="14.25" customHeight="1" x14ac:dyDescent="0.45"/>
    <row r="152" customFormat="1" ht="14.25" customHeight="1" x14ac:dyDescent="0.45"/>
    <row r="153" customFormat="1" ht="14.25" customHeight="1" x14ac:dyDescent="0.45"/>
    <row r="154" customFormat="1" ht="14.25" customHeight="1" x14ac:dyDescent="0.45"/>
    <row r="155" customFormat="1" ht="14.25" customHeight="1" x14ac:dyDescent="0.45"/>
    <row r="156" customFormat="1" ht="14.25" customHeight="1" x14ac:dyDescent="0.45"/>
    <row r="157" customFormat="1" ht="14.25" customHeight="1" x14ac:dyDescent="0.45"/>
    <row r="158" customFormat="1" ht="14.25" customHeight="1" x14ac:dyDescent="0.45"/>
    <row r="159" customFormat="1" ht="14.25" customHeight="1" x14ac:dyDescent="0.45"/>
    <row r="160" customFormat="1" ht="14.25" customHeight="1" x14ac:dyDescent="0.45"/>
    <row r="161" customFormat="1" ht="14.25" customHeight="1" x14ac:dyDescent="0.45"/>
    <row r="162" customFormat="1" ht="14.25" customHeight="1" x14ac:dyDescent="0.45"/>
    <row r="163" customFormat="1" ht="14.25" customHeight="1" x14ac:dyDescent="0.45"/>
    <row r="164" customFormat="1" ht="14.25" customHeight="1" x14ac:dyDescent="0.45"/>
    <row r="165" customFormat="1" ht="14.25" customHeight="1" x14ac:dyDescent="0.45"/>
    <row r="166" customFormat="1" ht="14.25" customHeight="1" x14ac:dyDescent="0.45"/>
    <row r="167" customFormat="1" ht="14.25" customHeight="1" x14ac:dyDescent="0.45"/>
    <row r="168" customFormat="1" ht="14.25" customHeight="1" x14ac:dyDescent="0.45"/>
    <row r="169" customFormat="1" ht="14.25" customHeight="1" x14ac:dyDescent="0.45"/>
    <row r="170" customFormat="1" ht="14.25" customHeight="1" x14ac:dyDescent="0.45"/>
    <row r="171" customFormat="1" ht="14.25" customHeight="1" x14ac:dyDescent="0.45"/>
    <row r="172" customFormat="1" ht="14.25" customHeight="1" x14ac:dyDescent="0.45"/>
    <row r="173" customFormat="1" ht="14.25" customHeight="1" x14ac:dyDescent="0.45"/>
    <row r="174" customFormat="1" ht="14.25" customHeight="1" x14ac:dyDescent="0.45"/>
    <row r="175" customFormat="1" ht="14.25" customHeight="1" x14ac:dyDescent="0.45"/>
    <row r="176" customFormat="1" ht="14.25" customHeight="1" x14ac:dyDescent="0.45"/>
    <row r="177" customFormat="1" ht="14.25" customHeight="1" x14ac:dyDescent="0.45"/>
    <row r="178" customFormat="1" ht="14.25" customHeight="1" x14ac:dyDescent="0.45"/>
    <row r="179" customFormat="1" ht="14.25" customHeight="1" x14ac:dyDescent="0.45"/>
    <row r="180" customFormat="1" ht="14.25" customHeight="1" x14ac:dyDescent="0.45"/>
    <row r="181" customFormat="1" ht="14.25" customHeight="1" x14ac:dyDescent="0.45"/>
    <row r="182" customFormat="1" ht="14.25" customHeight="1" x14ac:dyDescent="0.45"/>
    <row r="183" customFormat="1" ht="14.25" customHeight="1" x14ac:dyDescent="0.45"/>
    <row r="184" customFormat="1" ht="14.25" customHeight="1" x14ac:dyDescent="0.45"/>
    <row r="185" customFormat="1" ht="14.25" customHeight="1" x14ac:dyDescent="0.45"/>
    <row r="186" customFormat="1" ht="14.25" customHeight="1" x14ac:dyDescent="0.45"/>
    <row r="187" customFormat="1" ht="14.25" customHeight="1" x14ac:dyDescent="0.45"/>
    <row r="188" customFormat="1" ht="14.25" customHeight="1" x14ac:dyDescent="0.45"/>
    <row r="189" customFormat="1" ht="14.25" customHeight="1" x14ac:dyDescent="0.45"/>
    <row r="190" customFormat="1" ht="14.25" customHeight="1" x14ac:dyDescent="0.45"/>
    <row r="191" customFormat="1" ht="14.25" customHeight="1" x14ac:dyDescent="0.45"/>
    <row r="192" customFormat="1" ht="14.25" customHeight="1" x14ac:dyDescent="0.45"/>
    <row r="193" customFormat="1" ht="14.25" customHeight="1" x14ac:dyDescent="0.45"/>
    <row r="194" customFormat="1" ht="14.25" customHeight="1" x14ac:dyDescent="0.45"/>
    <row r="195" customFormat="1" ht="14.25" customHeight="1" x14ac:dyDescent="0.45"/>
    <row r="196" customFormat="1" ht="14.25" customHeight="1" x14ac:dyDescent="0.45"/>
    <row r="197" customFormat="1" ht="14.25" customHeight="1" x14ac:dyDescent="0.45"/>
    <row r="198" customFormat="1" ht="14.25" customHeight="1" x14ac:dyDescent="0.45"/>
    <row r="199" customFormat="1" ht="14.25" customHeight="1" x14ac:dyDescent="0.45"/>
    <row r="200" customFormat="1" ht="14.25" customHeight="1" x14ac:dyDescent="0.45"/>
    <row r="201" customFormat="1" ht="14.25" customHeight="1" x14ac:dyDescent="0.45"/>
    <row r="202" customFormat="1" ht="14.25" customHeight="1" x14ac:dyDescent="0.45"/>
    <row r="203" customFormat="1" ht="14.25" customHeight="1" x14ac:dyDescent="0.45"/>
    <row r="204" customFormat="1" ht="14.25" customHeight="1" x14ac:dyDescent="0.45"/>
    <row r="205" customFormat="1" ht="14.25" customHeight="1" x14ac:dyDescent="0.45"/>
    <row r="206" customFormat="1" ht="14.25" customHeight="1" x14ac:dyDescent="0.45"/>
    <row r="207" customFormat="1" ht="14.25" customHeight="1" x14ac:dyDescent="0.45"/>
    <row r="208" customFormat="1" ht="14.25" customHeight="1" x14ac:dyDescent="0.45"/>
    <row r="209" customFormat="1" ht="14.25" customHeight="1" x14ac:dyDescent="0.45"/>
    <row r="210" customFormat="1" ht="14.25" customHeight="1" x14ac:dyDescent="0.45"/>
    <row r="211" customFormat="1" ht="14.25" customHeight="1" x14ac:dyDescent="0.45"/>
    <row r="212" customFormat="1" ht="14.25" customHeight="1" x14ac:dyDescent="0.45"/>
    <row r="213" customFormat="1" ht="14.25" customHeight="1" x14ac:dyDescent="0.45"/>
    <row r="214" customFormat="1" ht="14.25" customHeight="1" x14ac:dyDescent="0.45"/>
    <row r="215" customFormat="1" ht="14.25" customHeight="1" x14ac:dyDescent="0.45"/>
    <row r="216" customFormat="1" ht="14.25" customHeight="1" x14ac:dyDescent="0.45"/>
    <row r="217" customFormat="1" ht="14.25" customHeight="1" x14ac:dyDescent="0.45"/>
    <row r="218" customFormat="1" ht="14.25" customHeight="1" x14ac:dyDescent="0.45"/>
    <row r="219" customFormat="1" ht="14.25" customHeight="1" x14ac:dyDescent="0.45"/>
    <row r="220" customFormat="1" ht="14.25" customHeight="1" x14ac:dyDescent="0.45"/>
    <row r="221" customFormat="1" ht="14.25" customHeight="1" x14ac:dyDescent="0.45"/>
    <row r="222" customFormat="1" ht="14.25" customHeight="1" x14ac:dyDescent="0.45"/>
    <row r="223" customFormat="1" ht="14.25" customHeight="1" x14ac:dyDescent="0.45"/>
    <row r="224" customFormat="1" ht="14.25" customHeight="1" x14ac:dyDescent="0.45"/>
    <row r="225" customFormat="1" ht="14.25" customHeight="1" x14ac:dyDescent="0.45"/>
    <row r="226" customFormat="1" ht="14.25" customHeight="1" x14ac:dyDescent="0.45"/>
    <row r="227" customFormat="1" ht="14.25" customHeight="1" x14ac:dyDescent="0.45"/>
    <row r="228" customFormat="1" ht="14.25" customHeight="1" x14ac:dyDescent="0.45"/>
    <row r="229" customFormat="1" ht="14.25" customHeight="1" x14ac:dyDescent="0.45"/>
    <row r="230" customFormat="1" ht="14.25" customHeight="1" x14ac:dyDescent="0.45"/>
    <row r="231" customFormat="1" ht="14.25" customHeight="1" x14ac:dyDescent="0.45"/>
    <row r="232" customFormat="1" ht="14.25" customHeight="1" x14ac:dyDescent="0.45"/>
    <row r="233" customFormat="1" ht="14.25" customHeight="1" x14ac:dyDescent="0.45"/>
    <row r="234" customFormat="1" ht="14.25" customHeight="1" x14ac:dyDescent="0.45"/>
    <row r="235" customFormat="1" ht="14.25" customHeight="1" x14ac:dyDescent="0.45"/>
    <row r="236" customFormat="1" ht="14.25" customHeight="1" x14ac:dyDescent="0.45"/>
    <row r="237" customFormat="1" ht="14.25" customHeight="1" x14ac:dyDescent="0.45"/>
    <row r="238" customFormat="1" ht="14.25" customHeight="1" x14ac:dyDescent="0.45"/>
    <row r="239" customFormat="1" ht="14.25" customHeight="1" x14ac:dyDescent="0.45"/>
    <row r="240" customFormat="1" ht="14.25" customHeight="1" x14ac:dyDescent="0.45"/>
    <row r="241" customFormat="1" ht="14.25" customHeight="1" x14ac:dyDescent="0.45"/>
    <row r="242" customFormat="1" ht="14.25" customHeight="1" x14ac:dyDescent="0.45"/>
    <row r="243" customFormat="1" ht="14.25" customHeight="1" x14ac:dyDescent="0.45"/>
    <row r="244" customFormat="1" ht="14.25" customHeight="1" x14ac:dyDescent="0.45"/>
    <row r="245" customFormat="1" ht="14.25" customHeight="1" x14ac:dyDescent="0.45"/>
    <row r="246" customFormat="1" ht="14.25" customHeight="1" x14ac:dyDescent="0.45"/>
    <row r="247" customFormat="1" ht="14.25" customHeight="1" x14ac:dyDescent="0.45"/>
    <row r="248" customFormat="1" ht="14.25" customHeight="1" x14ac:dyDescent="0.45"/>
    <row r="249" customFormat="1" ht="14.25" customHeight="1" x14ac:dyDescent="0.45"/>
    <row r="250" customFormat="1" ht="14.25" customHeight="1" x14ac:dyDescent="0.45"/>
    <row r="251" customFormat="1" ht="14.25" customHeight="1" x14ac:dyDescent="0.45"/>
    <row r="252" customFormat="1" ht="14.25" customHeight="1" x14ac:dyDescent="0.45"/>
    <row r="253" customFormat="1" ht="14.25" customHeight="1" x14ac:dyDescent="0.45"/>
    <row r="254" customFormat="1" ht="14.25" customHeight="1" x14ac:dyDescent="0.45"/>
    <row r="255" customFormat="1" ht="14.25" customHeight="1" x14ac:dyDescent="0.45"/>
    <row r="256" customFormat="1" ht="14.25" customHeight="1" x14ac:dyDescent="0.45"/>
    <row r="257" customFormat="1" ht="14.25" customHeight="1" x14ac:dyDescent="0.45"/>
    <row r="258" customFormat="1" ht="14.25" customHeight="1" x14ac:dyDescent="0.45"/>
    <row r="259" customFormat="1" ht="14.25" customHeight="1" x14ac:dyDescent="0.45"/>
    <row r="260" customFormat="1" ht="14.25" customHeight="1" x14ac:dyDescent="0.45"/>
    <row r="261" customFormat="1" ht="14.25" customHeight="1" x14ac:dyDescent="0.45"/>
    <row r="262" customFormat="1" ht="14.25" customHeight="1" x14ac:dyDescent="0.45"/>
    <row r="263" customFormat="1" ht="14.25" customHeight="1" x14ac:dyDescent="0.45"/>
    <row r="264" customFormat="1" ht="14.25" customHeight="1" x14ac:dyDescent="0.45"/>
    <row r="265" customFormat="1" ht="14.25" customHeight="1" x14ac:dyDescent="0.45"/>
    <row r="266" customFormat="1" ht="14.25" customHeight="1" x14ac:dyDescent="0.45"/>
    <row r="267" customFormat="1" ht="14.25" customHeight="1" x14ac:dyDescent="0.45"/>
    <row r="268" customFormat="1" ht="14.25" customHeight="1" x14ac:dyDescent="0.45"/>
    <row r="269" customFormat="1" ht="14.25" customHeight="1" x14ac:dyDescent="0.45"/>
    <row r="270" customFormat="1" ht="14.25" customHeight="1" x14ac:dyDescent="0.45"/>
    <row r="271" customFormat="1" ht="14.25" customHeight="1" x14ac:dyDescent="0.45"/>
    <row r="272" customFormat="1" ht="14.25" customHeight="1" x14ac:dyDescent="0.45"/>
    <row r="273" customFormat="1" ht="14.25" customHeight="1" x14ac:dyDescent="0.45"/>
    <row r="274" customFormat="1" ht="14.25" customHeight="1" x14ac:dyDescent="0.45"/>
    <row r="275" customFormat="1" ht="14.25" customHeight="1" x14ac:dyDescent="0.45"/>
    <row r="276" customFormat="1" ht="14.25" customHeight="1" x14ac:dyDescent="0.45"/>
    <row r="277" customFormat="1" ht="14.25" customHeight="1" x14ac:dyDescent="0.45"/>
    <row r="278" customFormat="1" ht="14.25" customHeight="1" x14ac:dyDescent="0.45"/>
    <row r="279" customFormat="1" ht="14.25" customHeight="1" x14ac:dyDescent="0.45"/>
    <row r="280" customFormat="1" ht="14.25" customHeight="1" x14ac:dyDescent="0.45"/>
    <row r="281" customFormat="1" ht="14.25" customHeight="1" x14ac:dyDescent="0.45"/>
    <row r="282" customFormat="1" ht="14.25" customHeight="1" x14ac:dyDescent="0.45"/>
    <row r="283" customFormat="1" ht="14.25" customHeight="1" x14ac:dyDescent="0.45"/>
    <row r="284" customFormat="1" ht="14.25" customHeight="1" x14ac:dyDescent="0.45"/>
    <row r="285" customFormat="1" ht="14.25" customHeight="1" x14ac:dyDescent="0.45"/>
    <row r="286" customFormat="1" ht="14.25" customHeight="1" x14ac:dyDescent="0.45"/>
    <row r="287" customFormat="1" ht="14.25" customHeight="1" x14ac:dyDescent="0.45"/>
    <row r="288" customFormat="1" ht="14.25" customHeight="1" x14ac:dyDescent="0.45"/>
    <row r="289" customFormat="1" ht="14.25" customHeight="1" x14ac:dyDescent="0.45"/>
    <row r="290" customFormat="1" ht="14.25" customHeight="1" x14ac:dyDescent="0.45"/>
    <row r="291" customFormat="1" ht="14.25" customHeight="1" x14ac:dyDescent="0.45"/>
    <row r="292" customFormat="1" ht="14.25" customHeight="1" x14ac:dyDescent="0.45"/>
    <row r="293" customFormat="1" ht="14.25" customHeight="1" x14ac:dyDescent="0.45"/>
    <row r="294" customFormat="1" ht="14.25" customHeight="1" x14ac:dyDescent="0.45"/>
    <row r="295" customFormat="1" ht="14.25" customHeight="1" x14ac:dyDescent="0.45"/>
    <row r="296" customFormat="1" ht="14.25" customHeight="1" x14ac:dyDescent="0.45"/>
    <row r="297" customFormat="1" ht="14.25" customHeight="1" x14ac:dyDescent="0.45"/>
    <row r="298" customFormat="1" ht="14.25" customHeight="1" x14ac:dyDescent="0.45"/>
    <row r="299" customFormat="1" ht="14.25" customHeight="1" x14ac:dyDescent="0.45"/>
    <row r="300" customFormat="1" ht="14.25" customHeight="1" x14ac:dyDescent="0.45"/>
    <row r="301" customFormat="1" ht="14.25" customHeight="1" x14ac:dyDescent="0.45"/>
    <row r="302" customFormat="1" ht="14.25" customHeight="1" x14ac:dyDescent="0.45"/>
    <row r="303" customFormat="1" ht="14.25" customHeight="1" x14ac:dyDescent="0.45"/>
    <row r="304" customFormat="1" ht="14.25" customHeight="1" x14ac:dyDescent="0.45"/>
    <row r="305" customFormat="1" ht="14.25" customHeight="1" x14ac:dyDescent="0.45"/>
    <row r="306" customFormat="1" ht="14.25" customHeight="1" x14ac:dyDescent="0.45"/>
    <row r="307" customFormat="1" ht="14.25" customHeight="1" x14ac:dyDescent="0.45"/>
    <row r="308" customFormat="1" ht="14.25" customHeight="1" x14ac:dyDescent="0.45"/>
    <row r="309" customFormat="1" ht="14.25" customHeight="1" x14ac:dyDescent="0.45"/>
    <row r="310" customFormat="1" ht="14.25" customHeight="1" x14ac:dyDescent="0.45"/>
    <row r="311" customFormat="1" ht="14.25" customHeight="1" x14ac:dyDescent="0.45"/>
    <row r="312" customFormat="1" ht="14.25" customHeight="1" x14ac:dyDescent="0.45"/>
    <row r="313" customFormat="1" ht="14.25" customHeight="1" x14ac:dyDescent="0.45"/>
    <row r="314" customFormat="1" ht="14.25" customHeight="1" x14ac:dyDescent="0.45"/>
    <row r="315" customFormat="1" ht="14.25" customHeight="1" x14ac:dyDescent="0.45"/>
    <row r="316" customFormat="1" ht="14.25" customHeight="1" x14ac:dyDescent="0.45"/>
    <row r="317" customFormat="1" ht="14.25" customHeight="1" x14ac:dyDescent="0.45"/>
    <row r="318" customFormat="1" ht="14.25" customHeight="1" x14ac:dyDescent="0.45"/>
    <row r="319" customFormat="1" ht="14.25" customHeight="1" x14ac:dyDescent="0.45"/>
    <row r="320" customFormat="1" ht="14.25" customHeight="1" x14ac:dyDescent="0.45"/>
    <row r="321" customFormat="1" ht="14.25" customHeight="1" x14ac:dyDescent="0.45"/>
    <row r="322" customFormat="1" ht="14.25" customHeight="1" x14ac:dyDescent="0.45"/>
    <row r="323" customFormat="1" ht="14.25" customHeight="1" x14ac:dyDescent="0.45"/>
    <row r="324" customFormat="1" ht="14.25" customHeight="1" x14ac:dyDescent="0.45"/>
    <row r="325" customFormat="1" ht="14.25" customHeight="1" x14ac:dyDescent="0.45"/>
    <row r="326" customFormat="1" ht="14.25" customHeight="1" x14ac:dyDescent="0.45"/>
    <row r="327" customFormat="1" ht="14.25" customHeight="1" x14ac:dyDescent="0.45"/>
    <row r="328" customFormat="1" ht="14.25" customHeight="1" x14ac:dyDescent="0.45"/>
    <row r="329" customFormat="1" ht="14.25" customHeight="1" x14ac:dyDescent="0.45"/>
    <row r="330" customFormat="1" ht="14.25" customHeight="1" x14ac:dyDescent="0.45"/>
    <row r="331" customFormat="1" ht="14.25" customHeight="1" x14ac:dyDescent="0.45"/>
    <row r="332" customFormat="1" ht="14.25" customHeight="1" x14ac:dyDescent="0.45"/>
    <row r="333" customFormat="1" ht="14.25" customHeight="1" x14ac:dyDescent="0.45"/>
    <row r="334" customFormat="1" ht="14.25" customHeight="1" x14ac:dyDescent="0.45"/>
    <row r="335" customFormat="1" ht="14.25" customHeight="1" x14ac:dyDescent="0.45"/>
    <row r="336" customFormat="1" ht="14.25" customHeight="1" x14ac:dyDescent="0.45"/>
    <row r="337" customFormat="1" ht="14.25" customHeight="1" x14ac:dyDescent="0.45"/>
    <row r="338" customFormat="1" ht="14.25" customHeight="1" x14ac:dyDescent="0.45"/>
    <row r="339" customFormat="1" ht="14.25" customHeight="1" x14ac:dyDescent="0.45"/>
    <row r="340" customFormat="1" ht="14.25" customHeight="1" x14ac:dyDescent="0.45"/>
    <row r="341" customFormat="1" ht="14.25" customHeight="1" x14ac:dyDescent="0.45"/>
    <row r="342" customFormat="1" ht="14.25" customHeight="1" x14ac:dyDescent="0.45"/>
    <row r="343" customFormat="1" ht="14.25" customHeight="1" x14ac:dyDescent="0.45"/>
    <row r="344" customFormat="1" ht="14.25" customHeight="1" x14ac:dyDescent="0.45"/>
    <row r="345" customFormat="1" ht="14.25" customHeight="1" x14ac:dyDescent="0.45"/>
    <row r="346" customFormat="1" ht="14.25" customHeight="1" x14ac:dyDescent="0.45"/>
    <row r="347" customFormat="1" ht="14.25" customHeight="1" x14ac:dyDescent="0.45"/>
    <row r="348" customFormat="1" ht="14.25" customHeight="1" x14ac:dyDescent="0.45"/>
    <row r="349" customFormat="1" ht="14.25" customHeight="1" x14ac:dyDescent="0.45"/>
    <row r="350" customFormat="1" ht="14.25" customHeight="1" x14ac:dyDescent="0.45"/>
    <row r="351" customFormat="1" ht="14.25" customHeight="1" x14ac:dyDescent="0.45"/>
    <row r="352" customFormat="1" ht="14.25" customHeight="1" x14ac:dyDescent="0.45"/>
    <row r="353" customFormat="1" ht="14.25" customHeight="1" x14ac:dyDescent="0.45"/>
    <row r="354" customFormat="1" ht="14.25" customHeight="1" x14ac:dyDescent="0.45"/>
    <row r="355" customFormat="1" ht="14.25" customHeight="1" x14ac:dyDescent="0.45"/>
    <row r="356" customFormat="1" ht="14.25" customHeight="1" x14ac:dyDescent="0.45"/>
    <row r="357" customFormat="1" ht="14.25" customHeight="1" x14ac:dyDescent="0.45"/>
    <row r="358" customFormat="1" ht="14.25" customHeight="1" x14ac:dyDescent="0.45"/>
    <row r="359" customFormat="1" ht="14.25" customHeight="1" x14ac:dyDescent="0.45"/>
    <row r="360" customFormat="1" ht="14.25" customHeight="1" x14ac:dyDescent="0.45"/>
    <row r="361" customFormat="1" ht="14.25" customHeight="1" x14ac:dyDescent="0.45"/>
    <row r="362" customFormat="1" ht="14.25" customHeight="1" x14ac:dyDescent="0.45"/>
    <row r="363" customFormat="1" ht="14.25" customHeight="1" x14ac:dyDescent="0.45"/>
    <row r="364" customFormat="1" ht="14.25" customHeight="1" x14ac:dyDescent="0.45"/>
    <row r="365" customFormat="1" ht="14.25" customHeight="1" x14ac:dyDescent="0.45"/>
    <row r="366" customFormat="1" ht="14.25" customHeight="1" x14ac:dyDescent="0.45"/>
    <row r="367" customFormat="1" ht="14.25" customHeight="1" x14ac:dyDescent="0.45"/>
    <row r="368" customFormat="1" ht="14.25" customHeight="1" x14ac:dyDescent="0.45"/>
    <row r="369" customFormat="1" ht="14.25" customHeight="1" x14ac:dyDescent="0.45"/>
    <row r="370" customFormat="1" ht="14.25" customHeight="1" x14ac:dyDescent="0.45"/>
    <row r="371" customFormat="1" ht="14.25" customHeight="1" x14ac:dyDescent="0.45"/>
    <row r="372" customFormat="1" ht="14.25" customHeight="1" x14ac:dyDescent="0.45"/>
    <row r="373" customFormat="1" ht="14.25" customHeight="1" x14ac:dyDescent="0.45"/>
    <row r="374" customFormat="1" ht="14.25" customHeight="1" x14ac:dyDescent="0.45"/>
    <row r="375" customFormat="1" ht="14.25" customHeight="1" x14ac:dyDescent="0.45"/>
    <row r="376" customFormat="1" ht="14.25" customHeight="1" x14ac:dyDescent="0.45"/>
    <row r="377" customFormat="1" ht="14.25" customHeight="1" x14ac:dyDescent="0.45"/>
    <row r="378" customFormat="1" ht="14.25" customHeight="1" x14ac:dyDescent="0.45"/>
    <row r="379" customFormat="1" ht="14.25" customHeight="1" x14ac:dyDescent="0.45"/>
    <row r="380" customFormat="1" ht="14.25" customHeight="1" x14ac:dyDescent="0.45"/>
    <row r="381" customFormat="1" ht="14.25" customHeight="1" x14ac:dyDescent="0.45"/>
    <row r="382" customFormat="1" ht="14.25" customHeight="1" x14ac:dyDescent="0.45"/>
    <row r="383" customFormat="1" ht="14.25" customHeight="1" x14ac:dyDescent="0.45"/>
    <row r="384" customFormat="1" ht="14.25" customHeight="1" x14ac:dyDescent="0.45"/>
    <row r="385" customFormat="1" ht="14.25" customHeight="1" x14ac:dyDescent="0.45"/>
    <row r="386" customFormat="1" ht="14.25" customHeight="1" x14ac:dyDescent="0.45"/>
    <row r="387" customFormat="1" ht="14.25" customHeight="1" x14ac:dyDescent="0.45"/>
    <row r="388" customFormat="1" ht="14.25" customHeight="1" x14ac:dyDescent="0.45"/>
    <row r="389" customFormat="1" ht="14.25" customHeight="1" x14ac:dyDescent="0.45"/>
    <row r="390" customFormat="1" ht="14.25" customHeight="1" x14ac:dyDescent="0.45"/>
    <row r="391" customFormat="1" ht="14.25" customHeight="1" x14ac:dyDescent="0.45"/>
    <row r="392" customFormat="1" ht="14.25" customHeight="1" x14ac:dyDescent="0.45"/>
    <row r="393" customFormat="1" ht="14.25" customHeight="1" x14ac:dyDescent="0.45"/>
    <row r="394" customFormat="1" ht="14.25" customHeight="1" x14ac:dyDescent="0.45"/>
    <row r="395" customFormat="1" ht="14.25" customHeight="1" x14ac:dyDescent="0.45"/>
    <row r="396" customFormat="1" ht="14.25" customHeight="1" x14ac:dyDescent="0.45"/>
    <row r="397" customFormat="1" ht="14.25" customHeight="1" x14ac:dyDescent="0.45"/>
    <row r="398" customFormat="1" ht="14.25" customHeight="1" x14ac:dyDescent="0.45"/>
    <row r="399" customFormat="1" ht="14.25" customHeight="1" x14ac:dyDescent="0.45"/>
    <row r="400" customFormat="1" ht="14.25" customHeight="1" x14ac:dyDescent="0.45"/>
    <row r="401" customFormat="1" ht="14.25" customHeight="1" x14ac:dyDescent="0.45"/>
    <row r="402" customFormat="1" ht="14.25" customHeight="1" x14ac:dyDescent="0.45"/>
    <row r="403" customFormat="1" ht="14.25" customHeight="1" x14ac:dyDescent="0.45"/>
    <row r="404" customFormat="1" ht="14.25" customHeight="1" x14ac:dyDescent="0.45"/>
    <row r="405" customFormat="1" ht="14.25" customHeight="1" x14ac:dyDescent="0.45"/>
    <row r="406" customFormat="1" ht="14.25" customHeight="1" x14ac:dyDescent="0.45"/>
    <row r="407" customFormat="1" ht="14.25" customHeight="1" x14ac:dyDescent="0.45"/>
    <row r="408" customFormat="1" ht="14.25" customHeight="1" x14ac:dyDescent="0.45"/>
    <row r="409" customFormat="1" ht="14.25" customHeight="1" x14ac:dyDescent="0.45"/>
    <row r="410" customFormat="1" ht="14.25" customHeight="1" x14ac:dyDescent="0.45"/>
    <row r="411" customFormat="1" ht="14.25" customHeight="1" x14ac:dyDescent="0.45"/>
    <row r="412" customFormat="1" ht="14.25" customHeight="1" x14ac:dyDescent="0.45"/>
    <row r="413" customFormat="1" ht="14.25" customHeight="1" x14ac:dyDescent="0.45"/>
    <row r="414" customFormat="1" ht="14.25" customHeight="1" x14ac:dyDescent="0.45"/>
    <row r="415" customFormat="1" ht="14.25" customHeight="1" x14ac:dyDescent="0.45"/>
    <row r="416" customFormat="1" ht="14.25" customHeight="1" x14ac:dyDescent="0.45"/>
    <row r="417" customFormat="1" ht="14.25" customHeight="1" x14ac:dyDescent="0.45"/>
    <row r="418" customFormat="1" ht="14.25" customHeight="1" x14ac:dyDescent="0.45"/>
    <row r="419" customFormat="1" ht="14.25" customHeight="1" x14ac:dyDescent="0.45"/>
    <row r="420" customFormat="1" ht="14.25" customHeight="1" x14ac:dyDescent="0.45"/>
    <row r="421" customFormat="1" ht="14.25" customHeight="1" x14ac:dyDescent="0.45"/>
    <row r="422" customFormat="1" ht="14.25" customHeight="1" x14ac:dyDescent="0.45"/>
    <row r="423" customFormat="1" ht="14.25" customHeight="1" x14ac:dyDescent="0.45"/>
    <row r="424" customFormat="1" ht="14.25" customHeight="1" x14ac:dyDescent="0.45"/>
    <row r="425" customFormat="1" ht="14.25" customHeight="1" x14ac:dyDescent="0.45"/>
    <row r="426" customFormat="1" ht="14.25" customHeight="1" x14ac:dyDescent="0.45"/>
    <row r="427" customFormat="1" ht="14.25" customHeight="1" x14ac:dyDescent="0.45"/>
    <row r="428" customFormat="1" ht="14.25" customHeight="1" x14ac:dyDescent="0.45"/>
    <row r="429" customFormat="1" ht="14.25" customHeight="1" x14ac:dyDescent="0.45"/>
    <row r="430" customFormat="1" ht="14.25" customHeight="1" x14ac:dyDescent="0.45"/>
    <row r="431" customFormat="1" ht="14.25" customHeight="1" x14ac:dyDescent="0.45"/>
    <row r="432" customFormat="1" ht="14.25" customHeight="1" x14ac:dyDescent="0.45"/>
    <row r="433" customFormat="1" ht="14.25" customHeight="1" x14ac:dyDescent="0.45"/>
    <row r="434" customFormat="1" ht="14.25" customHeight="1" x14ac:dyDescent="0.45"/>
    <row r="435" customFormat="1" ht="14.25" customHeight="1" x14ac:dyDescent="0.45"/>
    <row r="436" customFormat="1" ht="14.25" customHeight="1" x14ac:dyDescent="0.45"/>
    <row r="437" customFormat="1" ht="14.25" customHeight="1" x14ac:dyDescent="0.45"/>
    <row r="438" customFormat="1" ht="14.25" customHeight="1" x14ac:dyDescent="0.45"/>
    <row r="439" customFormat="1" ht="14.25" customHeight="1" x14ac:dyDescent="0.45"/>
    <row r="440" customFormat="1" ht="14.25" customHeight="1" x14ac:dyDescent="0.45"/>
    <row r="441" customFormat="1" ht="14.25" customHeight="1" x14ac:dyDescent="0.45"/>
    <row r="442" customFormat="1" ht="14.25" customHeight="1" x14ac:dyDescent="0.45"/>
    <row r="443" customFormat="1" ht="14.25" customHeight="1" x14ac:dyDescent="0.45"/>
    <row r="444" customFormat="1" ht="14.25" customHeight="1" x14ac:dyDescent="0.45"/>
    <row r="445" customFormat="1" ht="14.25" customHeight="1" x14ac:dyDescent="0.45"/>
    <row r="446" customFormat="1" ht="14.25" customHeight="1" x14ac:dyDescent="0.45"/>
    <row r="447" customFormat="1" ht="14.25" customHeight="1" x14ac:dyDescent="0.45"/>
    <row r="448" customFormat="1" ht="14.25" customHeight="1" x14ac:dyDescent="0.45"/>
    <row r="449" customFormat="1" ht="14.25" customHeight="1" x14ac:dyDescent="0.45"/>
    <row r="450" customFormat="1" ht="14.25" customHeight="1" x14ac:dyDescent="0.45"/>
    <row r="451" customFormat="1" ht="14.25" customHeight="1" x14ac:dyDescent="0.45"/>
    <row r="452" customFormat="1" ht="14.25" customHeight="1" x14ac:dyDescent="0.45"/>
    <row r="453" customFormat="1" ht="14.25" customHeight="1" x14ac:dyDescent="0.45"/>
    <row r="454" customFormat="1" ht="14.25" customHeight="1" x14ac:dyDescent="0.45"/>
    <row r="455" customFormat="1" ht="14.25" customHeight="1" x14ac:dyDescent="0.45"/>
    <row r="456" customFormat="1" ht="14.25" customHeight="1" x14ac:dyDescent="0.45"/>
    <row r="457" customFormat="1" ht="14.25" customHeight="1" x14ac:dyDescent="0.45"/>
    <row r="458" customFormat="1" ht="14.25" customHeight="1" x14ac:dyDescent="0.45"/>
    <row r="459" customFormat="1" ht="14.25" customHeight="1" x14ac:dyDescent="0.45"/>
    <row r="460" customFormat="1" ht="14.25" customHeight="1" x14ac:dyDescent="0.45"/>
    <row r="461" customFormat="1" ht="14.25" customHeight="1" x14ac:dyDescent="0.45"/>
    <row r="462" customFormat="1" ht="14.25" customHeight="1" x14ac:dyDescent="0.45"/>
    <row r="463" customFormat="1" ht="14.25" customHeight="1" x14ac:dyDescent="0.45"/>
    <row r="464" customFormat="1" ht="14.25" customHeight="1" x14ac:dyDescent="0.45"/>
    <row r="465" customFormat="1" ht="14.25" customHeight="1" x14ac:dyDescent="0.45"/>
    <row r="466" customFormat="1" ht="14.25" customHeight="1" x14ac:dyDescent="0.45"/>
    <row r="467" customFormat="1" ht="14.25" customHeight="1" x14ac:dyDescent="0.45"/>
    <row r="468" customFormat="1" ht="14.25" customHeight="1" x14ac:dyDescent="0.45"/>
    <row r="469" customFormat="1" ht="14.25" customHeight="1" x14ac:dyDescent="0.45"/>
    <row r="470" customFormat="1" ht="14.25" customHeight="1" x14ac:dyDescent="0.45"/>
    <row r="471" customFormat="1" ht="14.25" customHeight="1" x14ac:dyDescent="0.45"/>
    <row r="472" customFormat="1" ht="14.25" customHeight="1" x14ac:dyDescent="0.45"/>
    <row r="473" customFormat="1" ht="14.25" customHeight="1" x14ac:dyDescent="0.45"/>
    <row r="474" customFormat="1" ht="14.25" customHeight="1" x14ac:dyDescent="0.45"/>
    <row r="475" customFormat="1" ht="14.25" customHeight="1" x14ac:dyDescent="0.45"/>
    <row r="476" customFormat="1" ht="14.25" customHeight="1" x14ac:dyDescent="0.45"/>
    <row r="477" customFormat="1" ht="14.25" customHeight="1" x14ac:dyDescent="0.45"/>
    <row r="478" customFormat="1" ht="14.25" customHeight="1" x14ac:dyDescent="0.45"/>
    <row r="479" customFormat="1" ht="14.25" customHeight="1" x14ac:dyDescent="0.45"/>
    <row r="480" customFormat="1" ht="14.25" customHeight="1" x14ac:dyDescent="0.45"/>
    <row r="481" customFormat="1" ht="14.25" customHeight="1" x14ac:dyDescent="0.45"/>
    <row r="482" customFormat="1" ht="14.25" customHeight="1" x14ac:dyDescent="0.45"/>
    <row r="483" customFormat="1" ht="14.25" customHeight="1" x14ac:dyDescent="0.45"/>
    <row r="484" customFormat="1" ht="14.25" customHeight="1" x14ac:dyDescent="0.45"/>
    <row r="485" customFormat="1" ht="14.25" customHeight="1" x14ac:dyDescent="0.45"/>
    <row r="486" customFormat="1" ht="14.25" customHeight="1" x14ac:dyDescent="0.45"/>
    <row r="487" customFormat="1" ht="14.25" customHeight="1" x14ac:dyDescent="0.45"/>
    <row r="488" customFormat="1" ht="14.25" customHeight="1" x14ac:dyDescent="0.45"/>
    <row r="489" customFormat="1" ht="14.25" customHeight="1" x14ac:dyDescent="0.45"/>
    <row r="490" customFormat="1" ht="14.25" customHeight="1" x14ac:dyDescent="0.45"/>
    <row r="491" customFormat="1" ht="14.25" customHeight="1" x14ac:dyDescent="0.45"/>
    <row r="492" customFormat="1" ht="14.25" customHeight="1" x14ac:dyDescent="0.45"/>
    <row r="493" customFormat="1" ht="14.25" customHeight="1" x14ac:dyDescent="0.45"/>
    <row r="494" customFormat="1" ht="14.25" customHeight="1" x14ac:dyDescent="0.45"/>
    <row r="495" customFormat="1" ht="14.25" customHeight="1" x14ac:dyDescent="0.45"/>
    <row r="496" customFormat="1" ht="14.25" customHeight="1" x14ac:dyDescent="0.45"/>
    <row r="497" customFormat="1" ht="14.25" customHeight="1" x14ac:dyDescent="0.45"/>
    <row r="498" customFormat="1" ht="14.25" customHeight="1" x14ac:dyDescent="0.45"/>
    <row r="499" customFormat="1" ht="14.25" customHeight="1" x14ac:dyDescent="0.45"/>
    <row r="500" customFormat="1" ht="14.25" customHeight="1" x14ac:dyDescent="0.45"/>
    <row r="501" customFormat="1" ht="14.25" customHeight="1" x14ac:dyDescent="0.45"/>
    <row r="502" customFormat="1" ht="14.25" customHeight="1" x14ac:dyDescent="0.45"/>
    <row r="503" customFormat="1" ht="14.25" customHeight="1" x14ac:dyDescent="0.45"/>
    <row r="504" customFormat="1" ht="14.25" customHeight="1" x14ac:dyDescent="0.45"/>
    <row r="505" customFormat="1" ht="14.25" customHeight="1" x14ac:dyDescent="0.45"/>
    <row r="506" customFormat="1" ht="14.25" customHeight="1" x14ac:dyDescent="0.45"/>
    <row r="507" customFormat="1" ht="14.25" customHeight="1" x14ac:dyDescent="0.45"/>
    <row r="508" customFormat="1" ht="14.25" customHeight="1" x14ac:dyDescent="0.45"/>
    <row r="509" customFormat="1" ht="14.25" customHeight="1" x14ac:dyDescent="0.45"/>
    <row r="510" customFormat="1" ht="14.25" customHeight="1" x14ac:dyDescent="0.45"/>
    <row r="511" customFormat="1" ht="14.25" customHeight="1" x14ac:dyDescent="0.45"/>
    <row r="512" customFormat="1" ht="14.25" customHeight="1" x14ac:dyDescent="0.45"/>
    <row r="513" customFormat="1" ht="14.25" customHeight="1" x14ac:dyDescent="0.45"/>
    <row r="514" customFormat="1" ht="14.25" customHeight="1" x14ac:dyDescent="0.45"/>
    <row r="515" customFormat="1" ht="14.25" customHeight="1" x14ac:dyDescent="0.45"/>
    <row r="516" customFormat="1" ht="14.25" customHeight="1" x14ac:dyDescent="0.45"/>
    <row r="517" customFormat="1" ht="14.25" customHeight="1" x14ac:dyDescent="0.45"/>
    <row r="518" customFormat="1" ht="14.25" customHeight="1" x14ac:dyDescent="0.45"/>
    <row r="519" customFormat="1" ht="14.25" customHeight="1" x14ac:dyDescent="0.45"/>
    <row r="520" customFormat="1" ht="14.25" customHeight="1" x14ac:dyDescent="0.45"/>
    <row r="521" customFormat="1" ht="14.25" customHeight="1" x14ac:dyDescent="0.45"/>
    <row r="522" customFormat="1" ht="14.25" customHeight="1" x14ac:dyDescent="0.45"/>
    <row r="523" customFormat="1" ht="14.25" customHeight="1" x14ac:dyDescent="0.45"/>
    <row r="524" customFormat="1" ht="14.25" customHeight="1" x14ac:dyDescent="0.45"/>
    <row r="525" customFormat="1" ht="14.25" customHeight="1" x14ac:dyDescent="0.45"/>
    <row r="526" customFormat="1" ht="14.25" customHeight="1" x14ac:dyDescent="0.45"/>
    <row r="527" customFormat="1" ht="14.25" customHeight="1" x14ac:dyDescent="0.45"/>
    <row r="528" customFormat="1" ht="14.25" customHeight="1" x14ac:dyDescent="0.45"/>
    <row r="529" customFormat="1" ht="14.25" customHeight="1" x14ac:dyDescent="0.45"/>
    <row r="530" customFormat="1" ht="14.25" customHeight="1" x14ac:dyDescent="0.45"/>
    <row r="531" customFormat="1" ht="14.25" customHeight="1" x14ac:dyDescent="0.45"/>
    <row r="532" customFormat="1" ht="14.25" customHeight="1" x14ac:dyDescent="0.45"/>
    <row r="533" customFormat="1" ht="14.25" customHeight="1" x14ac:dyDescent="0.45"/>
    <row r="534" customFormat="1" ht="14.25" customHeight="1" x14ac:dyDescent="0.45"/>
    <row r="535" customFormat="1" ht="14.25" customHeight="1" x14ac:dyDescent="0.45"/>
    <row r="536" customFormat="1" ht="14.25" customHeight="1" x14ac:dyDescent="0.45"/>
    <row r="537" customFormat="1" ht="14.25" customHeight="1" x14ac:dyDescent="0.45"/>
    <row r="538" customFormat="1" ht="14.25" customHeight="1" x14ac:dyDescent="0.45"/>
    <row r="539" customFormat="1" ht="14.25" customHeight="1" x14ac:dyDescent="0.45"/>
    <row r="540" customFormat="1" ht="14.25" customHeight="1" x14ac:dyDescent="0.45"/>
    <row r="541" customFormat="1" ht="14.25" customHeight="1" x14ac:dyDescent="0.45"/>
    <row r="542" customFormat="1" ht="14.25" customHeight="1" x14ac:dyDescent="0.45"/>
    <row r="543" customFormat="1" ht="14.25" customHeight="1" x14ac:dyDescent="0.45"/>
    <row r="544" customFormat="1" ht="14.25" customHeight="1" x14ac:dyDescent="0.45"/>
    <row r="545" customFormat="1" ht="14.25" customHeight="1" x14ac:dyDescent="0.45"/>
    <row r="546" customFormat="1" ht="14.25" customHeight="1" x14ac:dyDescent="0.45"/>
    <row r="547" customFormat="1" ht="14.25" customHeight="1" x14ac:dyDescent="0.45"/>
    <row r="548" customFormat="1" ht="14.25" customHeight="1" x14ac:dyDescent="0.45"/>
    <row r="549" customFormat="1" ht="14.25" customHeight="1" x14ac:dyDescent="0.45"/>
    <row r="550" customFormat="1" ht="14.25" customHeight="1" x14ac:dyDescent="0.45"/>
    <row r="551" customFormat="1" ht="14.25" customHeight="1" x14ac:dyDescent="0.45"/>
    <row r="552" customFormat="1" ht="14.25" customHeight="1" x14ac:dyDescent="0.45"/>
    <row r="553" customFormat="1" ht="14.25" customHeight="1" x14ac:dyDescent="0.45"/>
    <row r="554" customFormat="1" ht="14.25" customHeight="1" x14ac:dyDescent="0.45"/>
    <row r="555" customFormat="1" ht="14.25" customHeight="1" x14ac:dyDescent="0.45"/>
    <row r="556" customFormat="1" ht="14.25" customHeight="1" x14ac:dyDescent="0.45"/>
    <row r="557" customFormat="1" ht="14.25" customHeight="1" x14ac:dyDescent="0.45"/>
    <row r="558" customFormat="1" ht="14.25" customHeight="1" x14ac:dyDescent="0.45"/>
    <row r="559" customFormat="1" ht="14.25" customHeight="1" x14ac:dyDescent="0.45"/>
    <row r="560" customFormat="1" ht="14.25" customHeight="1" x14ac:dyDescent="0.45"/>
    <row r="561" customFormat="1" ht="14.25" customHeight="1" x14ac:dyDescent="0.45"/>
    <row r="562" customFormat="1" ht="14.25" customHeight="1" x14ac:dyDescent="0.45"/>
    <row r="563" customFormat="1" ht="14.25" customHeight="1" x14ac:dyDescent="0.45"/>
    <row r="564" customFormat="1" ht="14.25" customHeight="1" x14ac:dyDescent="0.45"/>
    <row r="565" customFormat="1" ht="14.25" customHeight="1" x14ac:dyDescent="0.45"/>
    <row r="566" customFormat="1" ht="14.25" customHeight="1" x14ac:dyDescent="0.45"/>
    <row r="567" customFormat="1" ht="14.25" customHeight="1" x14ac:dyDescent="0.45"/>
    <row r="568" customFormat="1" ht="14.25" customHeight="1" x14ac:dyDescent="0.45"/>
    <row r="569" customFormat="1" ht="14.25" customHeight="1" x14ac:dyDescent="0.45"/>
    <row r="570" customFormat="1" ht="14.25" customHeight="1" x14ac:dyDescent="0.45"/>
    <row r="571" customFormat="1" ht="14.25" customHeight="1" x14ac:dyDescent="0.45"/>
    <row r="572" customFormat="1" ht="14.25" customHeight="1" x14ac:dyDescent="0.45"/>
    <row r="573" customFormat="1" ht="14.25" customHeight="1" x14ac:dyDescent="0.45"/>
    <row r="574" customFormat="1" ht="14.25" customHeight="1" x14ac:dyDescent="0.45"/>
    <row r="575" customFormat="1" ht="14.25" customHeight="1" x14ac:dyDescent="0.45"/>
    <row r="576" customFormat="1" ht="14.25" customHeight="1" x14ac:dyDescent="0.45"/>
    <row r="577" customFormat="1" ht="14.25" customHeight="1" x14ac:dyDescent="0.45"/>
    <row r="578" customFormat="1" ht="14.25" customHeight="1" x14ac:dyDescent="0.45"/>
    <row r="579" customFormat="1" ht="14.25" customHeight="1" x14ac:dyDescent="0.45"/>
    <row r="580" customFormat="1" ht="14.25" customHeight="1" x14ac:dyDescent="0.45"/>
    <row r="581" customFormat="1" ht="14.25" customHeight="1" x14ac:dyDescent="0.45"/>
    <row r="582" customFormat="1" ht="14.25" customHeight="1" x14ac:dyDescent="0.45"/>
    <row r="583" customFormat="1" ht="14.25" customHeight="1" x14ac:dyDescent="0.45"/>
    <row r="584" customFormat="1" ht="14.25" customHeight="1" x14ac:dyDescent="0.45"/>
    <row r="585" customFormat="1" ht="14.25" customHeight="1" x14ac:dyDescent="0.45"/>
    <row r="586" customFormat="1" ht="14.25" customHeight="1" x14ac:dyDescent="0.45"/>
    <row r="587" customFormat="1" ht="14.25" customHeight="1" x14ac:dyDescent="0.45"/>
    <row r="588" customFormat="1" ht="14.25" customHeight="1" x14ac:dyDescent="0.45"/>
    <row r="589" customFormat="1" ht="14.25" customHeight="1" x14ac:dyDescent="0.45"/>
    <row r="590" customFormat="1" ht="14.25" customHeight="1" x14ac:dyDescent="0.45"/>
    <row r="591" customFormat="1" ht="14.25" customHeight="1" x14ac:dyDescent="0.45"/>
    <row r="592" customFormat="1" ht="14.25" customHeight="1" x14ac:dyDescent="0.45"/>
    <row r="593" customFormat="1" ht="14.25" customHeight="1" x14ac:dyDescent="0.45"/>
    <row r="594" customFormat="1" ht="14.25" customHeight="1" x14ac:dyDescent="0.45"/>
    <row r="595" customFormat="1" ht="14.25" customHeight="1" x14ac:dyDescent="0.45"/>
    <row r="596" customFormat="1" ht="14.25" customHeight="1" x14ac:dyDescent="0.45"/>
    <row r="597" customFormat="1" ht="14.25" customHeight="1" x14ac:dyDescent="0.45"/>
    <row r="598" customFormat="1" ht="14.25" customHeight="1" x14ac:dyDescent="0.45"/>
    <row r="599" customFormat="1" ht="14.25" customHeight="1" x14ac:dyDescent="0.45"/>
    <row r="600" customFormat="1" ht="14.25" customHeight="1" x14ac:dyDescent="0.45"/>
    <row r="601" customFormat="1" ht="14.25" customHeight="1" x14ac:dyDescent="0.45"/>
    <row r="602" customFormat="1" ht="14.25" customHeight="1" x14ac:dyDescent="0.45"/>
    <row r="603" customFormat="1" ht="14.25" customHeight="1" x14ac:dyDescent="0.45"/>
    <row r="604" customFormat="1" ht="14.25" customHeight="1" x14ac:dyDescent="0.45"/>
    <row r="605" customFormat="1" ht="14.25" customHeight="1" x14ac:dyDescent="0.45"/>
    <row r="606" customFormat="1" ht="14.25" customHeight="1" x14ac:dyDescent="0.45"/>
    <row r="607" customFormat="1" ht="14.25" customHeight="1" x14ac:dyDescent="0.45"/>
    <row r="608" customFormat="1" ht="14.25" customHeight="1" x14ac:dyDescent="0.45"/>
    <row r="609" customFormat="1" ht="14.25" customHeight="1" x14ac:dyDescent="0.45"/>
    <row r="610" customFormat="1" ht="14.25" customHeight="1" x14ac:dyDescent="0.45"/>
    <row r="611" customFormat="1" ht="14.25" customHeight="1" x14ac:dyDescent="0.45"/>
    <row r="612" customFormat="1" ht="14.25" customHeight="1" x14ac:dyDescent="0.45"/>
    <row r="613" customFormat="1" ht="14.25" customHeight="1" x14ac:dyDescent="0.45"/>
    <row r="614" customFormat="1" ht="14.25" customHeight="1" x14ac:dyDescent="0.45"/>
    <row r="615" customFormat="1" ht="14.25" customHeight="1" x14ac:dyDescent="0.45"/>
    <row r="616" customFormat="1" ht="14.25" customHeight="1" x14ac:dyDescent="0.45"/>
    <row r="617" customFormat="1" ht="14.25" customHeight="1" x14ac:dyDescent="0.45"/>
    <row r="618" customFormat="1" ht="14.25" customHeight="1" x14ac:dyDescent="0.45"/>
    <row r="619" customFormat="1" ht="14.25" customHeight="1" x14ac:dyDescent="0.45"/>
    <row r="620" customFormat="1" ht="14.25" customHeight="1" x14ac:dyDescent="0.45"/>
    <row r="621" customFormat="1" ht="14.25" customHeight="1" x14ac:dyDescent="0.45"/>
    <row r="622" customFormat="1" ht="14.25" customHeight="1" x14ac:dyDescent="0.45"/>
    <row r="623" customFormat="1" ht="14.25" customHeight="1" x14ac:dyDescent="0.45"/>
    <row r="624" customFormat="1" ht="14.25" customHeight="1" x14ac:dyDescent="0.45"/>
    <row r="625" customFormat="1" ht="14.25" customHeight="1" x14ac:dyDescent="0.45"/>
    <row r="626" customFormat="1" ht="14.25" customHeight="1" x14ac:dyDescent="0.45"/>
    <row r="627" customFormat="1" ht="14.25" customHeight="1" x14ac:dyDescent="0.45"/>
    <row r="628" customFormat="1" ht="14.25" customHeight="1" x14ac:dyDescent="0.45"/>
    <row r="629" customFormat="1" ht="14.25" customHeight="1" x14ac:dyDescent="0.45"/>
    <row r="630" customFormat="1" ht="14.25" customHeight="1" x14ac:dyDescent="0.45"/>
    <row r="631" customFormat="1" ht="14.25" customHeight="1" x14ac:dyDescent="0.45"/>
    <row r="632" customFormat="1" ht="14.25" customHeight="1" x14ac:dyDescent="0.45"/>
    <row r="633" customFormat="1" ht="14.25" customHeight="1" x14ac:dyDescent="0.45"/>
    <row r="634" customFormat="1" ht="14.25" customHeight="1" x14ac:dyDescent="0.45"/>
    <row r="635" customFormat="1" ht="14.25" customHeight="1" x14ac:dyDescent="0.45"/>
    <row r="636" customFormat="1" ht="14.25" customHeight="1" x14ac:dyDescent="0.45"/>
    <row r="637" customFormat="1" ht="14.25" customHeight="1" x14ac:dyDescent="0.45"/>
    <row r="638" customFormat="1" ht="14.25" customHeight="1" x14ac:dyDescent="0.45"/>
    <row r="639" customFormat="1" ht="14.25" customHeight="1" x14ac:dyDescent="0.45"/>
    <row r="640" customFormat="1" ht="14.25" customHeight="1" x14ac:dyDescent="0.45"/>
    <row r="641" customFormat="1" ht="14.25" customHeight="1" x14ac:dyDescent="0.45"/>
    <row r="642" customFormat="1" ht="14.25" customHeight="1" x14ac:dyDescent="0.45"/>
    <row r="643" customFormat="1" ht="14.25" customHeight="1" x14ac:dyDescent="0.45"/>
    <row r="644" customFormat="1" ht="14.25" customHeight="1" x14ac:dyDescent="0.45"/>
    <row r="645" customFormat="1" ht="14.25" customHeight="1" x14ac:dyDescent="0.45"/>
    <row r="646" customFormat="1" ht="14.25" customHeight="1" x14ac:dyDescent="0.45"/>
    <row r="647" customFormat="1" ht="14.25" customHeight="1" x14ac:dyDescent="0.45"/>
    <row r="648" customFormat="1" ht="14.25" customHeight="1" x14ac:dyDescent="0.45"/>
    <row r="649" customFormat="1" ht="14.25" customHeight="1" x14ac:dyDescent="0.45"/>
    <row r="650" customFormat="1" ht="14.25" customHeight="1" x14ac:dyDescent="0.45"/>
    <row r="651" customFormat="1" ht="14.25" customHeight="1" x14ac:dyDescent="0.45"/>
    <row r="652" customFormat="1" ht="14.25" customHeight="1" x14ac:dyDescent="0.45"/>
    <row r="653" customFormat="1" ht="14.25" customHeight="1" x14ac:dyDescent="0.45"/>
    <row r="654" customFormat="1" ht="14.25" customHeight="1" x14ac:dyDescent="0.45"/>
    <row r="655" customFormat="1" ht="14.25" customHeight="1" x14ac:dyDescent="0.45"/>
    <row r="656" customFormat="1" ht="14.25" customHeight="1" x14ac:dyDescent="0.45"/>
    <row r="657" customFormat="1" ht="14.25" customHeight="1" x14ac:dyDescent="0.45"/>
    <row r="658" customFormat="1" ht="14.25" customHeight="1" x14ac:dyDescent="0.45"/>
    <row r="659" customFormat="1" ht="14.25" customHeight="1" x14ac:dyDescent="0.45"/>
    <row r="660" customFormat="1" ht="14.25" customHeight="1" x14ac:dyDescent="0.45"/>
    <row r="661" customFormat="1" ht="14.25" customHeight="1" x14ac:dyDescent="0.45"/>
    <row r="662" customFormat="1" ht="14.25" customHeight="1" x14ac:dyDescent="0.45"/>
    <row r="663" customFormat="1" ht="14.25" customHeight="1" x14ac:dyDescent="0.45"/>
    <row r="664" customFormat="1" ht="14.25" customHeight="1" x14ac:dyDescent="0.45"/>
    <row r="665" customFormat="1" ht="14.25" customHeight="1" x14ac:dyDescent="0.45"/>
    <row r="666" customFormat="1" ht="14.25" customHeight="1" x14ac:dyDescent="0.45"/>
    <row r="667" customFormat="1" ht="14.25" customHeight="1" x14ac:dyDescent="0.45"/>
    <row r="668" customFormat="1" ht="14.25" customHeight="1" x14ac:dyDescent="0.45"/>
    <row r="669" customFormat="1" ht="14.25" customHeight="1" x14ac:dyDescent="0.45"/>
    <row r="670" customFormat="1" ht="14.25" customHeight="1" x14ac:dyDescent="0.45"/>
    <row r="671" customFormat="1" ht="14.25" customHeight="1" x14ac:dyDescent="0.45"/>
    <row r="672" customFormat="1" ht="14.25" customHeight="1" x14ac:dyDescent="0.45"/>
    <row r="673" customFormat="1" ht="14.25" customHeight="1" x14ac:dyDescent="0.45"/>
    <row r="674" customFormat="1" ht="14.25" customHeight="1" x14ac:dyDescent="0.45"/>
    <row r="675" customFormat="1" ht="14.25" customHeight="1" x14ac:dyDescent="0.45"/>
    <row r="676" customFormat="1" ht="14.25" customHeight="1" x14ac:dyDescent="0.45"/>
    <row r="677" customFormat="1" ht="14.25" customHeight="1" x14ac:dyDescent="0.45"/>
    <row r="678" customFormat="1" ht="14.25" customHeight="1" x14ac:dyDescent="0.45"/>
    <row r="679" customFormat="1" ht="14.25" customHeight="1" x14ac:dyDescent="0.45"/>
    <row r="680" customFormat="1" ht="14.25" customHeight="1" x14ac:dyDescent="0.45"/>
    <row r="681" customFormat="1" ht="14.25" customHeight="1" x14ac:dyDescent="0.45"/>
    <row r="682" customFormat="1" ht="14.25" customHeight="1" x14ac:dyDescent="0.45"/>
    <row r="683" customFormat="1" ht="14.25" customHeight="1" x14ac:dyDescent="0.45"/>
    <row r="684" customFormat="1" ht="14.25" customHeight="1" x14ac:dyDescent="0.45"/>
    <row r="685" customFormat="1" ht="14.25" customHeight="1" x14ac:dyDescent="0.45"/>
    <row r="686" customFormat="1" ht="14.25" customHeight="1" x14ac:dyDescent="0.45"/>
    <row r="687" customFormat="1" ht="14.25" customHeight="1" x14ac:dyDescent="0.45"/>
    <row r="688" customFormat="1" ht="14.25" customHeight="1" x14ac:dyDescent="0.45"/>
    <row r="689" customFormat="1" ht="14.25" customHeight="1" x14ac:dyDescent="0.45"/>
    <row r="690" customFormat="1" ht="14.25" customHeight="1" x14ac:dyDescent="0.45"/>
    <row r="691" customFormat="1" ht="14.25" customHeight="1" x14ac:dyDescent="0.45"/>
    <row r="692" customFormat="1" ht="14.25" customHeight="1" x14ac:dyDescent="0.45"/>
    <row r="693" customFormat="1" ht="14.25" customHeight="1" x14ac:dyDescent="0.45"/>
    <row r="694" customFormat="1" ht="14.25" customHeight="1" x14ac:dyDescent="0.45"/>
    <row r="695" customFormat="1" ht="14.25" customHeight="1" x14ac:dyDescent="0.45"/>
    <row r="696" customFormat="1" ht="14.25" customHeight="1" x14ac:dyDescent="0.45"/>
    <row r="697" customFormat="1" ht="14.25" customHeight="1" x14ac:dyDescent="0.45"/>
    <row r="698" customFormat="1" ht="14.25" customHeight="1" x14ac:dyDescent="0.45"/>
    <row r="699" customFormat="1" ht="14.25" customHeight="1" x14ac:dyDescent="0.45"/>
    <row r="700" customFormat="1" ht="14.25" customHeight="1" x14ac:dyDescent="0.45"/>
    <row r="701" customFormat="1" ht="14.25" customHeight="1" x14ac:dyDescent="0.45"/>
    <row r="702" customFormat="1" ht="14.25" customHeight="1" x14ac:dyDescent="0.45"/>
    <row r="703" customFormat="1" ht="14.25" customHeight="1" x14ac:dyDescent="0.45"/>
    <row r="704" customFormat="1" ht="14.25" customHeight="1" x14ac:dyDescent="0.45"/>
    <row r="705" customFormat="1" ht="14.25" customHeight="1" x14ac:dyDescent="0.45"/>
    <row r="706" customFormat="1" ht="14.25" customHeight="1" x14ac:dyDescent="0.45"/>
    <row r="707" customFormat="1" ht="14.25" customHeight="1" x14ac:dyDescent="0.45"/>
    <row r="708" customFormat="1" ht="14.25" customHeight="1" x14ac:dyDescent="0.45"/>
    <row r="709" customFormat="1" ht="14.25" customHeight="1" x14ac:dyDescent="0.45"/>
    <row r="710" customFormat="1" ht="14.25" customHeight="1" x14ac:dyDescent="0.45"/>
    <row r="711" customFormat="1" ht="14.25" customHeight="1" x14ac:dyDescent="0.45"/>
    <row r="712" customFormat="1" ht="14.25" customHeight="1" x14ac:dyDescent="0.45"/>
    <row r="713" customFormat="1" ht="14.25" customHeight="1" x14ac:dyDescent="0.45"/>
    <row r="714" customFormat="1" ht="14.25" customHeight="1" x14ac:dyDescent="0.45"/>
    <row r="715" customFormat="1" ht="14.25" customHeight="1" x14ac:dyDescent="0.45"/>
    <row r="716" customFormat="1" ht="14.25" customHeight="1" x14ac:dyDescent="0.45"/>
    <row r="717" customFormat="1" ht="14.25" customHeight="1" x14ac:dyDescent="0.45"/>
    <row r="718" customFormat="1" ht="14.25" customHeight="1" x14ac:dyDescent="0.45"/>
    <row r="719" customFormat="1" ht="14.25" customHeight="1" x14ac:dyDescent="0.45"/>
    <row r="720" customFormat="1" ht="14.25" customHeight="1" x14ac:dyDescent="0.45"/>
    <row r="721" customFormat="1" ht="14.25" customHeight="1" x14ac:dyDescent="0.45"/>
    <row r="722" customFormat="1" ht="14.25" customHeight="1" x14ac:dyDescent="0.45"/>
    <row r="723" customFormat="1" ht="14.25" customHeight="1" x14ac:dyDescent="0.45"/>
    <row r="724" customFormat="1" ht="14.25" customHeight="1" x14ac:dyDescent="0.45"/>
    <row r="725" customFormat="1" ht="14.25" customHeight="1" x14ac:dyDescent="0.45"/>
    <row r="726" customFormat="1" ht="14.25" customHeight="1" x14ac:dyDescent="0.45"/>
    <row r="727" customFormat="1" ht="14.25" customHeight="1" x14ac:dyDescent="0.45"/>
    <row r="728" customFormat="1" ht="14.25" customHeight="1" x14ac:dyDescent="0.45"/>
    <row r="729" customFormat="1" ht="14.25" customHeight="1" x14ac:dyDescent="0.45"/>
    <row r="730" customFormat="1" ht="14.25" customHeight="1" x14ac:dyDescent="0.45"/>
    <row r="731" customFormat="1" ht="14.25" customHeight="1" x14ac:dyDescent="0.45"/>
    <row r="732" customFormat="1" ht="14.25" customHeight="1" x14ac:dyDescent="0.45"/>
    <row r="733" customFormat="1" ht="14.25" customHeight="1" x14ac:dyDescent="0.45"/>
    <row r="734" customFormat="1" ht="14.25" customHeight="1" x14ac:dyDescent="0.45"/>
    <row r="735" customFormat="1" ht="14.25" customHeight="1" x14ac:dyDescent="0.45"/>
    <row r="736" customFormat="1" ht="14.25" customHeight="1" x14ac:dyDescent="0.45"/>
    <row r="737" customFormat="1" ht="14.25" customHeight="1" x14ac:dyDescent="0.45"/>
    <row r="738" customFormat="1" ht="14.25" customHeight="1" x14ac:dyDescent="0.45"/>
    <row r="739" customFormat="1" ht="14.25" customHeight="1" x14ac:dyDescent="0.45"/>
    <row r="740" customFormat="1" ht="14.25" customHeight="1" x14ac:dyDescent="0.45"/>
    <row r="741" customFormat="1" ht="14.25" customHeight="1" x14ac:dyDescent="0.45"/>
    <row r="742" customFormat="1" ht="14.25" customHeight="1" x14ac:dyDescent="0.45"/>
    <row r="743" customFormat="1" ht="14.25" customHeight="1" x14ac:dyDescent="0.45"/>
    <row r="744" customFormat="1" ht="14.25" customHeight="1" x14ac:dyDescent="0.45"/>
    <row r="745" customFormat="1" ht="14.25" customHeight="1" x14ac:dyDescent="0.45"/>
    <row r="746" customFormat="1" ht="14.25" customHeight="1" x14ac:dyDescent="0.45"/>
    <row r="747" customFormat="1" ht="14.25" customHeight="1" x14ac:dyDescent="0.45"/>
    <row r="748" customFormat="1" ht="14.25" customHeight="1" x14ac:dyDescent="0.45"/>
    <row r="749" customFormat="1" ht="14.25" customHeight="1" x14ac:dyDescent="0.45"/>
    <row r="750" customFormat="1" ht="14.25" customHeight="1" x14ac:dyDescent="0.45"/>
    <row r="751" customFormat="1" ht="14.25" customHeight="1" x14ac:dyDescent="0.45"/>
    <row r="752" customFormat="1" ht="14.25" customHeight="1" x14ac:dyDescent="0.45"/>
    <row r="753" customFormat="1" ht="14.25" customHeight="1" x14ac:dyDescent="0.45"/>
    <row r="754" customFormat="1" ht="14.25" customHeight="1" x14ac:dyDescent="0.45"/>
    <row r="755" customFormat="1" ht="14.25" customHeight="1" x14ac:dyDescent="0.45"/>
    <row r="756" customFormat="1" ht="14.25" customHeight="1" x14ac:dyDescent="0.45"/>
    <row r="757" customFormat="1" ht="14.25" customHeight="1" x14ac:dyDescent="0.45"/>
    <row r="758" customFormat="1" ht="14.25" customHeight="1" x14ac:dyDescent="0.45"/>
    <row r="759" customFormat="1" ht="14.25" customHeight="1" x14ac:dyDescent="0.45"/>
    <row r="760" customFormat="1" ht="14.25" customHeight="1" x14ac:dyDescent="0.45"/>
    <row r="761" customFormat="1" ht="14.25" customHeight="1" x14ac:dyDescent="0.45"/>
    <row r="762" customFormat="1" ht="14.25" customHeight="1" x14ac:dyDescent="0.45"/>
    <row r="763" customFormat="1" ht="14.25" customHeight="1" x14ac:dyDescent="0.45"/>
    <row r="764" customFormat="1" ht="14.25" customHeight="1" x14ac:dyDescent="0.45"/>
    <row r="765" customFormat="1" ht="14.25" customHeight="1" x14ac:dyDescent="0.45"/>
    <row r="766" customFormat="1" ht="14.25" customHeight="1" x14ac:dyDescent="0.45"/>
    <row r="767" customFormat="1" ht="14.25" customHeight="1" x14ac:dyDescent="0.45"/>
    <row r="768" customFormat="1" ht="14.25" customHeight="1" x14ac:dyDescent="0.45"/>
    <row r="769" customFormat="1" ht="14.25" customHeight="1" x14ac:dyDescent="0.45"/>
    <row r="770" customFormat="1" ht="14.25" customHeight="1" x14ac:dyDescent="0.45"/>
    <row r="771" customFormat="1" ht="14.25" customHeight="1" x14ac:dyDescent="0.45"/>
    <row r="772" customFormat="1" ht="14.25" customHeight="1" x14ac:dyDescent="0.45"/>
    <row r="773" customFormat="1" ht="14.25" customHeight="1" x14ac:dyDescent="0.45"/>
    <row r="774" customFormat="1" ht="14.25" customHeight="1" x14ac:dyDescent="0.45"/>
    <row r="775" customFormat="1" ht="14.25" customHeight="1" x14ac:dyDescent="0.45"/>
    <row r="776" customFormat="1" ht="14.25" customHeight="1" x14ac:dyDescent="0.45"/>
    <row r="777" customFormat="1" ht="14.25" customHeight="1" x14ac:dyDescent="0.45"/>
    <row r="778" customFormat="1" ht="14.25" customHeight="1" x14ac:dyDescent="0.45"/>
    <row r="779" customFormat="1" ht="14.25" customHeight="1" x14ac:dyDescent="0.45"/>
    <row r="780" customFormat="1" ht="14.25" customHeight="1" x14ac:dyDescent="0.45"/>
    <row r="781" customFormat="1" ht="14.25" customHeight="1" x14ac:dyDescent="0.45"/>
    <row r="782" customFormat="1" ht="14.25" customHeight="1" x14ac:dyDescent="0.45"/>
    <row r="783" customFormat="1" ht="14.25" customHeight="1" x14ac:dyDescent="0.45"/>
    <row r="784" customFormat="1" ht="14.25" customHeight="1" x14ac:dyDescent="0.45"/>
    <row r="785" customFormat="1" ht="14.25" customHeight="1" x14ac:dyDescent="0.45"/>
    <row r="786" customFormat="1" ht="14.25" customHeight="1" x14ac:dyDescent="0.45"/>
    <row r="787" customFormat="1" ht="14.25" customHeight="1" x14ac:dyDescent="0.45"/>
    <row r="788" customFormat="1" ht="14.25" customHeight="1" x14ac:dyDescent="0.45"/>
    <row r="789" customFormat="1" ht="14.25" customHeight="1" x14ac:dyDescent="0.45"/>
    <row r="790" customFormat="1" ht="14.25" customHeight="1" x14ac:dyDescent="0.45"/>
    <row r="791" customFormat="1" ht="14.25" customHeight="1" x14ac:dyDescent="0.45"/>
    <row r="792" customFormat="1" ht="14.25" customHeight="1" x14ac:dyDescent="0.45"/>
    <row r="793" customFormat="1" ht="14.25" customHeight="1" x14ac:dyDescent="0.45"/>
    <row r="794" customFormat="1" ht="14.25" customHeight="1" x14ac:dyDescent="0.45"/>
    <row r="795" customFormat="1" ht="14.25" customHeight="1" x14ac:dyDescent="0.45"/>
    <row r="796" customFormat="1" ht="14.25" customHeight="1" x14ac:dyDescent="0.45"/>
    <row r="797" customFormat="1" ht="14.25" customHeight="1" x14ac:dyDescent="0.45"/>
    <row r="798" customFormat="1" ht="14.25" customHeight="1" x14ac:dyDescent="0.45"/>
    <row r="799" customFormat="1" ht="14.25" customHeight="1" x14ac:dyDescent="0.45"/>
    <row r="800" customFormat="1" ht="14.25" customHeight="1" x14ac:dyDescent="0.45"/>
    <row r="801" customFormat="1" ht="14.25" customHeight="1" x14ac:dyDescent="0.45"/>
    <row r="802" customFormat="1" ht="14.25" customHeight="1" x14ac:dyDescent="0.45"/>
    <row r="803" customFormat="1" ht="14.25" customHeight="1" x14ac:dyDescent="0.45"/>
    <row r="804" customFormat="1" ht="14.25" customHeight="1" x14ac:dyDescent="0.45"/>
    <row r="805" customFormat="1" ht="14.25" customHeight="1" x14ac:dyDescent="0.45"/>
    <row r="806" customFormat="1" ht="14.25" customHeight="1" x14ac:dyDescent="0.45"/>
    <row r="807" customFormat="1" ht="14.25" customHeight="1" x14ac:dyDescent="0.45"/>
    <row r="808" customFormat="1" ht="14.25" customHeight="1" x14ac:dyDescent="0.45"/>
    <row r="809" customFormat="1" ht="14.25" customHeight="1" x14ac:dyDescent="0.45"/>
    <row r="810" customFormat="1" ht="14.25" customHeight="1" x14ac:dyDescent="0.45"/>
    <row r="811" customFormat="1" ht="14.25" customHeight="1" x14ac:dyDescent="0.45"/>
    <row r="812" customFormat="1" ht="14.25" customHeight="1" x14ac:dyDescent="0.45"/>
    <row r="813" customFormat="1" ht="14.25" customHeight="1" x14ac:dyDescent="0.45"/>
    <row r="814" customFormat="1" ht="14.25" customHeight="1" x14ac:dyDescent="0.45"/>
    <row r="815" customFormat="1" ht="14.25" customHeight="1" x14ac:dyDescent="0.45"/>
    <row r="816" customFormat="1" ht="14.25" customHeight="1" x14ac:dyDescent="0.45"/>
    <row r="817" customFormat="1" ht="14.25" customHeight="1" x14ac:dyDescent="0.45"/>
    <row r="818" customFormat="1" ht="14.25" customHeight="1" x14ac:dyDescent="0.45"/>
    <row r="819" customFormat="1" ht="14.25" customHeight="1" x14ac:dyDescent="0.45"/>
    <row r="820" customFormat="1" ht="14.25" customHeight="1" x14ac:dyDescent="0.45"/>
    <row r="821" customFormat="1" ht="14.25" customHeight="1" x14ac:dyDescent="0.45"/>
    <row r="822" customFormat="1" ht="14.25" customHeight="1" x14ac:dyDescent="0.45"/>
    <row r="823" customFormat="1" ht="14.25" customHeight="1" x14ac:dyDescent="0.45"/>
    <row r="824" customFormat="1" ht="14.25" customHeight="1" x14ac:dyDescent="0.45"/>
    <row r="825" customFormat="1" ht="14.25" customHeight="1" x14ac:dyDescent="0.45"/>
    <row r="826" customFormat="1" ht="14.25" customHeight="1" x14ac:dyDescent="0.45"/>
    <row r="827" customFormat="1" ht="14.25" customHeight="1" x14ac:dyDescent="0.45"/>
    <row r="828" customFormat="1" ht="14.25" customHeight="1" x14ac:dyDescent="0.45"/>
    <row r="829" customFormat="1" ht="14.25" customHeight="1" x14ac:dyDescent="0.45"/>
    <row r="830" customFormat="1" ht="14.25" customHeight="1" x14ac:dyDescent="0.45"/>
    <row r="831" customFormat="1" ht="14.25" customHeight="1" x14ac:dyDescent="0.45"/>
    <row r="832" customFormat="1" ht="14.25" customHeight="1" x14ac:dyDescent="0.45"/>
    <row r="833" customFormat="1" ht="14.25" customHeight="1" x14ac:dyDescent="0.45"/>
    <row r="834" customFormat="1" ht="14.25" customHeight="1" x14ac:dyDescent="0.45"/>
    <row r="835" customFormat="1" ht="14.25" customHeight="1" x14ac:dyDescent="0.45"/>
    <row r="836" customFormat="1" ht="14.25" customHeight="1" x14ac:dyDescent="0.45"/>
    <row r="837" customFormat="1" ht="14.25" customHeight="1" x14ac:dyDescent="0.45"/>
    <row r="838" customFormat="1" ht="14.25" customHeight="1" x14ac:dyDescent="0.45"/>
    <row r="839" customFormat="1" ht="14.25" customHeight="1" x14ac:dyDescent="0.45"/>
    <row r="840" customFormat="1" ht="14.25" customHeight="1" x14ac:dyDescent="0.45"/>
    <row r="841" customFormat="1" ht="14.25" customHeight="1" x14ac:dyDescent="0.45"/>
    <row r="842" customFormat="1" ht="14.25" customHeight="1" x14ac:dyDescent="0.45"/>
    <row r="843" customFormat="1" ht="14.25" customHeight="1" x14ac:dyDescent="0.45"/>
    <row r="844" customFormat="1" ht="14.25" customHeight="1" x14ac:dyDescent="0.45"/>
    <row r="845" customFormat="1" ht="14.25" customHeight="1" x14ac:dyDescent="0.45"/>
    <row r="846" customFormat="1" ht="14.25" customHeight="1" x14ac:dyDescent="0.45"/>
    <row r="847" customFormat="1" ht="14.25" customHeight="1" x14ac:dyDescent="0.45"/>
    <row r="848" customFormat="1" ht="14.25" customHeight="1" x14ac:dyDescent="0.45"/>
    <row r="849" customFormat="1" ht="14.25" customHeight="1" x14ac:dyDescent="0.45"/>
    <row r="850" customFormat="1" ht="14.25" customHeight="1" x14ac:dyDescent="0.45"/>
    <row r="851" customFormat="1" ht="14.25" customHeight="1" x14ac:dyDescent="0.45"/>
    <row r="852" customFormat="1" ht="14.25" customHeight="1" x14ac:dyDescent="0.45"/>
    <row r="853" customFormat="1" ht="14.25" customHeight="1" x14ac:dyDescent="0.45"/>
    <row r="854" customFormat="1" ht="14.25" customHeight="1" x14ac:dyDescent="0.45"/>
    <row r="855" customFormat="1" ht="14.25" customHeight="1" x14ac:dyDescent="0.45"/>
    <row r="856" customFormat="1" ht="14.25" customHeight="1" x14ac:dyDescent="0.45"/>
    <row r="857" customFormat="1" ht="14.25" customHeight="1" x14ac:dyDescent="0.45"/>
    <row r="858" customFormat="1" ht="14.25" customHeight="1" x14ac:dyDescent="0.45"/>
    <row r="859" customFormat="1" ht="14.25" customHeight="1" x14ac:dyDescent="0.45"/>
    <row r="860" customFormat="1" ht="14.25" customHeight="1" x14ac:dyDescent="0.45"/>
    <row r="861" customFormat="1" ht="14.25" customHeight="1" x14ac:dyDescent="0.45"/>
    <row r="862" customFormat="1" ht="14.25" customHeight="1" x14ac:dyDescent="0.45"/>
    <row r="863" customFormat="1" ht="14.25" customHeight="1" x14ac:dyDescent="0.45"/>
    <row r="864" customFormat="1" ht="14.25" customHeight="1" x14ac:dyDescent="0.45"/>
    <row r="865" customFormat="1" ht="14.25" customHeight="1" x14ac:dyDescent="0.45"/>
    <row r="866" customFormat="1" ht="14.25" customHeight="1" x14ac:dyDescent="0.45"/>
    <row r="867" customFormat="1" ht="14.25" customHeight="1" x14ac:dyDescent="0.45"/>
    <row r="868" customFormat="1" ht="14.25" customHeight="1" x14ac:dyDescent="0.45"/>
    <row r="869" customFormat="1" ht="14.25" customHeight="1" x14ac:dyDescent="0.45"/>
    <row r="870" customFormat="1" ht="14.25" customHeight="1" x14ac:dyDescent="0.45"/>
    <row r="871" customFormat="1" ht="14.25" customHeight="1" x14ac:dyDescent="0.45"/>
    <row r="872" customFormat="1" ht="14.25" customHeight="1" x14ac:dyDescent="0.45"/>
    <row r="873" customFormat="1" ht="14.25" customHeight="1" x14ac:dyDescent="0.45"/>
    <row r="874" customFormat="1" ht="14.25" customHeight="1" x14ac:dyDescent="0.45"/>
    <row r="875" customFormat="1" ht="14.25" customHeight="1" x14ac:dyDescent="0.45"/>
    <row r="876" customFormat="1" ht="14.25" customHeight="1" x14ac:dyDescent="0.45"/>
    <row r="877" customFormat="1" ht="14.25" customHeight="1" x14ac:dyDescent="0.45"/>
    <row r="878" customFormat="1" ht="14.25" customHeight="1" x14ac:dyDescent="0.45"/>
    <row r="879" customFormat="1" ht="14.25" customHeight="1" x14ac:dyDescent="0.45"/>
    <row r="880" customFormat="1" ht="14.25" customHeight="1" x14ac:dyDescent="0.45"/>
    <row r="881" customFormat="1" ht="14.25" customHeight="1" x14ac:dyDescent="0.45"/>
    <row r="882" customFormat="1" ht="14.25" customHeight="1" x14ac:dyDescent="0.45"/>
    <row r="883" customFormat="1" ht="14.25" customHeight="1" x14ac:dyDescent="0.45"/>
    <row r="884" customFormat="1" ht="14.25" customHeight="1" x14ac:dyDescent="0.45"/>
    <row r="885" customFormat="1" ht="14.25" customHeight="1" x14ac:dyDescent="0.45"/>
    <row r="886" customFormat="1" ht="14.25" customHeight="1" x14ac:dyDescent="0.45"/>
    <row r="887" customFormat="1" ht="14.25" customHeight="1" x14ac:dyDescent="0.45"/>
    <row r="888" customFormat="1" ht="14.25" customHeight="1" x14ac:dyDescent="0.45"/>
    <row r="889" customFormat="1" ht="14.25" customHeight="1" x14ac:dyDescent="0.45"/>
    <row r="890" customFormat="1" ht="14.25" customHeight="1" x14ac:dyDescent="0.45"/>
    <row r="891" customFormat="1" ht="14.25" customHeight="1" x14ac:dyDescent="0.45"/>
    <row r="892" customFormat="1" ht="14.25" customHeight="1" x14ac:dyDescent="0.45"/>
    <row r="893" customFormat="1" ht="14.25" customHeight="1" x14ac:dyDescent="0.45"/>
    <row r="894" customFormat="1" ht="14.25" customHeight="1" x14ac:dyDescent="0.45"/>
    <row r="895" customFormat="1" ht="14.25" customHeight="1" x14ac:dyDescent="0.45"/>
    <row r="896" customFormat="1" ht="14.25" customHeight="1" x14ac:dyDescent="0.45"/>
    <row r="897" customFormat="1" ht="14.25" customHeight="1" x14ac:dyDescent="0.45"/>
    <row r="898" customFormat="1" ht="14.25" customHeight="1" x14ac:dyDescent="0.45"/>
    <row r="899" customFormat="1" ht="14.25" customHeight="1" x14ac:dyDescent="0.45"/>
    <row r="900" customFormat="1" ht="14.25" customHeight="1" x14ac:dyDescent="0.45"/>
    <row r="901" customFormat="1" ht="14.25" customHeight="1" x14ac:dyDescent="0.45"/>
    <row r="902" customFormat="1" ht="14.25" customHeight="1" x14ac:dyDescent="0.45"/>
    <row r="903" customFormat="1" ht="14.25" customHeight="1" x14ac:dyDescent="0.45"/>
    <row r="904" customFormat="1" ht="14.25" customHeight="1" x14ac:dyDescent="0.45"/>
    <row r="905" customFormat="1" ht="14.25" customHeight="1" x14ac:dyDescent="0.45"/>
    <row r="906" customFormat="1" ht="14.25" customHeight="1" x14ac:dyDescent="0.45"/>
    <row r="907" customFormat="1" ht="14.25" customHeight="1" x14ac:dyDescent="0.45"/>
    <row r="908" customFormat="1" ht="14.25" customHeight="1" x14ac:dyDescent="0.45"/>
    <row r="909" customFormat="1" ht="14.25" customHeight="1" x14ac:dyDescent="0.45"/>
    <row r="910" customFormat="1" ht="14.25" customHeight="1" x14ac:dyDescent="0.45"/>
    <row r="911" customFormat="1" ht="14.25" customHeight="1" x14ac:dyDescent="0.45"/>
    <row r="912" customFormat="1" ht="14.25" customHeight="1" x14ac:dyDescent="0.45"/>
    <row r="913" customFormat="1" ht="14.25" customHeight="1" x14ac:dyDescent="0.45"/>
    <row r="914" customFormat="1" ht="14.25" customHeight="1" x14ac:dyDescent="0.45"/>
    <row r="915" customFormat="1" ht="14.25" customHeight="1" x14ac:dyDescent="0.45"/>
    <row r="916" customFormat="1" ht="14.25" customHeight="1" x14ac:dyDescent="0.45"/>
    <row r="917" customFormat="1" ht="14.25" customHeight="1" x14ac:dyDescent="0.45"/>
    <row r="918" customFormat="1" ht="14.25" customHeight="1" x14ac:dyDescent="0.45"/>
    <row r="919" customFormat="1" ht="14.25" customHeight="1" x14ac:dyDescent="0.45"/>
    <row r="920" customFormat="1" ht="14.25" customHeight="1" x14ac:dyDescent="0.45"/>
    <row r="921" customFormat="1" ht="14.25" customHeight="1" x14ac:dyDescent="0.45"/>
    <row r="922" customFormat="1" ht="14.25" customHeight="1" x14ac:dyDescent="0.45"/>
    <row r="923" customFormat="1" ht="14.25" customHeight="1" x14ac:dyDescent="0.45"/>
    <row r="924" customFormat="1" ht="14.25" customHeight="1" x14ac:dyDescent="0.45"/>
    <row r="925" customFormat="1" ht="14.25" customHeight="1" x14ac:dyDescent="0.45"/>
    <row r="926" customFormat="1" ht="14.25" customHeight="1" x14ac:dyDescent="0.45"/>
    <row r="927" customFormat="1" ht="14.25" customHeight="1" x14ac:dyDescent="0.45"/>
    <row r="928" customFormat="1" ht="14.25" customHeight="1" x14ac:dyDescent="0.45"/>
    <row r="929" customFormat="1" ht="14.25" customHeight="1" x14ac:dyDescent="0.45"/>
    <row r="930" customFormat="1" ht="14.25" customHeight="1" x14ac:dyDescent="0.45"/>
    <row r="931" customFormat="1" ht="14.25" customHeight="1" x14ac:dyDescent="0.45"/>
    <row r="932" customFormat="1" ht="14.25" customHeight="1" x14ac:dyDescent="0.45"/>
    <row r="933" customFormat="1" ht="14.25" customHeight="1" x14ac:dyDescent="0.45"/>
    <row r="934" customFormat="1" ht="14.25" customHeight="1" x14ac:dyDescent="0.45"/>
    <row r="935" customFormat="1" ht="14.25" customHeight="1" x14ac:dyDescent="0.45"/>
    <row r="936" customFormat="1" ht="14.25" customHeight="1" x14ac:dyDescent="0.45"/>
    <row r="937" customFormat="1" ht="14.25" customHeight="1" x14ac:dyDescent="0.45"/>
    <row r="938" customFormat="1" ht="14.25" customHeight="1" x14ac:dyDescent="0.45"/>
    <row r="939" customFormat="1" ht="14.25" customHeight="1" x14ac:dyDescent="0.45"/>
    <row r="940" customFormat="1" ht="14.25" customHeight="1" x14ac:dyDescent="0.45"/>
    <row r="941" customFormat="1" ht="14.25" customHeight="1" x14ac:dyDescent="0.45"/>
    <row r="942" customFormat="1" ht="14.25" customHeight="1" x14ac:dyDescent="0.45"/>
    <row r="943" customFormat="1" ht="14.25" customHeight="1" x14ac:dyDescent="0.45"/>
    <row r="944" customFormat="1" ht="14.25" customHeight="1" x14ac:dyDescent="0.45"/>
    <row r="945" customFormat="1" ht="14.25" customHeight="1" x14ac:dyDescent="0.45"/>
    <row r="946" customFormat="1" ht="14.25" customHeight="1" x14ac:dyDescent="0.45"/>
    <row r="947" customFormat="1" ht="14.25" customHeight="1" x14ac:dyDescent="0.45"/>
    <row r="948" customFormat="1" ht="14.25" customHeight="1" x14ac:dyDescent="0.45"/>
    <row r="949" customFormat="1" ht="14.25" customHeight="1" x14ac:dyDescent="0.45"/>
    <row r="950" customFormat="1" ht="14.25" customHeight="1" x14ac:dyDescent="0.45"/>
    <row r="951" customFormat="1" ht="14.25" customHeight="1" x14ac:dyDescent="0.45"/>
    <row r="952" customFormat="1" ht="14.25" customHeight="1" x14ac:dyDescent="0.45"/>
    <row r="953" customFormat="1" ht="14.25" customHeight="1" x14ac:dyDescent="0.45"/>
    <row r="954" customFormat="1" ht="14.25" customHeight="1" x14ac:dyDescent="0.45"/>
    <row r="955" customFormat="1" ht="14.25" customHeight="1" x14ac:dyDescent="0.45"/>
    <row r="956" customFormat="1" ht="14.25" customHeight="1" x14ac:dyDescent="0.45"/>
    <row r="957" customFormat="1" ht="14.25" customHeight="1" x14ac:dyDescent="0.45"/>
    <row r="958" customFormat="1" ht="14.25" customHeight="1" x14ac:dyDescent="0.45"/>
    <row r="959" customFormat="1" ht="14.25" customHeight="1" x14ac:dyDescent="0.45"/>
    <row r="960" customFormat="1" ht="14.25" customHeight="1" x14ac:dyDescent="0.45"/>
    <row r="961" customFormat="1" ht="14.25" customHeight="1" x14ac:dyDescent="0.45"/>
    <row r="962" customFormat="1" ht="14.25" customHeight="1" x14ac:dyDescent="0.45"/>
    <row r="963" customFormat="1" ht="14.25" customHeight="1" x14ac:dyDescent="0.45"/>
    <row r="964" customFormat="1" ht="14.25" customHeight="1" x14ac:dyDescent="0.45"/>
    <row r="965" customFormat="1" ht="14.25" customHeight="1" x14ac:dyDescent="0.45"/>
    <row r="966" customFormat="1" ht="14.25" customHeight="1" x14ac:dyDescent="0.45"/>
    <row r="967" customFormat="1" ht="14.25" customHeight="1" x14ac:dyDescent="0.45"/>
    <row r="968" customFormat="1" ht="14.25" customHeight="1" x14ac:dyDescent="0.45"/>
    <row r="969" customFormat="1" ht="14.25" customHeight="1" x14ac:dyDescent="0.45"/>
    <row r="970" customFormat="1" ht="14.25" customHeight="1" x14ac:dyDescent="0.45"/>
    <row r="971" customFormat="1" ht="14.25" customHeight="1" x14ac:dyDescent="0.45"/>
    <row r="972" customFormat="1" ht="14.25" customHeight="1" x14ac:dyDescent="0.45"/>
    <row r="973" customFormat="1" ht="14.25" customHeight="1" x14ac:dyDescent="0.45"/>
    <row r="974" customFormat="1" ht="14.25" customHeight="1" x14ac:dyDescent="0.45"/>
    <row r="975" customFormat="1" ht="14.25" customHeight="1" x14ac:dyDescent="0.45"/>
    <row r="976" customFormat="1" ht="14.25" customHeight="1" x14ac:dyDescent="0.45"/>
    <row r="977" customFormat="1" ht="14.25" customHeight="1" x14ac:dyDescent="0.45"/>
    <row r="978" customFormat="1" ht="14.25" customHeight="1" x14ac:dyDescent="0.45"/>
    <row r="979" customFormat="1" ht="14.25" customHeight="1" x14ac:dyDescent="0.45"/>
    <row r="980" customFormat="1" ht="14.25" customHeight="1" x14ac:dyDescent="0.45"/>
    <row r="981" customFormat="1" ht="14.25" customHeight="1" x14ac:dyDescent="0.45"/>
    <row r="982" customFormat="1" ht="14.25" customHeight="1" x14ac:dyDescent="0.45"/>
    <row r="983" customFormat="1" ht="14.25" customHeight="1" x14ac:dyDescent="0.45"/>
    <row r="984" customFormat="1" ht="14.25" customHeight="1" x14ac:dyDescent="0.45"/>
    <row r="985" customFormat="1" ht="14.25" customHeight="1" x14ac:dyDescent="0.45"/>
    <row r="986" customFormat="1" ht="14.25" customHeight="1" x14ac:dyDescent="0.45"/>
    <row r="987" customFormat="1" ht="14.25" customHeight="1" x14ac:dyDescent="0.45"/>
    <row r="988" customFormat="1" ht="14.25" customHeight="1" x14ac:dyDescent="0.45"/>
    <row r="989" customFormat="1" ht="14.25" customHeight="1" x14ac:dyDescent="0.45"/>
    <row r="990" customFormat="1" ht="14.25" customHeight="1" x14ac:dyDescent="0.45"/>
    <row r="991" customFormat="1" ht="14.25" customHeight="1" x14ac:dyDescent="0.45"/>
    <row r="992" customFormat="1" ht="14.25" customHeight="1" x14ac:dyDescent="0.45"/>
    <row r="993" customFormat="1" ht="14.25" customHeight="1" x14ac:dyDescent="0.45"/>
    <row r="994" customFormat="1" ht="14.25" customHeight="1" x14ac:dyDescent="0.45"/>
    <row r="995" customFormat="1" ht="14.25" customHeight="1" x14ac:dyDescent="0.45"/>
    <row r="996" customFormat="1" ht="14.25" customHeight="1" x14ac:dyDescent="0.45"/>
    <row r="997" customFormat="1" ht="14.25" customHeight="1" x14ac:dyDescent="0.45"/>
    <row r="998" customFormat="1" ht="14.25" customHeight="1" x14ac:dyDescent="0.45"/>
    <row r="999" customFormat="1" ht="14.25" customHeight="1" x14ac:dyDescent="0.45"/>
    <row r="1000" customFormat="1" ht="14.25" customHeight="1" x14ac:dyDescent="0.45"/>
  </sheetData>
  <pageMargins left="0.7" right="0.7" top="0.75" bottom="0.75" header="0" footer="0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X1000"/>
  <sheetViews>
    <sheetView workbookViewId="0">
      <selection activeCell="L21" sqref="L21"/>
    </sheetView>
  </sheetViews>
  <sheetFormatPr defaultColWidth="14.3984375" defaultRowHeight="15" customHeight="1" x14ac:dyDescent="0.45"/>
  <cols>
    <col min="1" max="32" width="8.73046875" style="40" customWidth="1"/>
    <col min="33" max="16384" width="14.3984375" style="40"/>
  </cols>
  <sheetData>
    <row r="1" spans="1:24" ht="14.25" customHeight="1" x14ac:dyDescent="0.45"/>
    <row r="2" spans="1:24" ht="14.25" customHeight="1" x14ac:dyDescent="0.45">
      <c r="B2" s="5" t="s">
        <v>119</v>
      </c>
      <c r="L2" s="24" t="s">
        <v>99</v>
      </c>
      <c r="P2" s="24" t="s">
        <v>120</v>
      </c>
      <c r="U2" s="24" t="s">
        <v>101</v>
      </c>
    </row>
    <row r="3" spans="1:24" ht="14.25" customHeight="1" x14ac:dyDescent="0.45">
      <c r="A3" s="24" t="s">
        <v>84</v>
      </c>
      <c r="B3" s="24" t="s">
        <v>102</v>
      </c>
      <c r="C3" s="24" t="s">
        <v>103</v>
      </c>
      <c r="D3" s="24" t="s">
        <v>8</v>
      </c>
      <c r="F3" s="24" t="s">
        <v>104</v>
      </c>
      <c r="G3" s="24" t="s">
        <v>105</v>
      </c>
      <c r="H3" s="24" t="s">
        <v>106</v>
      </c>
      <c r="J3" s="24" t="s">
        <v>68</v>
      </c>
      <c r="K3" s="24" t="s">
        <v>65</v>
      </c>
      <c r="L3" s="24" t="s">
        <v>71</v>
      </c>
      <c r="M3" s="24" t="s">
        <v>59</v>
      </c>
      <c r="N3" s="24" t="s">
        <v>86</v>
      </c>
      <c r="P3" s="24" t="s">
        <v>102</v>
      </c>
      <c r="Q3" s="24" t="s">
        <v>103</v>
      </c>
      <c r="R3" s="24" t="s">
        <v>108</v>
      </c>
      <c r="S3" s="24" t="s">
        <v>109</v>
      </c>
      <c r="U3" s="24" t="s">
        <v>102</v>
      </c>
      <c r="V3" s="24" t="s">
        <v>103</v>
      </c>
      <c r="W3" s="24" t="s">
        <v>108</v>
      </c>
      <c r="X3" s="24" t="s">
        <v>109</v>
      </c>
    </row>
    <row r="4" spans="1:24" ht="14.25" customHeight="1" x14ac:dyDescent="0.45">
      <c r="A4" s="4">
        <f>'1804'!C$2</f>
        <v>45034</v>
      </c>
      <c r="B4" s="16">
        <f>'1804'!L$5</f>
        <v>4</v>
      </c>
      <c r="C4" s="16">
        <f>'1804'!M$5</f>
        <v>4</v>
      </c>
      <c r="D4" s="16">
        <f>'1804'!O$5</f>
        <v>2</v>
      </c>
      <c r="F4" s="24">
        <f t="shared" ref="F4:H4" si="0">SUM(B4:B30)</f>
        <v>15</v>
      </c>
      <c r="G4" s="24">
        <f t="shared" si="0"/>
        <v>17</v>
      </c>
      <c r="H4" s="24">
        <f t="shared" si="0"/>
        <v>6</v>
      </c>
      <c r="J4" s="17">
        <v>1</v>
      </c>
      <c r="K4" s="55">
        <v>1</v>
      </c>
      <c r="L4" s="55"/>
      <c r="M4" s="17">
        <v>1</v>
      </c>
      <c r="N4" s="17">
        <v>1</v>
      </c>
      <c r="P4" s="17">
        <f>COUNTIF('1804'!X4:X26,"WW/LG")</f>
        <v>2</v>
      </c>
      <c r="Q4" s="17">
        <f>COUNTIF('1804'!W4:W26,"LG/WW")</f>
        <v>1</v>
      </c>
      <c r="R4" s="17"/>
      <c r="S4" s="17"/>
      <c r="U4" s="17">
        <f>COUNTIF('1804'!X4:X26,"WW/5M")</f>
        <v>2</v>
      </c>
      <c r="V4" s="17">
        <f>COUNTIF('1804'!Y4:Y26,"5M/WW")</f>
        <v>3</v>
      </c>
      <c r="W4" s="17"/>
      <c r="X4" s="17"/>
    </row>
    <row r="5" spans="1:24" ht="14.25" customHeight="1" x14ac:dyDescent="0.45">
      <c r="A5" s="4">
        <f>'1904'!C$2</f>
        <v>45035</v>
      </c>
      <c r="B5" s="16">
        <f>'1904'!L$5</f>
        <v>8</v>
      </c>
      <c r="C5" s="16">
        <f>'1904'!M$5</f>
        <v>8</v>
      </c>
      <c r="D5" s="16">
        <f>'1904'!O$5</f>
        <v>2</v>
      </c>
      <c r="J5" s="17"/>
      <c r="K5" s="55"/>
      <c r="L5" s="55"/>
      <c r="M5" s="17"/>
      <c r="N5" s="17"/>
      <c r="P5" s="17"/>
      <c r="Q5" s="17"/>
      <c r="R5" s="17"/>
      <c r="S5" s="17"/>
      <c r="U5" s="17"/>
      <c r="V5" s="17"/>
      <c r="W5" s="17"/>
      <c r="X5" s="17"/>
    </row>
    <row r="6" spans="1:24" ht="14.25" customHeight="1" x14ac:dyDescent="0.45">
      <c r="A6" s="4">
        <f>'2004'!C$2</f>
        <v>45036</v>
      </c>
      <c r="B6" s="16">
        <f>'2004'!L$5</f>
        <v>3</v>
      </c>
      <c r="C6" s="16">
        <f>'2004'!M$5</f>
        <v>5</v>
      </c>
      <c r="D6" s="16">
        <f>'2004'!O$5</f>
        <v>2</v>
      </c>
      <c r="G6" s="24" t="s">
        <v>110</v>
      </c>
      <c r="H6" s="18"/>
      <c r="J6" s="17"/>
      <c r="K6" s="55">
        <v>1</v>
      </c>
      <c r="L6" s="55"/>
      <c r="M6" s="17">
        <v>1</v>
      </c>
      <c r="N6" s="17">
        <v>1</v>
      </c>
      <c r="P6" s="17"/>
      <c r="Q6" s="17"/>
      <c r="R6" s="17"/>
      <c r="S6" s="17"/>
      <c r="U6" s="17"/>
      <c r="V6" s="17"/>
      <c r="W6" s="17"/>
      <c r="X6" s="17"/>
    </row>
    <row r="7" spans="1:24" ht="14.25" customHeight="1" x14ac:dyDescent="0.45">
      <c r="A7" s="4"/>
      <c r="B7" s="16"/>
      <c r="C7" s="16"/>
      <c r="D7" s="16"/>
      <c r="G7" s="24" t="s">
        <v>111</v>
      </c>
      <c r="H7" s="18"/>
      <c r="J7" s="17"/>
      <c r="K7" s="17"/>
      <c r="L7" s="17"/>
      <c r="M7" s="17"/>
      <c r="N7" s="17"/>
      <c r="P7" s="17"/>
      <c r="Q7" s="17"/>
      <c r="R7" s="17"/>
      <c r="S7" s="17"/>
      <c r="U7" s="17"/>
      <c r="V7" s="17"/>
      <c r="W7" s="17"/>
      <c r="X7" s="17"/>
    </row>
    <row r="8" spans="1:24" ht="14.25" customHeight="1" x14ac:dyDescent="0.45">
      <c r="A8" s="4"/>
      <c r="B8" s="16"/>
      <c r="C8" s="16"/>
      <c r="D8" s="16"/>
      <c r="G8" s="24" t="s">
        <v>112</v>
      </c>
      <c r="H8" s="18"/>
      <c r="J8" s="17"/>
      <c r="K8" s="17"/>
      <c r="L8" s="17"/>
      <c r="M8" s="17"/>
      <c r="N8" s="17"/>
      <c r="P8" s="17"/>
      <c r="Q8" s="17"/>
      <c r="R8" s="17"/>
      <c r="S8" s="17"/>
      <c r="U8" s="17"/>
      <c r="V8" s="17"/>
      <c r="W8" s="17"/>
      <c r="X8" s="17"/>
    </row>
    <row r="9" spans="1:24" ht="14.25" customHeight="1" x14ac:dyDescent="0.45">
      <c r="A9" s="4"/>
      <c r="B9" s="16"/>
      <c r="C9" s="16"/>
      <c r="D9" s="16"/>
      <c r="G9" s="24" t="s">
        <v>113</v>
      </c>
      <c r="H9" s="18"/>
      <c r="J9" s="17"/>
      <c r="K9" s="17"/>
      <c r="L9" s="17"/>
      <c r="M9" s="17"/>
      <c r="N9" s="17"/>
      <c r="P9" s="17"/>
      <c r="Q9" s="17"/>
      <c r="R9" s="17"/>
      <c r="S9" s="17"/>
      <c r="U9" s="17"/>
      <c r="V9" s="17"/>
      <c r="W9" s="17"/>
      <c r="X9" s="17"/>
    </row>
    <row r="10" spans="1:24" ht="14.25" customHeight="1" x14ac:dyDescent="0.45">
      <c r="A10" s="4"/>
      <c r="B10" s="16"/>
      <c r="C10" s="16"/>
      <c r="D10" s="16"/>
      <c r="G10" s="24" t="s">
        <v>114</v>
      </c>
      <c r="H10" s="18"/>
      <c r="J10" s="17"/>
      <c r="K10" s="17"/>
      <c r="L10" s="17"/>
      <c r="M10" s="17"/>
      <c r="N10" s="17"/>
      <c r="P10" s="17"/>
      <c r="Q10" s="17"/>
      <c r="R10" s="17"/>
      <c r="S10" s="17"/>
      <c r="U10" s="17"/>
      <c r="V10" s="17"/>
      <c r="W10" s="17"/>
      <c r="X10" s="17"/>
    </row>
    <row r="11" spans="1:24" ht="14.25" customHeight="1" x14ac:dyDescent="0.45">
      <c r="A11" s="4"/>
      <c r="B11" s="16"/>
      <c r="C11" s="16"/>
      <c r="D11" s="16"/>
      <c r="G11" s="24" t="s">
        <v>115</v>
      </c>
      <c r="H11" s="18"/>
      <c r="J11" s="17"/>
      <c r="K11" s="17"/>
      <c r="L11" s="17"/>
      <c r="M11" s="17"/>
      <c r="N11" s="17"/>
      <c r="P11" s="17"/>
      <c r="Q11" s="17"/>
      <c r="R11" s="17"/>
      <c r="S11" s="17"/>
      <c r="U11" s="17"/>
      <c r="V11" s="17"/>
      <c r="W11" s="17"/>
      <c r="X11" s="17"/>
    </row>
    <row r="12" spans="1:24" ht="14.25" customHeight="1" x14ac:dyDescent="0.45">
      <c r="A12" s="4"/>
      <c r="B12" s="16"/>
      <c r="C12" s="16"/>
      <c r="D12" s="16"/>
      <c r="G12" s="24" t="s">
        <v>116</v>
      </c>
      <c r="H12" s="18"/>
      <c r="J12" s="17"/>
      <c r="K12" s="17"/>
      <c r="L12" s="17"/>
      <c r="M12" s="17"/>
      <c r="N12" s="17"/>
      <c r="P12" s="17"/>
      <c r="Q12" s="17"/>
      <c r="R12" s="17"/>
      <c r="S12" s="17"/>
      <c r="U12" s="17"/>
      <c r="V12" s="17"/>
      <c r="W12" s="17"/>
      <c r="X12" s="17"/>
    </row>
    <row r="13" spans="1:24" ht="14.25" customHeight="1" x14ac:dyDescent="0.45">
      <c r="A13" s="4"/>
      <c r="B13" s="16"/>
      <c r="C13" s="16"/>
      <c r="D13" s="16"/>
      <c r="G13" s="24" t="s">
        <v>117</v>
      </c>
      <c r="H13" s="18"/>
      <c r="J13" s="17"/>
      <c r="K13" s="17"/>
      <c r="L13" s="17"/>
      <c r="M13" s="17"/>
      <c r="N13" s="17"/>
      <c r="P13" s="17"/>
      <c r="Q13" s="17"/>
      <c r="R13" s="17"/>
      <c r="S13" s="17"/>
      <c r="U13" s="17"/>
      <c r="V13" s="17"/>
      <c r="W13" s="17"/>
      <c r="X13" s="17"/>
    </row>
    <row r="14" spans="1:24" ht="14.25" customHeight="1" x14ac:dyDescent="0.45">
      <c r="A14" s="4"/>
      <c r="B14" s="16"/>
      <c r="C14" s="16"/>
      <c r="D14" s="16"/>
      <c r="J14" s="17"/>
      <c r="K14" s="17"/>
      <c r="L14" s="17"/>
      <c r="M14" s="17"/>
      <c r="N14" s="17"/>
      <c r="P14" s="17"/>
      <c r="Q14" s="17"/>
      <c r="R14" s="17"/>
      <c r="S14" s="17"/>
      <c r="U14" s="17"/>
      <c r="V14" s="17"/>
      <c r="W14" s="17"/>
      <c r="X14" s="17"/>
    </row>
    <row r="15" spans="1:24" ht="14.25" customHeight="1" x14ac:dyDescent="0.45">
      <c r="A15" s="4"/>
      <c r="B15" s="16"/>
      <c r="C15" s="16"/>
      <c r="D15" s="16"/>
      <c r="J15" s="17"/>
      <c r="K15" s="17"/>
      <c r="L15" s="17"/>
      <c r="M15" s="17"/>
      <c r="N15" s="17"/>
      <c r="P15" s="17"/>
      <c r="Q15" s="17"/>
      <c r="R15" s="17"/>
      <c r="S15" s="17"/>
      <c r="U15" s="17"/>
      <c r="V15" s="17"/>
      <c r="W15" s="17"/>
      <c r="X15" s="17"/>
    </row>
    <row r="16" spans="1:24" ht="14.25" customHeight="1" x14ac:dyDescent="0.45">
      <c r="A16" s="4"/>
      <c r="B16" s="16"/>
      <c r="C16" s="16"/>
      <c r="D16" s="16"/>
      <c r="J16" s="17"/>
      <c r="K16" s="17"/>
      <c r="L16" s="17"/>
      <c r="M16" s="17"/>
      <c r="N16" s="17"/>
      <c r="P16" s="17"/>
      <c r="Q16" s="17"/>
      <c r="R16" s="17"/>
      <c r="S16" s="17"/>
      <c r="U16" s="17"/>
      <c r="V16" s="17"/>
      <c r="W16" s="17"/>
      <c r="X16" s="17"/>
    </row>
    <row r="17" spans="1:24" ht="14.25" customHeight="1" x14ac:dyDescent="0.45">
      <c r="A17" s="4"/>
      <c r="B17" s="16"/>
      <c r="C17" s="16"/>
      <c r="D17" s="16"/>
      <c r="J17" s="17"/>
      <c r="K17" s="17"/>
      <c r="L17" s="17"/>
      <c r="M17" s="17"/>
      <c r="N17" s="17"/>
      <c r="P17" s="17"/>
      <c r="Q17" s="17"/>
      <c r="R17" s="17"/>
      <c r="S17" s="17"/>
      <c r="U17" s="17"/>
      <c r="V17" s="17"/>
      <c r="W17" s="17"/>
      <c r="X17" s="17"/>
    </row>
    <row r="18" spans="1:24" ht="14.25" customHeight="1" x14ac:dyDescent="0.45">
      <c r="A18" s="4"/>
      <c r="B18" s="16"/>
      <c r="C18" s="16"/>
      <c r="D18" s="16"/>
      <c r="J18" s="17"/>
      <c r="K18" s="17"/>
      <c r="L18" s="17"/>
      <c r="M18" s="17"/>
      <c r="N18" s="17"/>
      <c r="P18" s="17"/>
      <c r="Q18" s="17"/>
      <c r="R18" s="17"/>
      <c r="S18" s="17"/>
      <c r="U18" s="17"/>
      <c r="V18" s="17"/>
      <c r="W18" s="17"/>
      <c r="X18" s="17"/>
    </row>
    <row r="19" spans="1:24" ht="14.25" customHeight="1" x14ac:dyDescent="0.45">
      <c r="A19" s="4"/>
      <c r="B19" s="16"/>
      <c r="C19" s="16"/>
      <c r="D19" s="16"/>
      <c r="J19" s="17"/>
      <c r="K19" s="17"/>
      <c r="L19" s="17"/>
      <c r="M19" s="17"/>
      <c r="N19" s="17"/>
      <c r="P19" s="17"/>
      <c r="Q19" s="17"/>
      <c r="R19" s="17"/>
      <c r="S19" s="17"/>
      <c r="U19" s="17"/>
      <c r="V19" s="17"/>
      <c r="W19" s="17"/>
      <c r="X19" s="17"/>
    </row>
    <row r="20" spans="1:24" ht="14.25" customHeight="1" x14ac:dyDescent="0.45">
      <c r="A20" s="4"/>
      <c r="B20" s="16"/>
      <c r="C20" s="16"/>
      <c r="D20" s="16"/>
      <c r="J20" s="17"/>
      <c r="K20" s="17"/>
      <c r="L20" s="17"/>
      <c r="M20" s="17"/>
      <c r="N20" s="17"/>
      <c r="P20" s="17"/>
      <c r="Q20" s="17"/>
      <c r="R20" s="17"/>
      <c r="S20" s="17"/>
      <c r="U20" s="17"/>
      <c r="V20" s="17"/>
      <c r="W20" s="17"/>
      <c r="X20" s="17"/>
    </row>
    <row r="21" spans="1:24" ht="14.25" customHeight="1" x14ac:dyDescent="0.45">
      <c r="A21" s="4"/>
      <c r="B21" s="16"/>
      <c r="C21" s="16"/>
      <c r="D21" s="16"/>
      <c r="J21" s="17"/>
      <c r="K21" s="17"/>
      <c r="L21" s="17"/>
      <c r="M21" s="17"/>
      <c r="N21" s="17"/>
      <c r="P21" s="17"/>
      <c r="Q21" s="17"/>
      <c r="R21" s="17"/>
      <c r="S21" s="17"/>
      <c r="U21" s="17"/>
      <c r="V21" s="17"/>
      <c r="W21" s="17"/>
      <c r="X21" s="17"/>
    </row>
    <row r="22" spans="1:24" ht="14.25" customHeight="1" x14ac:dyDescent="0.45">
      <c r="J22" s="17"/>
      <c r="K22" s="17"/>
      <c r="L22" s="17"/>
      <c r="M22" s="17"/>
      <c r="N22" s="17"/>
      <c r="P22" s="17"/>
      <c r="Q22" s="17"/>
      <c r="R22" s="17"/>
      <c r="S22" s="17"/>
      <c r="U22" s="17"/>
      <c r="V22" s="17"/>
      <c r="W22" s="17"/>
      <c r="X22" s="17"/>
    </row>
    <row r="23" spans="1:24" ht="14.25" customHeight="1" x14ac:dyDescent="1.1000000000000001">
      <c r="A23" s="39"/>
      <c r="B23" s="39"/>
      <c r="C23" s="39"/>
      <c r="D23" s="39"/>
      <c r="E23" s="39"/>
      <c r="F23" s="39"/>
      <c r="J23" s="17"/>
      <c r="K23" s="17"/>
      <c r="L23" s="17"/>
      <c r="M23" s="17"/>
      <c r="N23" s="17"/>
      <c r="P23" s="17"/>
      <c r="Q23" s="17"/>
      <c r="R23" s="17"/>
      <c r="S23" s="17"/>
      <c r="U23" s="17"/>
      <c r="V23" s="17"/>
      <c r="W23" s="17"/>
      <c r="X23" s="17"/>
    </row>
    <row r="24" spans="1:24" ht="14.25" customHeight="1" x14ac:dyDescent="1.1000000000000001">
      <c r="A24" s="39"/>
      <c r="B24" s="39"/>
      <c r="C24" s="39"/>
      <c r="D24" s="39"/>
      <c r="E24" s="39"/>
      <c r="F24" s="39"/>
      <c r="J24" s="17"/>
      <c r="K24" s="17"/>
      <c r="L24" s="17"/>
      <c r="M24" s="17"/>
      <c r="N24" s="17"/>
      <c r="P24" s="17"/>
      <c r="Q24" s="17"/>
      <c r="R24" s="17"/>
      <c r="S24" s="17"/>
      <c r="U24" s="17"/>
      <c r="V24" s="17"/>
      <c r="W24" s="17"/>
      <c r="X24" s="17"/>
    </row>
    <row r="25" spans="1:24" ht="14.25" customHeight="1" x14ac:dyDescent="1.1000000000000001">
      <c r="A25" s="39"/>
      <c r="B25" s="39"/>
      <c r="C25" s="39"/>
      <c r="D25" s="39"/>
      <c r="E25" s="39"/>
      <c r="F25" s="39"/>
      <c r="J25" s="17"/>
      <c r="K25" s="17"/>
      <c r="L25" s="17"/>
      <c r="M25" s="17"/>
      <c r="N25" s="17"/>
      <c r="P25" s="17"/>
      <c r="Q25" s="17"/>
      <c r="R25" s="17"/>
      <c r="S25" s="17"/>
      <c r="U25" s="17"/>
      <c r="V25" s="17"/>
      <c r="W25" s="17"/>
      <c r="X25" s="17"/>
    </row>
    <row r="26" spans="1:24" ht="14.25" customHeight="1" x14ac:dyDescent="0.45">
      <c r="J26" s="17"/>
      <c r="K26" s="17"/>
      <c r="L26" s="17"/>
      <c r="M26" s="17"/>
      <c r="N26" s="17"/>
      <c r="P26" s="17"/>
      <c r="Q26" s="17"/>
      <c r="R26" s="17"/>
      <c r="S26" s="17"/>
      <c r="U26" s="17"/>
      <c r="V26" s="17"/>
      <c r="W26" s="17"/>
      <c r="X26" s="17"/>
    </row>
    <row r="27" spans="1:24" ht="14.25" customHeight="1" x14ac:dyDescent="0.45">
      <c r="J27" s="17"/>
      <c r="K27" s="17"/>
      <c r="L27" s="17"/>
      <c r="M27" s="17"/>
      <c r="N27" s="17"/>
      <c r="P27" s="17"/>
      <c r="Q27" s="17"/>
      <c r="R27" s="17"/>
      <c r="S27" s="17"/>
      <c r="U27" s="17"/>
      <c r="V27" s="17"/>
      <c r="W27" s="17"/>
      <c r="X27" s="17"/>
    </row>
    <row r="28" spans="1:24" ht="14.25" customHeight="1" x14ac:dyDescent="0.45">
      <c r="J28" s="17"/>
      <c r="K28" s="17"/>
      <c r="L28" s="17"/>
      <c r="M28" s="17"/>
      <c r="N28" s="17"/>
      <c r="P28" s="17"/>
      <c r="Q28" s="17"/>
      <c r="R28" s="17"/>
      <c r="S28" s="17"/>
      <c r="U28" s="17"/>
      <c r="V28" s="17"/>
      <c r="W28" s="17"/>
      <c r="X28" s="17"/>
    </row>
    <row r="29" spans="1:24" ht="14.25" customHeight="1" x14ac:dyDescent="0.45">
      <c r="J29" s="17"/>
      <c r="K29" s="17"/>
      <c r="L29" s="17"/>
      <c r="M29" s="17"/>
      <c r="N29" s="17"/>
      <c r="P29" s="17"/>
      <c r="Q29" s="17"/>
      <c r="R29" s="17"/>
      <c r="S29" s="17"/>
      <c r="U29" s="17"/>
      <c r="V29" s="17"/>
      <c r="W29" s="17"/>
      <c r="X29" s="17"/>
    </row>
    <row r="30" spans="1:24" ht="14.25" customHeight="1" x14ac:dyDescent="0.45">
      <c r="J30" s="17"/>
      <c r="K30" s="17"/>
      <c r="L30" s="17"/>
      <c r="M30" s="17"/>
      <c r="N30" s="17"/>
      <c r="O30" s="24" t="s">
        <v>118</v>
      </c>
      <c r="P30" s="17">
        <f t="shared" ref="P30:Q30" si="1">SUM(P4:P29)</f>
        <v>2</v>
      </c>
      <c r="Q30" s="17">
        <f t="shared" si="1"/>
        <v>1</v>
      </c>
      <c r="R30" s="17"/>
      <c r="S30" s="17"/>
      <c r="U30" s="17">
        <f t="shared" ref="U30:V30" si="2">SUM(U4:U29)</f>
        <v>2</v>
      </c>
      <c r="V30" s="17">
        <f t="shared" si="2"/>
        <v>3</v>
      </c>
      <c r="W30" s="17"/>
      <c r="X30" s="17"/>
    </row>
    <row r="31" spans="1:24" ht="14.25" customHeight="1" x14ac:dyDescent="0.45">
      <c r="I31" s="24"/>
      <c r="P31" s="22">
        <f>P30/(Q30+P30)</f>
        <v>0.66666666666666663</v>
      </c>
      <c r="U31" s="22">
        <f>U30/(V30+U30)</f>
        <v>0.4</v>
      </c>
    </row>
    <row r="32" spans="1:24" ht="14.25" customHeight="1" x14ac:dyDescent="0.45">
      <c r="I32" s="24"/>
      <c r="J32" s="24"/>
      <c r="K32" s="24"/>
      <c r="L32" s="24"/>
      <c r="M32" s="24"/>
      <c r="N32" s="24"/>
      <c r="O32" s="24"/>
      <c r="V32" s="22"/>
    </row>
    <row r="33" s="40" customFormat="1" ht="14.25" customHeight="1" x14ac:dyDescent="0.45"/>
    <row r="34" s="40" customFormat="1" ht="14.25" customHeight="1" x14ac:dyDescent="0.45"/>
    <row r="35" s="40" customFormat="1" ht="14.25" customHeight="1" x14ac:dyDescent="0.45"/>
    <row r="36" s="40" customFormat="1" ht="14.25" customHeight="1" x14ac:dyDescent="0.45"/>
    <row r="37" s="40" customFormat="1" ht="14.25" customHeight="1" x14ac:dyDescent="0.45"/>
    <row r="38" s="40" customFormat="1" ht="14.25" customHeight="1" x14ac:dyDescent="0.45"/>
    <row r="39" s="40" customFormat="1" ht="14.25" customHeight="1" x14ac:dyDescent="0.45"/>
    <row r="40" s="40" customFormat="1" ht="14.25" customHeight="1" x14ac:dyDescent="0.45"/>
    <row r="41" s="40" customFormat="1" ht="14.25" customHeight="1" x14ac:dyDescent="0.45"/>
    <row r="42" s="40" customFormat="1" ht="14.25" customHeight="1" x14ac:dyDescent="0.45"/>
    <row r="43" s="40" customFormat="1" ht="14.25" customHeight="1" x14ac:dyDescent="0.45"/>
    <row r="44" s="40" customFormat="1" ht="14.25" customHeight="1" x14ac:dyDescent="0.45"/>
    <row r="45" s="40" customFormat="1" ht="14.25" customHeight="1" x14ac:dyDescent="0.45"/>
    <row r="46" s="40" customFormat="1" ht="14.25" customHeight="1" x14ac:dyDescent="0.45"/>
    <row r="47" s="40" customFormat="1" ht="14.25" customHeight="1" x14ac:dyDescent="0.45"/>
    <row r="48" s="40" customFormat="1" ht="14.25" customHeight="1" x14ac:dyDescent="0.45"/>
    <row r="49" s="40" customFormat="1" ht="14.25" customHeight="1" x14ac:dyDescent="0.45"/>
    <row r="50" s="40" customFormat="1" ht="14.25" customHeight="1" x14ac:dyDescent="0.45"/>
    <row r="51" s="40" customFormat="1" ht="14.25" customHeight="1" x14ac:dyDescent="0.45"/>
    <row r="52" s="40" customFormat="1" ht="14.25" customHeight="1" x14ac:dyDescent="0.45"/>
    <row r="53" s="40" customFormat="1" ht="14.25" customHeight="1" x14ac:dyDescent="0.45"/>
    <row r="54" s="40" customFormat="1" ht="14.25" customHeight="1" x14ac:dyDescent="0.45"/>
    <row r="55" s="40" customFormat="1" ht="14.25" customHeight="1" x14ac:dyDescent="0.45"/>
    <row r="56" s="40" customFormat="1" ht="14.25" customHeight="1" x14ac:dyDescent="0.45"/>
    <row r="57" s="40" customFormat="1" ht="14.25" customHeight="1" x14ac:dyDescent="0.45"/>
    <row r="58" s="40" customFormat="1" ht="14.25" customHeight="1" x14ac:dyDescent="0.45"/>
    <row r="59" s="40" customFormat="1" ht="14.25" customHeight="1" x14ac:dyDescent="0.45"/>
    <row r="60" s="40" customFormat="1" ht="14.25" customHeight="1" x14ac:dyDescent="0.45"/>
    <row r="61" s="40" customFormat="1" ht="14.25" customHeight="1" x14ac:dyDescent="0.45"/>
    <row r="62" s="40" customFormat="1" ht="14.25" customHeight="1" x14ac:dyDescent="0.45"/>
    <row r="63" s="40" customFormat="1" ht="14.25" customHeight="1" x14ac:dyDescent="0.45"/>
    <row r="64" s="40" customFormat="1" ht="14.25" customHeight="1" x14ac:dyDescent="0.45"/>
    <row r="65" s="40" customFormat="1" ht="14.25" customHeight="1" x14ac:dyDescent="0.45"/>
    <row r="66" s="40" customFormat="1" ht="14.25" customHeight="1" x14ac:dyDescent="0.45"/>
    <row r="67" s="40" customFormat="1" ht="14.25" customHeight="1" x14ac:dyDescent="0.45"/>
    <row r="68" s="40" customFormat="1" ht="14.25" customHeight="1" x14ac:dyDescent="0.45"/>
    <row r="69" s="40" customFormat="1" ht="14.25" customHeight="1" x14ac:dyDescent="0.45"/>
    <row r="70" s="40" customFormat="1" ht="14.25" customHeight="1" x14ac:dyDescent="0.45"/>
    <row r="71" s="40" customFormat="1" ht="14.25" customHeight="1" x14ac:dyDescent="0.45"/>
    <row r="72" s="40" customFormat="1" ht="14.25" customHeight="1" x14ac:dyDescent="0.45"/>
    <row r="73" s="40" customFormat="1" ht="14.25" customHeight="1" x14ac:dyDescent="0.45"/>
    <row r="74" s="40" customFormat="1" ht="14.25" customHeight="1" x14ac:dyDescent="0.45"/>
    <row r="75" s="40" customFormat="1" ht="14.25" customHeight="1" x14ac:dyDescent="0.45"/>
    <row r="76" s="40" customFormat="1" ht="14.25" customHeight="1" x14ac:dyDescent="0.45"/>
    <row r="77" s="40" customFormat="1" ht="14.25" customHeight="1" x14ac:dyDescent="0.45"/>
    <row r="78" s="40" customFormat="1" ht="14.25" customHeight="1" x14ac:dyDescent="0.45"/>
    <row r="79" s="40" customFormat="1" ht="14.25" customHeight="1" x14ac:dyDescent="0.45"/>
    <row r="80" s="40" customFormat="1" ht="14.25" customHeight="1" x14ac:dyDescent="0.45"/>
    <row r="81" s="40" customFormat="1" ht="14.25" customHeight="1" x14ac:dyDescent="0.45"/>
    <row r="82" s="40" customFormat="1" ht="14.25" customHeight="1" x14ac:dyDescent="0.45"/>
    <row r="83" s="40" customFormat="1" ht="14.25" customHeight="1" x14ac:dyDescent="0.45"/>
    <row r="84" s="40" customFormat="1" ht="14.25" customHeight="1" x14ac:dyDescent="0.45"/>
    <row r="85" s="40" customFormat="1" ht="14.25" customHeight="1" x14ac:dyDescent="0.45"/>
    <row r="86" s="40" customFormat="1" ht="14.25" customHeight="1" x14ac:dyDescent="0.45"/>
    <row r="87" s="40" customFormat="1" ht="14.25" customHeight="1" x14ac:dyDescent="0.45"/>
    <row r="88" s="40" customFormat="1" ht="14.25" customHeight="1" x14ac:dyDescent="0.45"/>
    <row r="89" s="40" customFormat="1" ht="14.25" customHeight="1" x14ac:dyDescent="0.45"/>
    <row r="90" s="40" customFormat="1" ht="14.25" customHeight="1" x14ac:dyDescent="0.45"/>
    <row r="91" s="40" customFormat="1" ht="14.25" customHeight="1" x14ac:dyDescent="0.45"/>
    <row r="92" s="40" customFormat="1" ht="14.25" customHeight="1" x14ac:dyDescent="0.45"/>
    <row r="93" s="40" customFormat="1" ht="14.25" customHeight="1" x14ac:dyDescent="0.45"/>
    <row r="94" s="40" customFormat="1" ht="14.25" customHeight="1" x14ac:dyDescent="0.45"/>
    <row r="95" s="40" customFormat="1" ht="14.25" customHeight="1" x14ac:dyDescent="0.45"/>
    <row r="96" s="40" customFormat="1" ht="14.25" customHeight="1" x14ac:dyDescent="0.45"/>
    <row r="97" s="40" customFormat="1" ht="14.25" customHeight="1" x14ac:dyDescent="0.45"/>
    <row r="98" s="40" customFormat="1" ht="14.25" customHeight="1" x14ac:dyDescent="0.45"/>
    <row r="99" s="40" customFormat="1" ht="14.25" customHeight="1" x14ac:dyDescent="0.45"/>
    <row r="100" s="40" customFormat="1" ht="14.25" customHeight="1" x14ac:dyDescent="0.45"/>
    <row r="101" s="40" customFormat="1" ht="14.25" customHeight="1" x14ac:dyDescent="0.45"/>
    <row r="102" s="40" customFormat="1" ht="14.25" customHeight="1" x14ac:dyDescent="0.45"/>
    <row r="103" s="40" customFormat="1" ht="14.25" customHeight="1" x14ac:dyDescent="0.45"/>
    <row r="104" s="40" customFormat="1" ht="14.25" customHeight="1" x14ac:dyDescent="0.45"/>
    <row r="105" s="40" customFormat="1" ht="14.25" customHeight="1" x14ac:dyDescent="0.45"/>
    <row r="106" s="40" customFormat="1" ht="14.25" customHeight="1" x14ac:dyDescent="0.45"/>
    <row r="107" s="40" customFormat="1" ht="14.25" customHeight="1" x14ac:dyDescent="0.45"/>
    <row r="108" s="40" customFormat="1" ht="14.25" customHeight="1" x14ac:dyDescent="0.45"/>
    <row r="109" s="40" customFormat="1" ht="14.25" customHeight="1" x14ac:dyDescent="0.45"/>
    <row r="110" s="40" customFormat="1" ht="14.25" customHeight="1" x14ac:dyDescent="0.45"/>
    <row r="111" s="40" customFormat="1" ht="14.25" customHeight="1" x14ac:dyDescent="0.45"/>
    <row r="112" s="40" customFormat="1" ht="14.25" customHeight="1" x14ac:dyDescent="0.45"/>
    <row r="113" s="40" customFormat="1" ht="14.25" customHeight="1" x14ac:dyDescent="0.45"/>
    <row r="114" s="40" customFormat="1" ht="14.25" customHeight="1" x14ac:dyDescent="0.45"/>
    <row r="115" s="40" customFormat="1" ht="14.25" customHeight="1" x14ac:dyDescent="0.45"/>
    <row r="116" s="40" customFormat="1" ht="14.25" customHeight="1" x14ac:dyDescent="0.45"/>
    <row r="117" s="40" customFormat="1" ht="14.25" customHeight="1" x14ac:dyDescent="0.45"/>
    <row r="118" s="40" customFormat="1" ht="14.25" customHeight="1" x14ac:dyDescent="0.45"/>
    <row r="119" s="40" customFormat="1" ht="14.25" customHeight="1" x14ac:dyDescent="0.45"/>
    <row r="120" s="40" customFormat="1" ht="14.25" customHeight="1" x14ac:dyDescent="0.45"/>
    <row r="121" s="40" customFormat="1" ht="14.25" customHeight="1" x14ac:dyDescent="0.45"/>
    <row r="122" s="40" customFormat="1" ht="14.25" customHeight="1" x14ac:dyDescent="0.45"/>
    <row r="123" s="40" customFormat="1" ht="14.25" customHeight="1" x14ac:dyDescent="0.45"/>
    <row r="124" s="40" customFormat="1" ht="14.25" customHeight="1" x14ac:dyDescent="0.45"/>
    <row r="125" s="40" customFormat="1" ht="14.25" customHeight="1" x14ac:dyDescent="0.45"/>
    <row r="126" s="40" customFormat="1" ht="14.25" customHeight="1" x14ac:dyDescent="0.45"/>
    <row r="127" s="40" customFormat="1" ht="14.25" customHeight="1" x14ac:dyDescent="0.45"/>
    <row r="128" s="40" customFormat="1" ht="14.25" customHeight="1" x14ac:dyDescent="0.45"/>
    <row r="129" s="40" customFormat="1" ht="14.25" customHeight="1" x14ac:dyDescent="0.45"/>
    <row r="130" s="40" customFormat="1" ht="14.25" customHeight="1" x14ac:dyDescent="0.45"/>
    <row r="131" s="40" customFormat="1" ht="14.25" customHeight="1" x14ac:dyDescent="0.45"/>
    <row r="132" s="40" customFormat="1" ht="14.25" customHeight="1" x14ac:dyDescent="0.45"/>
    <row r="133" s="40" customFormat="1" ht="14.25" customHeight="1" x14ac:dyDescent="0.45"/>
    <row r="134" s="40" customFormat="1" ht="14.25" customHeight="1" x14ac:dyDescent="0.45"/>
    <row r="135" s="40" customFormat="1" ht="14.25" customHeight="1" x14ac:dyDescent="0.45"/>
    <row r="136" s="40" customFormat="1" ht="14.25" customHeight="1" x14ac:dyDescent="0.45"/>
    <row r="137" s="40" customFormat="1" ht="14.25" customHeight="1" x14ac:dyDescent="0.45"/>
    <row r="138" s="40" customFormat="1" ht="14.25" customHeight="1" x14ac:dyDescent="0.45"/>
    <row r="139" s="40" customFormat="1" ht="14.25" customHeight="1" x14ac:dyDescent="0.45"/>
    <row r="140" s="40" customFormat="1" ht="14.25" customHeight="1" x14ac:dyDescent="0.45"/>
    <row r="141" s="40" customFormat="1" ht="14.25" customHeight="1" x14ac:dyDescent="0.45"/>
    <row r="142" s="40" customFormat="1" ht="14.25" customHeight="1" x14ac:dyDescent="0.45"/>
    <row r="143" s="40" customFormat="1" ht="14.25" customHeight="1" x14ac:dyDescent="0.45"/>
    <row r="144" s="40" customFormat="1" ht="14.25" customHeight="1" x14ac:dyDescent="0.45"/>
    <row r="145" s="40" customFormat="1" ht="14.25" customHeight="1" x14ac:dyDescent="0.45"/>
    <row r="146" s="40" customFormat="1" ht="14.25" customHeight="1" x14ac:dyDescent="0.45"/>
    <row r="147" s="40" customFormat="1" ht="14.25" customHeight="1" x14ac:dyDescent="0.45"/>
    <row r="148" s="40" customFormat="1" ht="14.25" customHeight="1" x14ac:dyDescent="0.45"/>
    <row r="149" s="40" customFormat="1" ht="14.25" customHeight="1" x14ac:dyDescent="0.45"/>
    <row r="150" s="40" customFormat="1" ht="14.25" customHeight="1" x14ac:dyDescent="0.45"/>
    <row r="151" s="40" customFormat="1" ht="14.25" customHeight="1" x14ac:dyDescent="0.45"/>
    <row r="152" s="40" customFormat="1" ht="14.25" customHeight="1" x14ac:dyDescent="0.45"/>
    <row r="153" s="40" customFormat="1" ht="14.25" customHeight="1" x14ac:dyDescent="0.45"/>
    <row r="154" s="40" customFormat="1" ht="14.25" customHeight="1" x14ac:dyDescent="0.45"/>
    <row r="155" s="40" customFormat="1" ht="14.25" customHeight="1" x14ac:dyDescent="0.45"/>
    <row r="156" s="40" customFormat="1" ht="14.25" customHeight="1" x14ac:dyDescent="0.45"/>
    <row r="157" s="40" customFormat="1" ht="14.25" customHeight="1" x14ac:dyDescent="0.45"/>
    <row r="158" s="40" customFormat="1" ht="14.25" customHeight="1" x14ac:dyDescent="0.45"/>
    <row r="159" s="40" customFormat="1" ht="14.25" customHeight="1" x14ac:dyDescent="0.45"/>
    <row r="160" s="40" customFormat="1" ht="14.25" customHeight="1" x14ac:dyDescent="0.45"/>
    <row r="161" s="40" customFormat="1" ht="14.25" customHeight="1" x14ac:dyDescent="0.45"/>
    <row r="162" s="40" customFormat="1" ht="14.25" customHeight="1" x14ac:dyDescent="0.45"/>
    <row r="163" s="40" customFormat="1" ht="14.25" customHeight="1" x14ac:dyDescent="0.45"/>
    <row r="164" s="40" customFormat="1" ht="14.25" customHeight="1" x14ac:dyDescent="0.45"/>
    <row r="165" s="40" customFormat="1" ht="14.25" customHeight="1" x14ac:dyDescent="0.45"/>
    <row r="166" s="40" customFormat="1" ht="14.25" customHeight="1" x14ac:dyDescent="0.45"/>
    <row r="167" s="40" customFormat="1" ht="14.25" customHeight="1" x14ac:dyDescent="0.45"/>
    <row r="168" s="40" customFormat="1" ht="14.25" customHeight="1" x14ac:dyDescent="0.45"/>
    <row r="169" s="40" customFormat="1" ht="14.25" customHeight="1" x14ac:dyDescent="0.45"/>
    <row r="170" s="40" customFormat="1" ht="14.25" customHeight="1" x14ac:dyDescent="0.45"/>
    <row r="171" s="40" customFormat="1" ht="14.25" customHeight="1" x14ac:dyDescent="0.45"/>
    <row r="172" s="40" customFormat="1" ht="14.25" customHeight="1" x14ac:dyDescent="0.45"/>
    <row r="173" s="40" customFormat="1" ht="14.25" customHeight="1" x14ac:dyDescent="0.45"/>
    <row r="174" s="40" customFormat="1" ht="14.25" customHeight="1" x14ac:dyDescent="0.45"/>
    <row r="175" s="40" customFormat="1" ht="14.25" customHeight="1" x14ac:dyDescent="0.45"/>
    <row r="176" s="40" customFormat="1" ht="14.25" customHeight="1" x14ac:dyDescent="0.45"/>
    <row r="177" s="40" customFormat="1" ht="14.25" customHeight="1" x14ac:dyDescent="0.45"/>
    <row r="178" s="40" customFormat="1" ht="14.25" customHeight="1" x14ac:dyDescent="0.45"/>
    <row r="179" s="40" customFormat="1" ht="14.25" customHeight="1" x14ac:dyDescent="0.45"/>
    <row r="180" s="40" customFormat="1" ht="14.25" customHeight="1" x14ac:dyDescent="0.45"/>
    <row r="181" s="40" customFormat="1" ht="14.25" customHeight="1" x14ac:dyDescent="0.45"/>
    <row r="182" s="40" customFormat="1" ht="14.25" customHeight="1" x14ac:dyDescent="0.45"/>
    <row r="183" s="40" customFormat="1" ht="14.25" customHeight="1" x14ac:dyDescent="0.45"/>
    <row r="184" s="40" customFormat="1" ht="14.25" customHeight="1" x14ac:dyDescent="0.45"/>
    <row r="185" s="40" customFormat="1" ht="14.25" customHeight="1" x14ac:dyDescent="0.45"/>
    <row r="186" s="40" customFormat="1" ht="14.25" customHeight="1" x14ac:dyDescent="0.45"/>
    <row r="187" s="40" customFormat="1" ht="14.25" customHeight="1" x14ac:dyDescent="0.45"/>
    <row r="188" s="40" customFormat="1" ht="14.25" customHeight="1" x14ac:dyDescent="0.45"/>
    <row r="189" s="40" customFormat="1" ht="14.25" customHeight="1" x14ac:dyDescent="0.45"/>
    <row r="190" s="40" customFormat="1" ht="14.25" customHeight="1" x14ac:dyDescent="0.45"/>
    <row r="191" s="40" customFormat="1" ht="14.25" customHeight="1" x14ac:dyDescent="0.45"/>
    <row r="192" s="40" customFormat="1" ht="14.25" customHeight="1" x14ac:dyDescent="0.45"/>
    <row r="193" s="40" customFormat="1" ht="14.25" customHeight="1" x14ac:dyDescent="0.45"/>
    <row r="194" s="40" customFormat="1" ht="14.25" customHeight="1" x14ac:dyDescent="0.45"/>
    <row r="195" s="40" customFormat="1" ht="14.25" customHeight="1" x14ac:dyDescent="0.45"/>
    <row r="196" s="40" customFormat="1" ht="14.25" customHeight="1" x14ac:dyDescent="0.45"/>
    <row r="197" s="40" customFormat="1" ht="14.25" customHeight="1" x14ac:dyDescent="0.45"/>
    <row r="198" s="40" customFormat="1" ht="14.25" customHeight="1" x14ac:dyDescent="0.45"/>
    <row r="199" s="40" customFormat="1" ht="14.25" customHeight="1" x14ac:dyDescent="0.45"/>
    <row r="200" s="40" customFormat="1" ht="14.25" customHeight="1" x14ac:dyDescent="0.45"/>
    <row r="201" s="40" customFormat="1" ht="14.25" customHeight="1" x14ac:dyDescent="0.45"/>
    <row r="202" s="40" customFormat="1" ht="14.25" customHeight="1" x14ac:dyDescent="0.45"/>
    <row r="203" s="40" customFormat="1" ht="14.25" customHeight="1" x14ac:dyDescent="0.45"/>
    <row r="204" s="40" customFormat="1" ht="14.25" customHeight="1" x14ac:dyDescent="0.45"/>
    <row r="205" s="40" customFormat="1" ht="14.25" customHeight="1" x14ac:dyDescent="0.45"/>
    <row r="206" s="40" customFormat="1" ht="14.25" customHeight="1" x14ac:dyDescent="0.45"/>
    <row r="207" s="40" customFormat="1" ht="14.25" customHeight="1" x14ac:dyDescent="0.45"/>
    <row r="208" s="40" customFormat="1" ht="14.25" customHeight="1" x14ac:dyDescent="0.45"/>
    <row r="209" s="40" customFormat="1" ht="14.25" customHeight="1" x14ac:dyDescent="0.45"/>
    <row r="210" s="40" customFormat="1" ht="14.25" customHeight="1" x14ac:dyDescent="0.45"/>
    <row r="211" s="40" customFormat="1" ht="14.25" customHeight="1" x14ac:dyDescent="0.45"/>
    <row r="212" s="40" customFormat="1" ht="14.25" customHeight="1" x14ac:dyDescent="0.45"/>
    <row r="213" s="40" customFormat="1" ht="14.25" customHeight="1" x14ac:dyDescent="0.45"/>
    <row r="214" s="40" customFormat="1" ht="14.25" customHeight="1" x14ac:dyDescent="0.45"/>
    <row r="215" s="40" customFormat="1" ht="14.25" customHeight="1" x14ac:dyDescent="0.45"/>
    <row r="216" s="40" customFormat="1" ht="14.25" customHeight="1" x14ac:dyDescent="0.45"/>
    <row r="217" s="40" customFormat="1" ht="14.25" customHeight="1" x14ac:dyDescent="0.45"/>
    <row r="218" s="40" customFormat="1" ht="14.25" customHeight="1" x14ac:dyDescent="0.45"/>
    <row r="219" s="40" customFormat="1" ht="14.25" customHeight="1" x14ac:dyDescent="0.45"/>
    <row r="220" s="40" customFormat="1" ht="14.25" customHeight="1" x14ac:dyDescent="0.45"/>
    <row r="221" s="40" customFormat="1" ht="14.25" customHeight="1" x14ac:dyDescent="0.45"/>
    <row r="222" s="40" customFormat="1" ht="14.25" customHeight="1" x14ac:dyDescent="0.45"/>
    <row r="223" s="40" customFormat="1" ht="14.25" customHeight="1" x14ac:dyDescent="0.45"/>
    <row r="224" s="40" customFormat="1" ht="14.25" customHeight="1" x14ac:dyDescent="0.45"/>
    <row r="225" s="40" customFormat="1" ht="14.25" customHeight="1" x14ac:dyDescent="0.45"/>
    <row r="226" s="40" customFormat="1" ht="14.25" customHeight="1" x14ac:dyDescent="0.45"/>
    <row r="227" s="40" customFormat="1" ht="14.25" customHeight="1" x14ac:dyDescent="0.45"/>
    <row r="228" s="40" customFormat="1" ht="14.25" customHeight="1" x14ac:dyDescent="0.45"/>
    <row r="229" s="40" customFormat="1" ht="14.25" customHeight="1" x14ac:dyDescent="0.45"/>
    <row r="230" s="40" customFormat="1" ht="14.25" customHeight="1" x14ac:dyDescent="0.45"/>
    <row r="231" s="40" customFormat="1" ht="14.25" customHeight="1" x14ac:dyDescent="0.45"/>
    <row r="232" s="40" customFormat="1" ht="14.25" customHeight="1" x14ac:dyDescent="0.45"/>
    <row r="233" s="40" customFormat="1" ht="14.25" customHeight="1" x14ac:dyDescent="0.45"/>
    <row r="234" s="40" customFormat="1" ht="14.25" customHeight="1" x14ac:dyDescent="0.45"/>
    <row r="235" s="40" customFormat="1" ht="14.25" customHeight="1" x14ac:dyDescent="0.45"/>
    <row r="236" s="40" customFormat="1" ht="14.25" customHeight="1" x14ac:dyDescent="0.45"/>
    <row r="237" s="40" customFormat="1" ht="14.25" customHeight="1" x14ac:dyDescent="0.45"/>
    <row r="238" s="40" customFormat="1" ht="14.25" customHeight="1" x14ac:dyDescent="0.45"/>
    <row r="239" s="40" customFormat="1" ht="14.25" customHeight="1" x14ac:dyDescent="0.45"/>
    <row r="240" s="40" customFormat="1" ht="14.25" customHeight="1" x14ac:dyDescent="0.45"/>
    <row r="241" s="40" customFormat="1" ht="14.25" customHeight="1" x14ac:dyDescent="0.45"/>
    <row r="242" s="40" customFormat="1" ht="14.25" customHeight="1" x14ac:dyDescent="0.45"/>
    <row r="243" s="40" customFormat="1" ht="14.25" customHeight="1" x14ac:dyDescent="0.45"/>
    <row r="244" s="40" customFormat="1" ht="14.25" customHeight="1" x14ac:dyDescent="0.45"/>
    <row r="245" s="40" customFormat="1" ht="14.25" customHeight="1" x14ac:dyDescent="0.45"/>
    <row r="246" s="40" customFormat="1" ht="14.25" customHeight="1" x14ac:dyDescent="0.45"/>
    <row r="247" s="40" customFormat="1" ht="14.25" customHeight="1" x14ac:dyDescent="0.45"/>
    <row r="248" s="40" customFormat="1" ht="14.25" customHeight="1" x14ac:dyDescent="0.45"/>
    <row r="249" s="40" customFormat="1" ht="14.25" customHeight="1" x14ac:dyDescent="0.45"/>
    <row r="250" s="40" customFormat="1" ht="14.25" customHeight="1" x14ac:dyDescent="0.45"/>
    <row r="251" s="40" customFormat="1" ht="14.25" customHeight="1" x14ac:dyDescent="0.45"/>
    <row r="252" s="40" customFormat="1" ht="14.25" customHeight="1" x14ac:dyDescent="0.45"/>
    <row r="253" s="40" customFormat="1" ht="14.25" customHeight="1" x14ac:dyDescent="0.45"/>
    <row r="254" s="40" customFormat="1" ht="14.25" customHeight="1" x14ac:dyDescent="0.45"/>
    <row r="255" s="40" customFormat="1" ht="14.25" customHeight="1" x14ac:dyDescent="0.45"/>
    <row r="256" s="40" customFormat="1" ht="14.25" customHeight="1" x14ac:dyDescent="0.45"/>
    <row r="257" s="40" customFormat="1" ht="14.25" customHeight="1" x14ac:dyDescent="0.45"/>
    <row r="258" s="40" customFormat="1" ht="14.25" customHeight="1" x14ac:dyDescent="0.45"/>
    <row r="259" s="40" customFormat="1" ht="14.25" customHeight="1" x14ac:dyDescent="0.45"/>
    <row r="260" s="40" customFormat="1" ht="14.25" customHeight="1" x14ac:dyDescent="0.45"/>
    <row r="261" s="40" customFormat="1" ht="14.25" customHeight="1" x14ac:dyDescent="0.45"/>
    <row r="262" s="40" customFormat="1" ht="14.25" customHeight="1" x14ac:dyDescent="0.45"/>
    <row r="263" s="40" customFormat="1" ht="14.25" customHeight="1" x14ac:dyDescent="0.45"/>
    <row r="264" s="40" customFormat="1" ht="14.25" customHeight="1" x14ac:dyDescent="0.45"/>
    <row r="265" s="40" customFormat="1" ht="14.25" customHeight="1" x14ac:dyDescent="0.45"/>
    <row r="266" s="40" customFormat="1" ht="14.25" customHeight="1" x14ac:dyDescent="0.45"/>
    <row r="267" s="40" customFormat="1" ht="14.25" customHeight="1" x14ac:dyDescent="0.45"/>
    <row r="268" s="40" customFormat="1" ht="14.25" customHeight="1" x14ac:dyDescent="0.45"/>
    <row r="269" s="40" customFormat="1" ht="14.25" customHeight="1" x14ac:dyDescent="0.45"/>
    <row r="270" s="40" customFormat="1" ht="14.25" customHeight="1" x14ac:dyDescent="0.45"/>
    <row r="271" s="40" customFormat="1" ht="14.25" customHeight="1" x14ac:dyDescent="0.45"/>
    <row r="272" s="40" customFormat="1" ht="14.25" customHeight="1" x14ac:dyDescent="0.45"/>
    <row r="273" s="40" customFormat="1" ht="14.25" customHeight="1" x14ac:dyDescent="0.45"/>
    <row r="274" s="40" customFormat="1" ht="14.25" customHeight="1" x14ac:dyDescent="0.45"/>
    <row r="275" s="40" customFormat="1" ht="14.25" customHeight="1" x14ac:dyDescent="0.45"/>
    <row r="276" s="40" customFormat="1" ht="14.25" customHeight="1" x14ac:dyDescent="0.45"/>
    <row r="277" s="40" customFormat="1" ht="14.25" customHeight="1" x14ac:dyDescent="0.45"/>
    <row r="278" s="40" customFormat="1" ht="14.25" customHeight="1" x14ac:dyDescent="0.45"/>
    <row r="279" s="40" customFormat="1" ht="14.25" customHeight="1" x14ac:dyDescent="0.45"/>
    <row r="280" s="40" customFormat="1" ht="14.25" customHeight="1" x14ac:dyDescent="0.45"/>
    <row r="281" s="40" customFormat="1" ht="14.25" customHeight="1" x14ac:dyDescent="0.45"/>
    <row r="282" s="40" customFormat="1" ht="14.25" customHeight="1" x14ac:dyDescent="0.45"/>
    <row r="283" s="40" customFormat="1" ht="14.25" customHeight="1" x14ac:dyDescent="0.45"/>
    <row r="284" s="40" customFormat="1" ht="14.25" customHeight="1" x14ac:dyDescent="0.45"/>
    <row r="285" s="40" customFormat="1" ht="14.25" customHeight="1" x14ac:dyDescent="0.45"/>
    <row r="286" s="40" customFormat="1" ht="14.25" customHeight="1" x14ac:dyDescent="0.45"/>
    <row r="287" s="40" customFormat="1" ht="14.25" customHeight="1" x14ac:dyDescent="0.45"/>
    <row r="288" s="40" customFormat="1" ht="14.25" customHeight="1" x14ac:dyDescent="0.45"/>
    <row r="289" s="40" customFormat="1" ht="14.25" customHeight="1" x14ac:dyDescent="0.45"/>
    <row r="290" s="40" customFormat="1" ht="14.25" customHeight="1" x14ac:dyDescent="0.45"/>
    <row r="291" s="40" customFormat="1" ht="14.25" customHeight="1" x14ac:dyDescent="0.45"/>
    <row r="292" s="40" customFormat="1" ht="14.25" customHeight="1" x14ac:dyDescent="0.45"/>
    <row r="293" s="40" customFormat="1" ht="14.25" customHeight="1" x14ac:dyDescent="0.45"/>
    <row r="294" s="40" customFormat="1" ht="14.25" customHeight="1" x14ac:dyDescent="0.45"/>
    <row r="295" s="40" customFormat="1" ht="14.25" customHeight="1" x14ac:dyDescent="0.45"/>
    <row r="296" s="40" customFormat="1" ht="14.25" customHeight="1" x14ac:dyDescent="0.45"/>
    <row r="297" s="40" customFormat="1" ht="14.25" customHeight="1" x14ac:dyDescent="0.45"/>
    <row r="298" s="40" customFormat="1" ht="14.25" customHeight="1" x14ac:dyDescent="0.45"/>
    <row r="299" s="40" customFormat="1" ht="14.25" customHeight="1" x14ac:dyDescent="0.45"/>
    <row r="300" s="40" customFormat="1" ht="14.25" customHeight="1" x14ac:dyDescent="0.45"/>
    <row r="301" s="40" customFormat="1" ht="14.25" customHeight="1" x14ac:dyDescent="0.45"/>
    <row r="302" s="40" customFormat="1" ht="14.25" customHeight="1" x14ac:dyDescent="0.45"/>
    <row r="303" s="40" customFormat="1" ht="14.25" customHeight="1" x14ac:dyDescent="0.45"/>
    <row r="304" s="40" customFormat="1" ht="14.25" customHeight="1" x14ac:dyDescent="0.45"/>
    <row r="305" s="40" customFormat="1" ht="14.25" customHeight="1" x14ac:dyDescent="0.45"/>
    <row r="306" s="40" customFormat="1" ht="14.25" customHeight="1" x14ac:dyDescent="0.45"/>
    <row r="307" s="40" customFormat="1" ht="14.25" customHeight="1" x14ac:dyDescent="0.45"/>
    <row r="308" s="40" customFormat="1" ht="14.25" customHeight="1" x14ac:dyDescent="0.45"/>
    <row r="309" s="40" customFormat="1" ht="14.25" customHeight="1" x14ac:dyDescent="0.45"/>
    <row r="310" s="40" customFormat="1" ht="14.25" customHeight="1" x14ac:dyDescent="0.45"/>
    <row r="311" s="40" customFormat="1" ht="14.25" customHeight="1" x14ac:dyDescent="0.45"/>
    <row r="312" s="40" customFormat="1" ht="14.25" customHeight="1" x14ac:dyDescent="0.45"/>
    <row r="313" s="40" customFormat="1" ht="14.25" customHeight="1" x14ac:dyDescent="0.45"/>
    <row r="314" s="40" customFormat="1" ht="14.25" customHeight="1" x14ac:dyDescent="0.45"/>
    <row r="315" s="40" customFormat="1" ht="14.25" customHeight="1" x14ac:dyDescent="0.45"/>
    <row r="316" s="40" customFormat="1" ht="14.25" customHeight="1" x14ac:dyDescent="0.45"/>
    <row r="317" s="40" customFormat="1" ht="14.25" customHeight="1" x14ac:dyDescent="0.45"/>
    <row r="318" s="40" customFormat="1" ht="14.25" customHeight="1" x14ac:dyDescent="0.45"/>
    <row r="319" s="40" customFormat="1" ht="14.25" customHeight="1" x14ac:dyDescent="0.45"/>
    <row r="320" s="40" customFormat="1" ht="14.25" customHeight="1" x14ac:dyDescent="0.45"/>
    <row r="321" s="40" customFormat="1" ht="14.25" customHeight="1" x14ac:dyDescent="0.45"/>
    <row r="322" s="40" customFormat="1" ht="14.25" customHeight="1" x14ac:dyDescent="0.45"/>
    <row r="323" s="40" customFormat="1" ht="14.25" customHeight="1" x14ac:dyDescent="0.45"/>
    <row r="324" s="40" customFormat="1" ht="14.25" customHeight="1" x14ac:dyDescent="0.45"/>
    <row r="325" s="40" customFormat="1" ht="14.25" customHeight="1" x14ac:dyDescent="0.45"/>
    <row r="326" s="40" customFormat="1" ht="14.25" customHeight="1" x14ac:dyDescent="0.45"/>
    <row r="327" s="40" customFormat="1" ht="14.25" customHeight="1" x14ac:dyDescent="0.45"/>
    <row r="328" s="40" customFormat="1" ht="14.25" customHeight="1" x14ac:dyDescent="0.45"/>
    <row r="329" s="40" customFormat="1" ht="14.25" customHeight="1" x14ac:dyDescent="0.45"/>
    <row r="330" s="40" customFormat="1" ht="14.25" customHeight="1" x14ac:dyDescent="0.45"/>
    <row r="331" s="40" customFormat="1" ht="14.25" customHeight="1" x14ac:dyDescent="0.45"/>
    <row r="332" s="40" customFormat="1" ht="14.25" customHeight="1" x14ac:dyDescent="0.45"/>
    <row r="333" s="40" customFormat="1" ht="14.25" customHeight="1" x14ac:dyDescent="0.45"/>
    <row r="334" s="40" customFormat="1" ht="14.25" customHeight="1" x14ac:dyDescent="0.45"/>
    <row r="335" s="40" customFormat="1" ht="14.25" customHeight="1" x14ac:dyDescent="0.45"/>
    <row r="336" s="40" customFormat="1" ht="14.25" customHeight="1" x14ac:dyDescent="0.45"/>
    <row r="337" s="40" customFormat="1" ht="14.25" customHeight="1" x14ac:dyDescent="0.45"/>
    <row r="338" s="40" customFormat="1" ht="14.25" customHeight="1" x14ac:dyDescent="0.45"/>
    <row r="339" s="40" customFormat="1" ht="14.25" customHeight="1" x14ac:dyDescent="0.45"/>
    <row r="340" s="40" customFormat="1" ht="14.25" customHeight="1" x14ac:dyDescent="0.45"/>
    <row r="341" s="40" customFormat="1" ht="14.25" customHeight="1" x14ac:dyDescent="0.45"/>
    <row r="342" s="40" customFormat="1" ht="14.25" customHeight="1" x14ac:dyDescent="0.45"/>
    <row r="343" s="40" customFormat="1" ht="14.25" customHeight="1" x14ac:dyDescent="0.45"/>
    <row r="344" s="40" customFormat="1" ht="14.25" customHeight="1" x14ac:dyDescent="0.45"/>
    <row r="345" s="40" customFormat="1" ht="14.25" customHeight="1" x14ac:dyDescent="0.45"/>
    <row r="346" s="40" customFormat="1" ht="14.25" customHeight="1" x14ac:dyDescent="0.45"/>
    <row r="347" s="40" customFormat="1" ht="14.25" customHeight="1" x14ac:dyDescent="0.45"/>
    <row r="348" s="40" customFormat="1" ht="14.25" customHeight="1" x14ac:dyDescent="0.45"/>
    <row r="349" s="40" customFormat="1" ht="14.25" customHeight="1" x14ac:dyDescent="0.45"/>
    <row r="350" s="40" customFormat="1" ht="14.25" customHeight="1" x14ac:dyDescent="0.45"/>
    <row r="351" s="40" customFormat="1" ht="14.25" customHeight="1" x14ac:dyDescent="0.45"/>
    <row r="352" s="40" customFormat="1" ht="14.25" customHeight="1" x14ac:dyDescent="0.45"/>
    <row r="353" s="40" customFormat="1" ht="14.25" customHeight="1" x14ac:dyDescent="0.45"/>
    <row r="354" s="40" customFormat="1" ht="14.25" customHeight="1" x14ac:dyDescent="0.45"/>
    <row r="355" s="40" customFormat="1" ht="14.25" customHeight="1" x14ac:dyDescent="0.45"/>
    <row r="356" s="40" customFormat="1" ht="14.25" customHeight="1" x14ac:dyDescent="0.45"/>
    <row r="357" s="40" customFormat="1" ht="14.25" customHeight="1" x14ac:dyDescent="0.45"/>
    <row r="358" s="40" customFormat="1" ht="14.25" customHeight="1" x14ac:dyDescent="0.45"/>
    <row r="359" s="40" customFormat="1" ht="14.25" customHeight="1" x14ac:dyDescent="0.45"/>
    <row r="360" s="40" customFormat="1" ht="14.25" customHeight="1" x14ac:dyDescent="0.45"/>
    <row r="361" s="40" customFormat="1" ht="14.25" customHeight="1" x14ac:dyDescent="0.45"/>
    <row r="362" s="40" customFormat="1" ht="14.25" customHeight="1" x14ac:dyDescent="0.45"/>
    <row r="363" s="40" customFormat="1" ht="14.25" customHeight="1" x14ac:dyDescent="0.45"/>
    <row r="364" s="40" customFormat="1" ht="14.25" customHeight="1" x14ac:dyDescent="0.45"/>
    <row r="365" s="40" customFormat="1" ht="14.25" customHeight="1" x14ac:dyDescent="0.45"/>
    <row r="366" s="40" customFormat="1" ht="14.25" customHeight="1" x14ac:dyDescent="0.45"/>
    <row r="367" s="40" customFormat="1" ht="14.25" customHeight="1" x14ac:dyDescent="0.45"/>
    <row r="368" s="40" customFormat="1" ht="14.25" customHeight="1" x14ac:dyDescent="0.45"/>
    <row r="369" s="40" customFormat="1" ht="14.25" customHeight="1" x14ac:dyDescent="0.45"/>
    <row r="370" s="40" customFormat="1" ht="14.25" customHeight="1" x14ac:dyDescent="0.45"/>
    <row r="371" s="40" customFormat="1" ht="14.25" customHeight="1" x14ac:dyDescent="0.45"/>
    <row r="372" s="40" customFormat="1" ht="14.25" customHeight="1" x14ac:dyDescent="0.45"/>
    <row r="373" s="40" customFormat="1" ht="14.25" customHeight="1" x14ac:dyDescent="0.45"/>
    <row r="374" s="40" customFormat="1" ht="14.25" customHeight="1" x14ac:dyDescent="0.45"/>
    <row r="375" s="40" customFormat="1" ht="14.25" customHeight="1" x14ac:dyDescent="0.45"/>
    <row r="376" s="40" customFormat="1" ht="14.25" customHeight="1" x14ac:dyDescent="0.45"/>
    <row r="377" s="40" customFormat="1" ht="14.25" customHeight="1" x14ac:dyDescent="0.45"/>
    <row r="378" s="40" customFormat="1" ht="14.25" customHeight="1" x14ac:dyDescent="0.45"/>
    <row r="379" s="40" customFormat="1" ht="14.25" customHeight="1" x14ac:dyDescent="0.45"/>
    <row r="380" s="40" customFormat="1" ht="14.25" customHeight="1" x14ac:dyDescent="0.45"/>
    <row r="381" s="40" customFormat="1" ht="14.25" customHeight="1" x14ac:dyDescent="0.45"/>
    <row r="382" s="40" customFormat="1" ht="14.25" customHeight="1" x14ac:dyDescent="0.45"/>
    <row r="383" s="40" customFormat="1" ht="14.25" customHeight="1" x14ac:dyDescent="0.45"/>
    <row r="384" s="40" customFormat="1" ht="14.25" customHeight="1" x14ac:dyDescent="0.45"/>
    <row r="385" s="40" customFormat="1" ht="14.25" customHeight="1" x14ac:dyDescent="0.45"/>
    <row r="386" s="40" customFormat="1" ht="14.25" customHeight="1" x14ac:dyDescent="0.45"/>
    <row r="387" s="40" customFormat="1" ht="14.25" customHeight="1" x14ac:dyDescent="0.45"/>
    <row r="388" s="40" customFormat="1" ht="14.25" customHeight="1" x14ac:dyDescent="0.45"/>
    <row r="389" s="40" customFormat="1" ht="14.25" customHeight="1" x14ac:dyDescent="0.45"/>
    <row r="390" s="40" customFormat="1" ht="14.25" customHeight="1" x14ac:dyDescent="0.45"/>
    <row r="391" s="40" customFormat="1" ht="14.25" customHeight="1" x14ac:dyDescent="0.45"/>
    <row r="392" s="40" customFormat="1" ht="14.25" customHeight="1" x14ac:dyDescent="0.45"/>
    <row r="393" s="40" customFormat="1" ht="14.25" customHeight="1" x14ac:dyDescent="0.45"/>
    <row r="394" s="40" customFormat="1" ht="14.25" customHeight="1" x14ac:dyDescent="0.45"/>
    <row r="395" s="40" customFormat="1" ht="14.25" customHeight="1" x14ac:dyDescent="0.45"/>
    <row r="396" s="40" customFormat="1" ht="14.25" customHeight="1" x14ac:dyDescent="0.45"/>
    <row r="397" s="40" customFormat="1" ht="14.25" customHeight="1" x14ac:dyDescent="0.45"/>
    <row r="398" s="40" customFormat="1" ht="14.25" customHeight="1" x14ac:dyDescent="0.45"/>
    <row r="399" s="40" customFormat="1" ht="14.25" customHeight="1" x14ac:dyDescent="0.45"/>
    <row r="400" s="40" customFormat="1" ht="14.25" customHeight="1" x14ac:dyDescent="0.45"/>
    <row r="401" s="40" customFormat="1" ht="14.25" customHeight="1" x14ac:dyDescent="0.45"/>
    <row r="402" s="40" customFormat="1" ht="14.25" customHeight="1" x14ac:dyDescent="0.45"/>
    <row r="403" s="40" customFormat="1" ht="14.25" customHeight="1" x14ac:dyDescent="0.45"/>
    <row r="404" s="40" customFormat="1" ht="14.25" customHeight="1" x14ac:dyDescent="0.45"/>
    <row r="405" s="40" customFormat="1" ht="14.25" customHeight="1" x14ac:dyDescent="0.45"/>
    <row r="406" s="40" customFormat="1" ht="14.25" customHeight="1" x14ac:dyDescent="0.45"/>
    <row r="407" s="40" customFormat="1" ht="14.25" customHeight="1" x14ac:dyDescent="0.45"/>
    <row r="408" s="40" customFormat="1" ht="14.25" customHeight="1" x14ac:dyDescent="0.45"/>
    <row r="409" s="40" customFormat="1" ht="14.25" customHeight="1" x14ac:dyDescent="0.45"/>
    <row r="410" s="40" customFormat="1" ht="14.25" customHeight="1" x14ac:dyDescent="0.45"/>
    <row r="411" s="40" customFormat="1" ht="14.25" customHeight="1" x14ac:dyDescent="0.45"/>
    <row r="412" s="40" customFormat="1" ht="14.25" customHeight="1" x14ac:dyDescent="0.45"/>
    <row r="413" s="40" customFormat="1" ht="14.25" customHeight="1" x14ac:dyDescent="0.45"/>
    <row r="414" s="40" customFormat="1" ht="14.25" customHeight="1" x14ac:dyDescent="0.45"/>
    <row r="415" s="40" customFormat="1" ht="14.25" customHeight="1" x14ac:dyDescent="0.45"/>
    <row r="416" s="40" customFormat="1" ht="14.25" customHeight="1" x14ac:dyDescent="0.45"/>
    <row r="417" s="40" customFormat="1" ht="14.25" customHeight="1" x14ac:dyDescent="0.45"/>
    <row r="418" s="40" customFormat="1" ht="14.25" customHeight="1" x14ac:dyDescent="0.45"/>
    <row r="419" s="40" customFormat="1" ht="14.25" customHeight="1" x14ac:dyDescent="0.45"/>
    <row r="420" s="40" customFormat="1" ht="14.25" customHeight="1" x14ac:dyDescent="0.45"/>
    <row r="421" s="40" customFormat="1" ht="14.25" customHeight="1" x14ac:dyDescent="0.45"/>
    <row r="422" s="40" customFormat="1" ht="14.25" customHeight="1" x14ac:dyDescent="0.45"/>
    <row r="423" s="40" customFormat="1" ht="14.25" customHeight="1" x14ac:dyDescent="0.45"/>
    <row r="424" s="40" customFormat="1" ht="14.25" customHeight="1" x14ac:dyDescent="0.45"/>
    <row r="425" s="40" customFormat="1" ht="14.25" customHeight="1" x14ac:dyDescent="0.45"/>
    <row r="426" s="40" customFormat="1" ht="14.25" customHeight="1" x14ac:dyDescent="0.45"/>
    <row r="427" s="40" customFormat="1" ht="14.25" customHeight="1" x14ac:dyDescent="0.45"/>
    <row r="428" s="40" customFormat="1" ht="14.25" customHeight="1" x14ac:dyDescent="0.45"/>
    <row r="429" s="40" customFormat="1" ht="14.25" customHeight="1" x14ac:dyDescent="0.45"/>
    <row r="430" s="40" customFormat="1" ht="14.25" customHeight="1" x14ac:dyDescent="0.45"/>
    <row r="431" s="40" customFormat="1" ht="14.25" customHeight="1" x14ac:dyDescent="0.45"/>
    <row r="432" s="40" customFormat="1" ht="14.25" customHeight="1" x14ac:dyDescent="0.45"/>
    <row r="433" s="40" customFormat="1" ht="14.25" customHeight="1" x14ac:dyDescent="0.45"/>
    <row r="434" s="40" customFormat="1" ht="14.25" customHeight="1" x14ac:dyDescent="0.45"/>
    <row r="435" s="40" customFormat="1" ht="14.25" customHeight="1" x14ac:dyDescent="0.45"/>
    <row r="436" s="40" customFormat="1" ht="14.25" customHeight="1" x14ac:dyDescent="0.45"/>
    <row r="437" s="40" customFormat="1" ht="14.25" customHeight="1" x14ac:dyDescent="0.45"/>
    <row r="438" s="40" customFormat="1" ht="14.25" customHeight="1" x14ac:dyDescent="0.45"/>
    <row r="439" s="40" customFormat="1" ht="14.25" customHeight="1" x14ac:dyDescent="0.45"/>
    <row r="440" s="40" customFormat="1" ht="14.25" customHeight="1" x14ac:dyDescent="0.45"/>
    <row r="441" s="40" customFormat="1" ht="14.25" customHeight="1" x14ac:dyDescent="0.45"/>
    <row r="442" s="40" customFormat="1" ht="14.25" customHeight="1" x14ac:dyDescent="0.45"/>
    <row r="443" s="40" customFormat="1" ht="14.25" customHeight="1" x14ac:dyDescent="0.45"/>
    <row r="444" s="40" customFormat="1" ht="14.25" customHeight="1" x14ac:dyDescent="0.45"/>
    <row r="445" s="40" customFormat="1" ht="14.25" customHeight="1" x14ac:dyDescent="0.45"/>
    <row r="446" s="40" customFormat="1" ht="14.25" customHeight="1" x14ac:dyDescent="0.45"/>
    <row r="447" s="40" customFormat="1" ht="14.25" customHeight="1" x14ac:dyDescent="0.45"/>
    <row r="448" s="40" customFormat="1" ht="14.25" customHeight="1" x14ac:dyDescent="0.45"/>
    <row r="449" s="40" customFormat="1" ht="14.25" customHeight="1" x14ac:dyDescent="0.45"/>
    <row r="450" s="40" customFormat="1" ht="14.25" customHeight="1" x14ac:dyDescent="0.45"/>
    <row r="451" s="40" customFormat="1" ht="14.25" customHeight="1" x14ac:dyDescent="0.45"/>
    <row r="452" s="40" customFormat="1" ht="14.25" customHeight="1" x14ac:dyDescent="0.45"/>
    <row r="453" s="40" customFormat="1" ht="14.25" customHeight="1" x14ac:dyDescent="0.45"/>
    <row r="454" s="40" customFormat="1" ht="14.25" customHeight="1" x14ac:dyDescent="0.45"/>
    <row r="455" s="40" customFormat="1" ht="14.25" customHeight="1" x14ac:dyDescent="0.45"/>
    <row r="456" s="40" customFormat="1" ht="14.25" customHeight="1" x14ac:dyDescent="0.45"/>
    <row r="457" s="40" customFormat="1" ht="14.25" customHeight="1" x14ac:dyDescent="0.45"/>
    <row r="458" s="40" customFormat="1" ht="14.25" customHeight="1" x14ac:dyDescent="0.45"/>
    <row r="459" s="40" customFormat="1" ht="14.25" customHeight="1" x14ac:dyDescent="0.45"/>
    <row r="460" s="40" customFormat="1" ht="14.25" customHeight="1" x14ac:dyDescent="0.45"/>
    <row r="461" s="40" customFormat="1" ht="14.25" customHeight="1" x14ac:dyDescent="0.45"/>
    <row r="462" s="40" customFormat="1" ht="14.25" customHeight="1" x14ac:dyDescent="0.45"/>
    <row r="463" s="40" customFormat="1" ht="14.25" customHeight="1" x14ac:dyDescent="0.45"/>
    <row r="464" s="40" customFormat="1" ht="14.25" customHeight="1" x14ac:dyDescent="0.45"/>
    <row r="465" s="40" customFormat="1" ht="14.25" customHeight="1" x14ac:dyDescent="0.45"/>
    <row r="466" s="40" customFormat="1" ht="14.25" customHeight="1" x14ac:dyDescent="0.45"/>
    <row r="467" s="40" customFormat="1" ht="14.25" customHeight="1" x14ac:dyDescent="0.45"/>
    <row r="468" s="40" customFormat="1" ht="14.25" customHeight="1" x14ac:dyDescent="0.45"/>
    <row r="469" s="40" customFormat="1" ht="14.25" customHeight="1" x14ac:dyDescent="0.45"/>
    <row r="470" s="40" customFormat="1" ht="14.25" customHeight="1" x14ac:dyDescent="0.45"/>
    <row r="471" s="40" customFormat="1" ht="14.25" customHeight="1" x14ac:dyDescent="0.45"/>
    <row r="472" s="40" customFormat="1" ht="14.25" customHeight="1" x14ac:dyDescent="0.45"/>
    <row r="473" s="40" customFormat="1" ht="14.25" customHeight="1" x14ac:dyDescent="0.45"/>
    <row r="474" s="40" customFormat="1" ht="14.25" customHeight="1" x14ac:dyDescent="0.45"/>
    <row r="475" s="40" customFormat="1" ht="14.25" customHeight="1" x14ac:dyDescent="0.45"/>
    <row r="476" s="40" customFormat="1" ht="14.25" customHeight="1" x14ac:dyDescent="0.45"/>
    <row r="477" s="40" customFormat="1" ht="14.25" customHeight="1" x14ac:dyDescent="0.45"/>
    <row r="478" s="40" customFormat="1" ht="14.25" customHeight="1" x14ac:dyDescent="0.45"/>
    <row r="479" s="40" customFormat="1" ht="14.25" customHeight="1" x14ac:dyDescent="0.45"/>
    <row r="480" s="40" customFormat="1" ht="14.25" customHeight="1" x14ac:dyDescent="0.45"/>
    <row r="481" s="40" customFormat="1" ht="14.25" customHeight="1" x14ac:dyDescent="0.45"/>
    <row r="482" s="40" customFormat="1" ht="14.25" customHeight="1" x14ac:dyDescent="0.45"/>
    <row r="483" s="40" customFormat="1" ht="14.25" customHeight="1" x14ac:dyDescent="0.45"/>
    <row r="484" s="40" customFormat="1" ht="14.25" customHeight="1" x14ac:dyDescent="0.45"/>
    <row r="485" s="40" customFormat="1" ht="14.25" customHeight="1" x14ac:dyDescent="0.45"/>
    <row r="486" s="40" customFormat="1" ht="14.25" customHeight="1" x14ac:dyDescent="0.45"/>
    <row r="487" s="40" customFormat="1" ht="14.25" customHeight="1" x14ac:dyDescent="0.45"/>
    <row r="488" s="40" customFormat="1" ht="14.25" customHeight="1" x14ac:dyDescent="0.45"/>
    <row r="489" s="40" customFormat="1" ht="14.25" customHeight="1" x14ac:dyDescent="0.45"/>
    <row r="490" s="40" customFormat="1" ht="14.25" customHeight="1" x14ac:dyDescent="0.45"/>
    <row r="491" s="40" customFormat="1" ht="14.25" customHeight="1" x14ac:dyDescent="0.45"/>
    <row r="492" s="40" customFormat="1" ht="14.25" customHeight="1" x14ac:dyDescent="0.45"/>
    <row r="493" s="40" customFormat="1" ht="14.25" customHeight="1" x14ac:dyDescent="0.45"/>
    <row r="494" s="40" customFormat="1" ht="14.25" customHeight="1" x14ac:dyDescent="0.45"/>
    <row r="495" s="40" customFormat="1" ht="14.25" customHeight="1" x14ac:dyDescent="0.45"/>
    <row r="496" s="40" customFormat="1" ht="14.25" customHeight="1" x14ac:dyDescent="0.45"/>
    <row r="497" s="40" customFormat="1" ht="14.25" customHeight="1" x14ac:dyDescent="0.45"/>
    <row r="498" s="40" customFormat="1" ht="14.25" customHeight="1" x14ac:dyDescent="0.45"/>
    <row r="499" s="40" customFormat="1" ht="14.25" customHeight="1" x14ac:dyDescent="0.45"/>
    <row r="500" s="40" customFormat="1" ht="14.25" customHeight="1" x14ac:dyDescent="0.45"/>
    <row r="501" s="40" customFormat="1" ht="14.25" customHeight="1" x14ac:dyDescent="0.45"/>
    <row r="502" s="40" customFormat="1" ht="14.25" customHeight="1" x14ac:dyDescent="0.45"/>
    <row r="503" s="40" customFormat="1" ht="14.25" customHeight="1" x14ac:dyDescent="0.45"/>
    <row r="504" s="40" customFormat="1" ht="14.25" customHeight="1" x14ac:dyDescent="0.45"/>
    <row r="505" s="40" customFormat="1" ht="14.25" customHeight="1" x14ac:dyDescent="0.45"/>
    <row r="506" s="40" customFormat="1" ht="14.25" customHeight="1" x14ac:dyDescent="0.45"/>
    <row r="507" s="40" customFormat="1" ht="14.25" customHeight="1" x14ac:dyDescent="0.45"/>
    <row r="508" s="40" customFormat="1" ht="14.25" customHeight="1" x14ac:dyDescent="0.45"/>
    <row r="509" s="40" customFormat="1" ht="14.25" customHeight="1" x14ac:dyDescent="0.45"/>
    <row r="510" s="40" customFormat="1" ht="14.25" customHeight="1" x14ac:dyDescent="0.45"/>
    <row r="511" s="40" customFormat="1" ht="14.25" customHeight="1" x14ac:dyDescent="0.45"/>
    <row r="512" s="40" customFormat="1" ht="14.25" customHeight="1" x14ac:dyDescent="0.45"/>
    <row r="513" s="40" customFormat="1" ht="14.25" customHeight="1" x14ac:dyDescent="0.45"/>
    <row r="514" s="40" customFormat="1" ht="14.25" customHeight="1" x14ac:dyDescent="0.45"/>
    <row r="515" s="40" customFormat="1" ht="14.25" customHeight="1" x14ac:dyDescent="0.45"/>
    <row r="516" s="40" customFormat="1" ht="14.25" customHeight="1" x14ac:dyDescent="0.45"/>
    <row r="517" s="40" customFormat="1" ht="14.25" customHeight="1" x14ac:dyDescent="0.45"/>
    <row r="518" s="40" customFormat="1" ht="14.25" customHeight="1" x14ac:dyDescent="0.45"/>
    <row r="519" s="40" customFormat="1" ht="14.25" customHeight="1" x14ac:dyDescent="0.45"/>
    <row r="520" s="40" customFormat="1" ht="14.25" customHeight="1" x14ac:dyDescent="0.45"/>
    <row r="521" s="40" customFormat="1" ht="14.25" customHeight="1" x14ac:dyDescent="0.45"/>
    <row r="522" s="40" customFormat="1" ht="14.25" customHeight="1" x14ac:dyDescent="0.45"/>
    <row r="523" s="40" customFormat="1" ht="14.25" customHeight="1" x14ac:dyDescent="0.45"/>
    <row r="524" s="40" customFormat="1" ht="14.25" customHeight="1" x14ac:dyDescent="0.45"/>
    <row r="525" s="40" customFormat="1" ht="14.25" customHeight="1" x14ac:dyDescent="0.45"/>
    <row r="526" s="40" customFormat="1" ht="14.25" customHeight="1" x14ac:dyDescent="0.45"/>
    <row r="527" s="40" customFormat="1" ht="14.25" customHeight="1" x14ac:dyDescent="0.45"/>
    <row r="528" s="40" customFormat="1" ht="14.25" customHeight="1" x14ac:dyDescent="0.45"/>
    <row r="529" s="40" customFormat="1" ht="14.25" customHeight="1" x14ac:dyDescent="0.45"/>
    <row r="530" s="40" customFormat="1" ht="14.25" customHeight="1" x14ac:dyDescent="0.45"/>
    <row r="531" s="40" customFormat="1" ht="14.25" customHeight="1" x14ac:dyDescent="0.45"/>
    <row r="532" s="40" customFormat="1" ht="14.25" customHeight="1" x14ac:dyDescent="0.45"/>
    <row r="533" s="40" customFormat="1" ht="14.25" customHeight="1" x14ac:dyDescent="0.45"/>
    <row r="534" s="40" customFormat="1" ht="14.25" customHeight="1" x14ac:dyDescent="0.45"/>
    <row r="535" s="40" customFormat="1" ht="14.25" customHeight="1" x14ac:dyDescent="0.45"/>
    <row r="536" s="40" customFormat="1" ht="14.25" customHeight="1" x14ac:dyDescent="0.45"/>
    <row r="537" s="40" customFormat="1" ht="14.25" customHeight="1" x14ac:dyDescent="0.45"/>
    <row r="538" s="40" customFormat="1" ht="14.25" customHeight="1" x14ac:dyDescent="0.45"/>
    <row r="539" s="40" customFormat="1" ht="14.25" customHeight="1" x14ac:dyDescent="0.45"/>
    <row r="540" s="40" customFormat="1" ht="14.25" customHeight="1" x14ac:dyDescent="0.45"/>
    <row r="541" s="40" customFormat="1" ht="14.25" customHeight="1" x14ac:dyDescent="0.45"/>
    <row r="542" s="40" customFormat="1" ht="14.25" customHeight="1" x14ac:dyDescent="0.45"/>
    <row r="543" s="40" customFormat="1" ht="14.25" customHeight="1" x14ac:dyDescent="0.45"/>
    <row r="544" s="40" customFormat="1" ht="14.25" customHeight="1" x14ac:dyDescent="0.45"/>
    <row r="545" s="40" customFormat="1" ht="14.25" customHeight="1" x14ac:dyDescent="0.45"/>
    <row r="546" s="40" customFormat="1" ht="14.25" customHeight="1" x14ac:dyDescent="0.45"/>
    <row r="547" s="40" customFormat="1" ht="14.25" customHeight="1" x14ac:dyDescent="0.45"/>
    <row r="548" s="40" customFormat="1" ht="14.25" customHeight="1" x14ac:dyDescent="0.45"/>
    <row r="549" s="40" customFormat="1" ht="14.25" customHeight="1" x14ac:dyDescent="0.45"/>
    <row r="550" s="40" customFormat="1" ht="14.25" customHeight="1" x14ac:dyDescent="0.45"/>
    <row r="551" s="40" customFormat="1" ht="14.25" customHeight="1" x14ac:dyDescent="0.45"/>
    <row r="552" s="40" customFormat="1" ht="14.25" customHeight="1" x14ac:dyDescent="0.45"/>
    <row r="553" s="40" customFormat="1" ht="14.25" customHeight="1" x14ac:dyDescent="0.45"/>
    <row r="554" s="40" customFormat="1" ht="14.25" customHeight="1" x14ac:dyDescent="0.45"/>
    <row r="555" s="40" customFormat="1" ht="14.25" customHeight="1" x14ac:dyDescent="0.45"/>
    <row r="556" s="40" customFormat="1" ht="14.25" customHeight="1" x14ac:dyDescent="0.45"/>
    <row r="557" s="40" customFormat="1" ht="14.25" customHeight="1" x14ac:dyDescent="0.45"/>
    <row r="558" s="40" customFormat="1" ht="14.25" customHeight="1" x14ac:dyDescent="0.45"/>
    <row r="559" s="40" customFormat="1" ht="14.25" customHeight="1" x14ac:dyDescent="0.45"/>
    <row r="560" s="40" customFormat="1" ht="14.25" customHeight="1" x14ac:dyDescent="0.45"/>
    <row r="561" s="40" customFormat="1" ht="14.25" customHeight="1" x14ac:dyDescent="0.45"/>
    <row r="562" s="40" customFormat="1" ht="14.25" customHeight="1" x14ac:dyDescent="0.45"/>
    <row r="563" s="40" customFormat="1" ht="14.25" customHeight="1" x14ac:dyDescent="0.45"/>
    <row r="564" s="40" customFormat="1" ht="14.25" customHeight="1" x14ac:dyDescent="0.45"/>
    <row r="565" s="40" customFormat="1" ht="14.25" customHeight="1" x14ac:dyDescent="0.45"/>
    <row r="566" s="40" customFormat="1" ht="14.25" customHeight="1" x14ac:dyDescent="0.45"/>
    <row r="567" s="40" customFormat="1" ht="14.25" customHeight="1" x14ac:dyDescent="0.45"/>
    <row r="568" s="40" customFormat="1" ht="14.25" customHeight="1" x14ac:dyDescent="0.45"/>
    <row r="569" s="40" customFormat="1" ht="14.25" customHeight="1" x14ac:dyDescent="0.45"/>
    <row r="570" s="40" customFormat="1" ht="14.25" customHeight="1" x14ac:dyDescent="0.45"/>
    <row r="571" s="40" customFormat="1" ht="14.25" customHeight="1" x14ac:dyDescent="0.45"/>
    <row r="572" s="40" customFormat="1" ht="14.25" customHeight="1" x14ac:dyDescent="0.45"/>
    <row r="573" s="40" customFormat="1" ht="14.25" customHeight="1" x14ac:dyDescent="0.45"/>
    <row r="574" s="40" customFormat="1" ht="14.25" customHeight="1" x14ac:dyDescent="0.45"/>
    <row r="575" s="40" customFormat="1" ht="14.25" customHeight="1" x14ac:dyDescent="0.45"/>
    <row r="576" s="40" customFormat="1" ht="14.25" customHeight="1" x14ac:dyDescent="0.45"/>
    <row r="577" s="40" customFormat="1" ht="14.25" customHeight="1" x14ac:dyDescent="0.45"/>
    <row r="578" s="40" customFormat="1" ht="14.25" customHeight="1" x14ac:dyDescent="0.45"/>
    <row r="579" s="40" customFormat="1" ht="14.25" customHeight="1" x14ac:dyDescent="0.45"/>
    <row r="580" s="40" customFormat="1" ht="14.25" customHeight="1" x14ac:dyDescent="0.45"/>
    <row r="581" s="40" customFormat="1" ht="14.25" customHeight="1" x14ac:dyDescent="0.45"/>
    <row r="582" s="40" customFormat="1" ht="14.25" customHeight="1" x14ac:dyDescent="0.45"/>
    <row r="583" s="40" customFormat="1" ht="14.25" customHeight="1" x14ac:dyDescent="0.45"/>
    <row r="584" s="40" customFormat="1" ht="14.25" customHeight="1" x14ac:dyDescent="0.45"/>
    <row r="585" s="40" customFormat="1" ht="14.25" customHeight="1" x14ac:dyDescent="0.45"/>
    <row r="586" s="40" customFormat="1" ht="14.25" customHeight="1" x14ac:dyDescent="0.45"/>
    <row r="587" s="40" customFormat="1" ht="14.25" customHeight="1" x14ac:dyDescent="0.45"/>
    <row r="588" s="40" customFormat="1" ht="14.25" customHeight="1" x14ac:dyDescent="0.45"/>
    <row r="589" s="40" customFormat="1" ht="14.25" customHeight="1" x14ac:dyDescent="0.45"/>
    <row r="590" s="40" customFormat="1" ht="14.25" customHeight="1" x14ac:dyDescent="0.45"/>
    <row r="591" s="40" customFormat="1" ht="14.25" customHeight="1" x14ac:dyDescent="0.45"/>
    <row r="592" s="40" customFormat="1" ht="14.25" customHeight="1" x14ac:dyDescent="0.45"/>
    <row r="593" s="40" customFormat="1" ht="14.25" customHeight="1" x14ac:dyDescent="0.45"/>
    <row r="594" s="40" customFormat="1" ht="14.25" customHeight="1" x14ac:dyDescent="0.45"/>
    <row r="595" s="40" customFormat="1" ht="14.25" customHeight="1" x14ac:dyDescent="0.45"/>
    <row r="596" s="40" customFormat="1" ht="14.25" customHeight="1" x14ac:dyDescent="0.45"/>
    <row r="597" s="40" customFormat="1" ht="14.25" customHeight="1" x14ac:dyDescent="0.45"/>
    <row r="598" s="40" customFormat="1" ht="14.25" customHeight="1" x14ac:dyDescent="0.45"/>
    <row r="599" s="40" customFormat="1" ht="14.25" customHeight="1" x14ac:dyDescent="0.45"/>
    <row r="600" s="40" customFormat="1" ht="14.25" customHeight="1" x14ac:dyDescent="0.45"/>
    <row r="601" s="40" customFormat="1" ht="14.25" customHeight="1" x14ac:dyDescent="0.45"/>
    <row r="602" s="40" customFormat="1" ht="14.25" customHeight="1" x14ac:dyDescent="0.45"/>
    <row r="603" s="40" customFormat="1" ht="14.25" customHeight="1" x14ac:dyDescent="0.45"/>
    <row r="604" s="40" customFormat="1" ht="14.25" customHeight="1" x14ac:dyDescent="0.45"/>
    <row r="605" s="40" customFormat="1" ht="14.25" customHeight="1" x14ac:dyDescent="0.45"/>
    <row r="606" s="40" customFormat="1" ht="14.25" customHeight="1" x14ac:dyDescent="0.45"/>
    <row r="607" s="40" customFormat="1" ht="14.25" customHeight="1" x14ac:dyDescent="0.45"/>
    <row r="608" s="40" customFormat="1" ht="14.25" customHeight="1" x14ac:dyDescent="0.45"/>
    <row r="609" s="40" customFormat="1" ht="14.25" customHeight="1" x14ac:dyDescent="0.45"/>
    <row r="610" s="40" customFormat="1" ht="14.25" customHeight="1" x14ac:dyDescent="0.45"/>
    <row r="611" s="40" customFormat="1" ht="14.25" customHeight="1" x14ac:dyDescent="0.45"/>
    <row r="612" s="40" customFormat="1" ht="14.25" customHeight="1" x14ac:dyDescent="0.45"/>
    <row r="613" s="40" customFormat="1" ht="14.25" customHeight="1" x14ac:dyDescent="0.45"/>
    <row r="614" s="40" customFormat="1" ht="14.25" customHeight="1" x14ac:dyDescent="0.45"/>
    <row r="615" s="40" customFormat="1" ht="14.25" customHeight="1" x14ac:dyDescent="0.45"/>
    <row r="616" s="40" customFormat="1" ht="14.25" customHeight="1" x14ac:dyDescent="0.45"/>
    <row r="617" s="40" customFormat="1" ht="14.25" customHeight="1" x14ac:dyDescent="0.45"/>
    <row r="618" s="40" customFormat="1" ht="14.25" customHeight="1" x14ac:dyDescent="0.45"/>
    <row r="619" s="40" customFormat="1" ht="14.25" customHeight="1" x14ac:dyDescent="0.45"/>
    <row r="620" s="40" customFormat="1" ht="14.25" customHeight="1" x14ac:dyDescent="0.45"/>
    <row r="621" s="40" customFormat="1" ht="14.25" customHeight="1" x14ac:dyDescent="0.45"/>
    <row r="622" s="40" customFormat="1" ht="14.25" customHeight="1" x14ac:dyDescent="0.45"/>
    <row r="623" s="40" customFormat="1" ht="14.25" customHeight="1" x14ac:dyDescent="0.45"/>
    <row r="624" s="40" customFormat="1" ht="14.25" customHeight="1" x14ac:dyDescent="0.45"/>
    <row r="625" s="40" customFormat="1" ht="14.25" customHeight="1" x14ac:dyDescent="0.45"/>
    <row r="626" s="40" customFormat="1" ht="14.25" customHeight="1" x14ac:dyDescent="0.45"/>
    <row r="627" s="40" customFormat="1" ht="14.25" customHeight="1" x14ac:dyDescent="0.45"/>
    <row r="628" s="40" customFormat="1" ht="14.25" customHeight="1" x14ac:dyDescent="0.45"/>
    <row r="629" s="40" customFormat="1" ht="14.25" customHeight="1" x14ac:dyDescent="0.45"/>
    <row r="630" s="40" customFormat="1" ht="14.25" customHeight="1" x14ac:dyDescent="0.45"/>
    <row r="631" s="40" customFormat="1" ht="14.25" customHeight="1" x14ac:dyDescent="0.45"/>
    <row r="632" s="40" customFormat="1" ht="14.25" customHeight="1" x14ac:dyDescent="0.45"/>
    <row r="633" s="40" customFormat="1" ht="14.25" customHeight="1" x14ac:dyDescent="0.45"/>
    <row r="634" s="40" customFormat="1" ht="14.25" customHeight="1" x14ac:dyDescent="0.45"/>
    <row r="635" s="40" customFormat="1" ht="14.25" customHeight="1" x14ac:dyDescent="0.45"/>
    <row r="636" s="40" customFormat="1" ht="14.25" customHeight="1" x14ac:dyDescent="0.45"/>
    <row r="637" s="40" customFormat="1" ht="14.25" customHeight="1" x14ac:dyDescent="0.45"/>
    <row r="638" s="40" customFormat="1" ht="14.25" customHeight="1" x14ac:dyDescent="0.45"/>
    <row r="639" s="40" customFormat="1" ht="14.25" customHeight="1" x14ac:dyDescent="0.45"/>
    <row r="640" s="40" customFormat="1" ht="14.25" customHeight="1" x14ac:dyDescent="0.45"/>
    <row r="641" s="40" customFormat="1" ht="14.25" customHeight="1" x14ac:dyDescent="0.45"/>
    <row r="642" s="40" customFormat="1" ht="14.25" customHeight="1" x14ac:dyDescent="0.45"/>
    <row r="643" s="40" customFormat="1" ht="14.25" customHeight="1" x14ac:dyDescent="0.45"/>
    <row r="644" s="40" customFormat="1" ht="14.25" customHeight="1" x14ac:dyDescent="0.45"/>
    <row r="645" s="40" customFormat="1" ht="14.25" customHeight="1" x14ac:dyDescent="0.45"/>
    <row r="646" s="40" customFormat="1" ht="14.25" customHeight="1" x14ac:dyDescent="0.45"/>
    <row r="647" s="40" customFormat="1" ht="14.25" customHeight="1" x14ac:dyDescent="0.45"/>
    <row r="648" s="40" customFormat="1" ht="14.25" customHeight="1" x14ac:dyDescent="0.45"/>
    <row r="649" s="40" customFormat="1" ht="14.25" customHeight="1" x14ac:dyDescent="0.45"/>
    <row r="650" s="40" customFormat="1" ht="14.25" customHeight="1" x14ac:dyDescent="0.45"/>
    <row r="651" s="40" customFormat="1" ht="14.25" customHeight="1" x14ac:dyDescent="0.45"/>
    <row r="652" s="40" customFormat="1" ht="14.25" customHeight="1" x14ac:dyDescent="0.45"/>
    <row r="653" s="40" customFormat="1" ht="14.25" customHeight="1" x14ac:dyDescent="0.45"/>
    <row r="654" s="40" customFormat="1" ht="14.25" customHeight="1" x14ac:dyDescent="0.45"/>
    <row r="655" s="40" customFormat="1" ht="14.25" customHeight="1" x14ac:dyDescent="0.45"/>
    <row r="656" s="40" customFormat="1" ht="14.25" customHeight="1" x14ac:dyDescent="0.45"/>
    <row r="657" s="40" customFormat="1" ht="14.25" customHeight="1" x14ac:dyDescent="0.45"/>
    <row r="658" s="40" customFormat="1" ht="14.25" customHeight="1" x14ac:dyDescent="0.45"/>
    <row r="659" s="40" customFormat="1" ht="14.25" customHeight="1" x14ac:dyDescent="0.45"/>
    <row r="660" s="40" customFormat="1" ht="14.25" customHeight="1" x14ac:dyDescent="0.45"/>
    <row r="661" s="40" customFormat="1" ht="14.25" customHeight="1" x14ac:dyDescent="0.45"/>
    <row r="662" s="40" customFormat="1" ht="14.25" customHeight="1" x14ac:dyDescent="0.45"/>
    <row r="663" s="40" customFormat="1" ht="14.25" customHeight="1" x14ac:dyDescent="0.45"/>
    <row r="664" s="40" customFormat="1" ht="14.25" customHeight="1" x14ac:dyDescent="0.45"/>
    <row r="665" s="40" customFormat="1" ht="14.25" customHeight="1" x14ac:dyDescent="0.45"/>
    <row r="666" s="40" customFormat="1" ht="14.25" customHeight="1" x14ac:dyDescent="0.45"/>
    <row r="667" s="40" customFormat="1" ht="14.25" customHeight="1" x14ac:dyDescent="0.45"/>
    <row r="668" s="40" customFormat="1" ht="14.25" customHeight="1" x14ac:dyDescent="0.45"/>
    <row r="669" s="40" customFormat="1" ht="14.25" customHeight="1" x14ac:dyDescent="0.45"/>
    <row r="670" s="40" customFormat="1" ht="14.25" customHeight="1" x14ac:dyDescent="0.45"/>
    <row r="671" s="40" customFormat="1" ht="14.25" customHeight="1" x14ac:dyDescent="0.45"/>
    <row r="672" s="40" customFormat="1" ht="14.25" customHeight="1" x14ac:dyDescent="0.45"/>
    <row r="673" s="40" customFormat="1" ht="14.25" customHeight="1" x14ac:dyDescent="0.45"/>
    <row r="674" s="40" customFormat="1" ht="14.25" customHeight="1" x14ac:dyDescent="0.45"/>
    <row r="675" s="40" customFormat="1" ht="14.25" customHeight="1" x14ac:dyDescent="0.45"/>
    <row r="676" s="40" customFormat="1" ht="14.25" customHeight="1" x14ac:dyDescent="0.45"/>
    <row r="677" s="40" customFormat="1" ht="14.25" customHeight="1" x14ac:dyDescent="0.45"/>
    <row r="678" s="40" customFormat="1" ht="14.25" customHeight="1" x14ac:dyDescent="0.45"/>
    <row r="679" s="40" customFormat="1" ht="14.25" customHeight="1" x14ac:dyDescent="0.45"/>
    <row r="680" s="40" customFormat="1" ht="14.25" customHeight="1" x14ac:dyDescent="0.45"/>
    <row r="681" s="40" customFormat="1" ht="14.25" customHeight="1" x14ac:dyDescent="0.45"/>
    <row r="682" s="40" customFormat="1" ht="14.25" customHeight="1" x14ac:dyDescent="0.45"/>
    <row r="683" s="40" customFormat="1" ht="14.25" customHeight="1" x14ac:dyDescent="0.45"/>
    <row r="684" s="40" customFormat="1" ht="14.25" customHeight="1" x14ac:dyDescent="0.45"/>
    <row r="685" s="40" customFormat="1" ht="14.25" customHeight="1" x14ac:dyDescent="0.45"/>
    <row r="686" s="40" customFormat="1" ht="14.25" customHeight="1" x14ac:dyDescent="0.45"/>
    <row r="687" s="40" customFormat="1" ht="14.25" customHeight="1" x14ac:dyDescent="0.45"/>
    <row r="688" s="40" customFormat="1" ht="14.25" customHeight="1" x14ac:dyDescent="0.45"/>
    <row r="689" s="40" customFormat="1" ht="14.25" customHeight="1" x14ac:dyDescent="0.45"/>
    <row r="690" s="40" customFormat="1" ht="14.25" customHeight="1" x14ac:dyDescent="0.45"/>
    <row r="691" s="40" customFormat="1" ht="14.25" customHeight="1" x14ac:dyDescent="0.45"/>
    <row r="692" s="40" customFormat="1" ht="14.25" customHeight="1" x14ac:dyDescent="0.45"/>
    <row r="693" s="40" customFormat="1" ht="14.25" customHeight="1" x14ac:dyDescent="0.45"/>
    <row r="694" s="40" customFormat="1" ht="14.25" customHeight="1" x14ac:dyDescent="0.45"/>
    <row r="695" s="40" customFormat="1" ht="14.25" customHeight="1" x14ac:dyDescent="0.45"/>
    <row r="696" s="40" customFormat="1" ht="14.25" customHeight="1" x14ac:dyDescent="0.45"/>
    <row r="697" s="40" customFormat="1" ht="14.25" customHeight="1" x14ac:dyDescent="0.45"/>
    <row r="698" s="40" customFormat="1" ht="14.25" customHeight="1" x14ac:dyDescent="0.45"/>
    <row r="699" s="40" customFormat="1" ht="14.25" customHeight="1" x14ac:dyDescent="0.45"/>
    <row r="700" s="40" customFormat="1" ht="14.25" customHeight="1" x14ac:dyDescent="0.45"/>
    <row r="701" s="40" customFormat="1" ht="14.25" customHeight="1" x14ac:dyDescent="0.45"/>
    <row r="702" s="40" customFormat="1" ht="14.25" customHeight="1" x14ac:dyDescent="0.45"/>
    <row r="703" s="40" customFormat="1" ht="14.25" customHeight="1" x14ac:dyDescent="0.45"/>
    <row r="704" s="40" customFormat="1" ht="14.25" customHeight="1" x14ac:dyDescent="0.45"/>
    <row r="705" s="40" customFormat="1" ht="14.25" customHeight="1" x14ac:dyDescent="0.45"/>
    <row r="706" s="40" customFormat="1" ht="14.25" customHeight="1" x14ac:dyDescent="0.45"/>
    <row r="707" s="40" customFormat="1" ht="14.25" customHeight="1" x14ac:dyDescent="0.45"/>
    <row r="708" s="40" customFormat="1" ht="14.25" customHeight="1" x14ac:dyDescent="0.45"/>
    <row r="709" s="40" customFormat="1" ht="14.25" customHeight="1" x14ac:dyDescent="0.45"/>
    <row r="710" s="40" customFormat="1" ht="14.25" customHeight="1" x14ac:dyDescent="0.45"/>
    <row r="711" s="40" customFormat="1" ht="14.25" customHeight="1" x14ac:dyDescent="0.45"/>
    <row r="712" s="40" customFormat="1" ht="14.25" customHeight="1" x14ac:dyDescent="0.45"/>
    <row r="713" s="40" customFormat="1" ht="14.25" customHeight="1" x14ac:dyDescent="0.45"/>
    <row r="714" s="40" customFormat="1" ht="14.25" customHeight="1" x14ac:dyDescent="0.45"/>
    <row r="715" s="40" customFormat="1" ht="14.25" customHeight="1" x14ac:dyDescent="0.45"/>
    <row r="716" s="40" customFormat="1" ht="14.25" customHeight="1" x14ac:dyDescent="0.45"/>
    <row r="717" s="40" customFormat="1" ht="14.25" customHeight="1" x14ac:dyDescent="0.45"/>
    <row r="718" s="40" customFormat="1" ht="14.25" customHeight="1" x14ac:dyDescent="0.45"/>
    <row r="719" s="40" customFormat="1" ht="14.25" customHeight="1" x14ac:dyDescent="0.45"/>
    <row r="720" s="40" customFormat="1" ht="14.25" customHeight="1" x14ac:dyDescent="0.45"/>
    <row r="721" s="40" customFormat="1" ht="14.25" customHeight="1" x14ac:dyDescent="0.45"/>
    <row r="722" s="40" customFormat="1" ht="14.25" customHeight="1" x14ac:dyDescent="0.45"/>
    <row r="723" s="40" customFormat="1" ht="14.25" customHeight="1" x14ac:dyDescent="0.45"/>
    <row r="724" s="40" customFormat="1" ht="14.25" customHeight="1" x14ac:dyDescent="0.45"/>
    <row r="725" s="40" customFormat="1" ht="14.25" customHeight="1" x14ac:dyDescent="0.45"/>
    <row r="726" s="40" customFormat="1" ht="14.25" customHeight="1" x14ac:dyDescent="0.45"/>
    <row r="727" s="40" customFormat="1" ht="14.25" customHeight="1" x14ac:dyDescent="0.45"/>
    <row r="728" s="40" customFormat="1" ht="14.25" customHeight="1" x14ac:dyDescent="0.45"/>
    <row r="729" s="40" customFormat="1" ht="14.25" customHeight="1" x14ac:dyDescent="0.45"/>
    <row r="730" s="40" customFormat="1" ht="14.25" customHeight="1" x14ac:dyDescent="0.45"/>
    <row r="731" s="40" customFormat="1" ht="14.25" customHeight="1" x14ac:dyDescent="0.45"/>
    <row r="732" s="40" customFormat="1" ht="14.25" customHeight="1" x14ac:dyDescent="0.45"/>
    <row r="733" s="40" customFormat="1" ht="14.25" customHeight="1" x14ac:dyDescent="0.45"/>
    <row r="734" s="40" customFormat="1" ht="14.25" customHeight="1" x14ac:dyDescent="0.45"/>
    <row r="735" s="40" customFormat="1" ht="14.25" customHeight="1" x14ac:dyDescent="0.45"/>
    <row r="736" s="40" customFormat="1" ht="14.25" customHeight="1" x14ac:dyDescent="0.45"/>
    <row r="737" s="40" customFormat="1" ht="14.25" customHeight="1" x14ac:dyDescent="0.45"/>
    <row r="738" s="40" customFormat="1" ht="14.25" customHeight="1" x14ac:dyDescent="0.45"/>
    <row r="739" s="40" customFormat="1" ht="14.25" customHeight="1" x14ac:dyDescent="0.45"/>
    <row r="740" s="40" customFormat="1" ht="14.25" customHeight="1" x14ac:dyDescent="0.45"/>
    <row r="741" s="40" customFormat="1" ht="14.25" customHeight="1" x14ac:dyDescent="0.45"/>
    <row r="742" s="40" customFormat="1" ht="14.25" customHeight="1" x14ac:dyDescent="0.45"/>
    <row r="743" s="40" customFormat="1" ht="14.25" customHeight="1" x14ac:dyDescent="0.45"/>
    <row r="744" s="40" customFormat="1" ht="14.25" customHeight="1" x14ac:dyDescent="0.45"/>
    <row r="745" s="40" customFormat="1" ht="14.25" customHeight="1" x14ac:dyDescent="0.45"/>
    <row r="746" s="40" customFormat="1" ht="14.25" customHeight="1" x14ac:dyDescent="0.45"/>
    <row r="747" s="40" customFormat="1" ht="14.25" customHeight="1" x14ac:dyDescent="0.45"/>
    <row r="748" s="40" customFormat="1" ht="14.25" customHeight="1" x14ac:dyDescent="0.45"/>
    <row r="749" s="40" customFormat="1" ht="14.25" customHeight="1" x14ac:dyDescent="0.45"/>
    <row r="750" s="40" customFormat="1" ht="14.25" customHeight="1" x14ac:dyDescent="0.45"/>
    <row r="751" s="40" customFormat="1" ht="14.25" customHeight="1" x14ac:dyDescent="0.45"/>
    <row r="752" s="40" customFormat="1" ht="14.25" customHeight="1" x14ac:dyDescent="0.45"/>
    <row r="753" s="40" customFormat="1" ht="14.25" customHeight="1" x14ac:dyDescent="0.45"/>
    <row r="754" s="40" customFormat="1" ht="14.25" customHeight="1" x14ac:dyDescent="0.45"/>
    <row r="755" s="40" customFormat="1" ht="14.25" customHeight="1" x14ac:dyDescent="0.45"/>
    <row r="756" s="40" customFormat="1" ht="14.25" customHeight="1" x14ac:dyDescent="0.45"/>
    <row r="757" s="40" customFormat="1" ht="14.25" customHeight="1" x14ac:dyDescent="0.45"/>
    <row r="758" s="40" customFormat="1" ht="14.25" customHeight="1" x14ac:dyDescent="0.45"/>
    <row r="759" s="40" customFormat="1" ht="14.25" customHeight="1" x14ac:dyDescent="0.45"/>
    <row r="760" s="40" customFormat="1" ht="14.25" customHeight="1" x14ac:dyDescent="0.45"/>
    <row r="761" s="40" customFormat="1" ht="14.25" customHeight="1" x14ac:dyDescent="0.45"/>
    <row r="762" s="40" customFormat="1" ht="14.25" customHeight="1" x14ac:dyDescent="0.45"/>
    <row r="763" s="40" customFormat="1" ht="14.25" customHeight="1" x14ac:dyDescent="0.45"/>
    <row r="764" s="40" customFormat="1" ht="14.25" customHeight="1" x14ac:dyDescent="0.45"/>
    <row r="765" s="40" customFormat="1" ht="14.25" customHeight="1" x14ac:dyDescent="0.45"/>
    <row r="766" s="40" customFormat="1" ht="14.25" customHeight="1" x14ac:dyDescent="0.45"/>
    <row r="767" s="40" customFormat="1" ht="14.25" customHeight="1" x14ac:dyDescent="0.45"/>
    <row r="768" s="40" customFormat="1" ht="14.25" customHeight="1" x14ac:dyDescent="0.45"/>
    <row r="769" s="40" customFormat="1" ht="14.25" customHeight="1" x14ac:dyDescent="0.45"/>
    <row r="770" s="40" customFormat="1" ht="14.25" customHeight="1" x14ac:dyDescent="0.45"/>
    <row r="771" s="40" customFormat="1" ht="14.25" customHeight="1" x14ac:dyDescent="0.45"/>
    <row r="772" s="40" customFormat="1" ht="14.25" customHeight="1" x14ac:dyDescent="0.45"/>
    <row r="773" s="40" customFormat="1" ht="14.25" customHeight="1" x14ac:dyDescent="0.45"/>
    <row r="774" s="40" customFormat="1" ht="14.25" customHeight="1" x14ac:dyDescent="0.45"/>
    <row r="775" s="40" customFormat="1" ht="14.25" customHeight="1" x14ac:dyDescent="0.45"/>
    <row r="776" s="40" customFormat="1" ht="14.25" customHeight="1" x14ac:dyDescent="0.45"/>
    <row r="777" s="40" customFormat="1" ht="14.25" customHeight="1" x14ac:dyDescent="0.45"/>
    <row r="778" s="40" customFormat="1" ht="14.25" customHeight="1" x14ac:dyDescent="0.45"/>
    <row r="779" s="40" customFormat="1" ht="14.25" customHeight="1" x14ac:dyDescent="0.45"/>
    <row r="780" s="40" customFormat="1" ht="14.25" customHeight="1" x14ac:dyDescent="0.45"/>
    <row r="781" s="40" customFormat="1" ht="14.25" customHeight="1" x14ac:dyDescent="0.45"/>
    <row r="782" s="40" customFormat="1" ht="14.25" customHeight="1" x14ac:dyDescent="0.45"/>
    <row r="783" s="40" customFormat="1" ht="14.25" customHeight="1" x14ac:dyDescent="0.45"/>
    <row r="784" s="40" customFormat="1" ht="14.25" customHeight="1" x14ac:dyDescent="0.45"/>
    <row r="785" s="40" customFormat="1" ht="14.25" customHeight="1" x14ac:dyDescent="0.45"/>
    <row r="786" s="40" customFormat="1" ht="14.25" customHeight="1" x14ac:dyDescent="0.45"/>
    <row r="787" s="40" customFormat="1" ht="14.25" customHeight="1" x14ac:dyDescent="0.45"/>
    <row r="788" s="40" customFormat="1" ht="14.25" customHeight="1" x14ac:dyDescent="0.45"/>
    <row r="789" s="40" customFormat="1" ht="14.25" customHeight="1" x14ac:dyDescent="0.45"/>
    <row r="790" s="40" customFormat="1" ht="14.25" customHeight="1" x14ac:dyDescent="0.45"/>
    <row r="791" s="40" customFormat="1" ht="14.25" customHeight="1" x14ac:dyDescent="0.45"/>
    <row r="792" s="40" customFormat="1" ht="14.25" customHeight="1" x14ac:dyDescent="0.45"/>
    <row r="793" s="40" customFormat="1" ht="14.25" customHeight="1" x14ac:dyDescent="0.45"/>
    <row r="794" s="40" customFormat="1" ht="14.25" customHeight="1" x14ac:dyDescent="0.45"/>
    <row r="795" s="40" customFormat="1" ht="14.25" customHeight="1" x14ac:dyDescent="0.45"/>
    <row r="796" s="40" customFormat="1" ht="14.25" customHeight="1" x14ac:dyDescent="0.45"/>
    <row r="797" s="40" customFormat="1" ht="14.25" customHeight="1" x14ac:dyDescent="0.45"/>
    <row r="798" s="40" customFormat="1" ht="14.25" customHeight="1" x14ac:dyDescent="0.45"/>
    <row r="799" s="40" customFormat="1" ht="14.25" customHeight="1" x14ac:dyDescent="0.45"/>
    <row r="800" s="40" customFormat="1" ht="14.25" customHeight="1" x14ac:dyDescent="0.45"/>
    <row r="801" s="40" customFormat="1" ht="14.25" customHeight="1" x14ac:dyDescent="0.45"/>
    <row r="802" s="40" customFormat="1" ht="14.25" customHeight="1" x14ac:dyDescent="0.45"/>
    <row r="803" s="40" customFormat="1" ht="14.25" customHeight="1" x14ac:dyDescent="0.45"/>
    <row r="804" s="40" customFormat="1" ht="14.25" customHeight="1" x14ac:dyDescent="0.45"/>
    <row r="805" s="40" customFormat="1" ht="14.25" customHeight="1" x14ac:dyDescent="0.45"/>
    <row r="806" s="40" customFormat="1" ht="14.25" customHeight="1" x14ac:dyDescent="0.45"/>
    <row r="807" s="40" customFormat="1" ht="14.25" customHeight="1" x14ac:dyDescent="0.45"/>
    <row r="808" s="40" customFormat="1" ht="14.25" customHeight="1" x14ac:dyDescent="0.45"/>
    <row r="809" s="40" customFormat="1" ht="14.25" customHeight="1" x14ac:dyDescent="0.45"/>
    <row r="810" s="40" customFormat="1" ht="14.25" customHeight="1" x14ac:dyDescent="0.45"/>
    <row r="811" s="40" customFormat="1" ht="14.25" customHeight="1" x14ac:dyDescent="0.45"/>
    <row r="812" s="40" customFormat="1" ht="14.25" customHeight="1" x14ac:dyDescent="0.45"/>
    <row r="813" s="40" customFormat="1" ht="14.25" customHeight="1" x14ac:dyDescent="0.45"/>
    <row r="814" s="40" customFormat="1" ht="14.25" customHeight="1" x14ac:dyDescent="0.45"/>
    <row r="815" s="40" customFormat="1" ht="14.25" customHeight="1" x14ac:dyDescent="0.45"/>
    <row r="816" s="40" customFormat="1" ht="14.25" customHeight="1" x14ac:dyDescent="0.45"/>
    <row r="817" s="40" customFormat="1" ht="14.25" customHeight="1" x14ac:dyDescent="0.45"/>
    <row r="818" s="40" customFormat="1" ht="14.25" customHeight="1" x14ac:dyDescent="0.45"/>
    <row r="819" s="40" customFormat="1" ht="14.25" customHeight="1" x14ac:dyDescent="0.45"/>
    <row r="820" s="40" customFormat="1" ht="14.25" customHeight="1" x14ac:dyDescent="0.45"/>
    <row r="821" s="40" customFormat="1" ht="14.25" customHeight="1" x14ac:dyDescent="0.45"/>
    <row r="822" s="40" customFormat="1" ht="14.25" customHeight="1" x14ac:dyDescent="0.45"/>
    <row r="823" s="40" customFormat="1" ht="14.25" customHeight="1" x14ac:dyDescent="0.45"/>
    <row r="824" s="40" customFormat="1" ht="14.25" customHeight="1" x14ac:dyDescent="0.45"/>
    <row r="825" s="40" customFormat="1" ht="14.25" customHeight="1" x14ac:dyDescent="0.45"/>
    <row r="826" s="40" customFormat="1" ht="14.25" customHeight="1" x14ac:dyDescent="0.45"/>
    <row r="827" s="40" customFormat="1" ht="14.25" customHeight="1" x14ac:dyDescent="0.45"/>
    <row r="828" s="40" customFormat="1" ht="14.25" customHeight="1" x14ac:dyDescent="0.45"/>
    <row r="829" s="40" customFormat="1" ht="14.25" customHeight="1" x14ac:dyDescent="0.45"/>
    <row r="830" s="40" customFormat="1" ht="14.25" customHeight="1" x14ac:dyDescent="0.45"/>
    <row r="831" s="40" customFormat="1" ht="14.25" customHeight="1" x14ac:dyDescent="0.45"/>
    <row r="832" s="40" customFormat="1" ht="14.25" customHeight="1" x14ac:dyDescent="0.45"/>
    <row r="833" s="40" customFormat="1" ht="14.25" customHeight="1" x14ac:dyDescent="0.45"/>
    <row r="834" s="40" customFormat="1" ht="14.25" customHeight="1" x14ac:dyDescent="0.45"/>
    <row r="835" s="40" customFormat="1" ht="14.25" customHeight="1" x14ac:dyDescent="0.45"/>
    <row r="836" s="40" customFormat="1" ht="14.25" customHeight="1" x14ac:dyDescent="0.45"/>
    <row r="837" s="40" customFormat="1" ht="14.25" customHeight="1" x14ac:dyDescent="0.45"/>
    <row r="838" s="40" customFormat="1" ht="14.25" customHeight="1" x14ac:dyDescent="0.45"/>
    <row r="839" s="40" customFormat="1" ht="14.25" customHeight="1" x14ac:dyDescent="0.45"/>
    <row r="840" s="40" customFormat="1" ht="14.25" customHeight="1" x14ac:dyDescent="0.45"/>
    <row r="841" s="40" customFormat="1" ht="14.25" customHeight="1" x14ac:dyDescent="0.45"/>
    <row r="842" s="40" customFormat="1" ht="14.25" customHeight="1" x14ac:dyDescent="0.45"/>
    <row r="843" s="40" customFormat="1" ht="14.25" customHeight="1" x14ac:dyDescent="0.45"/>
    <row r="844" s="40" customFormat="1" ht="14.25" customHeight="1" x14ac:dyDescent="0.45"/>
    <row r="845" s="40" customFormat="1" ht="14.25" customHeight="1" x14ac:dyDescent="0.45"/>
    <row r="846" s="40" customFormat="1" ht="14.25" customHeight="1" x14ac:dyDescent="0.45"/>
    <row r="847" s="40" customFormat="1" ht="14.25" customHeight="1" x14ac:dyDescent="0.45"/>
    <row r="848" s="40" customFormat="1" ht="14.25" customHeight="1" x14ac:dyDescent="0.45"/>
    <row r="849" s="40" customFormat="1" ht="14.25" customHeight="1" x14ac:dyDescent="0.45"/>
    <row r="850" s="40" customFormat="1" ht="14.25" customHeight="1" x14ac:dyDescent="0.45"/>
    <row r="851" s="40" customFormat="1" ht="14.25" customHeight="1" x14ac:dyDescent="0.45"/>
    <row r="852" s="40" customFormat="1" ht="14.25" customHeight="1" x14ac:dyDescent="0.45"/>
    <row r="853" s="40" customFormat="1" ht="14.25" customHeight="1" x14ac:dyDescent="0.45"/>
    <row r="854" s="40" customFormat="1" ht="14.25" customHeight="1" x14ac:dyDescent="0.45"/>
    <row r="855" s="40" customFormat="1" ht="14.25" customHeight="1" x14ac:dyDescent="0.45"/>
    <row r="856" s="40" customFormat="1" ht="14.25" customHeight="1" x14ac:dyDescent="0.45"/>
    <row r="857" s="40" customFormat="1" ht="14.25" customHeight="1" x14ac:dyDescent="0.45"/>
    <row r="858" s="40" customFormat="1" ht="14.25" customHeight="1" x14ac:dyDescent="0.45"/>
    <row r="859" s="40" customFormat="1" ht="14.25" customHeight="1" x14ac:dyDescent="0.45"/>
    <row r="860" s="40" customFormat="1" ht="14.25" customHeight="1" x14ac:dyDescent="0.45"/>
    <row r="861" s="40" customFormat="1" ht="14.25" customHeight="1" x14ac:dyDescent="0.45"/>
    <row r="862" s="40" customFormat="1" ht="14.25" customHeight="1" x14ac:dyDescent="0.45"/>
    <row r="863" s="40" customFormat="1" ht="14.25" customHeight="1" x14ac:dyDescent="0.45"/>
    <row r="864" s="40" customFormat="1" ht="14.25" customHeight="1" x14ac:dyDescent="0.45"/>
    <row r="865" s="40" customFormat="1" ht="14.25" customHeight="1" x14ac:dyDescent="0.45"/>
    <row r="866" s="40" customFormat="1" ht="14.25" customHeight="1" x14ac:dyDescent="0.45"/>
    <row r="867" s="40" customFormat="1" ht="14.25" customHeight="1" x14ac:dyDescent="0.45"/>
    <row r="868" s="40" customFormat="1" ht="14.25" customHeight="1" x14ac:dyDescent="0.45"/>
    <row r="869" s="40" customFormat="1" ht="14.25" customHeight="1" x14ac:dyDescent="0.45"/>
    <row r="870" s="40" customFormat="1" ht="14.25" customHeight="1" x14ac:dyDescent="0.45"/>
    <row r="871" s="40" customFormat="1" ht="14.25" customHeight="1" x14ac:dyDescent="0.45"/>
    <row r="872" s="40" customFormat="1" ht="14.25" customHeight="1" x14ac:dyDescent="0.45"/>
    <row r="873" s="40" customFormat="1" ht="14.25" customHeight="1" x14ac:dyDescent="0.45"/>
    <row r="874" s="40" customFormat="1" ht="14.25" customHeight="1" x14ac:dyDescent="0.45"/>
    <row r="875" s="40" customFormat="1" ht="14.25" customHeight="1" x14ac:dyDescent="0.45"/>
    <row r="876" s="40" customFormat="1" ht="14.25" customHeight="1" x14ac:dyDescent="0.45"/>
    <row r="877" s="40" customFormat="1" ht="14.25" customHeight="1" x14ac:dyDescent="0.45"/>
    <row r="878" s="40" customFormat="1" ht="14.25" customHeight="1" x14ac:dyDescent="0.45"/>
    <row r="879" s="40" customFormat="1" ht="14.25" customHeight="1" x14ac:dyDescent="0.45"/>
    <row r="880" s="40" customFormat="1" ht="14.25" customHeight="1" x14ac:dyDescent="0.45"/>
    <row r="881" s="40" customFormat="1" ht="14.25" customHeight="1" x14ac:dyDescent="0.45"/>
    <row r="882" s="40" customFormat="1" ht="14.25" customHeight="1" x14ac:dyDescent="0.45"/>
    <row r="883" s="40" customFormat="1" ht="14.25" customHeight="1" x14ac:dyDescent="0.45"/>
    <row r="884" s="40" customFormat="1" ht="14.25" customHeight="1" x14ac:dyDescent="0.45"/>
    <row r="885" s="40" customFormat="1" ht="14.25" customHeight="1" x14ac:dyDescent="0.45"/>
    <row r="886" s="40" customFormat="1" ht="14.25" customHeight="1" x14ac:dyDescent="0.45"/>
    <row r="887" s="40" customFormat="1" ht="14.25" customHeight="1" x14ac:dyDescent="0.45"/>
    <row r="888" s="40" customFormat="1" ht="14.25" customHeight="1" x14ac:dyDescent="0.45"/>
    <row r="889" s="40" customFormat="1" ht="14.25" customHeight="1" x14ac:dyDescent="0.45"/>
    <row r="890" s="40" customFormat="1" ht="14.25" customHeight="1" x14ac:dyDescent="0.45"/>
    <row r="891" s="40" customFormat="1" ht="14.25" customHeight="1" x14ac:dyDescent="0.45"/>
    <row r="892" s="40" customFormat="1" ht="14.25" customHeight="1" x14ac:dyDescent="0.45"/>
    <row r="893" s="40" customFormat="1" ht="14.25" customHeight="1" x14ac:dyDescent="0.45"/>
    <row r="894" s="40" customFormat="1" ht="14.25" customHeight="1" x14ac:dyDescent="0.45"/>
    <row r="895" s="40" customFormat="1" ht="14.25" customHeight="1" x14ac:dyDescent="0.45"/>
    <row r="896" s="40" customFormat="1" ht="14.25" customHeight="1" x14ac:dyDescent="0.45"/>
    <row r="897" s="40" customFormat="1" ht="14.25" customHeight="1" x14ac:dyDescent="0.45"/>
    <row r="898" s="40" customFormat="1" ht="14.25" customHeight="1" x14ac:dyDescent="0.45"/>
    <row r="899" s="40" customFormat="1" ht="14.25" customHeight="1" x14ac:dyDescent="0.45"/>
    <row r="900" s="40" customFormat="1" ht="14.25" customHeight="1" x14ac:dyDescent="0.45"/>
    <row r="901" s="40" customFormat="1" ht="14.25" customHeight="1" x14ac:dyDescent="0.45"/>
    <row r="902" s="40" customFormat="1" ht="14.25" customHeight="1" x14ac:dyDescent="0.45"/>
    <row r="903" s="40" customFormat="1" ht="14.25" customHeight="1" x14ac:dyDescent="0.45"/>
    <row r="904" s="40" customFormat="1" ht="14.25" customHeight="1" x14ac:dyDescent="0.45"/>
    <row r="905" s="40" customFormat="1" ht="14.25" customHeight="1" x14ac:dyDescent="0.45"/>
    <row r="906" s="40" customFormat="1" ht="14.25" customHeight="1" x14ac:dyDescent="0.45"/>
    <row r="907" s="40" customFormat="1" ht="14.25" customHeight="1" x14ac:dyDescent="0.45"/>
    <row r="908" s="40" customFormat="1" ht="14.25" customHeight="1" x14ac:dyDescent="0.45"/>
    <row r="909" s="40" customFormat="1" ht="14.25" customHeight="1" x14ac:dyDescent="0.45"/>
    <row r="910" s="40" customFormat="1" ht="14.25" customHeight="1" x14ac:dyDescent="0.45"/>
    <row r="911" s="40" customFormat="1" ht="14.25" customHeight="1" x14ac:dyDescent="0.45"/>
    <row r="912" s="40" customFormat="1" ht="14.25" customHeight="1" x14ac:dyDescent="0.45"/>
    <row r="913" s="40" customFormat="1" ht="14.25" customHeight="1" x14ac:dyDescent="0.45"/>
    <row r="914" s="40" customFormat="1" ht="14.25" customHeight="1" x14ac:dyDescent="0.45"/>
    <row r="915" s="40" customFormat="1" ht="14.25" customHeight="1" x14ac:dyDescent="0.45"/>
    <row r="916" s="40" customFormat="1" ht="14.25" customHeight="1" x14ac:dyDescent="0.45"/>
    <row r="917" s="40" customFormat="1" ht="14.25" customHeight="1" x14ac:dyDescent="0.45"/>
    <row r="918" s="40" customFormat="1" ht="14.25" customHeight="1" x14ac:dyDescent="0.45"/>
    <row r="919" s="40" customFormat="1" ht="14.25" customHeight="1" x14ac:dyDescent="0.45"/>
    <row r="920" s="40" customFormat="1" ht="14.25" customHeight="1" x14ac:dyDescent="0.45"/>
    <row r="921" s="40" customFormat="1" ht="14.25" customHeight="1" x14ac:dyDescent="0.45"/>
    <row r="922" s="40" customFormat="1" ht="14.25" customHeight="1" x14ac:dyDescent="0.45"/>
    <row r="923" s="40" customFormat="1" ht="14.25" customHeight="1" x14ac:dyDescent="0.45"/>
    <row r="924" s="40" customFormat="1" ht="14.25" customHeight="1" x14ac:dyDescent="0.45"/>
    <row r="925" s="40" customFormat="1" ht="14.25" customHeight="1" x14ac:dyDescent="0.45"/>
    <row r="926" s="40" customFormat="1" ht="14.25" customHeight="1" x14ac:dyDescent="0.45"/>
    <row r="927" s="40" customFormat="1" ht="14.25" customHeight="1" x14ac:dyDescent="0.45"/>
    <row r="928" s="40" customFormat="1" ht="14.25" customHeight="1" x14ac:dyDescent="0.45"/>
    <row r="929" s="40" customFormat="1" ht="14.25" customHeight="1" x14ac:dyDescent="0.45"/>
    <row r="930" s="40" customFormat="1" ht="14.25" customHeight="1" x14ac:dyDescent="0.45"/>
    <row r="931" s="40" customFormat="1" ht="14.25" customHeight="1" x14ac:dyDescent="0.45"/>
    <row r="932" s="40" customFormat="1" ht="14.25" customHeight="1" x14ac:dyDescent="0.45"/>
    <row r="933" s="40" customFormat="1" ht="14.25" customHeight="1" x14ac:dyDescent="0.45"/>
    <row r="934" s="40" customFormat="1" ht="14.25" customHeight="1" x14ac:dyDescent="0.45"/>
    <row r="935" s="40" customFormat="1" ht="14.25" customHeight="1" x14ac:dyDescent="0.45"/>
    <row r="936" s="40" customFormat="1" ht="14.25" customHeight="1" x14ac:dyDescent="0.45"/>
    <row r="937" s="40" customFormat="1" ht="14.25" customHeight="1" x14ac:dyDescent="0.45"/>
    <row r="938" s="40" customFormat="1" ht="14.25" customHeight="1" x14ac:dyDescent="0.45"/>
    <row r="939" s="40" customFormat="1" ht="14.25" customHeight="1" x14ac:dyDescent="0.45"/>
    <row r="940" s="40" customFormat="1" ht="14.25" customHeight="1" x14ac:dyDescent="0.45"/>
    <row r="941" s="40" customFormat="1" ht="14.25" customHeight="1" x14ac:dyDescent="0.45"/>
    <row r="942" s="40" customFormat="1" ht="14.25" customHeight="1" x14ac:dyDescent="0.45"/>
    <row r="943" s="40" customFormat="1" ht="14.25" customHeight="1" x14ac:dyDescent="0.45"/>
    <row r="944" s="40" customFormat="1" ht="14.25" customHeight="1" x14ac:dyDescent="0.45"/>
    <row r="945" s="40" customFormat="1" ht="14.25" customHeight="1" x14ac:dyDescent="0.45"/>
    <row r="946" s="40" customFormat="1" ht="14.25" customHeight="1" x14ac:dyDescent="0.45"/>
    <row r="947" s="40" customFormat="1" ht="14.25" customHeight="1" x14ac:dyDescent="0.45"/>
    <row r="948" s="40" customFormat="1" ht="14.25" customHeight="1" x14ac:dyDescent="0.45"/>
    <row r="949" s="40" customFormat="1" ht="14.25" customHeight="1" x14ac:dyDescent="0.45"/>
    <row r="950" s="40" customFormat="1" ht="14.25" customHeight="1" x14ac:dyDescent="0.45"/>
    <row r="951" s="40" customFormat="1" ht="14.25" customHeight="1" x14ac:dyDescent="0.45"/>
    <row r="952" s="40" customFormat="1" ht="14.25" customHeight="1" x14ac:dyDescent="0.45"/>
    <row r="953" s="40" customFormat="1" ht="14.25" customHeight="1" x14ac:dyDescent="0.45"/>
    <row r="954" s="40" customFormat="1" ht="14.25" customHeight="1" x14ac:dyDescent="0.45"/>
    <row r="955" s="40" customFormat="1" ht="14.25" customHeight="1" x14ac:dyDescent="0.45"/>
    <row r="956" s="40" customFormat="1" ht="14.25" customHeight="1" x14ac:dyDescent="0.45"/>
    <row r="957" s="40" customFormat="1" ht="14.25" customHeight="1" x14ac:dyDescent="0.45"/>
    <row r="958" s="40" customFormat="1" ht="14.25" customHeight="1" x14ac:dyDescent="0.45"/>
    <row r="959" s="40" customFormat="1" ht="14.25" customHeight="1" x14ac:dyDescent="0.45"/>
    <row r="960" s="40" customFormat="1" ht="14.25" customHeight="1" x14ac:dyDescent="0.45"/>
    <row r="961" s="40" customFormat="1" ht="14.25" customHeight="1" x14ac:dyDescent="0.45"/>
    <row r="962" s="40" customFormat="1" ht="14.25" customHeight="1" x14ac:dyDescent="0.45"/>
    <row r="963" s="40" customFormat="1" ht="14.25" customHeight="1" x14ac:dyDescent="0.45"/>
    <row r="964" s="40" customFormat="1" ht="14.25" customHeight="1" x14ac:dyDescent="0.45"/>
    <row r="965" s="40" customFormat="1" ht="14.25" customHeight="1" x14ac:dyDescent="0.45"/>
    <row r="966" s="40" customFormat="1" ht="14.25" customHeight="1" x14ac:dyDescent="0.45"/>
    <row r="967" s="40" customFormat="1" ht="14.25" customHeight="1" x14ac:dyDescent="0.45"/>
    <row r="968" s="40" customFormat="1" ht="14.25" customHeight="1" x14ac:dyDescent="0.45"/>
    <row r="969" s="40" customFormat="1" ht="14.25" customHeight="1" x14ac:dyDescent="0.45"/>
    <row r="970" s="40" customFormat="1" ht="14.25" customHeight="1" x14ac:dyDescent="0.45"/>
    <row r="971" s="40" customFormat="1" ht="14.25" customHeight="1" x14ac:dyDescent="0.45"/>
    <row r="972" s="40" customFormat="1" ht="14.25" customHeight="1" x14ac:dyDescent="0.45"/>
    <row r="973" s="40" customFormat="1" ht="14.25" customHeight="1" x14ac:dyDescent="0.45"/>
    <row r="974" s="40" customFormat="1" ht="14.25" customHeight="1" x14ac:dyDescent="0.45"/>
    <row r="975" s="40" customFormat="1" ht="14.25" customHeight="1" x14ac:dyDescent="0.45"/>
    <row r="976" s="40" customFormat="1" ht="14.25" customHeight="1" x14ac:dyDescent="0.45"/>
    <row r="977" s="40" customFormat="1" ht="14.25" customHeight="1" x14ac:dyDescent="0.45"/>
    <row r="978" s="40" customFormat="1" ht="14.25" customHeight="1" x14ac:dyDescent="0.45"/>
    <row r="979" s="40" customFormat="1" ht="14.25" customHeight="1" x14ac:dyDescent="0.45"/>
    <row r="980" s="40" customFormat="1" ht="14.25" customHeight="1" x14ac:dyDescent="0.45"/>
    <row r="981" s="40" customFormat="1" ht="14.25" customHeight="1" x14ac:dyDescent="0.45"/>
    <row r="982" s="40" customFormat="1" ht="14.25" customHeight="1" x14ac:dyDescent="0.45"/>
    <row r="983" s="40" customFormat="1" ht="14.25" customHeight="1" x14ac:dyDescent="0.45"/>
    <row r="984" s="40" customFormat="1" ht="14.25" customHeight="1" x14ac:dyDescent="0.45"/>
    <row r="985" s="40" customFormat="1" ht="14.25" customHeight="1" x14ac:dyDescent="0.45"/>
    <row r="986" s="40" customFormat="1" ht="14.25" customHeight="1" x14ac:dyDescent="0.45"/>
    <row r="987" s="40" customFormat="1" ht="14.25" customHeight="1" x14ac:dyDescent="0.45"/>
    <row r="988" s="40" customFormat="1" ht="14.25" customHeight="1" x14ac:dyDescent="0.45"/>
    <row r="989" s="40" customFormat="1" ht="14.25" customHeight="1" x14ac:dyDescent="0.45"/>
    <row r="990" s="40" customFormat="1" ht="14.25" customHeight="1" x14ac:dyDescent="0.45"/>
    <row r="991" s="40" customFormat="1" ht="14.25" customHeight="1" x14ac:dyDescent="0.45"/>
    <row r="992" s="40" customFormat="1" ht="14.25" customHeight="1" x14ac:dyDescent="0.45"/>
    <row r="993" s="40" customFormat="1" ht="14.25" customHeight="1" x14ac:dyDescent="0.45"/>
    <row r="994" s="40" customFormat="1" ht="14.25" customHeight="1" x14ac:dyDescent="0.45"/>
    <row r="995" s="40" customFormat="1" ht="14.25" customHeight="1" x14ac:dyDescent="0.45"/>
    <row r="996" s="40" customFormat="1" ht="14.25" customHeight="1" x14ac:dyDescent="0.45"/>
    <row r="997" s="40" customFormat="1" ht="14.25" customHeight="1" x14ac:dyDescent="0.45"/>
    <row r="998" s="40" customFormat="1" ht="14.25" customHeight="1" x14ac:dyDescent="0.45"/>
    <row r="999" s="40" customFormat="1" ht="14.25" customHeight="1" x14ac:dyDescent="0.45"/>
    <row r="1000" s="40" customFormat="1" ht="14.25" customHeight="1" x14ac:dyDescent="0.45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X1000"/>
  <sheetViews>
    <sheetView zoomScale="70" zoomScaleNormal="70" workbookViewId="0">
      <selection activeCell="D7" sqref="D7"/>
    </sheetView>
  </sheetViews>
  <sheetFormatPr defaultColWidth="14.3984375" defaultRowHeight="15" customHeight="1" x14ac:dyDescent="0.45"/>
  <cols>
    <col min="1" max="32" width="8.73046875" style="40" customWidth="1"/>
    <col min="33" max="16384" width="14.3984375" style="40"/>
  </cols>
  <sheetData>
    <row r="1" spans="1:24" ht="14.25" customHeight="1" x14ac:dyDescent="0.45"/>
    <row r="2" spans="1:24" ht="14.25" customHeight="1" x14ac:dyDescent="0.45">
      <c r="B2" s="5" t="s">
        <v>121</v>
      </c>
      <c r="L2" s="24" t="s">
        <v>99</v>
      </c>
      <c r="P2" s="24" t="s">
        <v>120</v>
      </c>
      <c r="U2" s="24" t="s">
        <v>100</v>
      </c>
    </row>
    <row r="3" spans="1:24" ht="14.25" customHeight="1" x14ac:dyDescent="0.45">
      <c r="A3" s="24" t="s">
        <v>84</v>
      </c>
      <c r="B3" s="24" t="s">
        <v>102</v>
      </c>
      <c r="C3" s="24" t="s">
        <v>103</v>
      </c>
      <c r="D3" s="24" t="s">
        <v>8</v>
      </c>
      <c r="F3" s="24" t="s">
        <v>104</v>
      </c>
      <c r="G3" s="24" t="s">
        <v>105</v>
      </c>
      <c r="H3" s="24" t="s">
        <v>106</v>
      </c>
      <c r="J3" s="24" t="s">
        <v>159</v>
      </c>
      <c r="K3" s="24" t="s">
        <v>62</v>
      </c>
      <c r="L3" s="24" t="s">
        <v>82</v>
      </c>
      <c r="M3" s="24" t="s">
        <v>55</v>
      </c>
      <c r="N3" s="24" t="s">
        <v>81</v>
      </c>
      <c r="P3" s="24" t="s">
        <v>102</v>
      </c>
      <c r="Q3" s="24" t="s">
        <v>103</v>
      </c>
      <c r="R3" s="24" t="s">
        <v>108</v>
      </c>
      <c r="S3" s="24" t="s">
        <v>109</v>
      </c>
      <c r="U3" s="24" t="s">
        <v>102</v>
      </c>
      <c r="V3" s="24" t="s">
        <v>103</v>
      </c>
      <c r="W3" s="24" t="s">
        <v>108</v>
      </c>
      <c r="X3" s="24" t="s">
        <v>109</v>
      </c>
    </row>
    <row r="4" spans="1:24" ht="14.25" customHeight="1" x14ac:dyDescent="0.45">
      <c r="A4" s="4">
        <f>'1804'!C$2</f>
        <v>45034</v>
      </c>
      <c r="B4" s="16">
        <f>'1804'!L$4</f>
        <v>6</v>
      </c>
      <c r="C4" s="16">
        <f>'1804'!M$4</f>
        <v>3</v>
      </c>
      <c r="D4" s="16">
        <f>'1804'!O$4</f>
        <v>3</v>
      </c>
      <c r="F4" s="24">
        <f t="shared" ref="F4:H4" si="0">SUM(B4:B30)</f>
        <v>19</v>
      </c>
      <c r="G4" s="24">
        <f t="shared" si="0"/>
        <v>17</v>
      </c>
      <c r="H4" s="24">
        <f t="shared" si="0"/>
        <v>7</v>
      </c>
      <c r="J4" s="17">
        <v>2</v>
      </c>
      <c r="K4" s="55">
        <v>2</v>
      </c>
      <c r="L4" s="55">
        <v>1</v>
      </c>
      <c r="M4" s="17"/>
      <c r="N4" s="17"/>
      <c r="P4" s="17">
        <f>COUNTIF('1804'!Y4:Y26,"5M/LG")</f>
        <v>3</v>
      </c>
      <c r="Q4" s="17">
        <f>COUNTIF('1804'!W4:W26,"LG/WW")</f>
        <v>1</v>
      </c>
      <c r="R4" s="17"/>
      <c r="S4" s="17"/>
      <c r="U4" s="17">
        <f>COUNTIF('1804'!Y4:Y26,"5M/WW")</f>
        <v>3</v>
      </c>
      <c r="V4" s="17">
        <f>COUNTIF('1804'!X4:X26,"WW/5M")</f>
        <v>2</v>
      </c>
      <c r="W4" s="17"/>
      <c r="X4" s="17"/>
    </row>
    <row r="5" spans="1:24" ht="14.25" customHeight="1" x14ac:dyDescent="0.45">
      <c r="A5" s="4">
        <f>'1904'!C$2</f>
        <v>45035</v>
      </c>
      <c r="B5" s="16">
        <f>'1904'!L$4</f>
        <v>10</v>
      </c>
      <c r="C5" s="16">
        <f>'1904'!M$4</f>
        <v>8</v>
      </c>
      <c r="D5" s="16">
        <f>'1904'!O$4</f>
        <v>3</v>
      </c>
      <c r="J5" s="17"/>
      <c r="K5" s="55"/>
      <c r="L5" s="55"/>
      <c r="M5" s="17"/>
      <c r="N5" s="17"/>
      <c r="P5" s="17"/>
      <c r="Q5" s="17"/>
      <c r="R5" s="17"/>
      <c r="S5" s="17"/>
      <c r="U5" s="17"/>
      <c r="V5" s="17"/>
      <c r="W5" s="17"/>
      <c r="X5" s="17"/>
    </row>
    <row r="6" spans="1:24" ht="14.25" customHeight="1" x14ac:dyDescent="0.45">
      <c r="A6" s="4">
        <f>'2004'!C$2</f>
        <v>45036</v>
      </c>
      <c r="B6" s="16">
        <f>'2004'!L$4</f>
        <v>3</v>
      </c>
      <c r="C6" s="16">
        <f>'2004'!M$4</f>
        <v>6</v>
      </c>
      <c r="D6" s="16">
        <f>'2004'!O$4</f>
        <v>1</v>
      </c>
      <c r="G6" s="24" t="s">
        <v>110</v>
      </c>
      <c r="H6" s="18"/>
      <c r="J6" s="17"/>
      <c r="K6" s="55"/>
      <c r="L6" s="55"/>
      <c r="M6" s="17"/>
      <c r="N6" s="17"/>
      <c r="P6" s="17"/>
      <c r="Q6" s="17"/>
      <c r="R6" s="17"/>
      <c r="S6" s="17"/>
      <c r="U6" s="17"/>
      <c r="V6" s="17"/>
      <c r="W6" s="17"/>
      <c r="X6" s="17"/>
    </row>
    <row r="7" spans="1:24" ht="14.25" customHeight="1" x14ac:dyDescent="0.45">
      <c r="A7" s="4"/>
      <c r="B7" s="16"/>
      <c r="C7" s="16"/>
      <c r="D7" s="16"/>
      <c r="G7" s="24" t="s">
        <v>111</v>
      </c>
      <c r="H7" s="18"/>
      <c r="J7" s="17"/>
      <c r="K7" s="17"/>
      <c r="L7" s="17"/>
      <c r="M7" s="17"/>
      <c r="N7" s="17"/>
      <c r="P7" s="17"/>
      <c r="Q7" s="17"/>
      <c r="R7" s="17"/>
      <c r="S7" s="17"/>
      <c r="U7" s="17"/>
      <c r="V7" s="17"/>
      <c r="W7" s="17"/>
      <c r="X7" s="17"/>
    </row>
    <row r="8" spans="1:24" ht="14.25" customHeight="1" x14ac:dyDescent="0.45">
      <c r="A8" s="4"/>
      <c r="B8" s="16"/>
      <c r="C8" s="16"/>
      <c r="D8" s="16"/>
      <c r="G8" s="24" t="s">
        <v>112</v>
      </c>
      <c r="H8" s="18"/>
      <c r="J8" s="17"/>
      <c r="K8" s="17"/>
      <c r="L8" s="17"/>
      <c r="M8" s="17"/>
      <c r="N8" s="17"/>
      <c r="P8" s="17"/>
      <c r="Q8" s="17"/>
      <c r="R8" s="17"/>
      <c r="S8" s="17"/>
      <c r="U8" s="17"/>
      <c r="V8" s="17"/>
      <c r="W8" s="17"/>
      <c r="X8" s="17"/>
    </row>
    <row r="9" spans="1:24" ht="14.25" customHeight="1" x14ac:dyDescent="0.45">
      <c r="A9" s="4"/>
      <c r="B9" s="16"/>
      <c r="C9" s="16"/>
      <c r="D9" s="16"/>
      <c r="G9" s="24" t="s">
        <v>113</v>
      </c>
      <c r="H9" s="18"/>
      <c r="J9" s="17"/>
      <c r="K9" s="17"/>
      <c r="L9" s="17"/>
      <c r="M9" s="17"/>
      <c r="N9" s="17"/>
      <c r="P9" s="17"/>
      <c r="Q9" s="17"/>
      <c r="R9" s="17"/>
      <c r="S9" s="17"/>
      <c r="U9" s="17"/>
      <c r="V9" s="17"/>
      <c r="W9" s="17"/>
      <c r="X9" s="17"/>
    </row>
    <row r="10" spans="1:24" ht="14.25" customHeight="1" x14ac:dyDescent="0.45">
      <c r="A10" s="4"/>
      <c r="B10" s="16"/>
      <c r="C10" s="16"/>
      <c r="D10" s="16"/>
      <c r="G10" s="24" t="s">
        <v>114</v>
      </c>
      <c r="H10" s="18"/>
      <c r="J10" s="17"/>
      <c r="K10" s="17"/>
      <c r="L10" s="17"/>
      <c r="M10" s="17"/>
      <c r="N10" s="17"/>
      <c r="P10" s="17"/>
      <c r="Q10" s="17"/>
      <c r="R10" s="17"/>
      <c r="S10" s="17"/>
      <c r="U10" s="17"/>
      <c r="V10" s="17"/>
      <c r="W10" s="17"/>
      <c r="X10" s="17"/>
    </row>
    <row r="11" spans="1:24" ht="14.25" customHeight="1" x14ac:dyDescent="0.45">
      <c r="A11" s="4"/>
      <c r="B11" s="16"/>
      <c r="C11" s="16"/>
      <c r="D11" s="16"/>
      <c r="G11" s="24" t="s">
        <v>115</v>
      </c>
      <c r="H11" s="18"/>
      <c r="J11" s="17"/>
      <c r="K11" s="17"/>
      <c r="L11" s="17"/>
      <c r="M11" s="17"/>
      <c r="N11" s="17"/>
      <c r="P11" s="17"/>
      <c r="Q11" s="17"/>
      <c r="R11" s="17"/>
      <c r="S11" s="17"/>
      <c r="U11" s="17"/>
      <c r="V11" s="17"/>
      <c r="W11" s="17"/>
      <c r="X11" s="17"/>
    </row>
    <row r="12" spans="1:24" ht="14.25" customHeight="1" x14ac:dyDescent="0.45">
      <c r="A12" s="4"/>
      <c r="B12" s="16"/>
      <c r="C12" s="16"/>
      <c r="D12" s="16"/>
      <c r="G12" s="24" t="s">
        <v>116</v>
      </c>
      <c r="H12" s="18"/>
      <c r="J12" s="17"/>
      <c r="K12" s="17"/>
      <c r="L12" s="17"/>
      <c r="M12" s="17"/>
      <c r="N12" s="17"/>
      <c r="P12" s="17"/>
      <c r="Q12" s="17"/>
      <c r="R12" s="17"/>
      <c r="S12" s="17"/>
      <c r="U12" s="17"/>
      <c r="V12" s="17"/>
      <c r="W12" s="17"/>
      <c r="X12" s="17"/>
    </row>
    <row r="13" spans="1:24" ht="14.25" customHeight="1" x14ac:dyDescent="0.45">
      <c r="A13" s="4"/>
      <c r="B13" s="16"/>
      <c r="C13" s="16"/>
      <c r="D13" s="16"/>
      <c r="G13" s="24" t="s">
        <v>117</v>
      </c>
      <c r="H13" s="18"/>
      <c r="J13" s="17"/>
      <c r="K13" s="17"/>
      <c r="L13" s="17"/>
      <c r="M13" s="17"/>
      <c r="N13" s="17"/>
      <c r="P13" s="17"/>
      <c r="Q13" s="17"/>
      <c r="R13" s="17"/>
      <c r="S13" s="17"/>
      <c r="U13" s="17"/>
      <c r="V13" s="17"/>
      <c r="W13" s="17"/>
      <c r="X13" s="17"/>
    </row>
    <row r="14" spans="1:24" ht="14.25" customHeight="1" x14ac:dyDescent="0.45">
      <c r="A14" s="4"/>
      <c r="B14" s="16"/>
      <c r="C14" s="16"/>
      <c r="D14" s="16"/>
      <c r="J14" s="17"/>
      <c r="K14" s="17"/>
      <c r="L14" s="17"/>
      <c r="M14" s="17"/>
      <c r="N14" s="17"/>
      <c r="P14" s="17"/>
      <c r="Q14" s="17"/>
      <c r="R14" s="17"/>
      <c r="S14" s="17"/>
      <c r="U14" s="17"/>
      <c r="V14" s="17"/>
      <c r="W14" s="17"/>
      <c r="X14" s="17"/>
    </row>
    <row r="15" spans="1:24" ht="14.25" customHeight="1" x14ac:dyDescent="0.45">
      <c r="A15" s="4"/>
      <c r="B15" s="16"/>
      <c r="C15" s="16"/>
      <c r="D15" s="16"/>
      <c r="J15" s="17"/>
      <c r="K15" s="17"/>
      <c r="L15" s="17"/>
      <c r="M15" s="17"/>
      <c r="N15" s="17"/>
      <c r="P15" s="17"/>
      <c r="Q15" s="17"/>
      <c r="R15" s="17"/>
      <c r="S15" s="17"/>
      <c r="U15" s="17"/>
      <c r="V15" s="17"/>
      <c r="W15" s="17"/>
      <c r="X15" s="17"/>
    </row>
    <row r="16" spans="1:24" ht="14.25" customHeight="1" x14ac:dyDescent="0.45">
      <c r="A16" s="4"/>
      <c r="B16" s="16"/>
      <c r="C16" s="16"/>
      <c r="D16" s="16"/>
      <c r="J16" s="17"/>
      <c r="K16" s="17"/>
      <c r="L16" s="17"/>
      <c r="M16" s="17"/>
      <c r="N16" s="17"/>
      <c r="P16" s="17"/>
      <c r="Q16" s="17"/>
      <c r="R16" s="17"/>
      <c r="S16" s="17"/>
      <c r="U16" s="17"/>
      <c r="V16" s="17"/>
      <c r="W16" s="17"/>
      <c r="X16" s="17"/>
    </row>
    <row r="17" spans="1:24" ht="14.25" customHeight="1" x14ac:dyDescent="0.45">
      <c r="A17" s="4"/>
      <c r="B17" s="16"/>
      <c r="C17" s="16"/>
      <c r="D17" s="16"/>
      <c r="J17" s="17"/>
      <c r="K17" s="17"/>
      <c r="L17" s="17"/>
      <c r="M17" s="17"/>
      <c r="N17" s="17"/>
      <c r="P17" s="17"/>
      <c r="Q17" s="17"/>
      <c r="R17" s="17"/>
      <c r="S17" s="17"/>
      <c r="U17" s="17"/>
      <c r="V17" s="17"/>
      <c r="W17" s="17"/>
      <c r="X17" s="17"/>
    </row>
    <row r="18" spans="1:24" ht="14.25" customHeight="1" x14ac:dyDescent="0.45">
      <c r="A18" s="4"/>
      <c r="B18" s="16"/>
      <c r="C18" s="16"/>
      <c r="D18" s="16"/>
      <c r="J18" s="17"/>
      <c r="K18" s="17"/>
      <c r="L18" s="17"/>
      <c r="M18" s="17"/>
      <c r="N18" s="17"/>
      <c r="P18" s="17"/>
      <c r="Q18" s="17"/>
      <c r="R18" s="17"/>
      <c r="S18" s="17"/>
      <c r="U18" s="17"/>
      <c r="V18" s="17"/>
      <c r="W18" s="17"/>
      <c r="X18" s="17"/>
    </row>
    <row r="19" spans="1:24" ht="14.25" customHeight="1" x14ac:dyDescent="0.45">
      <c r="A19" s="4"/>
      <c r="B19" s="16"/>
      <c r="C19" s="16"/>
      <c r="D19" s="16"/>
      <c r="J19" s="17"/>
      <c r="K19" s="17"/>
      <c r="L19" s="17"/>
      <c r="M19" s="17"/>
      <c r="N19" s="17"/>
      <c r="P19" s="17"/>
      <c r="Q19" s="17"/>
      <c r="R19" s="17"/>
      <c r="S19" s="17"/>
      <c r="U19" s="17"/>
      <c r="V19" s="17"/>
      <c r="W19" s="17"/>
      <c r="X19" s="17"/>
    </row>
    <row r="20" spans="1:24" ht="14.25" customHeight="1" x14ac:dyDescent="0.45">
      <c r="A20" s="4"/>
      <c r="B20" s="16"/>
      <c r="C20" s="16"/>
      <c r="D20" s="16"/>
      <c r="J20" s="17"/>
      <c r="K20" s="17"/>
      <c r="L20" s="17"/>
      <c r="M20" s="17"/>
      <c r="N20" s="17"/>
      <c r="P20" s="17"/>
      <c r="Q20" s="17"/>
      <c r="R20" s="17"/>
      <c r="S20" s="17"/>
      <c r="U20" s="17"/>
      <c r="V20" s="17"/>
      <c r="W20" s="17"/>
      <c r="X20" s="17"/>
    </row>
    <row r="21" spans="1:24" ht="14.25" customHeight="1" x14ac:dyDescent="0.45">
      <c r="A21" s="4"/>
      <c r="B21" s="16"/>
      <c r="C21" s="16"/>
      <c r="D21" s="16"/>
      <c r="J21" s="17"/>
      <c r="K21" s="17"/>
      <c r="L21" s="17"/>
      <c r="M21" s="17"/>
      <c r="N21" s="17"/>
      <c r="P21" s="17"/>
      <c r="Q21" s="17"/>
      <c r="R21" s="17"/>
      <c r="S21" s="17"/>
      <c r="U21" s="17"/>
      <c r="V21" s="17"/>
      <c r="W21" s="17"/>
      <c r="X21" s="17"/>
    </row>
    <row r="22" spans="1:24" ht="14.25" customHeight="1" x14ac:dyDescent="0.45">
      <c r="J22" s="17"/>
      <c r="K22" s="17"/>
      <c r="L22" s="17"/>
      <c r="M22" s="17"/>
      <c r="N22" s="17"/>
      <c r="P22" s="17"/>
      <c r="Q22" s="17"/>
      <c r="R22" s="17"/>
      <c r="S22" s="17"/>
      <c r="U22" s="17"/>
      <c r="V22" s="17"/>
      <c r="W22" s="17"/>
      <c r="X22" s="17"/>
    </row>
    <row r="23" spans="1:24" ht="14.25" customHeight="1" x14ac:dyDescent="1.1000000000000001">
      <c r="A23" s="39"/>
      <c r="B23" s="39"/>
      <c r="C23" s="39"/>
      <c r="D23" s="39"/>
      <c r="E23" s="39"/>
      <c r="F23" s="39"/>
      <c r="J23" s="17"/>
      <c r="K23" s="17"/>
      <c r="L23" s="17"/>
      <c r="M23" s="17"/>
      <c r="N23" s="17"/>
      <c r="P23" s="17"/>
      <c r="Q23" s="17"/>
      <c r="R23" s="17"/>
      <c r="S23" s="17"/>
      <c r="U23" s="17"/>
      <c r="V23" s="17"/>
      <c r="W23" s="17"/>
      <c r="X23" s="17"/>
    </row>
    <row r="24" spans="1:24" ht="14.25" customHeight="1" x14ac:dyDescent="1.1000000000000001">
      <c r="A24" s="39"/>
      <c r="B24" s="39"/>
      <c r="C24" s="39"/>
      <c r="D24" s="39"/>
      <c r="E24" s="39"/>
      <c r="F24" s="39"/>
      <c r="J24" s="17"/>
      <c r="K24" s="17"/>
      <c r="L24" s="17"/>
      <c r="M24" s="17"/>
      <c r="N24" s="17"/>
      <c r="P24" s="17"/>
      <c r="Q24" s="17"/>
      <c r="R24" s="17"/>
      <c r="S24" s="17"/>
      <c r="U24" s="17"/>
      <c r="V24" s="17"/>
      <c r="W24" s="17"/>
      <c r="X24" s="17"/>
    </row>
    <row r="25" spans="1:24" ht="14.25" customHeight="1" x14ac:dyDescent="1.1000000000000001">
      <c r="A25" s="39"/>
      <c r="B25" s="39"/>
      <c r="C25" s="39"/>
      <c r="D25" s="39"/>
      <c r="E25" s="39"/>
      <c r="F25" s="39"/>
      <c r="J25" s="17"/>
      <c r="K25" s="17"/>
      <c r="L25" s="17"/>
      <c r="M25" s="17"/>
      <c r="N25" s="17"/>
      <c r="P25" s="17"/>
      <c r="Q25" s="17"/>
      <c r="R25" s="17"/>
      <c r="S25" s="17"/>
      <c r="U25" s="17"/>
      <c r="V25" s="17"/>
      <c r="W25" s="17"/>
      <c r="X25" s="17"/>
    </row>
    <row r="26" spans="1:24" ht="14.25" customHeight="1" x14ac:dyDescent="0.45">
      <c r="J26" s="17"/>
      <c r="K26" s="17"/>
      <c r="L26" s="17"/>
      <c r="M26" s="17"/>
      <c r="N26" s="17"/>
      <c r="P26" s="17"/>
      <c r="Q26" s="17"/>
      <c r="R26" s="17"/>
      <c r="S26" s="17"/>
      <c r="U26" s="17"/>
      <c r="V26" s="17"/>
      <c r="W26" s="17"/>
      <c r="X26" s="17"/>
    </row>
    <row r="27" spans="1:24" ht="14.25" customHeight="1" x14ac:dyDescent="0.45">
      <c r="J27" s="17"/>
      <c r="K27" s="17"/>
      <c r="L27" s="17"/>
      <c r="M27" s="17"/>
      <c r="N27" s="17"/>
      <c r="P27" s="17"/>
      <c r="Q27" s="17"/>
      <c r="R27" s="17"/>
      <c r="S27" s="17"/>
      <c r="U27" s="17"/>
      <c r="V27" s="17"/>
      <c r="W27" s="17"/>
      <c r="X27" s="17"/>
    </row>
    <row r="28" spans="1:24" ht="14.25" customHeight="1" x14ac:dyDescent="0.45">
      <c r="J28" s="17"/>
      <c r="K28" s="17"/>
      <c r="L28" s="17"/>
      <c r="M28" s="17"/>
      <c r="N28" s="17"/>
      <c r="P28" s="17"/>
      <c r="Q28" s="17"/>
      <c r="R28" s="17"/>
      <c r="S28" s="17"/>
      <c r="U28" s="17"/>
      <c r="V28" s="17"/>
      <c r="W28" s="17"/>
      <c r="X28" s="17"/>
    </row>
    <row r="29" spans="1:24" ht="14.25" customHeight="1" x14ac:dyDescent="0.45">
      <c r="J29" s="17"/>
      <c r="K29" s="17"/>
      <c r="L29" s="17"/>
      <c r="M29" s="17"/>
      <c r="N29" s="17"/>
      <c r="P29" s="17"/>
      <c r="Q29" s="17"/>
      <c r="R29" s="17"/>
      <c r="S29" s="17"/>
      <c r="U29" s="17"/>
      <c r="V29" s="17"/>
      <c r="W29" s="17"/>
      <c r="X29" s="17"/>
    </row>
    <row r="30" spans="1:24" ht="14.25" customHeight="1" x14ac:dyDescent="0.45">
      <c r="J30" s="17"/>
      <c r="K30" s="17"/>
      <c r="L30" s="17"/>
      <c r="M30" s="17"/>
      <c r="N30" s="17"/>
      <c r="O30" s="24" t="s">
        <v>118</v>
      </c>
      <c r="P30" s="17">
        <f t="shared" ref="P30:Q30" si="1">SUM(P4:P29)</f>
        <v>3</v>
      </c>
      <c r="Q30" s="17">
        <f t="shared" si="1"/>
        <v>1</v>
      </c>
      <c r="R30" s="17"/>
      <c r="S30" s="17"/>
      <c r="U30" s="17">
        <f t="shared" ref="U30:V30" si="2">SUM(U4:U29)</f>
        <v>3</v>
      </c>
      <c r="V30" s="17">
        <f t="shared" si="2"/>
        <v>2</v>
      </c>
      <c r="W30" s="17"/>
      <c r="X30" s="17"/>
    </row>
    <row r="31" spans="1:24" ht="14.25" customHeight="1" x14ac:dyDescent="0.45">
      <c r="I31" s="24"/>
      <c r="P31" s="22">
        <f>P30/(Q30+P30)</f>
        <v>0.75</v>
      </c>
      <c r="U31" s="22">
        <f>U30/(V30+U30)</f>
        <v>0.6</v>
      </c>
    </row>
    <row r="32" spans="1:24" ht="14.25" customHeight="1" x14ac:dyDescent="0.45">
      <c r="I32" s="24"/>
      <c r="J32" s="24"/>
      <c r="K32" s="24"/>
      <c r="L32" s="24"/>
      <c r="M32" s="24"/>
      <c r="N32" s="24"/>
      <c r="U32" s="22"/>
    </row>
    <row r="33" s="40" customFormat="1" ht="14.25" customHeight="1" x14ac:dyDescent="0.45"/>
    <row r="34" s="40" customFormat="1" ht="14.25" customHeight="1" x14ac:dyDescent="0.45"/>
    <row r="35" s="40" customFormat="1" ht="14.25" customHeight="1" x14ac:dyDescent="0.45"/>
    <row r="36" s="40" customFormat="1" ht="14.25" customHeight="1" x14ac:dyDescent="0.45"/>
    <row r="37" s="40" customFormat="1" ht="14.25" customHeight="1" x14ac:dyDescent="0.45"/>
    <row r="38" s="40" customFormat="1" ht="14.25" customHeight="1" x14ac:dyDescent="0.45"/>
    <row r="39" s="40" customFormat="1" ht="14.25" customHeight="1" x14ac:dyDescent="0.45"/>
    <row r="40" s="40" customFormat="1" ht="14.25" customHeight="1" x14ac:dyDescent="0.45"/>
    <row r="41" s="40" customFormat="1" ht="14.25" customHeight="1" x14ac:dyDescent="0.45"/>
    <row r="42" s="40" customFormat="1" ht="14.25" customHeight="1" x14ac:dyDescent="0.45"/>
    <row r="43" s="40" customFormat="1" ht="14.25" customHeight="1" x14ac:dyDescent="0.45"/>
    <row r="44" s="40" customFormat="1" ht="14.25" customHeight="1" x14ac:dyDescent="0.45"/>
    <row r="45" s="40" customFormat="1" ht="14.25" customHeight="1" x14ac:dyDescent="0.45"/>
    <row r="46" s="40" customFormat="1" ht="14.25" customHeight="1" x14ac:dyDescent="0.45"/>
    <row r="47" s="40" customFormat="1" ht="14.25" customHeight="1" x14ac:dyDescent="0.45"/>
    <row r="48" s="40" customFormat="1" ht="14.25" customHeight="1" x14ac:dyDescent="0.45"/>
    <row r="49" s="40" customFormat="1" ht="14.25" customHeight="1" x14ac:dyDescent="0.45"/>
    <row r="50" s="40" customFormat="1" ht="14.25" customHeight="1" x14ac:dyDescent="0.45"/>
    <row r="51" s="40" customFormat="1" ht="14.25" customHeight="1" x14ac:dyDescent="0.45"/>
    <row r="52" s="40" customFormat="1" ht="14.25" customHeight="1" x14ac:dyDescent="0.45"/>
    <row r="53" s="40" customFormat="1" ht="14.25" customHeight="1" x14ac:dyDescent="0.45"/>
    <row r="54" s="40" customFormat="1" ht="14.25" customHeight="1" x14ac:dyDescent="0.45"/>
    <row r="55" s="40" customFormat="1" ht="14.25" customHeight="1" x14ac:dyDescent="0.45"/>
    <row r="56" s="40" customFormat="1" ht="14.25" customHeight="1" x14ac:dyDescent="0.45"/>
    <row r="57" s="40" customFormat="1" ht="14.25" customHeight="1" x14ac:dyDescent="0.45"/>
    <row r="58" s="40" customFormat="1" ht="14.25" customHeight="1" x14ac:dyDescent="0.45"/>
    <row r="59" s="40" customFormat="1" ht="14.25" customHeight="1" x14ac:dyDescent="0.45"/>
    <row r="60" s="40" customFormat="1" ht="14.25" customHeight="1" x14ac:dyDescent="0.45"/>
    <row r="61" s="40" customFormat="1" ht="14.25" customHeight="1" x14ac:dyDescent="0.45"/>
    <row r="62" s="40" customFormat="1" ht="14.25" customHeight="1" x14ac:dyDescent="0.45"/>
    <row r="63" s="40" customFormat="1" ht="14.25" customHeight="1" x14ac:dyDescent="0.45"/>
    <row r="64" s="40" customFormat="1" ht="14.25" customHeight="1" x14ac:dyDescent="0.45"/>
    <row r="65" s="40" customFormat="1" ht="14.25" customHeight="1" x14ac:dyDescent="0.45"/>
    <row r="66" s="40" customFormat="1" ht="14.25" customHeight="1" x14ac:dyDescent="0.45"/>
    <row r="67" s="40" customFormat="1" ht="14.25" customHeight="1" x14ac:dyDescent="0.45"/>
    <row r="68" s="40" customFormat="1" ht="14.25" customHeight="1" x14ac:dyDescent="0.45"/>
    <row r="69" s="40" customFormat="1" ht="14.25" customHeight="1" x14ac:dyDescent="0.45"/>
    <row r="70" s="40" customFormat="1" ht="14.25" customHeight="1" x14ac:dyDescent="0.45"/>
    <row r="71" s="40" customFormat="1" ht="14.25" customHeight="1" x14ac:dyDescent="0.45"/>
    <row r="72" s="40" customFormat="1" ht="14.25" customHeight="1" x14ac:dyDescent="0.45"/>
    <row r="73" s="40" customFormat="1" ht="14.25" customHeight="1" x14ac:dyDescent="0.45"/>
    <row r="74" s="40" customFormat="1" ht="14.25" customHeight="1" x14ac:dyDescent="0.45"/>
    <row r="75" s="40" customFormat="1" ht="14.25" customHeight="1" x14ac:dyDescent="0.45"/>
    <row r="76" s="40" customFormat="1" ht="14.25" customHeight="1" x14ac:dyDescent="0.45"/>
    <row r="77" s="40" customFormat="1" ht="14.25" customHeight="1" x14ac:dyDescent="0.45"/>
    <row r="78" s="40" customFormat="1" ht="14.25" customHeight="1" x14ac:dyDescent="0.45"/>
    <row r="79" s="40" customFormat="1" ht="14.25" customHeight="1" x14ac:dyDescent="0.45"/>
    <row r="80" s="40" customFormat="1" ht="14.25" customHeight="1" x14ac:dyDescent="0.45"/>
    <row r="81" s="40" customFormat="1" ht="14.25" customHeight="1" x14ac:dyDescent="0.45"/>
    <row r="82" s="40" customFormat="1" ht="14.25" customHeight="1" x14ac:dyDescent="0.45"/>
    <row r="83" s="40" customFormat="1" ht="14.25" customHeight="1" x14ac:dyDescent="0.45"/>
    <row r="84" s="40" customFormat="1" ht="14.25" customHeight="1" x14ac:dyDescent="0.45"/>
    <row r="85" s="40" customFormat="1" ht="14.25" customHeight="1" x14ac:dyDescent="0.45"/>
    <row r="86" s="40" customFormat="1" ht="14.25" customHeight="1" x14ac:dyDescent="0.45"/>
    <row r="87" s="40" customFormat="1" ht="14.25" customHeight="1" x14ac:dyDescent="0.45"/>
    <row r="88" s="40" customFormat="1" ht="14.25" customHeight="1" x14ac:dyDescent="0.45"/>
    <row r="89" s="40" customFormat="1" ht="14.25" customHeight="1" x14ac:dyDescent="0.45"/>
    <row r="90" s="40" customFormat="1" ht="14.25" customHeight="1" x14ac:dyDescent="0.45"/>
    <row r="91" s="40" customFormat="1" ht="14.25" customHeight="1" x14ac:dyDescent="0.45"/>
    <row r="92" s="40" customFormat="1" ht="14.25" customHeight="1" x14ac:dyDescent="0.45"/>
    <row r="93" s="40" customFormat="1" ht="14.25" customHeight="1" x14ac:dyDescent="0.45"/>
    <row r="94" s="40" customFormat="1" ht="14.25" customHeight="1" x14ac:dyDescent="0.45"/>
    <row r="95" s="40" customFormat="1" ht="14.25" customHeight="1" x14ac:dyDescent="0.45"/>
    <row r="96" s="40" customFormat="1" ht="14.25" customHeight="1" x14ac:dyDescent="0.45"/>
    <row r="97" s="40" customFormat="1" ht="14.25" customHeight="1" x14ac:dyDescent="0.45"/>
    <row r="98" s="40" customFormat="1" ht="14.25" customHeight="1" x14ac:dyDescent="0.45"/>
    <row r="99" s="40" customFormat="1" ht="14.25" customHeight="1" x14ac:dyDescent="0.45"/>
    <row r="100" s="40" customFormat="1" ht="14.25" customHeight="1" x14ac:dyDescent="0.45"/>
    <row r="101" s="40" customFormat="1" ht="14.25" customHeight="1" x14ac:dyDescent="0.45"/>
    <row r="102" s="40" customFormat="1" ht="14.25" customHeight="1" x14ac:dyDescent="0.45"/>
    <row r="103" s="40" customFormat="1" ht="14.25" customHeight="1" x14ac:dyDescent="0.45"/>
    <row r="104" s="40" customFormat="1" ht="14.25" customHeight="1" x14ac:dyDescent="0.45"/>
    <row r="105" s="40" customFormat="1" ht="14.25" customHeight="1" x14ac:dyDescent="0.45"/>
    <row r="106" s="40" customFormat="1" ht="14.25" customHeight="1" x14ac:dyDescent="0.45"/>
    <row r="107" s="40" customFormat="1" ht="14.25" customHeight="1" x14ac:dyDescent="0.45"/>
    <row r="108" s="40" customFormat="1" ht="14.25" customHeight="1" x14ac:dyDescent="0.45"/>
    <row r="109" s="40" customFormat="1" ht="14.25" customHeight="1" x14ac:dyDescent="0.45"/>
    <row r="110" s="40" customFormat="1" ht="14.25" customHeight="1" x14ac:dyDescent="0.45"/>
    <row r="111" s="40" customFormat="1" ht="14.25" customHeight="1" x14ac:dyDescent="0.45"/>
    <row r="112" s="40" customFormat="1" ht="14.25" customHeight="1" x14ac:dyDescent="0.45"/>
    <row r="113" s="40" customFormat="1" ht="14.25" customHeight="1" x14ac:dyDescent="0.45"/>
    <row r="114" s="40" customFormat="1" ht="14.25" customHeight="1" x14ac:dyDescent="0.45"/>
    <row r="115" s="40" customFormat="1" ht="14.25" customHeight="1" x14ac:dyDescent="0.45"/>
    <row r="116" s="40" customFormat="1" ht="14.25" customHeight="1" x14ac:dyDescent="0.45"/>
    <row r="117" s="40" customFormat="1" ht="14.25" customHeight="1" x14ac:dyDescent="0.45"/>
    <row r="118" s="40" customFormat="1" ht="14.25" customHeight="1" x14ac:dyDescent="0.45"/>
    <row r="119" s="40" customFormat="1" ht="14.25" customHeight="1" x14ac:dyDescent="0.45"/>
    <row r="120" s="40" customFormat="1" ht="14.25" customHeight="1" x14ac:dyDescent="0.45"/>
    <row r="121" s="40" customFormat="1" ht="14.25" customHeight="1" x14ac:dyDescent="0.45"/>
    <row r="122" s="40" customFormat="1" ht="14.25" customHeight="1" x14ac:dyDescent="0.45"/>
    <row r="123" s="40" customFormat="1" ht="14.25" customHeight="1" x14ac:dyDescent="0.45"/>
    <row r="124" s="40" customFormat="1" ht="14.25" customHeight="1" x14ac:dyDescent="0.45"/>
    <row r="125" s="40" customFormat="1" ht="14.25" customHeight="1" x14ac:dyDescent="0.45"/>
    <row r="126" s="40" customFormat="1" ht="14.25" customHeight="1" x14ac:dyDescent="0.45"/>
    <row r="127" s="40" customFormat="1" ht="14.25" customHeight="1" x14ac:dyDescent="0.45"/>
    <row r="128" s="40" customFormat="1" ht="14.25" customHeight="1" x14ac:dyDescent="0.45"/>
    <row r="129" s="40" customFormat="1" ht="14.25" customHeight="1" x14ac:dyDescent="0.45"/>
    <row r="130" s="40" customFormat="1" ht="14.25" customHeight="1" x14ac:dyDescent="0.45"/>
    <row r="131" s="40" customFormat="1" ht="14.25" customHeight="1" x14ac:dyDescent="0.45"/>
    <row r="132" s="40" customFormat="1" ht="14.25" customHeight="1" x14ac:dyDescent="0.45"/>
    <row r="133" s="40" customFormat="1" ht="14.25" customHeight="1" x14ac:dyDescent="0.45"/>
    <row r="134" s="40" customFormat="1" ht="14.25" customHeight="1" x14ac:dyDescent="0.45"/>
    <row r="135" s="40" customFormat="1" ht="14.25" customHeight="1" x14ac:dyDescent="0.45"/>
    <row r="136" s="40" customFormat="1" ht="14.25" customHeight="1" x14ac:dyDescent="0.45"/>
    <row r="137" s="40" customFormat="1" ht="14.25" customHeight="1" x14ac:dyDescent="0.45"/>
    <row r="138" s="40" customFormat="1" ht="14.25" customHeight="1" x14ac:dyDescent="0.45"/>
    <row r="139" s="40" customFormat="1" ht="14.25" customHeight="1" x14ac:dyDescent="0.45"/>
    <row r="140" s="40" customFormat="1" ht="14.25" customHeight="1" x14ac:dyDescent="0.45"/>
    <row r="141" s="40" customFormat="1" ht="14.25" customHeight="1" x14ac:dyDescent="0.45"/>
    <row r="142" s="40" customFormat="1" ht="14.25" customHeight="1" x14ac:dyDescent="0.45"/>
    <row r="143" s="40" customFormat="1" ht="14.25" customHeight="1" x14ac:dyDescent="0.45"/>
    <row r="144" s="40" customFormat="1" ht="14.25" customHeight="1" x14ac:dyDescent="0.45"/>
    <row r="145" s="40" customFormat="1" ht="14.25" customHeight="1" x14ac:dyDescent="0.45"/>
    <row r="146" s="40" customFormat="1" ht="14.25" customHeight="1" x14ac:dyDescent="0.45"/>
    <row r="147" s="40" customFormat="1" ht="14.25" customHeight="1" x14ac:dyDescent="0.45"/>
    <row r="148" s="40" customFormat="1" ht="14.25" customHeight="1" x14ac:dyDescent="0.45"/>
    <row r="149" s="40" customFormat="1" ht="14.25" customHeight="1" x14ac:dyDescent="0.45"/>
    <row r="150" s="40" customFormat="1" ht="14.25" customHeight="1" x14ac:dyDescent="0.45"/>
    <row r="151" s="40" customFormat="1" ht="14.25" customHeight="1" x14ac:dyDescent="0.45"/>
    <row r="152" s="40" customFormat="1" ht="14.25" customHeight="1" x14ac:dyDescent="0.45"/>
    <row r="153" s="40" customFormat="1" ht="14.25" customHeight="1" x14ac:dyDescent="0.45"/>
    <row r="154" s="40" customFormat="1" ht="14.25" customHeight="1" x14ac:dyDescent="0.45"/>
    <row r="155" s="40" customFormat="1" ht="14.25" customHeight="1" x14ac:dyDescent="0.45"/>
    <row r="156" s="40" customFormat="1" ht="14.25" customHeight="1" x14ac:dyDescent="0.45"/>
    <row r="157" s="40" customFormat="1" ht="14.25" customHeight="1" x14ac:dyDescent="0.45"/>
    <row r="158" s="40" customFormat="1" ht="14.25" customHeight="1" x14ac:dyDescent="0.45"/>
    <row r="159" s="40" customFormat="1" ht="14.25" customHeight="1" x14ac:dyDescent="0.45"/>
    <row r="160" s="40" customFormat="1" ht="14.25" customHeight="1" x14ac:dyDescent="0.45"/>
    <row r="161" s="40" customFormat="1" ht="14.25" customHeight="1" x14ac:dyDescent="0.45"/>
    <row r="162" s="40" customFormat="1" ht="14.25" customHeight="1" x14ac:dyDescent="0.45"/>
    <row r="163" s="40" customFormat="1" ht="14.25" customHeight="1" x14ac:dyDescent="0.45"/>
    <row r="164" s="40" customFormat="1" ht="14.25" customHeight="1" x14ac:dyDescent="0.45"/>
    <row r="165" s="40" customFormat="1" ht="14.25" customHeight="1" x14ac:dyDescent="0.45"/>
    <row r="166" s="40" customFormat="1" ht="14.25" customHeight="1" x14ac:dyDescent="0.45"/>
    <row r="167" s="40" customFormat="1" ht="14.25" customHeight="1" x14ac:dyDescent="0.45"/>
    <row r="168" s="40" customFormat="1" ht="14.25" customHeight="1" x14ac:dyDescent="0.45"/>
    <row r="169" s="40" customFormat="1" ht="14.25" customHeight="1" x14ac:dyDescent="0.45"/>
    <row r="170" s="40" customFormat="1" ht="14.25" customHeight="1" x14ac:dyDescent="0.45"/>
    <row r="171" s="40" customFormat="1" ht="14.25" customHeight="1" x14ac:dyDescent="0.45"/>
    <row r="172" s="40" customFormat="1" ht="14.25" customHeight="1" x14ac:dyDescent="0.45"/>
    <row r="173" s="40" customFormat="1" ht="14.25" customHeight="1" x14ac:dyDescent="0.45"/>
    <row r="174" s="40" customFormat="1" ht="14.25" customHeight="1" x14ac:dyDescent="0.45"/>
    <row r="175" s="40" customFormat="1" ht="14.25" customHeight="1" x14ac:dyDescent="0.45"/>
    <row r="176" s="40" customFormat="1" ht="14.25" customHeight="1" x14ac:dyDescent="0.45"/>
    <row r="177" s="40" customFormat="1" ht="14.25" customHeight="1" x14ac:dyDescent="0.45"/>
    <row r="178" s="40" customFormat="1" ht="14.25" customHeight="1" x14ac:dyDescent="0.45"/>
    <row r="179" s="40" customFormat="1" ht="14.25" customHeight="1" x14ac:dyDescent="0.45"/>
    <row r="180" s="40" customFormat="1" ht="14.25" customHeight="1" x14ac:dyDescent="0.45"/>
    <row r="181" s="40" customFormat="1" ht="14.25" customHeight="1" x14ac:dyDescent="0.45"/>
    <row r="182" s="40" customFormat="1" ht="14.25" customHeight="1" x14ac:dyDescent="0.45"/>
    <row r="183" s="40" customFormat="1" ht="14.25" customHeight="1" x14ac:dyDescent="0.45"/>
    <row r="184" s="40" customFormat="1" ht="14.25" customHeight="1" x14ac:dyDescent="0.45"/>
    <row r="185" s="40" customFormat="1" ht="14.25" customHeight="1" x14ac:dyDescent="0.45"/>
    <row r="186" s="40" customFormat="1" ht="14.25" customHeight="1" x14ac:dyDescent="0.45"/>
    <row r="187" s="40" customFormat="1" ht="14.25" customHeight="1" x14ac:dyDescent="0.45"/>
    <row r="188" s="40" customFormat="1" ht="14.25" customHeight="1" x14ac:dyDescent="0.45"/>
    <row r="189" s="40" customFormat="1" ht="14.25" customHeight="1" x14ac:dyDescent="0.45"/>
    <row r="190" s="40" customFormat="1" ht="14.25" customHeight="1" x14ac:dyDescent="0.45"/>
    <row r="191" s="40" customFormat="1" ht="14.25" customHeight="1" x14ac:dyDescent="0.45"/>
    <row r="192" s="40" customFormat="1" ht="14.25" customHeight="1" x14ac:dyDescent="0.45"/>
    <row r="193" s="40" customFormat="1" ht="14.25" customHeight="1" x14ac:dyDescent="0.45"/>
    <row r="194" s="40" customFormat="1" ht="14.25" customHeight="1" x14ac:dyDescent="0.45"/>
    <row r="195" s="40" customFormat="1" ht="14.25" customHeight="1" x14ac:dyDescent="0.45"/>
    <row r="196" s="40" customFormat="1" ht="14.25" customHeight="1" x14ac:dyDescent="0.45"/>
    <row r="197" s="40" customFormat="1" ht="14.25" customHeight="1" x14ac:dyDescent="0.45"/>
    <row r="198" s="40" customFormat="1" ht="14.25" customHeight="1" x14ac:dyDescent="0.45"/>
    <row r="199" s="40" customFormat="1" ht="14.25" customHeight="1" x14ac:dyDescent="0.45"/>
    <row r="200" s="40" customFormat="1" ht="14.25" customHeight="1" x14ac:dyDescent="0.45"/>
    <row r="201" s="40" customFormat="1" ht="14.25" customHeight="1" x14ac:dyDescent="0.45"/>
    <row r="202" s="40" customFormat="1" ht="14.25" customHeight="1" x14ac:dyDescent="0.45"/>
    <row r="203" s="40" customFormat="1" ht="14.25" customHeight="1" x14ac:dyDescent="0.45"/>
    <row r="204" s="40" customFormat="1" ht="14.25" customHeight="1" x14ac:dyDescent="0.45"/>
    <row r="205" s="40" customFormat="1" ht="14.25" customHeight="1" x14ac:dyDescent="0.45"/>
    <row r="206" s="40" customFormat="1" ht="14.25" customHeight="1" x14ac:dyDescent="0.45"/>
    <row r="207" s="40" customFormat="1" ht="14.25" customHeight="1" x14ac:dyDescent="0.45"/>
    <row r="208" s="40" customFormat="1" ht="14.25" customHeight="1" x14ac:dyDescent="0.45"/>
    <row r="209" s="40" customFormat="1" ht="14.25" customHeight="1" x14ac:dyDescent="0.45"/>
    <row r="210" s="40" customFormat="1" ht="14.25" customHeight="1" x14ac:dyDescent="0.45"/>
    <row r="211" s="40" customFormat="1" ht="14.25" customHeight="1" x14ac:dyDescent="0.45"/>
    <row r="212" s="40" customFormat="1" ht="14.25" customHeight="1" x14ac:dyDescent="0.45"/>
    <row r="213" s="40" customFormat="1" ht="14.25" customHeight="1" x14ac:dyDescent="0.45"/>
    <row r="214" s="40" customFormat="1" ht="14.25" customHeight="1" x14ac:dyDescent="0.45"/>
    <row r="215" s="40" customFormat="1" ht="14.25" customHeight="1" x14ac:dyDescent="0.45"/>
    <row r="216" s="40" customFormat="1" ht="14.25" customHeight="1" x14ac:dyDescent="0.45"/>
    <row r="217" s="40" customFormat="1" ht="14.25" customHeight="1" x14ac:dyDescent="0.45"/>
    <row r="218" s="40" customFormat="1" ht="14.25" customHeight="1" x14ac:dyDescent="0.45"/>
    <row r="219" s="40" customFormat="1" ht="14.25" customHeight="1" x14ac:dyDescent="0.45"/>
    <row r="220" s="40" customFormat="1" ht="14.25" customHeight="1" x14ac:dyDescent="0.45"/>
    <row r="221" s="40" customFormat="1" ht="14.25" customHeight="1" x14ac:dyDescent="0.45"/>
    <row r="222" s="40" customFormat="1" ht="14.25" customHeight="1" x14ac:dyDescent="0.45"/>
    <row r="223" s="40" customFormat="1" ht="14.25" customHeight="1" x14ac:dyDescent="0.45"/>
    <row r="224" s="40" customFormat="1" ht="14.25" customHeight="1" x14ac:dyDescent="0.45"/>
    <row r="225" s="40" customFormat="1" ht="14.25" customHeight="1" x14ac:dyDescent="0.45"/>
    <row r="226" s="40" customFormat="1" ht="14.25" customHeight="1" x14ac:dyDescent="0.45"/>
    <row r="227" s="40" customFormat="1" ht="14.25" customHeight="1" x14ac:dyDescent="0.45"/>
    <row r="228" s="40" customFormat="1" ht="14.25" customHeight="1" x14ac:dyDescent="0.45"/>
    <row r="229" s="40" customFormat="1" ht="14.25" customHeight="1" x14ac:dyDescent="0.45"/>
    <row r="230" s="40" customFormat="1" ht="14.25" customHeight="1" x14ac:dyDescent="0.45"/>
    <row r="231" s="40" customFormat="1" ht="14.25" customHeight="1" x14ac:dyDescent="0.45"/>
    <row r="232" s="40" customFormat="1" ht="14.25" customHeight="1" x14ac:dyDescent="0.45"/>
    <row r="233" s="40" customFormat="1" ht="14.25" customHeight="1" x14ac:dyDescent="0.45"/>
    <row r="234" s="40" customFormat="1" ht="14.25" customHeight="1" x14ac:dyDescent="0.45"/>
    <row r="235" s="40" customFormat="1" ht="14.25" customHeight="1" x14ac:dyDescent="0.45"/>
    <row r="236" s="40" customFormat="1" ht="14.25" customHeight="1" x14ac:dyDescent="0.45"/>
    <row r="237" s="40" customFormat="1" ht="14.25" customHeight="1" x14ac:dyDescent="0.45"/>
    <row r="238" s="40" customFormat="1" ht="14.25" customHeight="1" x14ac:dyDescent="0.45"/>
    <row r="239" s="40" customFormat="1" ht="14.25" customHeight="1" x14ac:dyDescent="0.45"/>
    <row r="240" s="40" customFormat="1" ht="14.25" customHeight="1" x14ac:dyDescent="0.45"/>
    <row r="241" s="40" customFormat="1" ht="14.25" customHeight="1" x14ac:dyDescent="0.45"/>
    <row r="242" s="40" customFormat="1" ht="14.25" customHeight="1" x14ac:dyDescent="0.45"/>
    <row r="243" s="40" customFormat="1" ht="14.25" customHeight="1" x14ac:dyDescent="0.45"/>
    <row r="244" s="40" customFormat="1" ht="14.25" customHeight="1" x14ac:dyDescent="0.45"/>
    <row r="245" s="40" customFormat="1" ht="14.25" customHeight="1" x14ac:dyDescent="0.45"/>
    <row r="246" s="40" customFormat="1" ht="14.25" customHeight="1" x14ac:dyDescent="0.45"/>
    <row r="247" s="40" customFormat="1" ht="14.25" customHeight="1" x14ac:dyDescent="0.45"/>
    <row r="248" s="40" customFormat="1" ht="14.25" customHeight="1" x14ac:dyDescent="0.45"/>
    <row r="249" s="40" customFormat="1" ht="14.25" customHeight="1" x14ac:dyDescent="0.45"/>
    <row r="250" s="40" customFormat="1" ht="14.25" customHeight="1" x14ac:dyDescent="0.45"/>
    <row r="251" s="40" customFormat="1" ht="14.25" customHeight="1" x14ac:dyDescent="0.45"/>
    <row r="252" s="40" customFormat="1" ht="14.25" customHeight="1" x14ac:dyDescent="0.45"/>
    <row r="253" s="40" customFormat="1" ht="14.25" customHeight="1" x14ac:dyDescent="0.45"/>
    <row r="254" s="40" customFormat="1" ht="14.25" customHeight="1" x14ac:dyDescent="0.45"/>
    <row r="255" s="40" customFormat="1" ht="14.25" customHeight="1" x14ac:dyDescent="0.45"/>
    <row r="256" s="40" customFormat="1" ht="14.25" customHeight="1" x14ac:dyDescent="0.45"/>
    <row r="257" s="40" customFormat="1" ht="14.25" customHeight="1" x14ac:dyDescent="0.45"/>
    <row r="258" s="40" customFormat="1" ht="14.25" customHeight="1" x14ac:dyDescent="0.45"/>
    <row r="259" s="40" customFormat="1" ht="14.25" customHeight="1" x14ac:dyDescent="0.45"/>
    <row r="260" s="40" customFormat="1" ht="14.25" customHeight="1" x14ac:dyDescent="0.45"/>
    <row r="261" s="40" customFormat="1" ht="14.25" customHeight="1" x14ac:dyDescent="0.45"/>
    <row r="262" s="40" customFormat="1" ht="14.25" customHeight="1" x14ac:dyDescent="0.45"/>
    <row r="263" s="40" customFormat="1" ht="14.25" customHeight="1" x14ac:dyDescent="0.45"/>
    <row r="264" s="40" customFormat="1" ht="14.25" customHeight="1" x14ac:dyDescent="0.45"/>
    <row r="265" s="40" customFormat="1" ht="14.25" customHeight="1" x14ac:dyDescent="0.45"/>
    <row r="266" s="40" customFormat="1" ht="14.25" customHeight="1" x14ac:dyDescent="0.45"/>
    <row r="267" s="40" customFormat="1" ht="14.25" customHeight="1" x14ac:dyDescent="0.45"/>
    <row r="268" s="40" customFormat="1" ht="14.25" customHeight="1" x14ac:dyDescent="0.45"/>
    <row r="269" s="40" customFormat="1" ht="14.25" customHeight="1" x14ac:dyDescent="0.45"/>
    <row r="270" s="40" customFormat="1" ht="14.25" customHeight="1" x14ac:dyDescent="0.45"/>
    <row r="271" s="40" customFormat="1" ht="14.25" customHeight="1" x14ac:dyDescent="0.45"/>
    <row r="272" s="40" customFormat="1" ht="14.25" customHeight="1" x14ac:dyDescent="0.45"/>
    <row r="273" s="40" customFormat="1" ht="14.25" customHeight="1" x14ac:dyDescent="0.45"/>
    <row r="274" s="40" customFormat="1" ht="14.25" customHeight="1" x14ac:dyDescent="0.45"/>
    <row r="275" s="40" customFormat="1" ht="14.25" customHeight="1" x14ac:dyDescent="0.45"/>
    <row r="276" s="40" customFormat="1" ht="14.25" customHeight="1" x14ac:dyDescent="0.45"/>
    <row r="277" s="40" customFormat="1" ht="14.25" customHeight="1" x14ac:dyDescent="0.45"/>
    <row r="278" s="40" customFormat="1" ht="14.25" customHeight="1" x14ac:dyDescent="0.45"/>
    <row r="279" s="40" customFormat="1" ht="14.25" customHeight="1" x14ac:dyDescent="0.45"/>
    <row r="280" s="40" customFormat="1" ht="14.25" customHeight="1" x14ac:dyDescent="0.45"/>
    <row r="281" s="40" customFormat="1" ht="14.25" customHeight="1" x14ac:dyDescent="0.45"/>
    <row r="282" s="40" customFormat="1" ht="14.25" customHeight="1" x14ac:dyDescent="0.45"/>
    <row r="283" s="40" customFormat="1" ht="14.25" customHeight="1" x14ac:dyDescent="0.45"/>
    <row r="284" s="40" customFormat="1" ht="14.25" customHeight="1" x14ac:dyDescent="0.45"/>
    <row r="285" s="40" customFormat="1" ht="14.25" customHeight="1" x14ac:dyDescent="0.45"/>
    <row r="286" s="40" customFormat="1" ht="14.25" customHeight="1" x14ac:dyDescent="0.45"/>
    <row r="287" s="40" customFormat="1" ht="14.25" customHeight="1" x14ac:dyDescent="0.45"/>
    <row r="288" s="40" customFormat="1" ht="14.25" customHeight="1" x14ac:dyDescent="0.45"/>
    <row r="289" s="40" customFormat="1" ht="14.25" customHeight="1" x14ac:dyDescent="0.45"/>
    <row r="290" s="40" customFormat="1" ht="14.25" customHeight="1" x14ac:dyDescent="0.45"/>
    <row r="291" s="40" customFormat="1" ht="14.25" customHeight="1" x14ac:dyDescent="0.45"/>
    <row r="292" s="40" customFormat="1" ht="14.25" customHeight="1" x14ac:dyDescent="0.45"/>
    <row r="293" s="40" customFormat="1" ht="14.25" customHeight="1" x14ac:dyDescent="0.45"/>
    <row r="294" s="40" customFormat="1" ht="14.25" customHeight="1" x14ac:dyDescent="0.45"/>
    <row r="295" s="40" customFormat="1" ht="14.25" customHeight="1" x14ac:dyDescent="0.45"/>
    <row r="296" s="40" customFormat="1" ht="14.25" customHeight="1" x14ac:dyDescent="0.45"/>
    <row r="297" s="40" customFormat="1" ht="14.25" customHeight="1" x14ac:dyDescent="0.45"/>
    <row r="298" s="40" customFormat="1" ht="14.25" customHeight="1" x14ac:dyDescent="0.45"/>
    <row r="299" s="40" customFormat="1" ht="14.25" customHeight="1" x14ac:dyDescent="0.45"/>
    <row r="300" s="40" customFormat="1" ht="14.25" customHeight="1" x14ac:dyDescent="0.45"/>
    <row r="301" s="40" customFormat="1" ht="14.25" customHeight="1" x14ac:dyDescent="0.45"/>
    <row r="302" s="40" customFormat="1" ht="14.25" customHeight="1" x14ac:dyDescent="0.45"/>
    <row r="303" s="40" customFormat="1" ht="14.25" customHeight="1" x14ac:dyDescent="0.45"/>
    <row r="304" s="40" customFormat="1" ht="14.25" customHeight="1" x14ac:dyDescent="0.45"/>
    <row r="305" s="40" customFormat="1" ht="14.25" customHeight="1" x14ac:dyDescent="0.45"/>
    <row r="306" s="40" customFormat="1" ht="14.25" customHeight="1" x14ac:dyDescent="0.45"/>
    <row r="307" s="40" customFormat="1" ht="14.25" customHeight="1" x14ac:dyDescent="0.45"/>
    <row r="308" s="40" customFormat="1" ht="14.25" customHeight="1" x14ac:dyDescent="0.45"/>
    <row r="309" s="40" customFormat="1" ht="14.25" customHeight="1" x14ac:dyDescent="0.45"/>
    <row r="310" s="40" customFormat="1" ht="14.25" customHeight="1" x14ac:dyDescent="0.45"/>
    <row r="311" s="40" customFormat="1" ht="14.25" customHeight="1" x14ac:dyDescent="0.45"/>
    <row r="312" s="40" customFormat="1" ht="14.25" customHeight="1" x14ac:dyDescent="0.45"/>
    <row r="313" s="40" customFormat="1" ht="14.25" customHeight="1" x14ac:dyDescent="0.45"/>
    <row r="314" s="40" customFormat="1" ht="14.25" customHeight="1" x14ac:dyDescent="0.45"/>
    <row r="315" s="40" customFormat="1" ht="14.25" customHeight="1" x14ac:dyDescent="0.45"/>
    <row r="316" s="40" customFormat="1" ht="14.25" customHeight="1" x14ac:dyDescent="0.45"/>
    <row r="317" s="40" customFormat="1" ht="14.25" customHeight="1" x14ac:dyDescent="0.45"/>
    <row r="318" s="40" customFormat="1" ht="14.25" customHeight="1" x14ac:dyDescent="0.45"/>
    <row r="319" s="40" customFormat="1" ht="14.25" customHeight="1" x14ac:dyDescent="0.45"/>
    <row r="320" s="40" customFormat="1" ht="14.25" customHeight="1" x14ac:dyDescent="0.45"/>
    <row r="321" s="40" customFormat="1" ht="14.25" customHeight="1" x14ac:dyDescent="0.45"/>
    <row r="322" s="40" customFormat="1" ht="14.25" customHeight="1" x14ac:dyDescent="0.45"/>
    <row r="323" s="40" customFormat="1" ht="14.25" customHeight="1" x14ac:dyDescent="0.45"/>
    <row r="324" s="40" customFormat="1" ht="14.25" customHeight="1" x14ac:dyDescent="0.45"/>
    <row r="325" s="40" customFormat="1" ht="14.25" customHeight="1" x14ac:dyDescent="0.45"/>
    <row r="326" s="40" customFormat="1" ht="14.25" customHeight="1" x14ac:dyDescent="0.45"/>
    <row r="327" s="40" customFormat="1" ht="14.25" customHeight="1" x14ac:dyDescent="0.45"/>
    <row r="328" s="40" customFormat="1" ht="14.25" customHeight="1" x14ac:dyDescent="0.45"/>
    <row r="329" s="40" customFormat="1" ht="14.25" customHeight="1" x14ac:dyDescent="0.45"/>
    <row r="330" s="40" customFormat="1" ht="14.25" customHeight="1" x14ac:dyDescent="0.45"/>
    <row r="331" s="40" customFormat="1" ht="14.25" customHeight="1" x14ac:dyDescent="0.45"/>
    <row r="332" s="40" customFormat="1" ht="14.25" customHeight="1" x14ac:dyDescent="0.45"/>
    <row r="333" s="40" customFormat="1" ht="14.25" customHeight="1" x14ac:dyDescent="0.45"/>
    <row r="334" s="40" customFormat="1" ht="14.25" customHeight="1" x14ac:dyDescent="0.45"/>
    <row r="335" s="40" customFormat="1" ht="14.25" customHeight="1" x14ac:dyDescent="0.45"/>
    <row r="336" s="40" customFormat="1" ht="14.25" customHeight="1" x14ac:dyDescent="0.45"/>
    <row r="337" s="40" customFormat="1" ht="14.25" customHeight="1" x14ac:dyDescent="0.45"/>
    <row r="338" s="40" customFormat="1" ht="14.25" customHeight="1" x14ac:dyDescent="0.45"/>
    <row r="339" s="40" customFormat="1" ht="14.25" customHeight="1" x14ac:dyDescent="0.45"/>
    <row r="340" s="40" customFormat="1" ht="14.25" customHeight="1" x14ac:dyDescent="0.45"/>
    <row r="341" s="40" customFormat="1" ht="14.25" customHeight="1" x14ac:dyDescent="0.45"/>
    <row r="342" s="40" customFormat="1" ht="14.25" customHeight="1" x14ac:dyDescent="0.45"/>
    <row r="343" s="40" customFormat="1" ht="14.25" customHeight="1" x14ac:dyDescent="0.45"/>
    <row r="344" s="40" customFormat="1" ht="14.25" customHeight="1" x14ac:dyDescent="0.45"/>
    <row r="345" s="40" customFormat="1" ht="14.25" customHeight="1" x14ac:dyDescent="0.45"/>
    <row r="346" s="40" customFormat="1" ht="14.25" customHeight="1" x14ac:dyDescent="0.45"/>
    <row r="347" s="40" customFormat="1" ht="14.25" customHeight="1" x14ac:dyDescent="0.45"/>
    <row r="348" s="40" customFormat="1" ht="14.25" customHeight="1" x14ac:dyDescent="0.45"/>
    <row r="349" s="40" customFormat="1" ht="14.25" customHeight="1" x14ac:dyDescent="0.45"/>
    <row r="350" s="40" customFormat="1" ht="14.25" customHeight="1" x14ac:dyDescent="0.45"/>
    <row r="351" s="40" customFormat="1" ht="14.25" customHeight="1" x14ac:dyDescent="0.45"/>
    <row r="352" s="40" customFormat="1" ht="14.25" customHeight="1" x14ac:dyDescent="0.45"/>
    <row r="353" s="40" customFormat="1" ht="14.25" customHeight="1" x14ac:dyDescent="0.45"/>
    <row r="354" s="40" customFormat="1" ht="14.25" customHeight="1" x14ac:dyDescent="0.45"/>
    <row r="355" s="40" customFormat="1" ht="14.25" customHeight="1" x14ac:dyDescent="0.45"/>
    <row r="356" s="40" customFormat="1" ht="14.25" customHeight="1" x14ac:dyDescent="0.45"/>
    <row r="357" s="40" customFormat="1" ht="14.25" customHeight="1" x14ac:dyDescent="0.45"/>
    <row r="358" s="40" customFormat="1" ht="14.25" customHeight="1" x14ac:dyDescent="0.45"/>
    <row r="359" s="40" customFormat="1" ht="14.25" customHeight="1" x14ac:dyDescent="0.45"/>
    <row r="360" s="40" customFormat="1" ht="14.25" customHeight="1" x14ac:dyDescent="0.45"/>
    <row r="361" s="40" customFormat="1" ht="14.25" customHeight="1" x14ac:dyDescent="0.45"/>
    <row r="362" s="40" customFormat="1" ht="14.25" customHeight="1" x14ac:dyDescent="0.45"/>
    <row r="363" s="40" customFormat="1" ht="14.25" customHeight="1" x14ac:dyDescent="0.45"/>
    <row r="364" s="40" customFormat="1" ht="14.25" customHeight="1" x14ac:dyDescent="0.45"/>
    <row r="365" s="40" customFormat="1" ht="14.25" customHeight="1" x14ac:dyDescent="0.45"/>
    <row r="366" s="40" customFormat="1" ht="14.25" customHeight="1" x14ac:dyDescent="0.45"/>
    <row r="367" s="40" customFormat="1" ht="14.25" customHeight="1" x14ac:dyDescent="0.45"/>
    <row r="368" s="40" customFormat="1" ht="14.25" customHeight="1" x14ac:dyDescent="0.45"/>
    <row r="369" s="40" customFormat="1" ht="14.25" customHeight="1" x14ac:dyDescent="0.45"/>
    <row r="370" s="40" customFormat="1" ht="14.25" customHeight="1" x14ac:dyDescent="0.45"/>
    <row r="371" s="40" customFormat="1" ht="14.25" customHeight="1" x14ac:dyDescent="0.45"/>
    <row r="372" s="40" customFormat="1" ht="14.25" customHeight="1" x14ac:dyDescent="0.45"/>
    <row r="373" s="40" customFormat="1" ht="14.25" customHeight="1" x14ac:dyDescent="0.45"/>
    <row r="374" s="40" customFormat="1" ht="14.25" customHeight="1" x14ac:dyDescent="0.45"/>
    <row r="375" s="40" customFormat="1" ht="14.25" customHeight="1" x14ac:dyDescent="0.45"/>
    <row r="376" s="40" customFormat="1" ht="14.25" customHeight="1" x14ac:dyDescent="0.45"/>
    <row r="377" s="40" customFormat="1" ht="14.25" customHeight="1" x14ac:dyDescent="0.45"/>
    <row r="378" s="40" customFormat="1" ht="14.25" customHeight="1" x14ac:dyDescent="0.45"/>
    <row r="379" s="40" customFormat="1" ht="14.25" customHeight="1" x14ac:dyDescent="0.45"/>
    <row r="380" s="40" customFormat="1" ht="14.25" customHeight="1" x14ac:dyDescent="0.45"/>
    <row r="381" s="40" customFormat="1" ht="14.25" customHeight="1" x14ac:dyDescent="0.45"/>
    <row r="382" s="40" customFormat="1" ht="14.25" customHeight="1" x14ac:dyDescent="0.45"/>
    <row r="383" s="40" customFormat="1" ht="14.25" customHeight="1" x14ac:dyDescent="0.45"/>
    <row r="384" s="40" customFormat="1" ht="14.25" customHeight="1" x14ac:dyDescent="0.45"/>
    <row r="385" s="40" customFormat="1" ht="14.25" customHeight="1" x14ac:dyDescent="0.45"/>
    <row r="386" s="40" customFormat="1" ht="14.25" customHeight="1" x14ac:dyDescent="0.45"/>
    <row r="387" s="40" customFormat="1" ht="14.25" customHeight="1" x14ac:dyDescent="0.45"/>
    <row r="388" s="40" customFormat="1" ht="14.25" customHeight="1" x14ac:dyDescent="0.45"/>
    <row r="389" s="40" customFormat="1" ht="14.25" customHeight="1" x14ac:dyDescent="0.45"/>
    <row r="390" s="40" customFormat="1" ht="14.25" customHeight="1" x14ac:dyDescent="0.45"/>
    <row r="391" s="40" customFormat="1" ht="14.25" customHeight="1" x14ac:dyDescent="0.45"/>
    <row r="392" s="40" customFormat="1" ht="14.25" customHeight="1" x14ac:dyDescent="0.45"/>
    <row r="393" s="40" customFormat="1" ht="14.25" customHeight="1" x14ac:dyDescent="0.45"/>
    <row r="394" s="40" customFormat="1" ht="14.25" customHeight="1" x14ac:dyDescent="0.45"/>
    <row r="395" s="40" customFormat="1" ht="14.25" customHeight="1" x14ac:dyDescent="0.45"/>
    <row r="396" s="40" customFormat="1" ht="14.25" customHeight="1" x14ac:dyDescent="0.45"/>
    <row r="397" s="40" customFormat="1" ht="14.25" customHeight="1" x14ac:dyDescent="0.45"/>
    <row r="398" s="40" customFormat="1" ht="14.25" customHeight="1" x14ac:dyDescent="0.45"/>
    <row r="399" s="40" customFormat="1" ht="14.25" customHeight="1" x14ac:dyDescent="0.45"/>
    <row r="400" s="40" customFormat="1" ht="14.25" customHeight="1" x14ac:dyDescent="0.45"/>
    <row r="401" s="40" customFormat="1" ht="14.25" customHeight="1" x14ac:dyDescent="0.45"/>
    <row r="402" s="40" customFormat="1" ht="14.25" customHeight="1" x14ac:dyDescent="0.45"/>
    <row r="403" s="40" customFormat="1" ht="14.25" customHeight="1" x14ac:dyDescent="0.45"/>
    <row r="404" s="40" customFormat="1" ht="14.25" customHeight="1" x14ac:dyDescent="0.45"/>
    <row r="405" s="40" customFormat="1" ht="14.25" customHeight="1" x14ac:dyDescent="0.45"/>
    <row r="406" s="40" customFormat="1" ht="14.25" customHeight="1" x14ac:dyDescent="0.45"/>
    <row r="407" s="40" customFormat="1" ht="14.25" customHeight="1" x14ac:dyDescent="0.45"/>
    <row r="408" s="40" customFormat="1" ht="14.25" customHeight="1" x14ac:dyDescent="0.45"/>
    <row r="409" s="40" customFormat="1" ht="14.25" customHeight="1" x14ac:dyDescent="0.45"/>
    <row r="410" s="40" customFormat="1" ht="14.25" customHeight="1" x14ac:dyDescent="0.45"/>
    <row r="411" s="40" customFormat="1" ht="14.25" customHeight="1" x14ac:dyDescent="0.45"/>
    <row r="412" s="40" customFormat="1" ht="14.25" customHeight="1" x14ac:dyDescent="0.45"/>
    <row r="413" s="40" customFormat="1" ht="14.25" customHeight="1" x14ac:dyDescent="0.45"/>
    <row r="414" s="40" customFormat="1" ht="14.25" customHeight="1" x14ac:dyDescent="0.45"/>
    <row r="415" s="40" customFormat="1" ht="14.25" customHeight="1" x14ac:dyDescent="0.45"/>
    <row r="416" s="40" customFormat="1" ht="14.25" customHeight="1" x14ac:dyDescent="0.45"/>
    <row r="417" s="40" customFormat="1" ht="14.25" customHeight="1" x14ac:dyDescent="0.45"/>
    <row r="418" s="40" customFormat="1" ht="14.25" customHeight="1" x14ac:dyDescent="0.45"/>
    <row r="419" s="40" customFormat="1" ht="14.25" customHeight="1" x14ac:dyDescent="0.45"/>
    <row r="420" s="40" customFormat="1" ht="14.25" customHeight="1" x14ac:dyDescent="0.45"/>
    <row r="421" s="40" customFormat="1" ht="14.25" customHeight="1" x14ac:dyDescent="0.45"/>
    <row r="422" s="40" customFormat="1" ht="14.25" customHeight="1" x14ac:dyDescent="0.45"/>
    <row r="423" s="40" customFormat="1" ht="14.25" customHeight="1" x14ac:dyDescent="0.45"/>
    <row r="424" s="40" customFormat="1" ht="14.25" customHeight="1" x14ac:dyDescent="0.45"/>
    <row r="425" s="40" customFormat="1" ht="14.25" customHeight="1" x14ac:dyDescent="0.45"/>
    <row r="426" s="40" customFormat="1" ht="14.25" customHeight="1" x14ac:dyDescent="0.45"/>
    <row r="427" s="40" customFormat="1" ht="14.25" customHeight="1" x14ac:dyDescent="0.45"/>
    <row r="428" s="40" customFormat="1" ht="14.25" customHeight="1" x14ac:dyDescent="0.45"/>
    <row r="429" s="40" customFormat="1" ht="14.25" customHeight="1" x14ac:dyDescent="0.45"/>
    <row r="430" s="40" customFormat="1" ht="14.25" customHeight="1" x14ac:dyDescent="0.45"/>
    <row r="431" s="40" customFormat="1" ht="14.25" customHeight="1" x14ac:dyDescent="0.45"/>
    <row r="432" s="40" customFormat="1" ht="14.25" customHeight="1" x14ac:dyDescent="0.45"/>
    <row r="433" s="40" customFormat="1" ht="14.25" customHeight="1" x14ac:dyDescent="0.45"/>
    <row r="434" s="40" customFormat="1" ht="14.25" customHeight="1" x14ac:dyDescent="0.45"/>
    <row r="435" s="40" customFormat="1" ht="14.25" customHeight="1" x14ac:dyDescent="0.45"/>
    <row r="436" s="40" customFormat="1" ht="14.25" customHeight="1" x14ac:dyDescent="0.45"/>
    <row r="437" s="40" customFormat="1" ht="14.25" customHeight="1" x14ac:dyDescent="0.45"/>
    <row r="438" s="40" customFormat="1" ht="14.25" customHeight="1" x14ac:dyDescent="0.45"/>
    <row r="439" s="40" customFormat="1" ht="14.25" customHeight="1" x14ac:dyDescent="0.45"/>
    <row r="440" s="40" customFormat="1" ht="14.25" customHeight="1" x14ac:dyDescent="0.45"/>
    <row r="441" s="40" customFormat="1" ht="14.25" customHeight="1" x14ac:dyDescent="0.45"/>
    <row r="442" s="40" customFormat="1" ht="14.25" customHeight="1" x14ac:dyDescent="0.45"/>
    <row r="443" s="40" customFormat="1" ht="14.25" customHeight="1" x14ac:dyDescent="0.45"/>
    <row r="444" s="40" customFormat="1" ht="14.25" customHeight="1" x14ac:dyDescent="0.45"/>
    <row r="445" s="40" customFormat="1" ht="14.25" customHeight="1" x14ac:dyDescent="0.45"/>
    <row r="446" s="40" customFormat="1" ht="14.25" customHeight="1" x14ac:dyDescent="0.45"/>
    <row r="447" s="40" customFormat="1" ht="14.25" customHeight="1" x14ac:dyDescent="0.45"/>
    <row r="448" s="40" customFormat="1" ht="14.25" customHeight="1" x14ac:dyDescent="0.45"/>
    <row r="449" s="40" customFormat="1" ht="14.25" customHeight="1" x14ac:dyDescent="0.45"/>
    <row r="450" s="40" customFormat="1" ht="14.25" customHeight="1" x14ac:dyDescent="0.45"/>
    <row r="451" s="40" customFormat="1" ht="14.25" customHeight="1" x14ac:dyDescent="0.45"/>
    <row r="452" s="40" customFormat="1" ht="14.25" customHeight="1" x14ac:dyDescent="0.45"/>
    <row r="453" s="40" customFormat="1" ht="14.25" customHeight="1" x14ac:dyDescent="0.45"/>
    <row r="454" s="40" customFormat="1" ht="14.25" customHeight="1" x14ac:dyDescent="0.45"/>
    <row r="455" s="40" customFormat="1" ht="14.25" customHeight="1" x14ac:dyDescent="0.45"/>
    <row r="456" s="40" customFormat="1" ht="14.25" customHeight="1" x14ac:dyDescent="0.45"/>
    <row r="457" s="40" customFormat="1" ht="14.25" customHeight="1" x14ac:dyDescent="0.45"/>
    <row r="458" s="40" customFormat="1" ht="14.25" customHeight="1" x14ac:dyDescent="0.45"/>
    <row r="459" s="40" customFormat="1" ht="14.25" customHeight="1" x14ac:dyDescent="0.45"/>
    <row r="460" s="40" customFormat="1" ht="14.25" customHeight="1" x14ac:dyDescent="0.45"/>
    <row r="461" s="40" customFormat="1" ht="14.25" customHeight="1" x14ac:dyDescent="0.45"/>
    <row r="462" s="40" customFormat="1" ht="14.25" customHeight="1" x14ac:dyDescent="0.45"/>
    <row r="463" s="40" customFormat="1" ht="14.25" customHeight="1" x14ac:dyDescent="0.45"/>
    <row r="464" s="40" customFormat="1" ht="14.25" customHeight="1" x14ac:dyDescent="0.45"/>
    <row r="465" s="40" customFormat="1" ht="14.25" customHeight="1" x14ac:dyDescent="0.45"/>
    <row r="466" s="40" customFormat="1" ht="14.25" customHeight="1" x14ac:dyDescent="0.45"/>
    <row r="467" s="40" customFormat="1" ht="14.25" customHeight="1" x14ac:dyDescent="0.45"/>
    <row r="468" s="40" customFormat="1" ht="14.25" customHeight="1" x14ac:dyDescent="0.45"/>
    <row r="469" s="40" customFormat="1" ht="14.25" customHeight="1" x14ac:dyDescent="0.45"/>
    <row r="470" s="40" customFormat="1" ht="14.25" customHeight="1" x14ac:dyDescent="0.45"/>
    <row r="471" s="40" customFormat="1" ht="14.25" customHeight="1" x14ac:dyDescent="0.45"/>
    <row r="472" s="40" customFormat="1" ht="14.25" customHeight="1" x14ac:dyDescent="0.45"/>
    <row r="473" s="40" customFormat="1" ht="14.25" customHeight="1" x14ac:dyDescent="0.45"/>
    <row r="474" s="40" customFormat="1" ht="14.25" customHeight="1" x14ac:dyDescent="0.45"/>
    <row r="475" s="40" customFormat="1" ht="14.25" customHeight="1" x14ac:dyDescent="0.45"/>
    <row r="476" s="40" customFormat="1" ht="14.25" customHeight="1" x14ac:dyDescent="0.45"/>
    <row r="477" s="40" customFormat="1" ht="14.25" customHeight="1" x14ac:dyDescent="0.45"/>
    <row r="478" s="40" customFormat="1" ht="14.25" customHeight="1" x14ac:dyDescent="0.45"/>
    <row r="479" s="40" customFormat="1" ht="14.25" customHeight="1" x14ac:dyDescent="0.45"/>
    <row r="480" s="40" customFormat="1" ht="14.25" customHeight="1" x14ac:dyDescent="0.45"/>
    <row r="481" s="40" customFormat="1" ht="14.25" customHeight="1" x14ac:dyDescent="0.45"/>
    <row r="482" s="40" customFormat="1" ht="14.25" customHeight="1" x14ac:dyDescent="0.45"/>
    <row r="483" s="40" customFormat="1" ht="14.25" customHeight="1" x14ac:dyDescent="0.45"/>
    <row r="484" s="40" customFormat="1" ht="14.25" customHeight="1" x14ac:dyDescent="0.45"/>
    <row r="485" s="40" customFormat="1" ht="14.25" customHeight="1" x14ac:dyDescent="0.45"/>
    <row r="486" s="40" customFormat="1" ht="14.25" customHeight="1" x14ac:dyDescent="0.45"/>
    <row r="487" s="40" customFormat="1" ht="14.25" customHeight="1" x14ac:dyDescent="0.45"/>
    <row r="488" s="40" customFormat="1" ht="14.25" customHeight="1" x14ac:dyDescent="0.45"/>
    <row r="489" s="40" customFormat="1" ht="14.25" customHeight="1" x14ac:dyDescent="0.45"/>
    <row r="490" s="40" customFormat="1" ht="14.25" customHeight="1" x14ac:dyDescent="0.45"/>
    <row r="491" s="40" customFormat="1" ht="14.25" customHeight="1" x14ac:dyDescent="0.45"/>
    <row r="492" s="40" customFormat="1" ht="14.25" customHeight="1" x14ac:dyDescent="0.45"/>
    <row r="493" s="40" customFormat="1" ht="14.25" customHeight="1" x14ac:dyDescent="0.45"/>
    <row r="494" s="40" customFormat="1" ht="14.25" customHeight="1" x14ac:dyDescent="0.45"/>
    <row r="495" s="40" customFormat="1" ht="14.25" customHeight="1" x14ac:dyDescent="0.45"/>
    <row r="496" s="40" customFormat="1" ht="14.25" customHeight="1" x14ac:dyDescent="0.45"/>
    <row r="497" s="40" customFormat="1" ht="14.25" customHeight="1" x14ac:dyDescent="0.45"/>
    <row r="498" s="40" customFormat="1" ht="14.25" customHeight="1" x14ac:dyDescent="0.45"/>
    <row r="499" s="40" customFormat="1" ht="14.25" customHeight="1" x14ac:dyDescent="0.45"/>
    <row r="500" s="40" customFormat="1" ht="14.25" customHeight="1" x14ac:dyDescent="0.45"/>
    <row r="501" s="40" customFormat="1" ht="14.25" customHeight="1" x14ac:dyDescent="0.45"/>
    <row r="502" s="40" customFormat="1" ht="14.25" customHeight="1" x14ac:dyDescent="0.45"/>
    <row r="503" s="40" customFormat="1" ht="14.25" customHeight="1" x14ac:dyDescent="0.45"/>
    <row r="504" s="40" customFormat="1" ht="14.25" customHeight="1" x14ac:dyDescent="0.45"/>
    <row r="505" s="40" customFormat="1" ht="14.25" customHeight="1" x14ac:dyDescent="0.45"/>
    <row r="506" s="40" customFormat="1" ht="14.25" customHeight="1" x14ac:dyDescent="0.45"/>
    <row r="507" s="40" customFormat="1" ht="14.25" customHeight="1" x14ac:dyDescent="0.45"/>
    <row r="508" s="40" customFormat="1" ht="14.25" customHeight="1" x14ac:dyDescent="0.45"/>
    <row r="509" s="40" customFormat="1" ht="14.25" customHeight="1" x14ac:dyDescent="0.45"/>
    <row r="510" s="40" customFormat="1" ht="14.25" customHeight="1" x14ac:dyDescent="0.45"/>
    <row r="511" s="40" customFormat="1" ht="14.25" customHeight="1" x14ac:dyDescent="0.45"/>
    <row r="512" s="40" customFormat="1" ht="14.25" customHeight="1" x14ac:dyDescent="0.45"/>
    <row r="513" s="40" customFormat="1" ht="14.25" customHeight="1" x14ac:dyDescent="0.45"/>
    <row r="514" s="40" customFormat="1" ht="14.25" customHeight="1" x14ac:dyDescent="0.45"/>
    <row r="515" s="40" customFormat="1" ht="14.25" customHeight="1" x14ac:dyDescent="0.45"/>
    <row r="516" s="40" customFormat="1" ht="14.25" customHeight="1" x14ac:dyDescent="0.45"/>
    <row r="517" s="40" customFormat="1" ht="14.25" customHeight="1" x14ac:dyDescent="0.45"/>
    <row r="518" s="40" customFormat="1" ht="14.25" customHeight="1" x14ac:dyDescent="0.45"/>
    <row r="519" s="40" customFormat="1" ht="14.25" customHeight="1" x14ac:dyDescent="0.45"/>
    <row r="520" s="40" customFormat="1" ht="14.25" customHeight="1" x14ac:dyDescent="0.45"/>
    <row r="521" s="40" customFormat="1" ht="14.25" customHeight="1" x14ac:dyDescent="0.45"/>
    <row r="522" s="40" customFormat="1" ht="14.25" customHeight="1" x14ac:dyDescent="0.45"/>
    <row r="523" s="40" customFormat="1" ht="14.25" customHeight="1" x14ac:dyDescent="0.45"/>
    <row r="524" s="40" customFormat="1" ht="14.25" customHeight="1" x14ac:dyDescent="0.45"/>
    <row r="525" s="40" customFormat="1" ht="14.25" customHeight="1" x14ac:dyDescent="0.45"/>
    <row r="526" s="40" customFormat="1" ht="14.25" customHeight="1" x14ac:dyDescent="0.45"/>
    <row r="527" s="40" customFormat="1" ht="14.25" customHeight="1" x14ac:dyDescent="0.45"/>
    <row r="528" s="40" customFormat="1" ht="14.25" customHeight="1" x14ac:dyDescent="0.45"/>
    <row r="529" s="40" customFormat="1" ht="14.25" customHeight="1" x14ac:dyDescent="0.45"/>
    <row r="530" s="40" customFormat="1" ht="14.25" customHeight="1" x14ac:dyDescent="0.45"/>
    <row r="531" s="40" customFormat="1" ht="14.25" customHeight="1" x14ac:dyDescent="0.45"/>
    <row r="532" s="40" customFormat="1" ht="14.25" customHeight="1" x14ac:dyDescent="0.45"/>
    <row r="533" s="40" customFormat="1" ht="14.25" customHeight="1" x14ac:dyDescent="0.45"/>
    <row r="534" s="40" customFormat="1" ht="14.25" customHeight="1" x14ac:dyDescent="0.45"/>
    <row r="535" s="40" customFormat="1" ht="14.25" customHeight="1" x14ac:dyDescent="0.45"/>
    <row r="536" s="40" customFormat="1" ht="14.25" customHeight="1" x14ac:dyDescent="0.45"/>
    <row r="537" s="40" customFormat="1" ht="14.25" customHeight="1" x14ac:dyDescent="0.45"/>
    <row r="538" s="40" customFormat="1" ht="14.25" customHeight="1" x14ac:dyDescent="0.45"/>
    <row r="539" s="40" customFormat="1" ht="14.25" customHeight="1" x14ac:dyDescent="0.45"/>
    <row r="540" s="40" customFormat="1" ht="14.25" customHeight="1" x14ac:dyDescent="0.45"/>
    <row r="541" s="40" customFormat="1" ht="14.25" customHeight="1" x14ac:dyDescent="0.45"/>
    <row r="542" s="40" customFormat="1" ht="14.25" customHeight="1" x14ac:dyDescent="0.45"/>
    <row r="543" s="40" customFormat="1" ht="14.25" customHeight="1" x14ac:dyDescent="0.45"/>
    <row r="544" s="40" customFormat="1" ht="14.25" customHeight="1" x14ac:dyDescent="0.45"/>
    <row r="545" s="40" customFormat="1" ht="14.25" customHeight="1" x14ac:dyDescent="0.45"/>
    <row r="546" s="40" customFormat="1" ht="14.25" customHeight="1" x14ac:dyDescent="0.45"/>
    <row r="547" s="40" customFormat="1" ht="14.25" customHeight="1" x14ac:dyDescent="0.45"/>
    <row r="548" s="40" customFormat="1" ht="14.25" customHeight="1" x14ac:dyDescent="0.45"/>
    <row r="549" s="40" customFormat="1" ht="14.25" customHeight="1" x14ac:dyDescent="0.45"/>
    <row r="550" s="40" customFormat="1" ht="14.25" customHeight="1" x14ac:dyDescent="0.45"/>
    <row r="551" s="40" customFormat="1" ht="14.25" customHeight="1" x14ac:dyDescent="0.45"/>
    <row r="552" s="40" customFormat="1" ht="14.25" customHeight="1" x14ac:dyDescent="0.45"/>
    <row r="553" s="40" customFormat="1" ht="14.25" customHeight="1" x14ac:dyDescent="0.45"/>
    <row r="554" s="40" customFormat="1" ht="14.25" customHeight="1" x14ac:dyDescent="0.45"/>
    <row r="555" s="40" customFormat="1" ht="14.25" customHeight="1" x14ac:dyDescent="0.45"/>
    <row r="556" s="40" customFormat="1" ht="14.25" customHeight="1" x14ac:dyDescent="0.45"/>
    <row r="557" s="40" customFormat="1" ht="14.25" customHeight="1" x14ac:dyDescent="0.45"/>
    <row r="558" s="40" customFormat="1" ht="14.25" customHeight="1" x14ac:dyDescent="0.45"/>
    <row r="559" s="40" customFormat="1" ht="14.25" customHeight="1" x14ac:dyDescent="0.45"/>
    <row r="560" s="40" customFormat="1" ht="14.25" customHeight="1" x14ac:dyDescent="0.45"/>
    <row r="561" s="40" customFormat="1" ht="14.25" customHeight="1" x14ac:dyDescent="0.45"/>
    <row r="562" s="40" customFormat="1" ht="14.25" customHeight="1" x14ac:dyDescent="0.45"/>
    <row r="563" s="40" customFormat="1" ht="14.25" customHeight="1" x14ac:dyDescent="0.45"/>
    <row r="564" s="40" customFormat="1" ht="14.25" customHeight="1" x14ac:dyDescent="0.45"/>
    <row r="565" s="40" customFormat="1" ht="14.25" customHeight="1" x14ac:dyDescent="0.45"/>
    <row r="566" s="40" customFormat="1" ht="14.25" customHeight="1" x14ac:dyDescent="0.45"/>
    <row r="567" s="40" customFormat="1" ht="14.25" customHeight="1" x14ac:dyDescent="0.45"/>
    <row r="568" s="40" customFormat="1" ht="14.25" customHeight="1" x14ac:dyDescent="0.45"/>
    <row r="569" s="40" customFormat="1" ht="14.25" customHeight="1" x14ac:dyDescent="0.45"/>
    <row r="570" s="40" customFormat="1" ht="14.25" customHeight="1" x14ac:dyDescent="0.45"/>
    <row r="571" s="40" customFormat="1" ht="14.25" customHeight="1" x14ac:dyDescent="0.45"/>
    <row r="572" s="40" customFormat="1" ht="14.25" customHeight="1" x14ac:dyDescent="0.45"/>
    <row r="573" s="40" customFormat="1" ht="14.25" customHeight="1" x14ac:dyDescent="0.45"/>
    <row r="574" s="40" customFormat="1" ht="14.25" customHeight="1" x14ac:dyDescent="0.45"/>
    <row r="575" s="40" customFormat="1" ht="14.25" customHeight="1" x14ac:dyDescent="0.45"/>
    <row r="576" s="40" customFormat="1" ht="14.25" customHeight="1" x14ac:dyDescent="0.45"/>
    <row r="577" s="40" customFormat="1" ht="14.25" customHeight="1" x14ac:dyDescent="0.45"/>
    <row r="578" s="40" customFormat="1" ht="14.25" customHeight="1" x14ac:dyDescent="0.45"/>
    <row r="579" s="40" customFormat="1" ht="14.25" customHeight="1" x14ac:dyDescent="0.45"/>
    <row r="580" s="40" customFormat="1" ht="14.25" customHeight="1" x14ac:dyDescent="0.45"/>
    <row r="581" s="40" customFormat="1" ht="14.25" customHeight="1" x14ac:dyDescent="0.45"/>
    <row r="582" s="40" customFormat="1" ht="14.25" customHeight="1" x14ac:dyDescent="0.45"/>
    <row r="583" s="40" customFormat="1" ht="14.25" customHeight="1" x14ac:dyDescent="0.45"/>
    <row r="584" s="40" customFormat="1" ht="14.25" customHeight="1" x14ac:dyDescent="0.45"/>
    <row r="585" s="40" customFormat="1" ht="14.25" customHeight="1" x14ac:dyDescent="0.45"/>
    <row r="586" s="40" customFormat="1" ht="14.25" customHeight="1" x14ac:dyDescent="0.45"/>
    <row r="587" s="40" customFormat="1" ht="14.25" customHeight="1" x14ac:dyDescent="0.45"/>
    <row r="588" s="40" customFormat="1" ht="14.25" customHeight="1" x14ac:dyDescent="0.45"/>
    <row r="589" s="40" customFormat="1" ht="14.25" customHeight="1" x14ac:dyDescent="0.45"/>
    <row r="590" s="40" customFormat="1" ht="14.25" customHeight="1" x14ac:dyDescent="0.45"/>
    <row r="591" s="40" customFormat="1" ht="14.25" customHeight="1" x14ac:dyDescent="0.45"/>
    <row r="592" s="40" customFormat="1" ht="14.25" customHeight="1" x14ac:dyDescent="0.45"/>
    <row r="593" s="40" customFormat="1" ht="14.25" customHeight="1" x14ac:dyDescent="0.45"/>
    <row r="594" s="40" customFormat="1" ht="14.25" customHeight="1" x14ac:dyDescent="0.45"/>
    <row r="595" s="40" customFormat="1" ht="14.25" customHeight="1" x14ac:dyDescent="0.45"/>
    <row r="596" s="40" customFormat="1" ht="14.25" customHeight="1" x14ac:dyDescent="0.45"/>
    <row r="597" s="40" customFormat="1" ht="14.25" customHeight="1" x14ac:dyDescent="0.45"/>
    <row r="598" s="40" customFormat="1" ht="14.25" customHeight="1" x14ac:dyDescent="0.45"/>
    <row r="599" s="40" customFormat="1" ht="14.25" customHeight="1" x14ac:dyDescent="0.45"/>
    <row r="600" s="40" customFormat="1" ht="14.25" customHeight="1" x14ac:dyDescent="0.45"/>
    <row r="601" s="40" customFormat="1" ht="14.25" customHeight="1" x14ac:dyDescent="0.45"/>
    <row r="602" s="40" customFormat="1" ht="14.25" customHeight="1" x14ac:dyDescent="0.45"/>
    <row r="603" s="40" customFormat="1" ht="14.25" customHeight="1" x14ac:dyDescent="0.45"/>
    <row r="604" s="40" customFormat="1" ht="14.25" customHeight="1" x14ac:dyDescent="0.45"/>
    <row r="605" s="40" customFormat="1" ht="14.25" customHeight="1" x14ac:dyDescent="0.45"/>
    <row r="606" s="40" customFormat="1" ht="14.25" customHeight="1" x14ac:dyDescent="0.45"/>
    <row r="607" s="40" customFormat="1" ht="14.25" customHeight="1" x14ac:dyDescent="0.45"/>
    <row r="608" s="40" customFormat="1" ht="14.25" customHeight="1" x14ac:dyDescent="0.45"/>
    <row r="609" s="40" customFormat="1" ht="14.25" customHeight="1" x14ac:dyDescent="0.45"/>
    <row r="610" s="40" customFormat="1" ht="14.25" customHeight="1" x14ac:dyDescent="0.45"/>
    <row r="611" s="40" customFormat="1" ht="14.25" customHeight="1" x14ac:dyDescent="0.45"/>
    <row r="612" s="40" customFormat="1" ht="14.25" customHeight="1" x14ac:dyDescent="0.45"/>
    <row r="613" s="40" customFormat="1" ht="14.25" customHeight="1" x14ac:dyDescent="0.45"/>
    <row r="614" s="40" customFormat="1" ht="14.25" customHeight="1" x14ac:dyDescent="0.45"/>
    <row r="615" s="40" customFormat="1" ht="14.25" customHeight="1" x14ac:dyDescent="0.45"/>
    <row r="616" s="40" customFormat="1" ht="14.25" customHeight="1" x14ac:dyDescent="0.45"/>
    <row r="617" s="40" customFormat="1" ht="14.25" customHeight="1" x14ac:dyDescent="0.45"/>
    <row r="618" s="40" customFormat="1" ht="14.25" customHeight="1" x14ac:dyDescent="0.45"/>
    <row r="619" s="40" customFormat="1" ht="14.25" customHeight="1" x14ac:dyDescent="0.45"/>
    <row r="620" s="40" customFormat="1" ht="14.25" customHeight="1" x14ac:dyDescent="0.45"/>
    <row r="621" s="40" customFormat="1" ht="14.25" customHeight="1" x14ac:dyDescent="0.45"/>
    <row r="622" s="40" customFormat="1" ht="14.25" customHeight="1" x14ac:dyDescent="0.45"/>
    <row r="623" s="40" customFormat="1" ht="14.25" customHeight="1" x14ac:dyDescent="0.45"/>
    <row r="624" s="40" customFormat="1" ht="14.25" customHeight="1" x14ac:dyDescent="0.45"/>
    <row r="625" s="40" customFormat="1" ht="14.25" customHeight="1" x14ac:dyDescent="0.45"/>
    <row r="626" s="40" customFormat="1" ht="14.25" customHeight="1" x14ac:dyDescent="0.45"/>
    <row r="627" s="40" customFormat="1" ht="14.25" customHeight="1" x14ac:dyDescent="0.45"/>
    <row r="628" s="40" customFormat="1" ht="14.25" customHeight="1" x14ac:dyDescent="0.45"/>
    <row r="629" s="40" customFormat="1" ht="14.25" customHeight="1" x14ac:dyDescent="0.45"/>
    <row r="630" s="40" customFormat="1" ht="14.25" customHeight="1" x14ac:dyDescent="0.45"/>
    <row r="631" s="40" customFormat="1" ht="14.25" customHeight="1" x14ac:dyDescent="0.45"/>
    <row r="632" s="40" customFormat="1" ht="14.25" customHeight="1" x14ac:dyDescent="0.45"/>
    <row r="633" s="40" customFormat="1" ht="14.25" customHeight="1" x14ac:dyDescent="0.45"/>
    <row r="634" s="40" customFormat="1" ht="14.25" customHeight="1" x14ac:dyDescent="0.45"/>
    <row r="635" s="40" customFormat="1" ht="14.25" customHeight="1" x14ac:dyDescent="0.45"/>
    <row r="636" s="40" customFormat="1" ht="14.25" customHeight="1" x14ac:dyDescent="0.45"/>
    <row r="637" s="40" customFormat="1" ht="14.25" customHeight="1" x14ac:dyDescent="0.45"/>
    <row r="638" s="40" customFormat="1" ht="14.25" customHeight="1" x14ac:dyDescent="0.45"/>
    <row r="639" s="40" customFormat="1" ht="14.25" customHeight="1" x14ac:dyDescent="0.45"/>
    <row r="640" s="40" customFormat="1" ht="14.25" customHeight="1" x14ac:dyDescent="0.45"/>
    <row r="641" s="40" customFormat="1" ht="14.25" customHeight="1" x14ac:dyDescent="0.45"/>
    <row r="642" s="40" customFormat="1" ht="14.25" customHeight="1" x14ac:dyDescent="0.45"/>
    <row r="643" s="40" customFormat="1" ht="14.25" customHeight="1" x14ac:dyDescent="0.45"/>
    <row r="644" s="40" customFormat="1" ht="14.25" customHeight="1" x14ac:dyDescent="0.45"/>
    <row r="645" s="40" customFormat="1" ht="14.25" customHeight="1" x14ac:dyDescent="0.45"/>
    <row r="646" s="40" customFormat="1" ht="14.25" customHeight="1" x14ac:dyDescent="0.45"/>
    <row r="647" s="40" customFormat="1" ht="14.25" customHeight="1" x14ac:dyDescent="0.45"/>
    <row r="648" s="40" customFormat="1" ht="14.25" customHeight="1" x14ac:dyDescent="0.45"/>
    <row r="649" s="40" customFormat="1" ht="14.25" customHeight="1" x14ac:dyDescent="0.45"/>
    <row r="650" s="40" customFormat="1" ht="14.25" customHeight="1" x14ac:dyDescent="0.45"/>
    <row r="651" s="40" customFormat="1" ht="14.25" customHeight="1" x14ac:dyDescent="0.45"/>
    <row r="652" s="40" customFormat="1" ht="14.25" customHeight="1" x14ac:dyDescent="0.45"/>
    <row r="653" s="40" customFormat="1" ht="14.25" customHeight="1" x14ac:dyDescent="0.45"/>
    <row r="654" s="40" customFormat="1" ht="14.25" customHeight="1" x14ac:dyDescent="0.45"/>
    <row r="655" s="40" customFormat="1" ht="14.25" customHeight="1" x14ac:dyDescent="0.45"/>
    <row r="656" s="40" customFormat="1" ht="14.25" customHeight="1" x14ac:dyDescent="0.45"/>
    <row r="657" s="40" customFormat="1" ht="14.25" customHeight="1" x14ac:dyDescent="0.45"/>
    <row r="658" s="40" customFormat="1" ht="14.25" customHeight="1" x14ac:dyDescent="0.45"/>
    <row r="659" s="40" customFormat="1" ht="14.25" customHeight="1" x14ac:dyDescent="0.45"/>
    <row r="660" s="40" customFormat="1" ht="14.25" customHeight="1" x14ac:dyDescent="0.45"/>
    <row r="661" s="40" customFormat="1" ht="14.25" customHeight="1" x14ac:dyDescent="0.45"/>
    <row r="662" s="40" customFormat="1" ht="14.25" customHeight="1" x14ac:dyDescent="0.45"/>
    <row r="663" s="40" customFormat="1" ht="14.25" customHeight="1" x14ac:dyDescent="0.45"/>
    <row r="664" s="40" customFormat="1" ht="14.25" customHeight="1" x14ac:dyDescent="0.45"/>
    <row r="665" s="40" customFormat="1" ht="14.25" customHeight="1" x14ac:dyDescent="0.45"/>
    <row r="666" s="40" customFormat="1" ht="14.25" customHeight="1" x14ac:dyDescent="0.45"/>
    <row r="667" s="40" customFormat="1" ht="14.25" customHeight="1" x14ac:dyDescent="0.45"/>
    <row r="668" s="40" customFormat="1" ht="14.25" customHeight="1" x14ac:dyDescent="0.45"/>
    <row r="669" s="40" customFormat="1" ht="14.25" customHeight="1" x14ac:dyDescent="0.45"/>
    <row r="670" s="40" customFormat="1" ht="14.25" customHeight="1" x14ac:dyDescent="0.45"/>
    <row r="671" s="40" customFormat="1" ht="14.25" customHeight="1" x14ac:dyDescent="0.45"/>
    <row r="672" s="40" customFormat="1" ht="14.25" customHeight="1" x14ac:dyDescent="0.45"/>
    <row r="673" s="40" customFormat="1" ht="14.25" customHeight="1" x14ac:dyDescent="0.45"/>
    <row r="674" s="40" customFormat="1" ht="14.25" customHeight="1" x14ac:dyDescent="0.45"/>
    <row r="675" s="40" customFormat="1" ht="14.25" customHeight="1" x14ac:dyDescent="0.45"/>
    <row r="676" s="40" customFormat="1" ht="14.25" customHeight="1" x14ac:dyDescent="0.45"/>
    <row r="677" s="40" customFormat="1" ht="14.25" customHeight="1" x14ac:dyDescent="0.45"/>
    <row r="678" s="40" customFormat="1" ht="14.25" customHeight="1" x14ac:dyDescent="0.45"/>
    <row r="679" s="40" customFormat="1" ht="14.25" customHeight="1" x14ac:dyDescent="0.45"/>
    <row r="680" s="40" customFormat="1" ht="14.25" customHeight="1" x14ac:dyDescent="0.45"/>
    <row r="681" s="40" customFormat="1" ht="14.25" customHeight="1" x14ac:dyDescent="0.45"/>
    <row r="682" s="40" customFormat="1" ht="14.25" customHeight="1" x14ac:dyDescent="0.45"/>
    <row r="683" s="40" customFormat="1" ht="14.25" customHeight="1" x14ac:dyDescent="0.45"/>
    <row r="684" s="40" customFormat="1" ht="14.25" customHeight="1" x14ac:dyDescent="0.45"/>
    <row r="685" s="40" customFormat="1" ht="14.25" customHeight="1" x14ac:dyDescent="0.45"/>
    <row r="686" s="40" customFormat="1" ht="14.25" customHeight="1" x14ac:dyDescent="0.45"/>
    <row r="687" s="40" customFormat="1" ht="14.25" customHeight="1" x14ac:dyDescent="0.45"/>
    <row r="688" s="40" customFormat="1" ht="14.25" customHeight="1" x14ac:dyDescent="0.45"/>
    <row r="689" s="40" customFormat="1" ht="14.25" customHeight="1" x14ac:dyDescent="0.45"/>
    <row r="690" s="40" customFormat="1" ht="14.25" customHeight="1" x14ac:dyDescent="0.45"/>
    <row r="691" s="40" customFormat="1" ht="14.25" customHeight="1" x14ac:dyDescent="0.45"/>
    <row r="692" s="40" customFormat="1" ht="14.25" customHeight="1" x14ac:dyDescent="0.45"/>
    <row r="693" s="40" customFormat="1" ht="14.25" customHeight="1" x14ac:dyDescent="0.45"/>
    <row r="694" s="40" customFormat="1" ht="14.25" customHeight="1" x14ac:dyDescent="0.45"/>
    <row r="695" s="40" customFormat="1" ht="14.25" customHeight="1" x14ac:dyDescent="0.45"/>
    <row r="696" s="40" customFormat="1" ht="14.25" customHeight="1" x14ac:dyDescent="0.45"/>
    <row r="697" s="40" customFormat="1" ht="14.25" customHeight="1" x14ac:dyDescent="0.45"/>
    <row r="698" s="40" customFormat="1" ht="14.25" customHeight="1" x14ac:dyDescent="0.45"/>
    <row r="699" s="40" customFormat="1" ht="14.25" customHeight="1" x14ac:dyDescent="0.45"/>
    <row r="700" s="40" customFormat="1" ht="14.25" customHeight="1" x14ac:dyDescent="0.45"/>
    <row r="701" s="40" customFormat="1" ht="14.25" customHeight="1" x14ac:dyDescent="0.45"/>
    <row r="702" s="40" customFormat="1" ht="14.25" customHeight="1" x14ac:dyDescent="0.45"/>
    <row r="703" s="40" customFormat="1" ht="14.25" customHeight="1" x14ac:dyDescent="0.45"/>
    <row r="704" s="40" customFormat="1" ht="14.25" customHeight="1" x14ac:dyDescent="0.45"/>
    <row r="705" s="40" customFormat="1" ht="14.25" customHeight="1" x14ac:dyDescent="0.45"/>
    <row r="706" s="40" customFormat="1" ht="14.25" customHeight="1" x14ac:dyDescent="0.45"/>
    <row r="707" s="40" customFormat="1" ht="14.25" customHeight="1" x14ac:dyDescent="0.45"/>
    <row r="708" s="40" customFormat="1" ht="14.25" customHeight="1" x14ac:dyDescent="0.45"/>
    <row r="709" s="40" customFormat="1" ht="14.25" customHeight="1" x14ac:dyDescent="0.45"/>
    <row r="710" s="40" customFormat="1" ht="14.25" customHeight="1" x14ac:dyDescent="0.45"/>
    <row r="711" s="40" customFormat="1" ht="14.25" customHeight="1" x14ac:dyDescent="0.45"/>
    <row r="712" s="40" customFormat="1" ht="14.25" customHeight="1" x14ac:dyDescent="0.45"/>
    <row r="713" s="40" customFormat="1" ht="14.25" customHeight="1" x14ac:dyDescent="0.45"/>
    <row r="714" s="40" customFormat="1" ht="14.25" customHeight="1" x14ac:dyDescent="0.45"/>
    <row r="715" s="40" customFormat="1" ht="14.25" customHeight="1" x14ac:dyDescent="0.45"/>
    <row r="716" s="40" customFormat="1" ht="14.25" customHeight="1" x14ac:dyDescent="0.45"/>
    <row r="717" s="40" customFormat="1" ht="14.25" customHeight="1" x14ac:dyDescent="0.45"/>
    <row r="718" s="40" customFormat="1" ht="14.25" customHeight="1" x14ac:dyDescent="0.45"/>
    <row r="719" s="40" customFormat="1" ht="14.25" customHeight="1" x14ac:dyDescent="0.45"/>
    <row r="720" s="40" customFormat="1" ht="14.25" customHeight="1" x14ac:dyDescent="0.45"/>
    <row r="721" s="40" customFormat="1" ht="14.25" customHeight="1" x14ac:dyDescent="0.45"/>
    <row r="722" s="40" customFormat="1" ht="14.25" customHeight="1" x14ac:dyDescent="0.45"/>
    <row r="723" s="40" customFormat="1" ht="14.25" customHeight="1" x14ac:dyDescent="0.45"/>
    <row r="724" s="40" customFormat="1" ht="14.25" customHeight="1" x14ac:dyDescent="0.45"/>
    <row r="725" s="40" customFormat="1" ht="14.25" customHeight="1" x14ac:dyDescent="0.45"/>
    <row r="726" s="40" customFormat="1" ht="14.25" customHeight="1" x14ac:dyDescent="0.45"/>
    <row r="727" s="40" customFormat="1" ht="14.25" customHeight="1" x14ac:dyDescent="0.45"/>
    <row r="728" s="40" customFormat="1" ht="14.25" customHeight="1" x14ac:dyDescent="0.45"/>
    <row r="729" s="40" customFormat="1" ht="14.25" customHeight="1" x14ac:dyDescent="0.45"/>
    <row r="730" s="40" customFormat="1" ht="14.25" customHeight="1" x14ac:dyDescent="0.45"/>
    <row r="731" s="40" customFormat="1" ht="14.25" customHeight="1" x14ac:dyDescent="0.45"/>
    <row r="732" s="40" customFormat="1" ht="14.25" customHeight="1" x14ac:dyDescent="0.45"/>
    <row r="733" s="40" customFormat="1" ht="14.25" customHeight="1" x14ac:dyDescent="0.45"/>
    <row r="734" s="40" customFormat="1" ht="14.25" customHeight="1" x14ac:dyDescent="0.45"/>
    <row r="735" s="40" customFormat="1" ht="14.25" customHeight="1" x14ac:dyDescent="0.45"/>
    <row r="736" s="40" customFormat="1" ht="14.25" customHeight="1" x14ac:dyDescent="0.45"/>
    <row r="737" s="40" customFormat="1" ht="14.25" customHeight="1" x14ac:dyDescent="0.45"/>
    <row r="738" s="40" customFormat="1" ht="14.25" customHeight="1" x14ac:dyDescent="0.45"/>
    <row r="739" s="40" customFormat="1" ht="14.25" customHeight="1" x14ac:dyDescent="0.45"/>
    <row r="740" s="40" customFormat="1" ht="14.25" customHeight="1" x14ac:dyDescent="0.45"/>
    <row r="741" s="40" customFormat="1" ht="14.25" customHeight="1" x14ac:dyDescent="0.45"/>
    <row r="742" s="40" customFormat="1" ht="14.25" customHeight="1" x14ac:dyDescent="0.45"/>
    <row r="743" s="40" customFormat="1" ht="14.25" customHeight="1" x14ac:dyDescent="0.45"/>
    <row r="744" s="40" customFormat="1" ht="14.25" customHeight="1" x14ac:dyDescent="0.45"/>
    <row r="745" s="40" customFormat="1" ht="14.25" customHeight="1" x14ac:dyDescent="0.45"/>
    <row r="746" s="40" customFormat="1" ht="14.25" customHeight="1" x14ac:dyDescent="0.45"/>
    <row r="747" s="40" customFormat="1" ht="14.25" customHeight="1" x14ac:dyDescent="0.45"/>
    <row r="748" s="40" customFormat="1" ht="14.25" customHeight="1" x14ac:dyDescent="0.45"/>
    <row r="749" s="40" customFormat="1" ht="14.25" customHeight="1" x14ac:dyDescent="0.45"/>
    <row r="750" s="40" customFormat="1" ht="14.25" customHeight="1" x14ac:dyDescent="0.45"/>
    <row r="751" s="40" customFormat="1" ht="14.25" customHeight="1" x14ac:dyDescent="0.45"/>
    <row r="752" s="40" customFormat="1" ht="14.25" customHeight="1" x14ac:dyDescent="0.45"/>
    <row r="753" s="40" customFormat="1" ht="14.25" customHeight="1" x14ac:dyDescent="0.45"/>
    <row r="754" s="40" customFormat="1" ht="14.25" customHeight="1" x14ac:dyDescent="0.45"/>
    <row r="755" s="40" customFormat="1" ht="14.25" customHeight="1" x14ac:dyDescent="0.45"/>
    <row r="756" s="40" customFormat="1" ht="14.25" customHeight="1" x14ac:dyDescent="0.45"/>
    <row r="757" s="40" customFormat="1" ht="14.25" customHeight="1" x14ac:dyDescent="0.45"/>
    <row r="758" s="40" customFormat="1" ht="14.25" customHeight="1" x14ac:dyDescent="0.45"/>
    <row r="759" s="40" customFormat="1" ht="14.25" customHeight="1" x14ac:dyDescent="0.45"/>
    <row r="760" s="40" customFormat="1" ht="14.25" customHeight="1" x14ac:dyDescent="0.45"/>
    <row r="761" s="40" customFormat="1" ht="14.25" customHeight="1" x14ac:dyDescent="0.45"/>
    <row r="762" s="40" customFormat="1" ht="14.25" customHeight="1" x14ac:dyDescent="0.45"/>
    <row r="763" s="40" customFormat="1" ht="14.25" customHeight="1" x14ac:dyDescent="0.45"/>
    <row r="764" s="40" customFormat="1" ht="14.25" customHeight="1" x14ac:dyDescent="0.45"/>
    <row r="765" s="40" customFormat="1" ht="14.25" customHeight="1" x14ac:dyDescent="0.45"/>
    <row r="766" s="40" customFormat="1" ht="14.25" customHeight="1" x14ac:dyDescent="0.45"/>
    <row r="767" s="40" customFormat="1" ht="14.25" customHeight="1" x14ac:dyDescent="0.45"/>
    <row r="768" s="40" customFormat="1" ht="14.25" customHeight="1" x14ac:dyDescent="0.45"/>
    <row r="769" s="40" customFormat="1" ht="14.25" customHeight="1" x14ac:dyDescent="0.45"/>
    <row r="770" s="40" customFormat="1" ht="14.25" customHeight="1" x14ac:dyDescent="0.45"/>
    <row r="771" s="40" customFormat="1" ht="14.25" customHeight="1" x14ac:dyDescent="0.45"/>
    <row r="772" s="40" customFormat="1" ht="14.25" customHeight="1" x14ac:dyDescent="0.45"/>
    <row r="773" s="40" customFormat="1" ht="14.25" customHeight="1" x14ac:dyDescent="0.45"/>
    <row r="774" s="40" customFormat="1" ht="14.25" customHeight="1" x14ac:dyDescent="0.45"/>
    <row r="775" s="40" customFormat="1" ht="14.25" customHeight="1" x14ac:dyDescent="0.45"/>
    <row r="776" s="40" customFormat="1" ht="14.25" customHeight="1" x14ac:dyDescent="0.45"/>
    <row r="777" s="40" customFormat="1" ht="14.25" customHeight="1" x14ac:dyDescent="0.45"/>
    <row r="778" s="40" customFormat="1" ht="14.25" customHeight="1" x14ac:dyDescent="0.45"/>
    <row r="779" s="40" customFormat="1" ht="14.25" customHeight="1" x14ac:dyDescent="0.45"/>
    <row r="780" s="40" customFormat="1" ht="14.25" customHeight="1" x14ac:dyDescent="0.45"/>
    <row r="781" s="40" customFormat="1" ht="14.25" customHeight="1" x14ac:dyDescent="0.45"/>
    <row r="782" s="40" customFormat="1" ht="14.25" customHeight="1" x14ac:dyDescent="0.45"/>
    <row r="783" s="40" customFormat="1" ht="14.25" customHeight="1" x14ac:dyDescent="0.45"/>
    <row r="784" s="40" customFormat="1" ht="14.25" customHeight="1" x14ac:dyDescent="0.45"/>
    <row r="785" s="40" customFormat="1" ht="14.25" customHeight="1" x14ac:dyDescent="0.45"/>
    <row r="786" s="40" customFormat="1" ht="14.25" customHeight="1" x14ac:dyDescent="0.45"/>
    <row r="787" s="40" customFormat="1" ht="14.25" customHeight="1" x14ac:dyDescent="0.45"/>
    <row r="788" s="40" customFormat="1" ht="14.25" customHeight="1" x14ac:dyDescent="0.45"/>
    <row r="789" s="40" customFormat="1" ht="14.25" customHeight="1" x14ac:dyDescent="0.45"/>
    <row r="790" s="40" customFormat="1" ht="14.25" customHeight="1" x14ac:dyDescent="0.45"/>
    <row r="791" s="40" customFormat="1" ht="14.25" customHeight="1" x14ac:dyDescent="0.45"/>
    <row r="792" s="40" customFormat="1" ht="14.25" customHeight="1" x14ac:dyDescent="0.45"/>
    <row r="793" s="40" customFormat="1" ht="14.25" customHeight="1" x14ac:dyDescent="0.45"/>
    <row r="794" s="40" customFormat="1" ht="14.25" customHeight="1" x14ac:dyDescent="0.45"/>
    <row r="795" s="40" customFormat="1" ht="14.25" customHeight="1" x14ac:dyDescent="0.45"/>
    <row r="796" s="40" customFormat="1" ht="14.25" customHeight="1" x14ac:dyDescent="0.45"/>
    <row r="797" s="40" customFormat="1" ht="14.25" customHeight="1" x14ac:dyDescent="0.45"/>
    <row r="798" s="40" customFormat="1" ht="14.25" customHeight="1" x14ac:dyDescent="0.45"/>
    <row r="799" s="40" customFormat="1" ht="14.25" customHeight="1" x14ac:dyDescent="0.45"/>
    <row r="800" s="40" customFormat="1" ht="14.25" customHeight="1" x14ac:dyDescent="0.45"/>
    <row r="801" s="40" customFormat="1" ht="14.25" customHeight="1" x14ac:dyDescent="0.45"/>
    <row r="802" s="40" customFormat="1" ht="14.25" customHeight="1" x14ac:dyDescent="0.45"/>
    <row r="803" s="40" customFormat="1" ht="14.25" customHeight="1" x14ac:dyDescent="0.45"/>
    <row r="804" s="40" customFormat="1" ht="14.25" customHeight="1" x14ac:dyDescent="0.45"/>
    <row r="805" s="40" customFormat="1" ht="14.25" customHeight="1" x14ac:dyDescent="0.45"/>
    <row r="806" s="40" customFormat="1" ht="14.25" customHeight="1" x14ac:dyDescent="0.45"/>
    <row r="807" s="40" customFormat="1" ht="14.25" customHeight="1" x14ac:dyDescent="0.45"/>
    <row r="808" s="40" customFormat="1" ht="14.25" customHeight="1" x14ac:dyDescent="0.45"/>
    <row r="809" s="40" customFormat="1" ht="14.25" customHeight="1" x14ac:dyDescent="0.45"/>
    <row r="810" s="40" customFormat="1" ht="14.25" customHeight="1" x14ac:dyDescent="0.45"/>
    <row r="811" s="40" customFormat="1" ht="14.25" customHeight="1" x14ac:dyDescent="0.45"/>
    <row r="812" s="40" customFormat="1" ht="14.25" customHeight="1" x14ac:dyDescent="0.45"/>
    <row r="813" s="40" customFormat="1" ht="14.25" customHeight="1" x14ac:dyDescent="0.45"/>
    <row r="814" s="40" customFormat="1" ht="14.25" customHeight="1" x14ac:dyDescent="0.45"/>
    <row r="815" s="40" customFormat="1" ht="14.25" customHeight="1" x14ac:dyDescent="0.45"/>
    <row r="816" s="40" customFormat="1" ht="14.25" customHeight="1" x14ac:dyDescent="0.45"/>
    <row r="817" s="40" customFormat="1" ht="14.25" customHeight="1" x14ac:dyDescent="0.45"/>
    <row r="818" s="40" customFormat="1" ht="14.25" customHeight="1" x14ac:dyDescent="0.45"/>
    <row r="819" s="40" customFormat="1" ht="14.25" customHeight="1" x14ac:dyDescent="0.45"/>
    <row r="820" s="40" customFormat="1" ht="14.25" customHeight="1" x14ac:dyDescent="0.45"/>
    <row r="821" s="40" customFormat="1" ht="14.25" customHeight="1" x14ac:dyDescent="0.45"/>
    <row r="822" s="40" customFormat="1" ht="14.25" customHeight="1" x14ac:dyDescent="0.45"/>
    <row r="823" s="40" customFormat="1" ht="14.25" customHeight="1" x14ac:dyDescent="0.45"/>
    <row r="824" s="40" customFormat="1" ht="14.25" customHeight="1" x14ac:dyDescent="0.45"/>
    <row r="825" s="40" customFormat="1" ht="14.25" customHeight="1" x14ac:dyDescent="0.45"/>
    <row r="826" s="40" customFormat="1" ht="14.25" customHeight="1" x14ac:dyDescent="0.45"/>
    <row r="827" s="40" customFormat="1" ht="14.25" customHeight="1" x14ac:dyDescent="0.45"/>
    <row r="828" s="40" customFormat="1" ht="14.25" customHeight="1" x14ac:dyDescent="0.45"/>
    <row r="829" s="40" customFormat="1" ht="14.25" customHeight="1" x14ac:dyDescent="0.45"/>
    <row r="830" s="40" customFormat="1" ht="14.25" customHeight="1" x14ac:dyDescent="0.45"/>
    <row r="831" s="40" customFormat="1" ht="14.25" customHeight="1" x14ac:dyDescent="0.45"/>
    <row r="832" s="40" customFormat="1" ht="14.25" customHeight="1" x14ac:dyDescent="0.45"/>
    <row r="833" s="40" customFormat="1" ht="14.25" customHeight="1" x14ac:dyDescent="0.45"/>
    <row r="834" s="40" customFormat="1" ht="14.25" customHeight="1" x14ac:dyDescent="0.45"/>
    <row r="835" s="40" customFormat="1" ht="14.25" customHeight="1" x14ac:dyDescent="0.45"/>
    <row r="836" s="40" customFormat="1" ht="14.25" customHeight="1" x14ac:dyDescent="0.45"/>
    <row r="837" s="40" customFormat="1" ht="14.25" customHeight="1" x14ac:dyDescent="0.45"/>
    <row r="838" s="40" customFormat="1" ht="14.25" customHeight="1" x14ac:dyDescent="0.45"/>
    <row r="839" s="40" customFormat="1" ht="14.25" customHeight="1" x14ac:dyDescent="0.45"/>
    <row r="840" s="40" customFormat="1" ht="14.25" customHeight="1" x14ac:dyDescent="0.45"/>
    <row r="841" s="40" customFormat="1" ht="14.25" customHeight="1" x14ac:dyDescent="0.45"/>
    <row r="842" s="40" customFormat="1" ht="14.25" customHeight="1" x14ac:dyDescent="0.45"/>
    <row r="843" s="40" customFormat="1" ht="14.25" customHeight="1" x14ac:dyDescent="0.45"/>
    <row r="844" s="40" customFormat="1" ht="14.25" customHeight="1" x14ac:dyDescent="0.45"/>
    <row r="845" s="40" customFormat="1" ht="14.25" customHeight="1" x14ac:dyDescent="0.45"/>
    <row r="846" s="40" customFormat="1" ht="14.25" customHeight="1" x14ac:dyDescent="0.45"/>
    <row r="847" s="40" customFormat="1" ht="14.25" customHeight="1" x14ac:dyDescent="0.45"/>
    <row r="848" s="40" customFormat="1" ht="14.25" customHeight="1" x14ac:dyDescent="0.45"/>
    <row r="849" s="40" customFormat="1" ht="14.25" customHeight="1" x14ac:dyDescent="0.45"/>
    <row r="850" s="40" customFormat="1" ht="14.25" customHeight="1" x14ac:dyDescent="0.45"/>
    <row r="851" s="40" customFormat="1" ht="14.25" customHeight="1" x14ac:dyDescent="0.45"/>
    <row r="852" s="40" customFormat="1" ht="14.25" customHeight="1" x14ac:dyDescent="0.45"/>
    <row r="853" s="40" customFormat="1" ht="14.25" customHeight="1" x14ac:dyDescent="0.45"/>
    <row r="854" s="40" customFormat="1" ht="14.25" customHeight="1" x14ac:dyDescent="0.45"/>
    <row r="855" s="40" customFormat="1" ht="14.25" customHeight="1" x14ac:dyDescent="0.45"/>
    <row r="856" s="40" customFormat="1" ht="14.25" customHeight="1" x14ac:dyDescent="0.45"/>
    <row r="857" s="40" customFormat="1" ht="14.25" customHeight="1" x14ac:dyDescent="0.45"/>
    <row r="858" s="40" customFormat="1" ht="14.25" customHeight="1" x14ac:dyDescent="0.45"/>
    <row r="859" s="40" customFormat="1" ht="14.25" customHeight="1" x14ac:dyDescent="0.45"/>
    <row r="860" s="40" customFormat="1" ht="14.25" customHeight="1" x14ac:dyDescent="0.45"/>
    <row r="861" s="40" customFormat="1" ht="14.25" customHeight="1" x14ac:dyDescent="0.45"/>
    <row r="862" s="40" customFormat="1" ht="14.25" customHeight="1" x14ac:dyDescent="0.45"/>
    <row r="863" s="40" customFormat="1" ht="14.25" customHeight="1" x14ac:dyDescent="0.45"/>
    <row r="864" s="40" customFormat="1" ht="14.25" customHeight="1" x14ac:dyDescent="0.45"/>
    <row r="865" s="40" customFormat="1" ht="14.25" customHeight="1" x14ac:dyDescent="0.45"/>
    <row r="866" s="40" customFormat="1" ht="14.25" customHeight="1" x14ac:dyDescent="0.45"/>
    <row r="867" s="40" customFormat="1" ht="14.25" customHeight="1" x14ac:dyDescent="0.45"/>
    <row r="868" s="40" customFormat="1" ht="14.25" customHeight="1" x14ac:dyDescent="0.45"/>
    <row r="869" s="40" customFormat="1" ht="14.25" customHeight="1" x14ac:dyDescent="0.45"/>
    <row r="870" s="40" customFormat="1" ht="14.25" customHeight="1" x14ac:dyDescent="0.45"/>
    <row r="871" s="40" customFormat="1" ht="14.25" customHeight="1" x14ac:dyDescent="0.45"/>
    <row r="872" s="40" customFormat="1" ht="14.25" customHeight="1" x14ac:dyDescent="0.45"/>
    <row r="873" s="40" customFormat="1" ht="14.25" customHeight="1" x14ac:dyDescent="0.45"/>
    <row r="874" s="40" customFormat="1" ht="14.25" customHeight="1" x14ac:dyDescent="0.45"/>
    <row r="875" s="40" customFormat="1" ht="14.25" customHeight="1" x14ac:dyDescent="0.45"/>
    <row r="876" s="40" customFormat="1" ht="14.25" customHeight="1" x14ac:dyDescent="0.45"/>
    <row r="877" s="40" customFormat="1" ht="14.25" customHeight="1" x14ac:dyDescent="0.45"/>
    <row r="878" s="40" customFormat="1" ht="14.25" customHeight="1" x14ac:dyDescent="0.45"/>
    <row r="879" s="40" customFormat="1" ht="14.25" customHeight="1" x14ac:dyDescent="0.45"/>
    <row r="880" s="40" customFormat="1" ht="14.25" customHeight="1" x14ac:dyDescent="0.45"/>
    <row r="881" s="40" customFormat="1" ht="14.25" customHeight="1" x14ac:dyDescent="0.45"/>
    <row r="882" s="40" customFormat="1" ht="14.25" customHeight="1" x14ac:dyDescent="0.45"/>
    <row r="883" s="40" customFormat="1" ht="14.25" customHeight="1" x14ac:dyDescent="0.45"/>
    <row r="884" s="40" customFormat="1" ht="14.25" customHeight="1" x14ac:dyDescent="0.45"/>
    <row r="885" s="40" customFormat="1" ht="14.25" customHeight="1" x14ac:dyDescent="0.45"/>
    <row r="886" s="40" customFormat="1" ht="14.25" customHeight="1" x14ac:dyDescent="0.45"/>
    <row r="887" s="40" customFormat="1" ht="14.25" customHeight="1" x14ac:dyDescent="0.45"/>
    <row r="888" s="40" customFormat="1" ht="14.25" customHeight="1" x14ac:dyDescent="0.45"/>
    <row r="889" s="40" customFormat="1" ht="14.25" customHeight="1" x14ac:dyDescent="0.45"/>
    <row r="890" s="40" customFormat="1" ht="14.25" customHeight="1" x14ac:dyDescent="0.45"/>
    <row r="891" s="40" customFormat="1" ht="14.25" customHeight="1" x14ac:dyDescent="0.45"/>
    <row r="892" s="40" customFormat="1" ht="14.25" customHeight="1" x14ac:dyDescent="0.45"/>
    <row r="893" s="40" customFormat="1" ht="14.25" customHeight="1" x14ac:dyDescent="0.45"/>
    <row r="894" s="40" customFormat="1" ht="14.25" customHeight="1" x14ac:dyDescent="0.45"/>
    <row r="895" s="40" customFormat="1" ht="14.25" customHeight="1" x14ac:dyDescent="0.45"/>
    <row r="896" s="40" customFormat="1" ht="14.25" customHeight="1" x14ac:dyDescent="0.45"/>
    <row r="897" s="40" customFormat="1" ht="14.25" customHeight="1" x14ac:dyDescent="0.45"/>
    <row r="898" s="40" customFormat="1" ht="14.25" customHeight="1" x14ac:dyDescent="0.45"/>
    <row r="899" s="40" customFormat="1" ht="14.25" customHeight="1" x14ac:dyDescent="0.45"/>
    <row r="900" s="40" customFormat="1" ht="14.25" customHeight="1" x14ac:dyDescent="0.45"/>
    <row r="901" s="40" customFormat="1" ht="14.25" customHeight="1" x14ac:dyDescent="0.45"/>
    <row r="902" s="40" customFormat="1" ht="14.25" customHeight="1" x14ac:dyDescent="0.45"/>
    <row r="903" s="40" customFormat="1" ht="14.25" customHeight="1" x14ac:dyDescent="0.45"/>
    <row r="904" s="40" customFormat="1" ht="14.25" customHeight="1" x14ac:dyDescent="0.45"/>
    <row r="905" s="40" customFormat="1" ht="14.25" customHeight="1" x14ac:dyDescent="0.45"/>
    <row r="906" s="40" customFormat="1" ht="14.25" customHeight="1" x14ac:dyDescent="0.45"/>
    <row r="907" s="40" customFormat="1" ht="14.25" customHeight="1" x14ac:dyDescent="0.45"/>
    <row r="908" s="40" customFormat="1" ht="14.25" customHeight="1" x14ac:dyDescent="0.45"/>
    <row r="909" s="40" customFormat="1" ht="14.25" customHeight="1" x14ac:dyDescent="0.45"/>
    <row r="910" s="40" customFormat="1" ht="14.25" customHeight="1" x14ac:dyDescent="0.45"/>
    <row r="911" s="40" customFormat="1" ht="14.25" customHeight="1" x14ac:dyDescent="0.45"/>
    <row r="912" s="40" customFormat="1" ht="14.25" customHeight="1" x14ac:dyDescent="0.45"/>
    <row r="913" s="40" customFormat="1" ht="14.25" customHeight="1" x14ac:dyDescent="0.45"/>
    <row r="914" s="40" customFormat="1" ht="14.25" customHeight="1" x14ac:dyDescent="0.45"/>
    <row r="915" s="40" customFormat="1" ht="14.25" customHeight="1" x14ac:dyDescent="0.45"/>
    <row r="916" s="40" customFormat="1" ht="14.25" customHeight="1" x14ac:dyDescent="0.45"/>
    <row r="917" s="40" customFormat="1" ht="14.25" customHeight="1" x14ac:dyDescent="0.45"/>
    <row r="918" s="40" customFormat="1" ht="14.25" customHeight="1" x14ac:dyDescent="0.45"/>
    <row r="919" s="40" customFormat="1" ht="14.25" customHeight="1" x14ac:dyDescent="0.45"/>
    <row r="920" s="40" customFormat="1" ht="14.25" customHeight="1" x14ac:dyDescent="0.45"/>
    <row r="921" s="40" customFormat="1" ht="14.25" customHeight="1" x14ac:dyDescent="0.45"/>
    <row r="922" s="40" customFormat="1" ht="14.25" customHeight="1" x14ac:dyDescent="0.45"/>
    <row r="923" s="40" customFormat="1" ht="14.25" customHeight="1" x14ac:dyDescent="0.45"/>
    <row r="924" s="40" customFormat="1" ht="14.25" customHeight="1" x14ac:dyDescent="0.45"/>
    <row r="925" s="40" customFormat="1" ht="14.25" customHeight="1" x14ac:dyDescent="0.45"/>
    <row r="926" s="40" customFormat="1" ht="14.25" customHeight="1" x14ac:dyDescent="0.45"/>
    <row r="927" s="40" customFormat="1" ht="14.25" customHeight="1" x14ac:dyDescent="0.45"/>
    <row r="928" s="40" customFormat="1" ht="14.25" customHeight="1" x14ac:dyDescent="0.45"/>
    <row r="929" s="40" customFormat="1" ht="14.25" customHeight="1" x14ac:dyDescent="0.45"/>
    <row r="930" s="40" customFormat="1" ht="14.25" customHeight="1" x14ac:dyDescent="0.45"/>
    <row r="931" s="40" customFormat="1" ht="14.25" customHeight="1" x14ac:dyDescent="0.45"/>
    <row r="932" s="40" customFormat="1" ht="14.25" customHeight="1" x14ac:dyDescent="0.45"/>
    <row r="933" s="40" customFormat="1" ht="14.25" customHeight="1" x14ac:dyDescent="0.45"/>
    <row r="934" s="40" customFormat="1" ht="14.25" customHeight="1" x14ac:dyDescent="0.45"/>
    <row r="935" s="40" customFormat="1" ht="14.25" customHeight="1" x14ac:dyDescent="0.45"/>
    <row r="936" s="40" customFormat="1" ht="14.25" customHeight="1" x14ac:dyDescent="0.45"/>
    <row r="937" s="40" customFormat="1" ht="14.25" customHeight="1" x14ac:dyDescent="0.45"/>
    <row r="938" s="40" customFormat="1" ht="14.25" customHeight="1" x14ac:dyDescent="0.45"/>
    <row r="939" s="40" customFormat="1" ht="14.25" customHeight="1" x14ac:dyDescent="0.45"/>
    <row r="940" s="40" customFormat="1" ht="14.25" customHeight="1" x14ac:dyDescent="0.45"/>
    <row r="941" s="40" customFormat="1" ht="14.25" customHeight="1" x14ac:dyDescent="0.45"/>
    <row r="942" s="40" customFormat="1" ht="14.25" customHeight="1" x14ac:dyDescent="0.45"/>
    <row r="943" s="40" customFormat="1" ht="14.25" customHeight="1" x14ac:dyDescent="0.45"/>
    <row r="944" s="40" customFormat="1" ht="14.25" customHeight="1" x14ac:dyDescent="0.45"/>
    <row r="945" s="40" customFormat="1" ht="14.25" customHeight="1" x14ac:dyDescent="0.45"/>
    <row r="946" s="40" customFormat="1" ht="14.25" customHeight="1" x14ac:dyDescent="0.45"/>
    <row r="947" s="40" customFormat="1" ht="14.25" customHeight="1" x14ac:dyDescent="0.45"/>
    <row r="948" s="40" customFormat="1" ht="14.25" customHeight="1" x14ac:dyDescent="0.45"/>
    <row r="949" s="40" customFormat="1" ht="14.25" customHeight="1" x14ac:dyDescent="0.45"/>
    <row r="950" s="40" customFormat="1" ht="14.25" customHeight="1" x14ac:dyDescent="0.45"/>
    <row r="951" s="40" customFormat="1" ht="14.25" customHeight="1" x14ac:dyDescent="0.45"/>
    <row r="952" s="40" customFormat="1" ht="14.25" customHeight="1" x14ac:dyDescent="0.45"/>
    <row r="953" s="40" customFormat="1" ht="14.25" customHeight="1" x14ac:dyDescent="0.45"/>
    <row r="954" s="40" customFormat="1" ht="14.25" customHeight="1" x14ac:dyDescent="0.45"/>
    <row r="955" s="40" customFormat="1" ht="14.25" customHeight="1" x14ac:dyDescent="0.45"/>
    <row r="956" s="40" customFormat="1" ht="14.25" customHeight="1" x14ac:dyDescent="0.45"/>
    <row r="957" s="40" customFormat="1" ht="14.25" customHeight="1" x14ac:dyDescent="0.45"/>
    <row r="958" s="40" customFormat="1" ht="14.25" customHeight="1" x14ac:dyDescent="0.45"/>
    <row r="959" s="40" customFormat="1" ht="14.25" customHeight="1" x14ac:dyDescent="0.45"/>
    <row r="960" s="40" customFormat="1" ht="14.25" customHeight="1" x14ac:dyDescent="0.45"/>
    <row r="961" s="40" customFormat="1" ht="14.25" customHeight="1" x14ac:dyDescent="0.45"/>
    <row r="962" s="40" customFormat="1" ht="14.25" customHeight="1" x14ac:dyDescent="0.45"/>
    <row r="963" s="40" customFormat="1" ht="14.25" customHeight="1" x14ac:dyDescent="0.45"/>
    <row r="964" s="40" customFormat="1" ht="14.25" customHeight="1" x14ac:dyDescent="0.45"/>
    <row r="965" s="40" customFormat="1" ht="14.25" customHeight="1" x14ac:dyDescent="0.45"/>
    <row r="966" s="40" customFormat="1" ht="14.25" customHeight="1" x14ac:dyDescent="0.45"/>
    <row r="967" s="40" customFormat="1" ht="14.25" customHeight="1" x14ac:dyDescent="0.45"/>
    <row r="968" s="40" customFormat="1" ht="14.25" customHeight="1" x14ac:dyDescent="0.45"/>
    <row r="969" s="40" customFormat="1" ht="14.25" customHeight="1" x14ac:dyDescent="0.45"/>
    <row r="970" s="40" customFormat="1" ht="14.25" customHeight="1" x14ac:dyDescent="0.45"/>
    <row r="971" s="40" customFormat="1" ht="14.25" customHeight="1" x14ac:dyDescent="0.45"/>
    <row r="972" s="40" customFormat="1" ht="14.25" customHeight="1" x14ac:dyDescent="0.45"/>
    <row r="973" s="40" customFormat="1" ht="14.25" customHeight="1" x14ac:dyDescent="0.45"/>
    <row r="974" s="40" customFormat="1" ht="14.25" customHeight="1" x14ac:dyDescent="0.45"/>
    <row r="975" s="40" customFormat="1" ht="14.25" customHeight="1" x14ac:dyDescent="0.45"/>
    <row r="976" s="40" customFormat="1" ht="14.25" customHeight="1" x14ac:dyDescent="0.45"/>
    <row r="977" s="40" customFormat="1" ht="14.25" customHeight="1" x14ac:dyDescent="0.45"/>
    <row r="978" s="40" customFormat="1" ht="14.25" customHeight="1" x14ac:dyDescent="0.45"/>
    <row r="979" s="40" customFormat="1" ht="14.25" customHeight="1" x14ac:dyDescent="0.45"/>
    <row r="980" s="40" customFormat="1" ht="14.25" customHeight="1" x14ac:dyDescent="0.45"/>
    <row r="981" s="40" customFormat="1" ht="14.25" customHeight="1" x14ac:dyDescent="0.45"/>
    <row r="982" s="40" customFormat="1" ht="14.25" customHeight="1" x14ac:dyDescent="0.45"/>
    <row r="983" s="40" customFormat="1" ht="14.25" customHeight="1" x14ac:dyDescent="0.45"/>
    <row r="984" s="40" customFormat="1" ht="14.25" customHeight="1" x14ac:dyDescent="0.45"/>
    <row r="985" s="40" customFormat="1" ht="14.25" customHeight="1" x14ac:dyDescent="0.45"/>
    <row r="986" s="40" customFormat="1" ht="14.25" customHeight="1" x14ac:dyDescent="0.45"/>
    <row r="987" s="40" customFormat="1" ht="14.25" customHeight="1" x14ac:dyDescent="0.45"/>
    <row r="988" s="40" customFormat="1" ht="14.25" customHeight="1" x14ac:dyDescent="0.45"/>
    <row r="989" s="40" customFormat="1" ht="14.25" customHeight="1" x14ac:dyDescent="0.45"/>
    <row r="990" s="40" customFormat="1" ht="14.25" customHeight="1" x14ac:dyDescent="0.45"/>
    <row r="991" s="40" customFormat="1" ht="14.25" customHeight="1" x14ac:dyDescent="0.45"/>
    <row r="992" s="40" customFormat="1" ht="14.25" customHeight="1" x14ac:dyDescent="0.45"/>
    <row r="993" s="40" customFormat="1" ht="14.25" customHeight="1" x14ac:dyDescent="0.45"/>
    <row r="994" s="40" customFormat="1" ht="14.25" customHeight="1" x14ac:dyDescent="0.45"/>
    <row r="995" s="40" customFormat="1" ht="14.25" customHeight="1" x14ac:dyDescent="0.45"/>
    <row r="996" s="40" customFormat="1" ht="14.25" customHeight="1" x14ac:dyDescent="0.45"/>
    <row r="997" s="40" customFormat="1" ht="14.25" customHeight="1" x14ac:dyDescent="0.45"/>
    <row r="998" s="40" customFormat="1" ht="14.25" customHeight="1" x14ac:dyDescent="0.45"/>
    <row r="999" s="40" customFormat="1" ht="14.25" customHeight="1" x14ac:dyDescent="0.45"/>
    <row r="1000" s="40" customFormat="1" ht="14.25" customHeight="1" x14ac:dyDescent="0.45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B1:Y1000"/>
  <sheetViews>
    <sheetView topLeftCell="A3" zoomScale="70" zoomScaleNormal="70" workbookViewId="0">
      <selection activeCell="Q23" sqref="Q23:U47"/>
    </sheetView>
  </sheetViews>
  <sheetFormatPr defaultColWidth="14.3984375" defaultRowHeight="15" customHeight="1" x14ac:dyDescent="0.45"/>
  <cols>
    <col min="1" max="1" width="8.73046875" customWidth="1"/>
    <col min="2" max="2" width="13.1328125" customWidth="1"/>
    <col min="3" max="3" width="11.73046875" customWidth="1"/>
    <col min="4" max="4" width="14" customWidth="1"/>
    <col min="5" max="17" width="8.73046875" customWidth="1"/>
    <col min="18" max="18" width="10.73046875" customWidth="1"/>
    <col min="19" max="26" width="8.73046875" customWidth="1"/>
  </cols>
  <sheetData>
    <row r="1" spans="2:25" ht="14.25" customHeight="1" x14ac:dyDescent="0.45"/>
    <row r="2" spans="2:25" ht="14.25" customHeight="1" x14ac:dyDescent="0.45">
      <c r="B2" s="1" t="s">
        <v>122</v>
      </c>
      <c r="C2" s="4" t="s">
        <v>166</v>
      </c>
      <c r="K2" s="5" t="s">
        <v>123</v>
      </c>
      <c r="L2" s="5" t="s">
        <v>102</v>
      </c>
      <c r="M2" s="5" t="s">
        <v>103</v>
      </c>
      <c r="N2" s="5" t="s">
        <v>96</v>
      </c>
      <c r="O2" s="5" t="s">
        <v>8</v>
      </c>
      <c r="Q2" s="5" t="s">
        <v>97</v>
      </c>
      <c r="R2" s="1" t="s">
        <v>8</v>
      </c>
      <c r="S2" s="3" t="s">
        <v>9</v>
      </c>
      <c r="T2" s="3" t="s">
        <v>124</v>
      </c>
      <c r="U2" s="3" t="s">
        <v>125</v>
      </c>
    </row>
    <row r="3" spans="2:25" ht="14.25" customHeight="1" x14ac:dyDescent="0.45">
      <c r="B3" s="37" t="s">
        <v>126</v>
      </c>
      <c r="C3" s="37" t="s">
        <v>127</v>
      </c>
      <c r="D3" s="37" t="s">
        <v>128</v>
      </c>
      <c r="E3" s="37" t="s">
        <v>129</v>
      </c>
      <c r="F3" s="37" t="s">
        <v>130</v>
      </c>
      <c r="G3" s="37" t="s">
        <v>131</v>
      </c>
      <c r="H3" s="37" t="s">
        <v>132</v>
      </c>
      <c r="I3" s="37" t="s">
        <v>139</v>
      </c>
      <c r="K3" s="1" t="s">
        <v>133</v>
      </c>
      <c r="L3" s="1">
        <f>COUNTIF(C3:C30, "Loose Gooses")</f>
        <v>0</v>
      </c>
      <c r="M3" s="1">
        <f>COUNTIF(D3:D30, "Loose Gooses")</f>
        <v>0</v>
      </c>
      <c r="N3" s="23" t="e">
        <f t="shared" ref="N3:N5" si="0">L3/(L3+M3)</f>
        <v>#DIV/0!</v>
      </c>
      <c r="O3" s="1" t="e">
        <f>IF(AND(N3&gt;N4, N3&gt;N5), 3, IF(OR(N3&gt;N4, N3&gt;N5), 2, 1))</f>
        <v>#DIV/0!</v>
      </c>
      <c r="Q3" s="3" t="s">
        <v>33</v>
      </c>
      <c r="R3" s="19">
        <f t="shared" ref="R3:R18" si="1">COUNTIF($E$3:$E$27, Q3)+U3</f>
        <v>0</v>
      </c>
      <c r="S3" s="20">
        <f t="shared" ref="S3:S18" si="2">COUNTIFS($E$3:$E$27, $Q3,$F$3:$F$27,"Finish")</f>
        <v>0</v>
      </c>
      <c r="T3" s="20">
        <f t="shared" ref="T3:T18" si="3">COUNTIFS($E$3:$E$27, $Q3,$F$3:$F$27,"Midrange")</f>
        <v>0</v>
      </c>
      <c r="U3" s="20">
        <f t="shared" ref="U3:U18" si="4">COUNTIFS($E$3:$E$27, $Q3,$F$3:$F$27,"Three Pointer")</f>
        <v>0</v>
      </c>
      <c r="V3" s="5"/>
      <c r="W3" s="5" t="s">
        <v>133</v>
      </c>
      <c r="X3" s="5" t="s">
        <v>134</v>
      </c>
      <c r="Y3" s="5" t="s">
        <v>135</v>
      </c>
    </row>
    <row r="4" spans="2:25" ht="14.25" customHeight="1" x14ac:dyDescent="0.5">
      <c r="B4" s="54"/>
      <c r="C4" s="54"/>
      <c r="D4" s="54"/>
      <c r="E4" s="54"/>
      <c r="F4" s="54"/>
      <c r="G4" s="54"/>
      <c r="H4" s="54"/>
      <c r="K4" s="1" t="s">
        <v>135</v>
      </c>
      <c r="L4" s="1">
        <f>COUNTIF(C3:C30, "5 Musketeers")</f>
        <v>0</v>
      </c>
      <c r="M4" s="1">
        <f>COUNTIF(D3:D30, "5 Musketeers")</f>
        <v>0</v>
      </c>
      <c r="N4" s="23" t="e">
        <f t="shared" si="0"/>
        <v>#DIV/0!</v>
      </c>
      <c r="O4" s="1" t="e">
        <f>IF(AND(N4&gt;N3, N4&gt;N5), 3, IF(OR(N4&gt;N3, N4&gt;N5), 2, 1))</f>
        <v>#DIV/0!</v>
      </c>
      <c r="Q4" s="3" t="s">
        <v>36</v>
      </c>
      <c r="R4" s="19">
        <f t="shared" si="1"/>
        <v>0</v>
      </c>
      <c r="S4" s="20">
        <f t="shared" si="2"/>
        <v>0</v>
      </c>
      <c r="T4" s="20">
        <f t="shared" si="3"/>
        <v>0</v>
      </c>
      <c r="U4" s="20">
        <f t="shared" si="4"/>
        <v>0</v>
      </c>
      <c r="W4" s="1" t="str">
        <f>IF(AND(C4="Loose Gooses",D4="Wet Willies"),"LG/WW", IF(AND(C4="Loose Gooses",D4="5 Musketeers"),"LG/5M", ""))</f>
        <v/>
      </c>
      <c r="X4" s="1" t="str">
        <f>IF(AND(C4="Wet Willies",D4="Loose Gooses"),"WW/LG", IF(AND(C4="Wet Willies",D4="5 Musketeers"),"WW/5M", ""))</f>
        <v/>
      </c>
      <c r="Y4" s="1" t="str">
        <f>IF(AND(C4="5 Musketeers",D4="Loose Gooses"),"5M/LG", IF(AND($C4="5 Musketeers",$D4="Wet Willies"),"5M/WW", ""))</f>
        <v/>
      </c>
    </row>
    <row r="5" spans="2:25" ht="14.25" customHeight="1" x14ac:dyDescent="0.5">
      <c r="B5" s="54"/>
      <c r="C5" s="54"/>
      <c r="D5" s="54"/>
      <c r="E5" s="54"/>
      <c r="F5" s="54"/>
      <c r="G5" s="54"/>
      <c r="H5" s="54"/>
      <c r="K5" s="1" t="s">
        <v>134</v>
      </c>
      <c r="L5" s="1">
        <f>COUNTIF(C3:C30, "Wet Willies")</f>
        <v>0</v>
      </c>
      <c r="M5" s="1">
        <f>COUNTIF(D3:D30, "Wet Willies")</f>
        <v>0</v>
      </c>
      <c r="N5" s="23" t="e">
        <f t="shared" si="0"/>
        <v>#DIV/0!</v>
      </c>
      <c r="O5" s="1" t="e">
        <f>IF(AND(N5&gt;N4, N5&gt;N3), 3, IF(OR(N5&gt;N4, N5&gt;N3), 2, 1))</f>
        <v>#DIV/0!</v>
      </c>
      <c r="Q5" s="3" t="s">
        <v>38</v>
      </c>
      <c r="R5" s="19">
        <f t="shared" si="1"/>
        <v>0</v>
      </c>
      <c r="S5" s="20">
        <f t="shared" si="2"/>
        <v>0</v>
      </c>
      <c r="T5" s="20">
        <f t="shared" si="3"/>
        <v>0</v>
      </c>
      <c r="U5" s="20">
        <f t="shared" si="4"/>
        <v>0</v>
      </c>
      <c r="W5" s="24" t="str">
        <f t="shared" ref="W5:W28" si="5">IF(AND(C5="Loose Gooses",D5="Wet Willies"),"LG/WW", IF(AND(C5="Loose Gooses",D5="5 Musketeers"),"LG/5M", ""))</f>
        <v/>
      </c>
      <c r="X5" s="24" t="str">
        <f t="shared" ref="X5:X28" si="6">IF(AND(C5="Wet Willies",D5="Loose Gooses"),"WW/LG", IF(AND(C5="Wet Willies",D5="5 Musketeers"),"WW/5M", ""))</f>
        <v/>
      </c>
      <c r="Y5" s="24" t="str">
        <f t="shared" ref="Y5:Y28" si="7">IF(AND(C5="5 Musketeers",D5="Loose Gooses"),"5M/LG", IF(AND($C5="5 Musketeers",$D5="Wet Willies"),"5M/WW", ""))</f>
        <v/>
      </c>
    </row>
    <row r="6" spans="2:25" ht="14.25" customHeight="1" x14ac:dyDescent="0.5">
      <c r="B6" s="54"/>
      <c r="C6" s="54"/>
      <c r="D6" s="54"/>
      <c r="E6" s="54"/>
      <c r="F6" s="54"/>
      <c r="G6" s="54"/>
      <c r="H6" s="54"/>
      <c r="Q6" s="3" t="s">
        <v>44</v>
      </c>
      <c r="R6" s="19">
        <f t="shared" si="1"/>
        <v>0</v>
      </c>
      <c r="S6" s="20">
        <f t="shared" si="2"/>
        <v>0</v>
      </c>
      <c r="T6" s="20">
        <f t="shared" si="3"/>
        <v>0</v>
      </c>
      <c r="U6" s="20">
        <f t="shared" si="4"/>
        <v>0</v>
      </c>
      <c r="W6" s="24" t="str">
        <f t="shared" si="5"/>
        <v/>
      </c>
      <c r="X6" s="24" t="str">
        <f t="shared" si="6"/>
        <v/>
      </c>
      <c r="Y6" s="24" t="str">
        <f t="shared" si="7"/>
        <v/>
      </c>
    </row>
    <row r="7" spans="2:25" ht="14.25" customHeight="1" x14ac:dyDescent="0.5">
      <c r="B7" s="54"/>
      <c r="C7" s="54"/>
      <c r="D7" s="54"/>
      <c r="E7" s="54"/>
      <c r="F7" s="54"/>
      <c r="G7" s="54"/>
      <c r="H7" s="54"/>
      <c r="Q7" s="3" t="s">
        <v>46</v>
      </c>
      <c r="R7" s="19">
        <f t="shared" si="1"/>
        <v>0</v>
      </c>
      <c r="S7" s="20">
        <f t="shared" si="2"/>
        <v>0</v>
      </c>
      <c r="T7" s="20">
        <f t="shared" si="3"/>
        <v>0</v>
      </c>
      <c r="U7" s="20">
        <f t="shared" si="4"/>
        <v>0</v>
      </c>
      <c r="W7" s="24" t="str">
        <f t="shared" si="5"/>
        <v/>
      </c>
      <c r="X7" s="24" t="str">
        <f t="shared" si="6"/>
        <v/>
      </c>
      <c r="Y7" s="24" t="str">
        <f t="shared" si="7"/>
        <v/>
      </c>
    </row>
    <row r="8" spans="2:25" ht="14.25" customHeight="1" x14ac:dyDescent="0.5">
      <c r="B8" s="54"/>
      <c r="C8" s="54"/>
      <c r="D8" s="54"/>
      <c r="E8" s="54"/>
      <c r="F8" s="54"/>
      <c r="G8" s="54"/>
      <c r="H8" s="54"/>
      <c r="Q8" s="3" t="s">
        <v>51</v>
      </c>
      <c r="R8" s="19">
        <f t="shared" si="1"/>
        <v>0</v>
      </c>
      <c r="S8" s="20">
        <f t="shared" si="2"/>
        <v>0</v>
      </c>
      <c r="T8" s="20">
        <f t="shared" si="3"/>
        <v>0</v>
      </c>
      <c r="U8" s="20">
        <f t="shared" si="4"/>
        <v>0</v>
      </c>
      <c r="W8" s="24" t="str">
        <f t="shared" si="5"/>
        <v/>
      </c>
      <c r="X8" s="24" t="str">
        <f t="shared" si="6"/>
        <v/>
      </c>
      <c r="Y8" s="24" t="str">
        <f t="shared" si="7"/>
        <v/>
      </c>
    </row>
    <row r="9" spans="2:25" ht="14.25" customHeight="1" x14ac:dyDescent="0.5">
      <c r="B9" s="54"/>
      <c r="C9" s="54"/>
      <c r="D9" s="54"/>
      <c r="E9" s="54"/>
      <c r="F9" s="54"/>
      <c r="G9" s="54"/>
      <c r="H9" s="54"/>
      <c r="Q9" s="3" t="s">
        <v>53</v>
      </c>
      <c r="R9" s="19">
        <f t="shared" si="1"/>
        <v>0</v>
      </c>
      <c r="S9" s="20">
        <f t="shared" si="2"/>
        <v>0</v>
      </c>
      <c r="T9" s="20">
        <f t="shared" si="3"/>
        <v>0</v>
      </c>
      <c r="U9" s="20">
        <f t="shared" si="4"/>
        <v>0</v>
      </c>
      <c r="W9" s="24" t="str">
        <f t="shared" si="5"/>
        <v/>
      </c>
      <c r="X9" s="24" t="str">
        <f t="shared" si="6"/>
        <v/>
      </c>
      <c r="Y9" s="24" t="str">
        <f t="shared" si="7"/>
        <v/>
      </c>
    </row>
    <row r="10" spans="2:25" ht="14.25" customHeight="1" x14ac:dyDescent="0.5">
      <c r="B10" s="54"/>
      <c r="C10" s="54"/>
      <c r="D10" s="54"/>
      <c r="E10" s="54"/>
      <c r="F10" s="54"/>
      <c r="G10" s="54"/>
      <c r="H10" s="54"/>
      <c r="Q10" s="3" t="s">
        <v>56</v>
      </c>
      <c r="R10" s="19">
        <f t="shared" si="1"/>
        <v>0</v>
      </c>
      <c r="S10" s="20">
        <f t="shared" si="2"/>
        <v>0</v>
      </c>
      <c r="T10" s="20">
        <f t="shared" si="3"/>
        <v>0</v>
      </c>
      <c r="U10" s="20">
        <f t="shared" si="4"/>
        <v>0</v>
      </c>
      <c r="W10" s="24" t="str">
        <f t="shared" si="5"/>
        <v/>
      </c>
      <c r="X10" s="24" t="str">
        <f t="shared" si="6"/>
        <v/>
      </c>
      <c r="Y10" s="24" t="str">
        <f t="shared" si="7"/>
        <v/>
      </c>
    </row>
    <row r="11" spans="2:25" ht="14.25" customHeight="1" x14ac:dyDescent="0.5">
      <c r="B11" s="54"/>
      <c r="C11" s="54"/>
      <c r="D11" s="54"/>
      <c r="E11" s="54"/>
      <c r="F11" s="54"/>
      <c r="G11" s="54"/>
      <c r="H11" s="54"/>
      <c r="Q11" s="3" t="s">
        <v>60</v>
      </c>
      <c r="R11" s="19">
        <f t="shared" si="1"/>
        <v>0</v>
      </c>
      <c r="S11" s="20">
        <f t="shared" si="2"/>
        <v>0</v>
      </c>
      <c r="T11" s="20">
        <f t="shared" si="3"/>
        <v>0</v>
      </c>
      <c r="U11" s="20">
        <f t="shared" si="4"/>
        <v>0</v>
      </c>
      <c r="W11" s="24" t="str">
        <f t="shared" si="5"/>
        <v/>
      </c>
      <c r="X11" s="24" t="str">
        <f t="shared" si="6"/>
        <v/>
      </c>
      <c r="Y11" s="24" t="str">
        <f t="shared" si="7"/>
        <v/>
      </c>
    </row>
    <row r="12" spans="2:25" ht="14.25" customHeight="1" x14ac:dyDescent="0.5">
      <c r="B12" s="54"/>
      <c r="C12" s="54"/>
      <c r="D12" s="54"/>
      <c r="E12" s="54"/>
      <c r="F12" s="54"/>
      <c r="G12" s="54"/>
      <c r="H12" s="54"/>
      <c r="Q12" s="3" t="s">
        <v>63</v>
      </c>
      <c r="R12" s="19">
        <f t="shared" si="1"/>
        <v>0</v>
      </c>
      <c r="S12" s="20">
        <f t="shared" si="2"/>
        <v>0</v>
      </c>
      <c r="T12" s="20">
        <f t="shared" si="3"/>
        <v>0</v>
      </c>
      <c r="U12" s="20">
        <f t="shared" si="4"/>
        <v>0</v>
      </c>
      <c r="W12" s="24" t="str">
        <f t="shared" si="5"/>
        <v/>
      </c>
      <c r="X12" s="24" t="str">
        <f t="shared" si="6"/>
        <v/>
      </c>
      <c r="Y12" s="24" t="str">
        <f t="shared" si="7"/>
        <v/>
      </c>
    </row>
    <row r="13" spans="2:25" ht="14.25" customHeight="1" x14ac:dyDescent="0.5">
      <c r="B13" s="54"/>
      <c r="C13" s="54"/>
      <c r="D13" s="54"/>
      <c r="E13" s="54"/>
      <c r="F13" s="54"/>
      <c r="G13" s="54"/>
      <c r="H13" s="54"/>
      <c r="Q13" s="3" t="s">
        <v>136</v>
      </c>
      <c r="R13" s="19">
        <f t="shared" si="1"/>
        <v>0</v>
      </c>
      <c r="S13" s="20">
        <f t="shared" si="2"/>
        <v>0</v>
      </c>
      <c r="T13" s="20">
        <f t="shared" si="3"/>
        <v>0</v>
      </c>
      <c r="U13" s="20">
        <f t="shared" si="4"/>
        <v>0</v>
      </c>
      <c r="W13" s="24" t="str">
        <f t="shared" si="5"/>
        <v/>
      </c>
      <c r="X13" s="24" t="str">
        <f t="shared" si="6"/>
        <v/>
      </c>
      <c r="Y13" s="24" t="str">
        <f t="shared" si="7"/>
        <v/>
      </c>
    </row>
    <row r="14" spans="2:25" ht="14.25" customHeight="1" x14ac:dyDescent="0.5">
      <c r="B14" s="54"/>
      <c r="C14" s="54"/>
      <c r="D14" s="54"/>
      <c r="E14" s="54"/>
      <c r="F14" s="54"/>
      <c r="G14" s="54"/>
      <c r="H14" s="54"/>
      <c r="Q14" s="3" t="s">
        <v>137</v>
      </c>
      <c r="R14" s="19">
        <f t="shared" si="1"/>
        <v>0</v>
      </c>
      <c r="S14" s="20">
        <f t="shared" si="2"/>
        <v>0</v>
      </c>
      <c r="T14" s="20">
        <f t="shared" si="3"/>
        <v>0</v>
      </c>
      <c r="U14" s="20">
        <f t="shared" si="4"/>
        <v>0</v>
      </c>
      <c r="W14" s="24" t="str">
        <f t="shared" si="5"/>
        <v/>
      </c>
      <c r="X14" s="24" t="str">
        <f t="shared" si="6"/>
        <v/>
      </c>
      <c r="Y14" s="24" t="str">
        <f t="shared" si="7"/>
        <v/>
      </c>
    </row>
    <row r="15" spans="2:25" ht="14.25" customHeight="1" x14ac:dyDescent="0.5">
      <c r="B15" s="54"/>
      <c r="C15" s="54"/>
      <c r="D15" s="54"/>
      <c r="E15" s="54"/>
      <c r="F15" s="54"/>
      <c r="G15" s="54"/>
      <c r="H15" s="54"/>
      <c r="Q15" s="3" t="s">
        <v>72</v>
      </c>
      <c r="R15" s="19">
        <f t="shared" si="1"/>
        <v>0</v>
      </c>
      <c r="S15" s="20">
        <f t="shared" si="2"/>
        <v>0</v>
      </c>
      <c r="T15" s="20">
        <f t="shared" si="3"/>
        <v>0</v>
      </c>
      <c r="U15" s="20">
        <f t="shared" si="4"/>
        <v>0</v>
      </c>
      <c r="W15" s="24" t="str">
        <f t="shared" si="5"/>
        <v/>
      </c>
      <c r="X15" s="24" t="str">
        <f t="shared" si="6"/>
        <v/>
      </c>
      <c r="Y15" s="24" t="str">
        <f t="shared" si="7"/>
        <v/>
      </c>
    </row>
    <row r="16" spans="2:25" ht="14.25" customHeight="1" x14ac:dyDescent="0.5">
      <c r="B16" s="54"/>
      <c r="C16" s="54"/>
      <c r="D16" s="54"/>
      <c r="E16" s="54"/>
      <c r="F16" s="54"/>
      <c r="G16" s="54"/>
      <c r="H16" s="54"/>
      <c r="Q16" s="3" t="s">
        <v>76</v>
      </c>
      <c r="R16" s="19">
        <f t="shared" si="1"/>
        <v>0</v>
      </c>
      <c r="S16" s="20">
        <f t="shared" si="2"/>
        <v>0</v>
      </c>
      <c r="T16" s="20">
        <f t="shared" si="3"/>
        <v>0</v>
      </c>
      <c r="U16" s="20">
        <f t="shared" si="4"/>
        <v>0</v>
      </c>
      <c r="W16" s="24" t="str">
        <f t="shared" si="5"/>
        <v/>
      </c>
      <c r="X16" s="24" t="str">
        <f t="shared" si="6"/>
        <v/>
      </c>
      <c r="Y16" s="24" t="str">
        <f t="shared" si="7"/>
        <v/>
      </c>
    </row>
    <row r="17" spans="2:25" ht="14.25" customHeight="1" x14ac:dyDescent="0.5">
      <c r="B17" s="54"/>
      <c r="C17" s="54"/>
      <c r="D17" s="54"/>
      <c r="E17" s="54"/>
      <c r="F17" s="54"/>
      <c r="G17" s="54"/>
      <c r="H17" s="54"/>
      <c r="Q17" s="3" t="s">
        <v>79</v>
      </c>
      <c r="R17" s="19">
        <f t="shared" si="1"/>
        <v>0</v>
      </c>
      <c r="S17" s="20">
        <f t="shared" si="2"/>
        <v>0</v>
      </c>
      <c r="T17" s="20">
        <f t="shared" si="3"/>
        <v>0</v>
      </c>
      <c r="U17" s="20">
        <f t="shared" si="4"/>
        <v>0</v>
      </c>
      <c r="W17" s="24" t="str">
        <f t="shared" si="5"/>
        <v/>
      </c>
      <c r="X17" s="24" t="str">
        <f t="shared" si="6"/>
        <v/>
      </c>
      <c r="Y17" s="24" t="str">
        <f t="shared" si="7"/>
        <v/>
      </c>
    </row>
    <row r="18" spans="2:25" ht="14.25" customHeight="1" x14ac:dyDescent="0.5">
      <c r="B18" s="54"/>
      <c r="C18" s="54"/>
      <c r="D18" s="54"/>
      <c r="E18" s="54"/>
      <c r="F18" s="54"/>
      <c r="G18" s="54"/>
      <c r="H18" s="54"/>
      <c r="Q18" s="40" t="s">
        <v>154</v>
      </c>
      <c r="R18" s="42">
        <f t="shared" si="1"/>
        <v>0</v>
      </c>
      <c r="S18" s="20">
        <f t="shared" si="2"/>
        <v>0</v>
      </c>
      <c r="T18" s="20">
        <f t="shared" si="3"/>
        <v>0</v>
      </c>
      <c r="U18" s="20">
        <f t="shared" si="4"/>
        <v>0</v>
      </c>
      <c r="W18" s="24" t="str">
        <f t="shared" si="5"/>
        <v/>
      </c>
      <c r="X18" s="24" t="str">
        <f t="shared" si="6"/>
        <v/>
      </c>
      <c r="Y18" s="24" t="str">
        <f t="shared" si="7"/>
        <v/>
      </c>
    </row>
    <row r="19" spans="2:25" ht="14.25" customHeight="1" x14ac:dyDescent="0.5">
      <c r="B19" s="54"/>
      <c r="C19" s="54"/>
      <c r="D19" s="54"/>
      <c r="E19" s="54"/>
      <c r="F19" s="54"/>
      <c r="G19" s="54"/>
      <c r="H19" s="54"/>
      <c r="S19" s="20"/>
      <c r="T19" s="20"/>
      <c r="U19" s="20"/>
      <c r="W19" s="24" t="str">
        <f t="shared" si="5"/>
        <v/>
      </c>
      <c r="X19" s="24" t="str">
        <f t="shared" si="6"/>
        <v/>
      </c>
      <c r="Y19" s="24" t="str">
        <f t="shared" si="7"/>
        <v/>
      </c>
    </row>
    <row r="20" spans="2:25" ht="14.25" customHeight="1" x14ac:dyDescent="0.45">
      <c r="W20" s="24" t="str">
        <f t="shared" si="5"/>
        <v/>
      </c>
      <c r="X20" s="24" t="str">
        <f t="shared" si="6"/>
        <v/>
      </c>
      <c r="Y20" s="24" t="str">
        <f t="shared" si="7"/>
        <v/>
      </c>
    </row>
    <row r="21" spans="2:25" ht="14.25" customHeight="1" x14ac:dyDescent="0.45">
      <c r="W21" s="24" t="str">
        <f t="shared" si="5"/>
        <v/>
      </c>
      <c r="X21" s="24" t="str">
        <f t="shared" si="6"/>
        <v/>
      </c>
      <c r="Y21" s="24" t="str">
        <f t="shared" si="7"/>
        <v/>
      </c>
    </row>
    <row r="22" spans="2:25" ht="14.25" customHeight="1" x14ac:dyDescent="0.45">
      <c r="W22" s="24" t="str">
        <f t="shared" si="5"/>
        <v/>
      </c>
      <c r="X22" s="24" t="str">
        <f t="shared" si="6"/>
        <v/>
      </c>
      <c r="Y22" s="24" t="str">
        <f t="shared" si="7"/>
        <v/>
      </c>
    </row>
    <row r="23" spans="2:25" ht="14.25" customHeight="1" x14ac:dyDescent="0.45">
      <c r="E23" s="24"/>
      <c r="F23" s="24"/>
      <c r="G23" s="24"/>
      <c r="H23" s="24"/>
      <c r="I23" s="24"/>
      <c r="Q23" s="3"/>
      <c r="R23" t="str">
        <f>R3&amp;","</f>
        <v>0,</v>
      </c>
      <c r="S23" s="40" t="str">
        <f t="shared" ref="S23:U23" si="8">S3&amp;","</f>
        <v>0,</v>
      </c>
      <c r="T23" s="40" t="str">
        <f t="shared" si="8"/>
        <v>0,</v>
      </c>
      <c r="U23" s="40" t="str">
        <f t="shared" si="8"/>
        <v>0,</v>
      </c>
      <c r="W23" s="24" t="str">
        <f t="shared" si="5"/>
        <v/>
      </c>
      <c r="X23" s="24" t="str">
        <f t="shared" si="6"/>
        <v/>
      </c>
      <c r="Y23" s="24" t="str">
        <f t="shared" si="7"/>
        <v/>
      </c>
    </row>
    <row r="24" spans="2:25" ht="14.25" customHeight="1" x14ac:dyDescent="0.45">
      <c r="E24" s="25"/>
      <c r="F24" s="24"/>
      <c r="G24" s="24"/>
      <c r="H24" s="24"/>
      <c r="I24" s="24"/>
      <c r="R24" s="40" t="str">
        <f t="shared" ref="R24:U38" si="9">R4&amp;","</f>
        <v>0,</v>
      </c>
      <c r="S24" s="40" t="str">
        <f t="shared" si="9"/>
        <v>0,</v>
      </c>
      <c r="T24" s="40" t="str">
        <f t="shared" si="9"/>
        <v>0,</v>
      </c>
      <c r="U24" s="40" t="str">
        <f t="shared" si="9"/>
        <v>0,</v>
      </c>
      <c r="W24" s="24" t="str">
        <f t="shared" si="5"/>
        <v/>
      </c>
      <c r="X24" s="24" t="str">
        <f t="shared" si="6"/>
        <v/>
      </c>
      <c r="Y24" s="24" t="str">
        <f t="shared" si="7"/>
        <v/>
      </c>
    </row>
    <row r="25" spans="2:25" ht="14.25" customHeight="1" x14ac:dyDescent="0.45">
      <c r="E25" s="25"/>
      <c r="F25" s="24"/>
      <c r="G25" s="24"/>
      <c r="H25" s="24"/>
      <c r="I25" s="24"/>
      <c r="Q25" s="9"/>
      <c r="R25" s="40" t="str">
        <f t="shared" si="9"/>
        <v>0,</v>
      </c>
      <c r="S25" s="40" t="str">
        <f t="shared" si="9"/>
        <v>0,</v>
      </c>
      <c r="T25" s="40" t="str">
        <f t="shared" si="9"/>
        <v>0,</v>
      </c>
      <c r="U25" s="40" t="str">
        <f t="shared" si="9"/>
        <v>0,</v>
      </c>
      <c r="V25" s="40"/>
      <c r="W25" s="24" t="str">
        <f t="shared" si="5"/>
        <v/>
      </c>
      <c r="X25" s="24" t="str">
        <f t="shared" si="6"/>
        <v/>
      </c>
      <c r="Y25" s="24" t="str">
        <f t="shared" si="7"/>
        <v/>
      </c>
    </row>
    <row r="26" spans="2:25" ht="14.25" customHeight="1" x14ac:dyDescent="0.45">
      <c r="E26" s="25"/>
      <c r="F26" s="24"/>
      <c r="G26" s="24"/>
      <c r="H26" s="24"/>
      <c r="I26" s="24"/>
      <c r="Q26" s="26"/>
      <c r="R26" s="40" t="str">
        <f t="shared" si="9"/>
        <v>0,</v>
      </c>
      <c r="S26" s="40" t="str">
        <f t="shared" si="9"/>
        <v>0,</v>
      </c>
      <c r="T26" s="40" t="str">
        <f t="shared" si="9"/>
        <v>0,</v>
      </c>
      <c r="U26" s="40" t="str">
        <f t="shared" si="9"/>
        <v>0,</v>
      </c>
      <c r="W26" s="24" t="str">
        <f t="shared" si="5"/>
        <v/>
      </c>
      <c r="X26" s="24" t="str">
        <f t="shared" si="6"/>
        <v/>
      </c>
      <c r="Y26" s="24" t="str">
        <f t="shared" si="7"/>
        <v/>
      </c>
    </row>
    <row r="27" spans="2:25" ht="14.25" customHeight="1" x14ac:dyDescent="0.45">
      <c r="E27" s="25"/>
      <c r="F27" s="24"/>
      <c r="G27" s="24"/>
      <c r="H27" s="24"/>
      <c r="I27" s="24"/>
      <c r="R27" s="40" t="str">
        <f t="shared" si="9"/>
        <v>0,</v>
      </c>
      <c r="S27" s="40" t="str">
        <f t="shared" si="9"/>
        <v>0,</v>
      </c>
      <c r="T27" s="40" t="str">
        <f t="shared" si="9"/>
        <v>0,</v>
      </c>
      <c r="U27" s="40" t="str">
        <f t="shared" si="9"/>
        <v>0,</v>
      </c>
      <c r="W27" s="24" t="str">
        <f t="shared" si="5"/>
        <v/>
      </c>
      <c r="X27" s="24" t="str">
        <f t="shared" si="6"/>
        <v/>
      </c>
      <c r="Y27" s="24" t="str">
        <f t="shared" si="7"/>
        <v/>
      </c>
    </row>
    <row r="28" spans="2:25" ht="14.25" customHeight="1" x14ac:dyDescent="0.45">
      <c r="E28" s="25"/>
      <c r="F28" s="24"/>
      <c r="G28" s="24"/>
      <c r="H28" s="24"/>
      <c r="I28" s="24"/>
      <c r="R28" s="40" t="str">
        <f t="shared" si="9"/>
        <v>0,</v>
      </c>
      <c r="S28" s="40" t="str">
        <f t="shared" si="9"/>
        <v>0,</v>
      </c>
      <c r="T28" s="40" t="str">
        <f t="shared" si="9"/>
        <v>0,</v>
      </c>
      <c r="U28" s="40" t="str">
        <f t="shared" si="9"/>
        <v>0,</v>
      </c>
      <c r="W28" s="24" t="str">
        <f t="shared" si="5"/>
        <v/>
      </c>
      <c r="X28" s="24" t="str">
        <f t="shared" si="6"/>
        <v/>
      </c>
      <c r="Y28" s="24" t="str">
        <f t="shared" si="7"/>
        <v/>
      </c>
    </row>
    <row r="29" spans="2:25" ht="14.25" customHeight="1" x14ac:dyDescent="0.45">
      <c r="E29" s="25"/>
      <c r="F29" s="24"/>
      <c r="G29" s="24"/>
      <c r="H29" s="24"/>
      <c r="I29" s="24"/>
      <c r="R29" s="40" t="str">
        <f t="shared" si="9"/>
        <v>0,</v>
      </c>
      <c r="S29" s="40" t="str">
        <f t="shared" si="9"/>
        <v>0,</v>
      </c>
      <c r="T29" s="40" t="str">
        <f t="shared" si="9"/>
        <v>0,</v>
      </c>
      <c r="U29" s="40" t="str">
        <f t="shared" si="9"/>
        <v>0,</v>
      </c>
    </row>
    <row r="30" spans="2:25" ht="14.25" customHeight="1" x14ac:dyDescent="0.45">
      <c r="E30" s="25"/>
      <c r="F30" s="24"/>
      <c r="G30" s="24"/>
      <c r="H30" s="24"/>
      <c r="I30" s="24"/>
      <c r="R30" s="40" t="str">
        <f t="shared" si="9"/>
        <v>0,</v>
      </c>
      <c r="S30" s="40" t="str">
        <f t="shared" si="9"/>
        <v>0,</v>
      </c>
      <c r="T30" s="40" t="str">
        <f t="shared" si="9"/>
        <v>0,</v>
      </c>
      <c r="U30" s="40" t="str">
        <f t="shared" si="9"/>
        <v>0,</v>
      </c>
    </row>
    <row r="31" spans="2:25" ht="14.25" customHeight="1" x14ac:dyDescent="0.45">
      <c r="R31" s="40" t="str">
        <f t="shared" si="9"/>
        <v>0,</v>
      </c>
      <c r="S31" s="40" t="str">
        <f t="shared" si="9"/>
        <v>0,</v>
      </c>
      <c r="T31" s="40" t="str">
        <f t="shared" si="9"/>
        <v>0,</v>
      </c>
      <c r="U31" s="40" t="str">
        <f t="shared" si="9"/>
        <v>0,</v>
      </c>
    </row>
    <row r="32" spans="2:25" ht="14.25" customHeight="1" x14ac:dyDescent="0.45">
      <c r="R32" s="40" t="str">
        <f t="shared" si="9"/>
        <v>0,</v>
      </c>
      <c r="S32" s="40" t="str">
        <f t="shared" si="9"/>
        <v>0,</v>
      </c>
      <c r="T32" s="40" t="str">
        <f t="shared" si="9"/>
        <v>0,</v>
      </c>
      <c r="U32" s="40" t="str">
        <f t="shared" si="9"/>
        <v>0,</v>
      </c>
    </row>
    <row r="33" spans="17:21" ht="14.25" customHeight="1" x14ac:dyDescent="0.45">
      <c r="R33" s="40" t="str">
        <f t="shared" si="9"/>
        <v>0,</v>
      </c>
      <c r="S33" s="40" t="str">
        <f t="shared" si="9"/>
        <v>0,</v>
      </c>
      <c r="T33" s="40" t="str">
        <f t="shared" si="9"/>
        <v>0,</v>
      </c>
      <c r="U33" s="40" t="str">
        <f t="shared" si="9"/>
        <v>0,</v>
      </c>
    </row>
    <row r="34" spans="17:21" ht="14.25" customHeight="1" x14ac:dyDescent="0.45">
      <c r="R34" s="40" t="str">
        <f t="shared" si="9"/>
        <v>0,</v>
      </c>
      <c r="S34" s="40" t="str">
        <f t="shared" si="9"/>
        <v>0,</v>
      </c>
      <c r="T34" s="40" t="str">
        <f t="shared" si="9"/>
        <v>0,</v>
      </c>
      <c r="U34" s="40" t="str">
        <f t="shared" si="9"/>
        <v>0,</v>
      </c>
    </row>
    <row r="35" spans="17:21" ht="14.25" customHeight="1" x14ac:dyDescent="0.45">
      <c r="R35" s="40" t="str">
        <f t="shared" si="9"/>
        <v>0,</v>
      </c>
      <c r="S35" s="40" t="str">
        <f t="shared" si="9"/>
        <v>0,</v>
      </c>
      <c r="T35" s="40" t="str">
        <f t="shared" si="9"/>
        <v>0,</v>
      </c>
      <c r="U35" s="40" t="str">
        <f t="shared" si="9"/>
        <v>0,</v>
      </c>
    </row>
    <row r="36" spans="17:21" ht="14.25" customHeight="1" x14ac:dyDescent="0.45">
      <c r="R36" s="40" t="str">
        <f t="shared" si="9"/>
        <v>0,</v>
      </c>
      <c r="S36" s="40" t="str">
        <f t="shared" si="9"/>
        <v>0,</v>
      </c>
      <c r="T36" s="40" t="str">
        <f t="shared" si="9"/>
        <v>0,</v>
      </c>
      <c r="U36" s="40" t="str">
        <f t="shared" si="9"/>
        <v>0,</v>
      </c>
    </row>
    <row r="37" spans="17:21" ht="14.25" customHeight="1" x14ac:dyDescent="0.45">
      <c r="R37" s="40" t="str">
        <f t="shared" si="9"/>
        <v>0,</v>
      </c>
      <c r="S37" s="40" t="str">
        <f t="shared" si="9"/>
        <v>0,</v>
      </c>
      <c r="T37" s="40" t="str">
        <f t="shared" si="9"/>
        <v>0,</v>
      </c>
      <c r="U37" s="40" t="str">
        <f t="shared" si="9"/>
        <v>0,</v>
      </c>
    </row>
    <row r="38" spans="17:21" ht="14.25" customHeight="1" x14ac:dyDescent="0.45">
      <c r="R38" s="40" t="str">
        <f t="shared" si="9"/>
        <v>0,</v>
      </c>
      <c r="S38" s="40" t="str">
        <f t="shared" si="9"/>
        <v>0,</v>
      </c>
      <c r="T38" s="40" t="str">
        <f t="shared" si="9"/>
        <v>0,</v>
      </c>
      <c r="U38" s="40" t="str">
        <f t="shared" si="9"/>
        <v>0,</v>
      </c>
    </row>
    <row r="39" spans="17:21" ht="14.25" customHeight="1" x14ac:dyDescent="0.45">
      <c r="R39" s="40"/>
      <c r="S39" s="19"/>
      <c r="T39" s="19"/>
      <c r="U39" s="19"/>
    </row>
    <row r="40" spans="17:21" ht="14.25" customHeight="1" x14ac:dyDescent="0.45">
      <c r="R40" s="40"/>
      <c r="S40" s="19"/>
      <c r="T40" s="19"/>
      <c r="U40" s="19"/>
    </row>
    <row r="41" spans="17:21" ht="14.25" customHeight="1" x14ac:dyDescent="0.45">
      <c r="R41" s="40"/>
      <c r="S41" s="19"/>
      <c r="T41" s="19"/>
      <c r="U41" s="19"/>
    </row>
    <row r="42" spans="17:21" ht="14.25" customHeight="1" x14ac:dyDescent="0.45"/>
    <row r="43" spans="17:21" ht="14.25" customHeight="1" x14ac:dyDescent="0.45">
      <c r="Q43" t="str">
        <f>CHAR(34)&amp;"Date"&amp;CHAR(34)&amp;":[19-Apr],"</f>
        <v>"Date":[19-Apr],</v>
      </c>
    </row>
    <row r="44" spans="17:21" ht="14.25" customHeight="1" x14ac:dyDescent="0.45">
      <c r="Q44" t="str">
        <f>CHAR(34)&amp;"Points"&amp;CHAR(34)&amp;":["&amp;R23&amp;R24&amp;R25&amp;R26&amp;R27&amp;R28&amp;R29&amp;R30&amp;R31&amp;R32&amp;R33&amp;R34&amp;R35&amp;R36&amp;R37&amp;R38&amp;"],"</f>
        <v>"Points":[0,0,0,0,0,0,0,0,0,0,0,0,0,0,0,0,],</v>
      </c>
    </row>
    <row r="45" spans="17:21" ht="14.25" customHeight="1" x14ac:dyDescent="0.45">
      <c r="Q45" s="40" t="str">
        <f>CHAR(34)&amp;"Finishes"&amp;CHAR(34)&amp;":["&amp;S23&amp;S24&amp;S25&amp;S26&amp;S27&amp;S28&amp;S29&amp;S30&amp;S31&amp;S32&amp;S33&amp;S34&amp;S35&amp;S36&amp;S37&amp;S38&amp;"],"</f>
        <v>"Finishes":[0,0,0,0,0,0,0,0,0,0,0,0,0,0,0,0,],</v>
      </c>
    </row>
    <row r="46" spans="17:21" ht="14.25" customHeight="1" x14ac:dyDescent="0.45">
      <c r="Q46" s="40" t="str">
        <f>CHAR(34)&amp;"Midrange"&amp;CHAR(34)&amp;":["&amp;T23&amp;T24&amp;T25&amp;T26&amp;T27&amp;T28&amp;T29&amp;T30&amp;T31&amp;T32&amp;T33&amp;T34&amp;T35&amp;T36&amp;T37&amp;T38&amp;"],"</f>
        <v>"Midrange":[0,0,0,0,0,0,0,0,0,0,0,0,0,0,0,0,],</v>
      </c>
    </row>
    <row r="47" spans="17:21" ht="14.25" customHeight="1" x14ac:dyDescent="0.45">
      <c r="Q47" s="40" t="str">
        <f>CHAR(34)&amp;"ThreePointers"&amp;CHAR(34)&amp;":["&amp;U23&amp;U24&amp;U25&amp;U26&amp;U27&amp;U28&amp;U29&amp;U30&amp;U31&amp;U32&amp;U33&amp;U34&amp;U35&amp;U36&amp;U37&amp;U38&amp;"]"</f>
        <v>"ThreePointers":[0,0,0,0,0,0,0,0,0,0,0,0,0,0,0,0,]</v>
      </c>
    </row>
    <row r="48" spans="17:21" ht="14.25" customHeight="1" x14ac:dyDescent="0.45"/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E7D6EA-0942-4896-8FCD-5B2FCE43B119}">
  <dimension ref="B1:Y1000"/>
  <sheetViews>
    <sheetView topLeftCell="E1" zoomScale="115" zoomScaleNormal="115" workbookViewId="0">
      <selection activeCell="Q44" sqref="Q44"/>
    </sheetView>
  </sheetViews>
  <sheetFormatPr defaultColWidth="14.3984375" defaultRowHeight="15" customHeight="1" x14ac:dyDescent="0.45"/>
  <cols>
    <col min="1" max="1" width="8.73046875" style="40" customWidth="1"/>
    <col min="2" max="2" width="13.1328125" style="40" customWidth="1"/>
    <col min="3" max="3" width="11.73046875" style="40" customWidth="1"/>
    <col min="4" max="4" width="14" style="40" customWidth="1"/>
    <col min="5" max="17" width="8.73046875" style="40" customWidth="1"/>
    <col min="18" max="18" width="10.73046875" style="40" customWidth="1"/>
    <col min="19" max="26" width="8.73046875" style="40" customWidth="1"/>
    <col min="27" max="16384" width="14.3984375" style="40"/>
  </cols>
  <sheetData>
    <row r="1" spans="2:25" ht="14.25" customHeight="1" x14ac:dyDescent="0.45"/>
    <row r="2" spans="2:25" ht="14.25" customHeight="1" x14ac:dyDescent="0.45">
      <c r="B2" s="24" t="s">
        <v>122</v>
      </c>
      <c r="C2" s="4">
        <v>45034</v>
      </c>
      <c r="K2" s="5" t="s">
        <v>123</v>
      </c>
      <c r="L2" s="5" t="s">
        <v>102</v>
      </c>
      <c r="M2" s="5" t="s">
        <v>103</v>
      </c>
      <c r="N2" s="5" t="s">
        <v>96</v>
      </c>
      <c r="O2" s="5" t="s">
        <v>8</v>
      </c>
      <c r="Q2" s="5" t="s">
        <v>97</v>
      </c>
      <c r="R2" s="24" t="s">
        <v>8</v>
      </c>
      <c r="S2" s="3" t="s">
        <v>9</v>
      </c>
      <c r="T2" s="3" t="s">
        <v>124</v>
      </c>
      <c r="U2" s="3" t="s">
        <v>125</v>
      </c>
    </row>
    <row r="3" spans="2:25" ht="14.25" customHeight="1" x14ac:dyDescent="0.45">
      <c r="B3" s="37" t="s">
        <v>126</v>
      </c>
      <c r="C3" s="37" t="s">
        <v>127</v>
      </c>
      <c r="D3" s="37" t="s">
        <v>128</v>
      </c>
      <c r="E3" s="37" t="s">
        <v>129</v>
      </c>
      <c r="F3" s="37" t="s">
        <v>130</v>
      </c>
      <c r="G3" s="37" t="s">
        <v>131</v>
      </c>
      <c r="H3" s="37" t="s">
        <v>132</v>
      </c>
      <c r="I3" s="37" t="s">
        <v>139</v>
      </c>
      <c r="K3" s="24" t="s">
        <v>133</v>
      </c>
      <c r="L3" s="24">
        <f>COUNTIF(C3:C30, "Loose Gooses")</f>
        <v>2</v>
      </c>
      <c r="M3" s="24">
        <f>COUNTIF(D3:D30, "Loose Gooses")</f>
        <v>5</v>
      </c>
      <c r="N3" s="23">
        <f t="shared" ref="N3:N5" si="0">L3/(L3+M3)</f>
        <v>0.2857142857142857</v>
      </c>
      <c r="O3" s="24">
        <f>IF(AND(N3&gt;N4, N3&gt;N5), 3, IF(OR(N3&gt;N4, N3&gt;N5), 2, 1))</f>
        <v>1</v>
      </c>
      <c r="Q3" s="3" t="s">
        <v>33</v>
      </c>
      <c r="R3" s="19">
        <f t="shared" ref="R3:R18" si="1">COUNTIF($E$3:$E$27, Q3)+U3</f>
        <v>0</v>
      </c>
      <c r="S3" s="20">
        <f t="shared" ref="S3:S18" si="2">COUNTIFS($E$3:$E$27, $Q3,$F$3:$F$27,"Finish")</f>
        <v>0</v>
      </c>
      <c r="T3" s="20">
        <f t="shared" ref="T3:T18" si="3">COUNTIFS($E$3:$E$27, $Q3,$F$3:$F$27,"Midrange")</f>
        <v>0</v>
      </c>
      <c r="U3" s="20">
        <f t="shared" ref="U3:U18" si="4">COUNTIFS($E$3:$E$27, $Q3,$F$3:$F$27,"Three Pointer")</f>
        <v>0</v>
      </c>
      <c r="V3" s="5"/>
      <c r="W3" s="5" t="s">
        <v>133</v>
      </c>
      <c r="X3" s="5" t="s">
        <v>134</v>
      </c>
      <c r="Y3" s="5" t="s">
        <v>135</v>
      </c>
    </row>
    <row r="4" spans="2:25" ht="14.25" customHeight="1" x14ac:dyDescent="0.45">
      <c r="B4" s="58">
        <v>1</v>
      </c>
      <c r="C4" s="58" t="s">
        <v>39</v>
      </c>
      <c r="D4" s="58" t="s">
        <v>57</v>
      </c>
      <c r="E4" s="58" t="s">
        <v>46</v>
      </c>
      <c r="F4" s="58" t="s">
        <v>160</v>
      </c>
      <c r="G4" s="58">
        <v>1</v>
      </c>
      <c r="H4" s="58">
        <v>1</v>
      </c>
      <c r="I4" s="58">
        <v>1</v>
      </c>
      <c r="K4" s="24" t="s">
        <v>135</v>
      </c>
      <c r="L4" s="24">
        <f>COUNTIF(C3:C30, "5 Musketeers")</f>
        <v>6</v>
      </c>
      <c r="M4" s="24">
        <f>COUNTIF(D3:D30, "5 Musketeers")</f>
        <v>3</v>
      </c>
      <c r="N4" s="23">
        <f t="shared" si="0"/>
        <v>0.66666666666666663</v>
      </c>
      <c r="O4" s="24">
        <f>IF(AND(N4&gt;N3, N4&gt;N5), 3, IF(OR(N4&gt;N3, N4&gt;N5), 2, 1))</f>
        <v>3</v>
      </c>
      <c r="Q4" s="3" t="s">
        <v>36</v>
      </c>
      <c r="R4" s="19">
        <f t="shared" si="1"/>
        <v>1</v>
      </c>
      <c r="S4" s="20">
        <f t="shared" si="2"/>
        <v>1</v>
      </c>
      <c r="T4" s="20">
        <f t="shared" si="3"/>
        <v>0</v>
      </c>
      <c r="U4" s="20">
        <f t="shared" si="4"/>
        <v>0</v>
      </c>
      <c r="W4" s="24" t="str">
        <f>IF(AND(C4="Loose Gooses",D4="Wet Willies"),"LG/WW", IF(AND(C4="Loose Gooses",D4="5 Musketeers"),"LG/5M", ""))</f>
        <v/>
      </c>
      <c r="X4" s="24" t="str">
        <f>IF(AND(C4="Wet Willies",D4="Loose Gooses"),"WW/LG", IF(AND(C4="Wet Willies",D4="5 Musketeers"),"WW/5M", ""))</f>
        <v>WW/LG</v>
      </c>
      <c r="Y4" s="24" t="str">
        <f>IF(AND(C4="5 Musketeers",D4="Loose Gooses"),"5M/LG", IF(AND($C4="5 Musketeers",$D4="Wet Willies"),"5M/WW", ""))</f>
        <v/>
      </c>
    </row>
    <row r="5" spans="2:25" ht="14.25" customHeight="1" x14ac:dyDescent="0.45">
      <c r="B5" s="58">
        <v>2</v>
      </c>
      <c r="C5" s="58" t="s">
        <v>39</v>
      </c>
      <c r="D5" s="58" t="s">
        <v>34</v>
      </c>
      <c r="E5" s="58" t="s">
        <v>36</v>
      </c>
      <c r="F5" s="58" t="s">
        <v>160</v>
      </c>
      <c r="G5" s="58">
        <v>2</v>
      </c>
      <c r="H5" s="58">
        <v>1</v>
      </c>
      <c r="I5" s="58">
        <v>1</v>
      </c>
      <c r="K5" s="24" t="s">
        <v>134</v>
      </c>
      <c r="L5" s="24">
        <f>COUNTIF(C3:C30, "Wet Willies")</f>
        <v>4</v>
      </c>
      <c r="M5" s="24">
        <f>COUNTIF(D3:D30, "Wet Willies")</f>
        <v>4</v>
      </c>
      <c r="N5" s="23">
        <f t="shared" si="0"/>
        <v>0.5</v>
      </c>
      <c r="O5" s="24">
        <f>IF(AND(N5&gt;N4, N5&gt;N3), 3, IF(OR(N5&gt;N4, N5&gt;N3), 2, 1))</f>
        <v>2</v>
      </c>
      <c r="Q5" s="3" t="s">
        <v>38</v>
      </c>
      <c r="R5" s="19">
        <f t="shared" si="1"/>
        <v>1</v>
      </c>
      <c r="S5" s="20">
        <f t="shared" si="2"/>
        <v>1</v>
      </c>
      <c r="T5" s="20">
        <f t="shared" si="3"/>
        <v>0</v>
      </c>
      <c r="U5" s="20">
        <f t="shared" si="4"/>
        <v>0</v>
      </c>
      <c r="W5" s="24" t="str">
        <f t="shared" ref="W5:W28" si="5">IF(AND(C5="Loose Gooses",D5="Wet Willies"),"LG/WW", IF(AND(C5="Loose Gooses",D5="5 Musketeers"),"LG/5M", ""))</f>
        <v/>
      </c>
      <c r="X5" s="24" t="str">
        <f t="shared" ref="X5:X28" si="6">IF(AND(C5="Wet Willies",D5="Loose Gooses"),"WW/LG", IF(AND(C5="Wet Willies",D5="5 Musketeers"),"WW/5M", ""))</f>
        <v>WW/5M</v>
      </c>
      <c r="Y5" s="24" t="str">
        <f t="shared" ref="Y5:Y28" si="7">IF(AND(C5="5 Musketeers",D5="Loose Gooses"),"5M/LG", IF(AND($C5="5 Musketeers",$D5="Wet Willies"),"5M/WW", ""))</f>
        <v/>
      </c>
    </row>
    <row r="6" spans="2:25" ht="14.25" customHeight="1" x14ac:dyDescent="0.45">
      <c r="B6" s="58">
        <v>3</v>
      </c>
      <c r="C6" s="58" t="s">
        <v>39</v>
      </c>
      <c r="D6" s="58" t="s">
        <v>57</v>
      </c>
      <c r="E6" s="58" t="s">
        <v>76</v>
      </c>
      <c r="F6" s="58" t="s">
        <v>160</v>
      </c>
      <c r="G6" s="58">
        <v>3</v>
      </c>
      <c r="H6" s="58">
        <v>2</v>
      </c>
      <c r="I6" s="58">
        <v>1</v>
      </c>
      <c r="Q6" s="3" t="s">
        <v>44</v>
      </c>
      <c r="R6" s="19">
        <f t="shared" si="1"/>
        <v>1</v>
      </c>
      <c r="S6" s="20">
        <f t="shared" si="2"/>
        <v>1</v>
      </c>
      <c r="T6" s="20">
        <f t="shared" si="3"/>
        <v>0</v>
      </c>
      <c r="U6" s="20">
        <f t="shared" si="4"/>
        <v>0</v>
      </c>
      <c r="W6" s="24" t="str">
        <f t="shared" si="5"/>
        <v/>
      </c>
      <c r="X6" s="24" t="str">
        <f t="shared" si="6"/>
        <v>WW/LG</v>
      </c>
      <c r="Y6" s="24" t="str">
        <f t="shared" si="7"/>
        <v/>
      </c>
    </row>
    <row r="7" spans="2:25" ht="14.25" customHeight="1" x14ac:dyDescent="0.45">
      <c r="B7" s="58">
        <v>4</v>
      </c>
      <c r="C7" s="58" t="s">
        <v>34</v>
      </c>
      <c r="D7" s="58" t="s">
        <v>39</v>
      </c>
      <c r="E7" s="58" t="s">
        <v>38</v>
      </c>
      <c r="F7" s="58" t="s">
        <v>160</v>
      </c>
      <c r="G7" s="58">
        <v>1</v>
      </c>
      <c r="H7" s="58">
        <v>1</v>
      </c>
      <c r="I7" s="58">
        <v>1</v>
      </c>
      <c r="Q7" s="3" t="s">
        <v>46</v>
      </c>
      <c r="R7" s="19">
        <f t="shared" si="1"/>
        <v>1</v>
      </c>
      <c r="S7" s="20">
        <f t="shared" si="2"/>
        <v>1</v>
      </c>
      <c r="T7" s="20">
        <f t="shared" si="3"/>
        <v>0</v>
      </c>
      <c r="U7" s="20">
        <f t="shared" si="4"/>
        <v>0</v>
      </c>
      <c r="W7" s="24" t="str">
        <f t="shared" si="5"/>
        <v/>
      </c>
      <c r="X7" s="24" t="str">
        <f t="shared" si="6"/>
        <v/>
      </c>
      <c r="Y7" s="24" t="str">
        <f t="shared" si="7"/>
        <v>5M/WW</v>
      </c>
    </row>
    <row r="8" spans="2:25" ht="14.25" customHeight="1" x14ac:dyDescent="0.45">
      <c r="B8" s="58">
        <v>5</v>
      </c>
      <c r="C8" s="58" t="s">
        <v>34</v>
      </c>
      <c r="D8" s="58" t="s">
        <v>57</v>
      </c>
      <c r="E8" s="58" t="s">
        <v>60</v>
      </c>
      <c r="F8" s="58" t="s">
        <v>124</v>
      </c>
      <c r="G8" s="58">
        <v>2</v>
      </c>
      <c r="H8" s="58">
        <v>3</v>
      </c>
      <c r="I8" s="58">
        <v>2</v>
      </c>
      <c r="Q8" s="3" t="s">
        <v>51</v>
      </c>
      <c r="R8" s="19">
        <f t="shared" si="1"/>
        <v>0</v>
      </c>
      <c r="S8" s="20">
        <f t="shared" si="2"/>
        <v>0</v>
      </c>
      <c r="T8" s="20">
        <f t="shared" si="3"/>
        <v>0</v>
      </c>
      <c r="U8" s="20">
        <f t="shared" si="4"/>
        <v>0</v>
      </c>
      <c r="W8" s="24" t="str">
        <f t="shared" si="5"/>
        <v/>
      </c>
      <c r="X8" s="24" t="str">
        <f t="shared" si="6"/>
        <v/>
      </c>
      <c r="Y8" s="24" t="str">
        <f t="shared" si="7"/>
        <v>5M/LG</v>
      </c>
    </row>
    <row r="9" spans="2:25" ht="14.25" customHeight="1" x14ac:dyDescent="0.45">
      <c r="B9" s="58">
        <v>6</v>
      </c>
      <c r="C9" s="58" t="s">
        <v>39</v>
      </c>
      <c r="D9" s="58" t="s">
        <v>34</v>
      </c>
      <c r="E9" s="58" t="s">
        <v>44</v>
      </c>
      <c r="F9" s="58" t="s">
        <v>160</v>
      </c>
      <c r="G9" s="58">
        <v>1</v>
      </c>
      <c r="H9" s="58">
        <v>1</v>
      </c>
      <c r="I9" s="58">
        <v>1</v>
      </c>
      <c r="Q9" s="3" t="s">
        <v>53</v>
      </c>
      <c r="R9" s="19">
        <f t="shared" si="1"/>
        <v>0</v>
      </c>
      <c r="S9" s="20">
        <f t="shared" si="2"/>
        <v>0</v>
      </c>
      <c r="T9" s="20">
        <f t="shared" si="3"/>
        <v>0</v>
      </c>
      <c r="U9" s="20">
        <f t="shared" si="4"/>
        <v>0</v>
      </c>
      <c r="W9" s="24" t="str">
        <f t="shared" si="5"/>
        <v/>
      </c>
      <c r="X9" s="24" t="str">
        <f t="shared" si="6"/>
        <v>WW/5M</v>
      </c>
      <c r="Y9" s="24" t="str">
        <f t="shared" si="7"/>
        <v/>
      </c>
    </row>
    <row r="10" spans="2:25" ht="14.25" customHeight="1" x14ac:dyDescent="0.45">
      <c r="B10" s="58">
        <v>7</v>
      </c>
      <c r="C10" s="58" t="s">
        <v>57</v>
      </c>
      <c r="D10" s="58" t="s">
        <v>39</v>
      </c>
      <c r="E10" s="58" t="s">
        <v>72</v>
      </c>
      <c r="F10" s="58" t="s">
        <v>160</v>
      </c>
      <c r="G10" s="58">
        <v>1</v>
      </c>
      <c r="H10" s="58">
        <v>1</v>
      </c>
      <c r="I10" s="58">
        <v>1</v>
      </c>
      <c r="Q10" s="3" t="s">
        <v>56</v>
      </c>
      <c r="R10" s="19">
        <f t="shared" si="1"/>
        <v>1</v>
      </c>
      <c r="S10" s="20">
        <f t="shared" si="2"/>
        <v>0</v>
      </c>
      <c r="T10" s="20">
        <f t="shared" si="3"/>
        <v>1</v>
      </c>
      <c r="U10" s="20">
        <f t="shared" si="4"/>
        <v>0</v>
      </c>
      <c r="W10" s="24" t="str">
        <f t="shared" si="5"/>
        <v>LG/WW</v>
      </c>
      <c r="X10" s="24" t="str">
        <f t="shared" si="6"/>
        <v/>
      </c>
      <c r="Y10" s="24" t="str">
        <f t="shared" si="7"/>
        <v/>
      </c>
    </row>
    <row r="11" spans="2:25" ht="14.25" customHeight="1" x14ac:dyDescent="0.45">
      <c r="B11" s="58">
        <v>8</v>
      </c>
      <c r="C11" s="58" t="s">
        <v>34</v>
      </c>
      <c r="D11" s="58" t="s">
        <v>57</v>
      </c>
      <c r="E11" s="58" t="s">
        <v>60</v>
      </c>
      <c r="F11" s="58" t="s">
        <v>160</v>
      </c>
      <c r="G11" s="58">
        <v>1</v>
      </c>
      <c r="H11" s="58">
        <v>1</v>
      </c>
      <c r="I11" s="58">
        <v>1</v>
      </c>
      <c r="Q11" s="3" t="s">
        <v>60</v>
      </c>
      <c r="R11" s="19">
        <f t="shared" si="1"/>
        <v>4</v>
      </c>
      <c r="S11" s="20">
        <f t="shared" si="2"/>
        <v>1</v>
      </c>
      <c r="T11" s="20">
        <f t="shared" si="3"/>
        <v>3</v>
      </c>
      <c r="U11" s="20">
        <f t="shared" si="4"/>
        <v>0</v>
      </c>
      <c r="W11" s="24" t="str">
        <f t="shared" si="5"/>
        <v/>
      </c>
      <c r="X11" s="24" t="str">
        <f t="shared" si="6"/>
        <v/>
      </c>
      <c r="Y11" s="24" t="str">
        <f t="shared" si="7"/>
        <v>5M/LG</v>
      </c>
    </row>
    <row r="12" spans="2:25" ht="14.25" customHeight="1" x14ac:dyDescent="0.45">
      <c r="B12" s="58">
        <v>9</v>
      </c>
      <c r="C12" s="58" t="s">
        <v>34</v>
      </c>
      <c r="D12" s="58" t="s">
        <v>39</v>
      </c>
      <c r="E12" s="58" t="s">
        <v>136</v>
      </c>
      <c r="F12" s="58" t="s">
        <v>160</v>
      </c>
      <c r="G12" s="58">
        <v>2</v>
      </c>
      <c r="H12" s="58">
        <v>2</v>
      </c>
      <c r="I12" s="58">
        <v>1</v>
      </c>
      <c r="Q12" s="3" t="s">
        <v>63</v>
      </c>
      <c r="R12" s="19">
        <f t="shared" si="1"/>
        <v>0</v>
      </c>
      <c r="S12" s="20">
        <f t="shared" si="2"/>
        <v>0</v>
      </c>
      <c r="T12" s="20">
        <f t="shared" si="3"/>
        <v>0</v>
      </c>
      <c r="U12" s="20">
        <f t="shared" si="4"/>
        <v>0</v>
      </c>
      <c r="W12" s="24" t="str">
        <f t="shared" si="5"/>
        <v/>
      </c>
      <c r="X12" s="24" t="str">
        <f t="shared" si="6"/>
        <v/>
      </c>
      <c r="Y12" s="24" t="str">
        <f t="shared" si="7"/>
        <v>5M/WW</v>
      </c>
    </row>
    <row r="13" spans="2:25" ht="14.25" customHeight="1" x14ac:dyDescent="0.45">
      <c r="B13" s="58">
        <v>10</v>
      </c>
      <c r="C13" s="58" t="s">
        <v>34</v>
      </c>
      <c r="D13" s="58" t="s">
        <v>57</v>
      </c>
      <c r="E13" s="58" t="s">
        <v>60</v>
      </c>
      <c r="F13" s="58" t="s">
        <v>124</v>
      </c>
      <c r="G13" s="58">
        <v>3</v>
      </c>
      <c r="H13" s="58">
        <v>2</v>
      </c>
      <c r="I13" s="58">
        <v>1</v>
      </c>
      <c r="Q13" s="3" t="s">
        <v>136</v>
      </c>
      <c r="R13" s="19">
        <f t="shared" si="1"/>
        <v>1</v>
      </c>
      <c r="S13" s="20">
        <f t="shared" si="2"/>
        <v>1</v>
      </c>
      <c r="T13" s="20">
        <f t="shared" si="3"/>
        <v>0</v>
      </c>
      <c r="U13" s="20">
        <f t="shared" si="4"/>
        <v>0</v>
      </c>
      <c r="W13" s="24" t="str">
        <f t="shared" si="5"/>
        <v/>
      </c>
      <c r="X13" s="24" t="str">
        <f t="shared" si="6"/>
        <v/>
      </c>
      <c r="Y13" s="24" t="str">
        <f t="shared" si="7"/>
        <v>5M/LG</v>
      </c>
    </row>
    <row r="14" spans="2:25" ht="14.25" customHeight="1" x14ac:dyDescent="0.45">
      <c r="B14" s="58">
        <v>11</v>
      </c>
      <c r="C14" s="58" t="s">
        <v>34</v>
      </c>
      <c r="D14" s="58" t="s">
        <v>39</v>
      </c>
      <c r="E14" s="58" t="s">
        <v>60</v>
      </c>
      <c r="F14" s="58" t="s">
        <v>124</v>
      </c>
      <c r="G14" s="58">
        <v>4</v>
      </c>
      <c r="H14" s="58">
        <v>3</v>
      </c>
      <c r="I14" s="58">
        <v>2</v>
      </c>
      <c r="Q14" s="3" t="s">
        <v>137</v>
      </c>
      <c r="R14" s="19">
        <f t="shared" si="1"/>
        <v>0</v>
      </c>
      <c r="S14" s="20">
        <f t="shared" si="2"/>
        <v>0</v>
      </c>
      <c r="T14" s="20">
        <f t="shared" si="3"/>
        <v>0</v>
      </c>
      <c r="U14" s="20">
        <f t="shared" si="4"/>
        <v>0</v>
      </c>
      <c r="W14" s="24" t="str">
        <f t="shared" si="5"/>
        <v/>
      </c>
      <c r="X14" s="24" t="str">
        <f t="shared" si="6"/>
        <v/>
      </c>
      <c r="Y14" s="24" t="str">
        <f t="shared" si="7"/>
        <v>5M/WW</v>
      </c>
    </row>
    <row r="15" spans="2:25" ht="14.25" customHeight="1" x14ac:dyDescent="0.45">
      <c r="B15" s="58">
        <v>12</v>
      </c>
      <c r="C15" s="58" t="s">
        <v>57</v>
      </c>
      <c r="D15" s="58" t="s">
        <v>34</v>
      </c>
      <c r="E15" s="58" t="s">
        <v>56</v>
      </c>
      <c r="F15" s="58" t="s">
        <v>124</v>
      </c>
      <c r="G15" s="58">
        <v>1</v>
      </c>
      <c r="H15" s="58">
        <v>1</v>
      </c>
      <c r="I15" s="58">
        <v>1</v>
      </c>
      <c r="Q15" s="3" t="s">
        <v>72</v>
      </c>
      <c r="R15" s="19">
        <f t="shared" si="1"/>
        <v>1</v>
      </c>
      <c r="S15" s="20">
        <f t="shared" si="2"/>
        <v>1</v>
      </c>
      <c r="T15" s="20">
        <f t="shared" si="3"/>
        <v>0</v>
      </c>
      <c r="U15" s="20">
        <f t="shared" si="4"/>
        <v>0</v>
      </c>
      <c r="W15" s="24" t="str">
        <f t="shared" si="5"/>
        <v>LG/5M</v>
      </c>
      <c r="X15" s="24" t="str">
        <f t="shared" si="6"/>
        <v/>
      </c>
      <c r="Y15" s="24" t="str">
        <f t="shared" si="7"/>
        <v/>
      </c>
    </row>
    <row r="16" spans="2:25" ht="14.25" customHeight="1" x14ac:dyDescent="0.45">
      <c r="B16" s="41"/>
      <c r="C16" s="41"/>
      <c r="D16" s="41"/>
      <c r="E16" s="41"/>
      <c r="F16" s="41"/>
      <c r="G16" s="41"/>
      <c r="H16" s="41"/>
      <c r="I16" s="41"/>
      <c r="Q16" s="3" t="s">
        <v>76</v>
      </c>
      <c r="R16" s="19">
        <f t="shared" si="1"/>
        <v>1</v>
      </c>
      <c r="S16" s="20">
        <f t="shared" si="2"/>
        <v>1</v>
      </c>
      <c r="T16" s="20">
        <f t="shared" si="3"/>
        <v>0</v>
      </c>
      <c r="U16" s="20">
        <f t="shared" si="4"/>
        <v>0</v>
      </c>
      <c r="W16" s="24" t="str">
        <f t="shared" si="5"/>
        <v/>
      </c>
      <c r="X16" s="24" t="str">
        <f t="shared" si="6"/>
        <v/>
      </c>
      <c r="Y16" s="24" t="str">
        <f t="shared" si="7"/>
        <v/>
      </c>
    </row>
    <row r="17" spans="2:25" ht="14.25" customHeight="1" x14ac:dyDescent="0.45">
      <c r="B17" s="41"/>
      <c r="C17" s="41"/>
      <c r="D17" s="41"/>
      <c r="E17" s="41"/>
      <c r="F17" s="41"/>
      <c r="G17" s="41"/>
      <c r="H17" s="41"/>
      <c r="I17" s="41"/>
      <c r="Q17" s="3" t="s">
        <v>79</v>
      </c>
      <c r="R17" s="19">
        <f t="shared" si="1"/>
        <v>0</v>
      </c>
      <c r="S17" s="20">
        <f t="shared" si="2"/>
        <v>0</v>
      </c>
      <c r="T17" s="20">
        <f t="shared" si="3"/>
        <v>0</v>
      </c>
      <c r="U17" s="20">
        <f t="shared" si="4"/>
        <v>0</v>
      </c>
      <c r="W17" s="24" t="str">
        <f t="shared" si="5"/>
        <v/>
      </c>
      <c r="X17" s="24" t="str">
        <f t="shared" si="6"/>
        <v/>
      </c>
      <c r="Y17" s="24" t="str">
        <f t="shared" si="7"/>
        <v/>
      </c>
    </row>
    <row r="18" spans="2:25" ht="14.25" customHeight="1" x14ac:dyDescent="0.45">
      <c r="B18" s="41"/>
      <c r="C18" s="41"/>
      <c r="D18" s="41"/>
      <c r="E18" s="41"/>
      <c r="F18" s="41"/>
      <c r="G18" s="41"/>
      <c r="H18" s="41"/>
      <c r="I18" s="41"/>
      <c r="Q18" s="40" t="s">
        <v>154</v>
      </c>
      <c r="R18" s="42">
        <f t="shared" si="1"/>
        <v>0</v>
      </c>
      <c r="S18" s="20">
        <f t="shared" si="2"/>
        <v>0</v>
      </c>
      <c r="T18" s="20">
        <f t="shared" si="3"/>
        <v>0</v>
      </c>
      <c r="U18" s="20">
        <f t="shared" si="4"/>
        <v>0</v>
      </c>
      <c r="W18" s="24" t="str">
        <f t="shared" si="5"/>
        <v/>
      </c>
      <c r="X18" s="24" t="str">
        <f t="shared" si="6"/>
        <v/>
      </c>
      <c r="Y18" s="24" t="str">
        <f t="shared" si="7"/>
        <v/>
      </c>
    </row>
    <row r="19" spans="2:25" ht="14.25" customHeight="1" x14ac:dyDescent="0.45">
      <c r="B19" s="41"/>
      <c r="C19" s="41"/>
      <c r="D19" s="41"/>
      <c r="E19" s="41"/>
      <c r="F19" s="41"/>
      <c r="G19" s="41"/>
      <c r="H19" s="41"/>
      <c r="I19" s="41"/>
      <c r="S19" s="20"/>
      <c r="T19" s="20"/>
      <c r="U19" s="20"/>
      <c r="W19" s="24" t="str">
        <f t="shared" si="5"/>
        <v/>
      </c>
      <c r="X19" s="24" t="str">
        <f t="shared" si="6"/>
        <v/>
      </c>
      <c r="Y19" s="24" t="str">
        <f t="shared" si="7"/>
        <v/>
      </c>
    </row>
    <row r="20" spans="2:25" ht="14.25" customHeight="1" x14ac:dyDescent="0.5">
      <c r="E20" s="56"/>
      <c r="F20" s="56"/>
      <c r="W20" s="24" t="str">
        <f t="shared" si="5"/>
        <v/>
      </c>
      <c r="X20" s="24" t="str">
        <f t="shared" si="6"/>
        <v/>
      </c>
      <c r="Y20" s="24" t="str">
        <f t="shared" si="7"/>
        <v/>
      </c>
    </row>
    <row r="21" spans="2:25" ht="14.25" customHeight="1" x14ac:dyDescent="0.45">
      <c r="W21" s="24" t="str">
        <f t="shared" si="5"/>
        <v/>
      </c>
      <c r="X21" s="24" t="str">
        <f t="shared" si="6"/>
        <v/>
      </c>
      <c r="Y21" s="24" t="str">
        <f t="shared" si="7"/>
        <v/>
      </c>
    </row>
    <row r="22" spans="2:25" ht="14.25" customHeight="1" x14ac:dyDescent="0.45">
      <c r="W22" s="24" t="str">
        <f t="shared" si="5"/>
        <v/>
      </c>
      <c r="X22" s="24" t="str">
        <f t="shared" si="6"/>
        <v/>
      </c>
      <c r="Y22" s="24" t="str">
        <f t="shared" si="7"/>
        <v/>
      </c>
    </row>
    <row r="23" spans="2:25" ht="14.25" customHeight="1" x14ac:dyDescent="0.45">
      <c r="E23" s="24"/>
      <c r="F23" s="24"/>
      <c r="G23" s="24"/>
      <c r="H23" s="24"/>
      <c r="I23" s="24"/>
      <c r="Q23" s="3"/>
      <c r="R23" s="40" t="str">
        <f>R3&amp;","</f>
        <v>0,</v>
      </c>
      <c r="S23" s="40" t="str">
        <f t="shared" ref="S23:U23" si="8">S3&amp;","</f>
        <v>0,</v>
      </c>
      <c r="T23" s="40" t="str">
        <f t="shared" si="8"/>
        <v>0,</v>
      </c>
      <c r="U23" s="40" t="str">
        <f t="shared" si="8"/>
        <v>0,</v>
      </c>
      <c r="W23" s="24" t="str">
        <f t="shared" si="5"/>
        <v/>
      </c>
      <c r="X23" s="24" t="str">
        <f t="shared" si="6"/>
        <v/>
      </c>
      <c r="Y23" s="24" t="str">
        <f t="shared" si="7"/>
        <v/>
      </c>
    </row>
    <row r="24" spans="2:25" ht="14.25" customHeight="1" x14ac:dyDescent="0.45">
      <c r="E24" s="25"/>
      <c r="F24" s="24"/>
      <c r="G24" s="24"/>
      <c r="H24" s="24"/>
      <c r="I24" s="24"/>
      <c r="R24" s="40" t="str">
        <f t="shared" ref="R24:U38" si="9">R4&amp;","</f>
        <v>1,</v>
      </c>
      <c r="S24" s="40" t="str">
        <f t="shared" si="9"/>
        <v>1,</v>
      </c>
      <c r="T24" s="40" t="str">
        <f t="shared" si="9"/>
        <v>0,</v>
      </c>
      <c r="U24" s="40" t="str">
        <f t="shared" si="9"/>
        <v>0,</v>
      </c>
      <c r="W24" s="24" t="str">
        <f t="shared" si="5"/>
        <v/>
      </c>
      <c r="X24" s="24" t="str">
        <f t="shared" si="6"/>
        <v/>
      </c>
      <c r="Y24" s="24" t="str">
        <f t="shared" si="7"/>
        <v/>
      </c>
    </row>
    <row r="25" spans="2:25" ht="14.25" customHeight="1" x14ac:dyDescent="0.45">
      <c r="E25" s="25"/>
      <c r="F25" s="24"/>
      <c r="G25" s="24"/>
      <c r="H25" s="24"/>
      <c r="I25" s="24"/>
      <c r="Q25" s="9"/>
      <c r="R25" s="40" t="str">
        <f t="shared" si="9"/>
        <v>1,</v>
      </c>
      <c r="S25" s="40" t="str">
        <f t="shared" si="9"/>
        <v>1,</v>
      </c>
      <c r="T25" s="40" t="str">
        <f t="shared" si="9"/>
        <v>0,</v>
      </c>
      <c r="U25" s="40" t="str">
        <f t="shared" si="9"/>
        <v>0,</v>
      </c>
      <c r="W25" s="24" t="str">
        <f t="shared" si="5"/>
        <v/>
      </c>
      <c r="X25" s="24" t="str">
        <f t="shared" si="6"/>
        <v/>
      </c>
      <c r="Y25" s="24" t="str">
        <f t="shared" si="7"/>
        <v/>
      </c>
    </row>
    <row r="26" spans="2:25" ht="14.25" customHeight="1" x14ac:dyDescent="0.45">
      <c r="E26" s="25"/>
      <c r="F26" s="24"/>
      <c r="G26" s="24"/>
      <c r="H26" s="24"/>
      <c r="I26" s="24"/>
      <c r="Q26" s="26"/>
      <c r="R26" s="40" t="str">
        <f t="shared" si="9"/>
        <v>1,</v>
      </c>
      <c r="S26" s="40" t="str">
        <f t="shared" si="9"/>
        <v>1,</v>
      </c>
      <c r="T26" s="40" t="str">
        <f t="shared" si="9"/>
        <v>0,</v>
      </c>
      <c r="U26" s="40" t="str">
        <f t="shared" si="9"/>
        <v>0,</v>
      </c>
      <c r="W26" s="24" t="str">
        <f t="shared" si="5"/>
        <v/>
      </c>
      <c r="X26" s="24" t="str">
        <f t="shared" si="6"/>
        <v/>
      </c>
      <c r="Y26" s="24" t="str">
        <f t="shared" si="7"/>
        <v/>
      </c>
    </row>
    <row r="27" spans="2:25" ht="14.25" customHeight="1" x14ac:dyDescent="0.45">
      <c r="E27" s="25"/>
      <c r="F27" s="24"/>
      <c r="G27" s="24"/>
      <c r="H27" s="24"/>
      <c r="I27" s="24"/>
      <c r="R27" s="40" t="str">
        <f t="shared" si="9"/>
        <v>1,</v>
      </c>
      <c r="S27" s="40" t="str">
        <f t="shared" si="9"/>
        <v>1,</v>
      </c>
      <c r="T27" s="40" t="str">
        <f t="shared" si="9"/>
        <v>0,</v>
      </c>
      <c r="U27" s="40" t="str">
        <f t="shared" si="9"/>
        <v>0,</v>
      </c>
      <c r="W27" s="24" t="str">
        <f t="shared" si="5"/>
        <v/>
      </c>
      <c r="X27" s="24" t="str">
        <f t="shared" si="6"/>
        <v/>
      </c>
      <c r="Y27" s="24" t="str">
        <f t="shared" si="7"/>
        <v/>
      </c>
    </row>
    <row r="28" spans="2:25" ht="14.25" customHeight="1" x14ac:dyDescent="0.45">
      <c r="E28" s="25"/>
      <c r="F28" s="24"/>
      <c r="G28" s="24"/>
      <c r="H28" s="24"/>
      <c r="I28" s="24"/>
      <c r="R28" s="40" t="str">
        <f t="shared" si="9"/>
        <v>0,</v>
      </c>
      <c r="S28" s="40" t="str">
        <f t="shared" si="9"/>
        <v>0,</v>
      </c>
      <c r="T28" s="40" t="str">
        <f t="shared" si="9"/>
        <v>0,</v>
      </c>
      <c r="U28" s="40" t="str">
        <f t="shared" si="9"/>
        <v>0,</v>
      </c>
      <c r="W28" s="24" t="str">
        <f t="shared" si="5"/>
        <v/>
      </c>
      <c r="X28" s="24" t="str">
        <f t="shared" si="6"/>
        <v/>
      </c>
      <c r="Y28" s="24" t="str">
        <f t="shared" si="7"/>
        <v/>
      </c>
    </row>
    <row r="29" spans="2:25" ht="14.25" customHeight="1" x14ac:dyDescent="0.45">
      <c r="E29" s="25"/>
      <c r="F29" s="24"/>
      <c r="G29" s="24"/>
      <c r="H29" s="24"/>
      <c r="I29" s="24"/>
      <c r="R29" s="40" t="str">
        <f t="shared" si="9"/>
        <v>0,</v>
      </c>
      <c r="S29" s="40" t="str">
        <f t="shared" si="9"/>
        <v>0,</v>
      </c>
      <c r="T29" s="40" t="str">
        <f t="shared" si="9"/>
        <v>0,</v>
      </c>
      <c r="U29" s="40" t="str">
        <f t="shared" si="9"/>
        <v>0,</v>
      </c>
    </row>
    <row r="30" spans="2:25" ht="14.25" customHeight="1" x14ac:dyDescent="0.45">
      <c r="E30" s="25"/>
      <c r="F30" s="24"/>
      <c r="G30" s="24"/>
      <c r="H30" s="24"/>
      <c r="I30" s="24"/>
      <c r="R30" s="40" t="str">
        <f t="shared" si="9"/>
        <v>1,</v>
      </c>
      <c r="S30" s="40" t="str">
        <f t="shared" si="9"/>
        <v>0,</v>
      </c>
      <c r="T30" s="40" t="str">
        <f t="shared" si="9"/>
        <v>1,</v>
      </c>
      <c r="U30" s="40" t="str">
        <f t="shared" si="9"/>
        <v>0,</v>
      </c>
    </row>
    <row r="31" spans="2:25" ht="14.25" customHeight="1" x14ac:dyDescent="0.45">
      <c r="R31" s="40" t="str">
        <f t="shared" si="9"/>
        <v>4,</v>
      </c>
      <c r="S31" s="40" t="str">
        <f t="shared" si="9"/>
        <v>1,</v>
      </c>
      <c r="T31" s="40" t="str">
        <f t="shared" si="9"/>
        <v>3,</v>
      </c>
      <c r="U31" s="40" t="str">
        <f t="shared" si="9"/>
        <v>0,</v>
      </c>
    </row>
    <row r="32" spans="2:25" ht="14.25" customHeight="1" x14ac:dyDescent="0.45">
      <c r="R32" s="40" t="str">
        <f t="shared" si="9"/>
        <v>0,</v>
      </c>
      <c r="S32" s="40" t="str">
        <f t="shared" si="9"/>
        <v>0,</v>
      </c>
      <c r="T32" s="40" t="str">
        <f t="shared" si="9"/>
        <v>0,</v>
      </c>
      <c r="U32" s="40" t="str">
        <f t="shared" si="9"/>
        <v>0,</v>
      </c>
    </row>
    <row r="33" spans="17:21" ht="14.25" customHeight="1" x14ac:dyDescent="0.45">
      <c r="R33" s="40" t="str">
        <f t="shared" si="9"/>
        <v>1,</v>
      </c>
      <c r="S33" s="40" t="str">
        <f t="shared" si="9"/>
        <v>1,</v>
      </c>
      <c r="T33" s="40" t="str">
        <f t="shared" si="9"/>
        <v>0,</v>
      </c>
      <c r="U33" s="40" t="str">
        <f t="shared" si="9"/>
        <v>0,</v>
      </c>
    </row>
    <row r="34" spans="17:21" ht="14.25" customHeight="1" x14ac:dyDescent="0.45">
      <c r="R34" s="40" t="str">
        <f t="shared" si="9"/>
        <v>0,</v>
      </c>
      <c r="S34" s="40" t="str">
        <f t="shared" si="9"/>
        <v>0,</v>
      </c>
      <c r="T34" s="40" t="str">
        <f t="shared" si="9"/>
        <v>0,</v>
      </c>
      <c r="U34" s="40" t="str">
        <f t="shared" si="9"/>
        <v>0,</v>
      </c>
    </row>
    <row r="35" spans="17:21" ht="14.25" customHeight="1" x14ac:dyDescent="0.45">
      <c r="R35" s="40" t="str">
        <f t="shared" si="9"/>
        <v>1,</v>
      </c>
      <c r="S35" s="40" t="str">
        <f t="shared" si="9"/>
        <v>1,</v>
      </c>
      <c r="T35" s="40" t="str">
        <f t="shared" si="9"/>
        <v>0,</v>
      </c>
      <c r="U35" s="40" t="str">
        <f t="shared" si="9"/>
        <v>0,</v>
      </c>
    </row>
    <row r="36" spans="17:21" ht="14.25" customHeight="1" x14ac:dyDescent="0.45">
      <c r="R36" s="40" t="str">
        <f t="shared" si="9"/>
        <v>1,</v>
      </c>
      <c r="S36" s="40" t="str">
        <f t="shared" si="9"/>
        <v>1,</v>
      </c>
      <c r="T36" s="40" t="str">
        <f t="shared" si="9"/>
        <v>0,</v>
      </c>
      <c r="U36" s="40" t="str">
        <f t="shared" si="9"/>
        <v>0,</v>
      </c>
    </row>
    <row r="37" spans="17:21" ht="14.25" customHeight="1" x14ac:dyDescent="0.45">
      <c r="R37" s="40" t="str">
        <f t="shared" si="9"/>
        <v>0,</v>
      </c>
      <c r="S37" s="40" t="str">
        <f t="shared" si="9"/>
        <v>0,</v>
      </c>
      <c r="T37" s="40" t="str">
        <f t="shared" si="9"/>
        <v>0,</v>
      </c>
      <c r="U37" s="40" t="str">
        <f t="shared" si="9"/>
        <v>0,</v>
      </c>
    </row>
    <row r="38" spans="17:21" ht="14.25" customHeight="1" x14ac:dyDescent="0.45">
      <c r="R38" s="40" t="str">
        <f t="shared" si="9"/>
        <v>0,</v>
      </c>
      <c r="S38" s="40" t="str">
        <f t="shared" si="9"/>
        <v>0,</v>
      </c>
      <c r="T38" s="40" t="str">
        <f t="shared" si="9"/>
        <v>0,</v>
      </c>
      <c r="U38" s="40" t="str">
        <f t="shared" si="9"/>
        <v>0,</v>
      </c>
    </row>
    <row r="39" spans="17:21" ht="14.25" customHeight="1" x14ac:dyDescent="0.45">
      <c r="S39" s="19"/>
      <c r="T39" s="19"/>
      <c r="U39" s="19"/>
    </row>
    <row r="40" spans="17:21" ht="14.25" customHeight="1" x14ac:dyDescent="0.45">
      <c r="S40" s="19"/>
      <c r="T40" s="19"/>
      <c r="U40" s="19"/>
    </row>
    <row r="41" spans="17:21" ht="14.25" customHeight="1" x14ac:dyDescent="0.45">
      <c r="S41" s="19"/>
      <c r="T41" s="19"/>
      <c r="U41" s="19"/>
    </row>
    <row r="42" spans="17:21" ht="14.25" customHeight="1" x14ac:dyDescent="0.45"/>
    <row r="43" spans="17:21" ht="14.25" customHeight="1" x14ac:dyDescent="0.45">
      <c r="Q43" s="40" t="str">
        <f>CHAR(34)&amp;"Date"&amp;CHAR(34)&amp;":["&amp;CHAR(34)&amp;"18-Apr"&amp;CHAR(34)&amp;"],"</f>
        <v>"Date":["18-Apr"],</v>
      </c>
    </row>
    <row r="44" spans="17:21" ht="14.25" customHeight="1" x14ac:dyDescent="0.45">
      <c r="Q44" s="40" t="str">
        <f>CHAR(34)&amp;"Points"&amp;CHAR(34)&amp;":["&amp;R23&amp;R24&amp;R25&amp;R26&amp;R27&amp;R28&amp;R29&amp;R30&amp;R31&amp;R32&amp;R33&amp;R34&amp;R35&amp;R36&amp;R37&amp;R38&amp;"],"</f>
        <v>"Points":[0,1,1,1,1,0,0,1,4,0,1,0,1,1,0,0,],</v>
      </c>
    </row>
    <row r="45" spans="17:21" ht="14.25" customHeight="1" x14ac:dyDescent="0.45">
      <c r="Q45" s="40" t="str">
        <f>CHAR(34)&amp;"Finishes"&amp;CHAR(34)&amp;":["&amp;S23&amp;S24&amp;S25&amp;S26&amp;S27&amp;S28&amp;S29&amp;S30&amp;S31&amp;S32&amp;S33&amp;S34&amp;S35&amp;S36&amp;S37&amp;S38&amp;"],"</f>
        <v>"Finishes":[0,1,1,1,1,0,0,0,1,0,1,0,1,1,0,0,],</v>
      </c>
    </row>
    <row r="46" spans="17:21" ht="14.25" customHeight="1" x14ac:dyDescent="0.45">
      <c r="Q46" s="40" t="str">
        <f>CHAR(34)&amp;"Midrange"&amp;CHAR(34)&amp;":["&amp;T23&amp;T24&amp;T25&amp;T26&amp;T27&amp;T28&amp;T29&amp;T30&amp;T31&amp;T32&amp;T33&amp;T34&amp;T35&amp;T36&amp;T37&amp;T38&amp;"],"</f>
        <v>"Midrange":[0,0,0,0,0,0,0,1,3,0,0,0,0,0,0,0,],</v>
      </c>
    </row>
    <row r="47" spans="17:21" ht="14.25" customHeight="1" x14ac:dyDescent="0.45">
      <c r="Q47" s="40" t="str">
        <f>CHAR(34)&amp;"ThreePointers"&amp;CHAR(34)&amp;":["&amp;U23&amp;U24&amp;U25&amp;U26&amp;U27&amp;U28&amp;U29&amp;U30&amp;U31&amp;U32&amp;U33&amp;U34&amp;U35&amp;U36&amp;U37&amp;U38&amp;"]"</f>
        <v>"ThreePointers":[0,0,0,0,0,0,0,0,0,0,0,0,0,0,0,0,]</v>
      </c>
    </row>
    <row r="48" spans="17:21" ht="14.25" customHeight="1" x14ac:dyDescent="0.45"/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07ADA-4AE3-448A-96DF-C6B453B6FF51}">
  <dimension ref="B1:Y1000"/>
  <sheetViews>
    <sheetView topLeftCell="G1" zoomScale="145" zoomScaleNormal="145" workbookViewId="0">
      <selection activeCell="N8" sqref="N8"/>
    </sheetView>
  </sheetViews>
  <sheetFormatPr defaultColWidth="14.3984375" defaultRowHeight="15" customHeight="1" x14ac:dyDescent="0.45"/>
  <cols>
    <col min="1" max="1" width="8.73046875" style="40" customWidth="1"/>
    <col min="2" max="2" width="13.1328125" style="40" customWidth="1"/>
    <col min="3" max="3" width="11.73046875" style="40" customWidth="1"/>
    <col min="4" max="4" width="14" style="40" customWidth="1"/>
    <col min="5" max="17" width="8.73046875" style="40" customWidth="1"/>
    <col min="18" max="18" width="10.73046875" style="40" customWidth="1"/>
    <col min="19" max="26" width="8.73046875" style="40" customWidth="1"/>
    <col min="27" max="16384" width="14.3984375" style="40"/>
  </cols>
  <sheetData>
    <row r="1" spans="2:25" ht="14.25" customHeight="1" x14ac:dyDescent="0.45"/>
    <row r="2" spans="2:25" ht="14.25" customHeight="1" x14ac:dyDescent="0.45">
      <c r="B2" s="24" t="s">
        <v>122</v>
      </c>
      <c r="C2" s="4">
        <v>45035</v>
      </c>
      <c r="K2" s="5" t="s">
        <v>123</v>
      </c>
      <c r="L2" s="5" t="s">
        <v>102</v>
      </c>
      <c r="M2" s="5" t="s">
        <v>103</v>
      </c>
      <c r="N2" s="5" t="s">
        <v>96</v>
      </c>
      <c r="O2" s="5" t="s">
        <v>8</v>
      </c>
      <c r="Q2" s="5" t="s">
        <v>97</v>
      </c>
      <c r="R2" s="24" t="s">
        <v>8</v>
      </c>
      <c r="S2" s="3" t="s">
        <v>9</v>
      </c>
      <c r="T2" s="3" t="s">
        <v>124</v>
      </c>
      <c r="U2" s="3" t="s">
        <v>125</v>
      </c>
    </row>
    <row r="3" spans="2:25" ht="14.25" customHeight="1" x14ac:dyDescent="0.45">
      <c r="B3" s="37" t="s">
        <v>126</v>
      </c>
      <c r="C3" s="37" t="s">
        <v>127</v>
      </c>
      <c r="D3" s="37" t="s">
        <v>128</v>
      </c>
      <c r="E3" s="37" t="s">
        <v>129</v>
      </c>
      <c r="F3" s="37" t="s">
        <v>130</v>
      </c>
      <c r="G3" s="37" t="s">
        <v>131</v>
      </c>
      <c r="H3" s="37" t="s">
        <v>132</v>
      </c>
      <c r="I3" s="37" t="s">
        <v>139</v>
      </c>
      <c r="K3" s="24" t="s">
        <v>133</v>
      </c>
      <c r="L3" s="24">
        <f>COUNTIF(C3:C30, "Loose Gooses")</f>
        <v>7</v>
      </c>
      <c r="M3" s="24">
        <f>COUNTIF(D3:D30, "Loose Gooses")</f>
        <v>9</v>
      </c>
      <c r="N3" s="23">
        <f t="shared" ref="N3:N5" si="0">L3/(L3+M3)</f>
        <v>0.4375</v>
      </c>
      <c r="O3" s="24">
        <f>IF(AND(N3&gt;N4, N3&gt;N5), 3, IF(OR(N3&gt;N4, N3&gt;N5), 2, 1))</f>
        <v>1</v>
      </c>
      <c r="Q3" s="3" t="s">
        <v>33</v>
      </c>
      <c r="R3" s="19">
        <f t="shared" ref="R3:R18" si="1">COUNTIF($E$3:$E$27, Q3)+U3</f>
        <v>1</v>
      </c>
      <c r="S3" s="20">
        <f t="shared" ref="S3:S18" si="2">COUNTIFS($E$3:$E$27, $Q3,$F$3:$F$27,"Finish")</f>
        <v>1</v>
      </c>
      <c r="T3" s="20">
        <f t="shared" ref="T3:T18" si="3">COUNTIFS($E$3:$E$27, $Q3,$F$3:$F$27,"Midrange")</f>
        <v>0</v>
      </c>
      <c r="U3" s="20">
        <f t="shared" ref="U3:U18" si="4">COUNTIFS($E$3:$E$27, $Q3,$F$3:$F$27,"Three Pointer")</f>
        <v>0</v>
      </c>
      <c r="V3" s="5"/>
      <c r="W3" s="5" t="s">
        <v>133</v>
      </c>
      <c r="X3" s="5" t="s">
        <v>134</v>
      </c>
      <c r="Y3" s="5" t="s">
        <v>135</v>
      </c>
    </row>
    <row r="4" spans="2:25" ht="14.25" customHeight="1" x14ac:dyDescent="0.45">
      <c r="B4" s="58">
        <v>1</v>
      </c>
      <c r="C4" s="58" t="s">
        <v>34</v>
      </c>
      <c r="D4" s="58" t="s">
        <v>57</v>
      </c>
      <c r="E4" s="58" t="s">
        <v>38</v>
      </c>
      <c r="F4" s="58" t="s">
        <v>160</v>
      </c>
      <c r="G4" s="58">
        <v>1</v>
      </c>
      <c r="H4" s="58">
        <v>1</v>
      </c>
      <c r="I4" s="58">
        <v>1</v>
      </c>
      <c r="K4" s="24" t="s">
        <v>135</v>
      </c>
      <c r="L4" s="24">
        <f>COUNTIF(C3:C30, "5 Musketeers")</f>
        <v>10</v>
      </c>
      <c r="M4" s="24">
        <f>COUNTIF(D3:D30, "5 Musketeers")</f>
        <v>8</v>
      </c>
      <c r="N4" s="23">
        <f t="shared" si="0"/>
        <v>0.55555555555555558</v>
      </c>
      <c r="O4" s="24">
        <f>IF(AND(N4&gt;N3, N4&gt;N5), 3, IF(OR(N4&gt;N3, N4&gt;N5), 2, 1))</f>
        <v>3</v>
      </c>
      <c r="Q4" s="3" t="s">
        <v>36</v>
      </c>
      <c r="R4" s="19">
        <f t="shared" si="1"/>
        <v>1</v>
      </c>
      <c r="S4" s="20">
        <f t="shared" si="2"/>
        <v>1</v>
      </c>
      <c r="T4" s="20">
        <f t="shared" si="3"/>
        <v>0</v>
      </c>
      <c r="U4" s="20">
        <f t="shared" si="4"/>
        <v>0</v>
      </c>
      <c r="W4" s="24" t="str">
        <f>IF(AND(C4="Loose Gooses",D4="Wet Willies"),"LG/WW", IF(AND(C4="Loose Gooses",D4="5 Musketeers"),"LG/5M", ""))</f>
        <v/>
      </c>
      <c r="X4" s="24" t="str">
        <f>IF(AND(C4="Wet Willies",D4="Loose Gooses"),"WW/LG", IF(AND(C4="Wet Willies",D4="5 Musketeers"),"WW/5M", ""))</f>
        <v/>
      </c>
      <c r="Y4" s="24" t="str">
        <f>IF(AND(C4="5 Musketeers",D4="Loose Gooses"),"5M/LG", IF(AND($C4="5 Musketeers",$D4="Wet Willies"),"5M/WW", ""))</f>
        <v>5M/LG</v>
      </c>
    </row>
    <row r="5" spans="2:25" ht="14.25" customHeight="1" x14ac:dyDescent="0.45">
      <c r="B5" s="58">
        <v>2</v>
      </c>
      <c r="C5" s="58" t="s">
        <v>39</v>
      </c>
      <c r="D5" s="58" t="s">
        <v>34</v>
      </c>
      <c r="E5" s="58" t="s">
        <v>51</v>
      </c>
      <c r="F5" s="58" t="s">
        <v>124</v>
      </c>
      <c r="G5" s="58">
        <v>1</v>
      </c>
      <c r="H5" s="58">
        <v>1</v>
      </c>
      <c r="I5" s="58">
        <v>1</v>
      </c>
      <c r="K5" s="24" t="s">
        <v>134</v>
      </c>
      <c r="L5" s="24">
        <f>COUNTIF(C3:C30, "Wet Willies")</f>
        <v>8</v>
      </c>
      <c r="M5" s="24">
        <f>COUNTIF(D3:D30, "Wet Willies")</f>
        <v>8</v>
      </c>
      <c r="N5" s="23">
        <f t="shared" si="0"/>
        <v>0.5</v>
      </c>
      <c r="O5" s="24">
        <f>IF(AND(N5&gt;N4, N5&gt;N3), 3, IF(OR(N5&gt;N4, N5&gt;N3), 2, 1))</f>
        <v>2</v>
      </c>
      <c r="Q5" s="3" t="s">
        <v>38</v>
      </c>
      <c r="R5" s="19">
        <f t="shared" si="1"/>
        <v>5</v>
      </c>
      <c r="S5" s="20">
        <f t="shared" si="2"/>
        <v>5</v>
      </c>
      <c r="T5" s="20">
        <f t="shared" si="3"/>
        <v>0</v>
      </c>
      <c r="U5" s="20">
        <f t="shared" si="4"/>
        <v>0</v>
      </c>
      <c r="W5" s="24" t="str">
        <f t="shared" ref="W5:W28" si="5">IF(AND(C5="Loose Gooses",D5="Wet Willies"),"LG/WW", IF(AND(C5="Loose Gooses",D5="5 Musketeers"),"LG/5M", ""))</f>
        <v/>
      </c>
      <c r="X5" s="24" t="str">
        <f t="shared" ref="X5:X28" si="6">IF(AND(C5="Wet Willies",D5="Loose Gooses"),"WW/LG", IF(AND(C5="Wet Willies",D5="5 Musketeers"),"WW/5M", ""))</f>
        <v>WW/5M</v>
      </c>
      <c r="Y5" s="24" t="str">
        <f t="shared" ref="Y5:Y28" si="7">IF(AND(C5="5 Musketeers",D5="Loose Gooses"),"5M/LG", IF(AND($C5="5 Musketeers",$D5="Wet Willies"),"5M/WW", ""))</f>
        <v/>
      </c>
    </row>
    <row r="6" spans="2:25" ht="14.25" customHeight="1" x14ac:dyDescent="0.45">
      <c r="B6" s="58">
        <v>3</v>
      </c>
      <c r="C6" s="58" t="s">
        <v>39</v>
      </c>
      <c r="D6" s="58" t="s">
        <v>57</v>
      </c>
      <c r="E6" s="58" t="s">
        <v>76</v>
      </c>
      <c r="F6" s="58" t="s">
        <v>160</v>
      </c>
      <c r="G6" s="58">
        <v>2</v>
      </c>
      <c r="H6" s="58">
        <v>2</v>
      </c>
      <c r="I6" s="58">
        <v>1</v>
      </c>
      <c r="Q6" s="3" t="s">
        <v>44</v>
      </c>
      <c r="R6" s="19">
        <f t="shared" si="1"/>
        <v>4</v>
      </c>
      <c r="S6" s="20">
        <f t="shared" si="2"/>
        <v>4</v>
      </c>
      <c r="T6" s="20">
        <f t="shared" si="3"/>
        <v>0</v>
      </c>
      <c r="U6" s="20">
        <f t="shared" si="4"/>
        <v>0</v>
      </c>
      <c r="W6" s="24" t="str">
        <f t="shared" si="5"/>
        <v/>
      </c>
      <c r="X6" s="24" t="str">
        <f t="shared" si="6"/>
        <v>WW/LG</v>
      </c>
      <c r="Y6" s="24" t="str">
        <f t="shared" si="7"/>
        <v/>
      </c>
    </row>
    <row r="7" spans="2:25" ht="14.25" customHeight="1" x14ac:dyDescent="0.45">
      <c r="B7" s="58">
        <v>4</v>
      </c>
      <c r="C7" s="58" t="s">
        <v>39</v>
      </c>
      <c r="D7" s="58" t="s">
        <v>34</v>
      </c>
      <c r="E7" s="58" t="s">
        <v>44</v>
      </c>
      <c r="F7" s="58" t="s">
        <v>160</v>
      </c>
      <c r="G7" s="58">
        <v>3</v>
      </c>
      <c r="H7" s="58">
        <v>2</v>
      </c>
      <c r="I7" s="58">
        <v>1</v>
      </c>
      <c r="Q7" s="3" t="s">
        <v>46</v>
      </c>
      <c r="R7" s="19">
        <f t="shared" si="1"/>
        <v>0</v>
      </c>
      <c r="S7" s="20">
        <f t="shared" si="2"/>
        <v>0</v>
      </c>
      <c r="T7" s="20">
        <f t="shared" si="3"/>
        <v>0</v>
      </c>
      <c r="U7" s="20">
        <f t="shared" si="4"/>
        <v>0</v>
      </c>
      <c r="W7" s="24" t="str">
        <f t="shared" si="5"/>
        <v/>
      </c>
      <c r="X7" s="24" t="str">
        <f t="shared" si="6"/>
        <v>WW/5M</v>
      </c>
      <c r="Y7" s="24" t="str">
        <f t="shared" si="7"/>
        <v/>
      </c>
    </row>
    <row r="8" spans="2:25" ht="14.25" customHeight="1" x14ac:dyDescent="0.45">
      <c r="B8" s="58">
        <v>5</v>
      </c>
      <c r="C8" s="58" t="s">
        <v>39</v>
      </c>
      <c r="D8" s="58" t="s">
        <v>57</v>
      </c>
      <c r="E8" s="58" t="s">
        <v>36</v>
      </c>
      <c r="F8" s="58" t="s">
        <v>160</v>
      </c>
      <c r="G8" s="58">
        <v>4</v>
      </c>
      <c r="H8" s="58">
        <v>3</v>
      </c>
      <c r="I8" s="58">
        <v>1</v>
      </c>
      <c r="Q8" s="3" t="s">
        <v>51</v>
      </c>
      <c r="R8" s="19">
        <f t="shared" si="1"/>
        <v>1</v>
      </c>
      <c r="S8" s="20">
        <f t="shared" si="2"/>
        <v>0</v>
      </c>
      <c r="T8" s="20">
        <f t="shared" si="3"/>
        <v>1</v>
      </c>
      <c r="U8" s="20">
        <f t="shared" si="4"/>
        <v>0</v>
      </c>
      <c r="W8" s="24" t="str">
        <f t="shared" si="5"/>
        <v/>
      </c>
      <c r="X8" s="24" t="str">
        <f t="shared" si="6"/>
        <v>WW/LG</v>
      </c>
      <c r="Y8" s="24" t="str">
        <f t="shared" si="7"/>
        <v/>
      </c>
    </row>
    <row r="9" spans="2:25" ht="14.25" customHeight="1" x14ac:dyDescent="0.45">
      <c r="B9" s="58">
        <v>6</v>
      </c>
      <c r="C9" s="58" t="s">
        <v>39</v>
      </c>
      <c r="D9" s="58" t="s">
        <v>34</v>
      </c>
      <c r="E9" s="58" t="s">
        <v>44</v>
      </c>
      <c r="F9" s="58" t="s">
        <v>160</v>
      </c>
      <c r="G9" s="58">
        <v>5</v>
      </c>
      <c r="H9" s="58">
        <v>3</v>
      </c>
      <c r="I9" s="58">
        <v>1</v>
      </c>
      <c r="Q9" s="3" t="s">
        <v>53</v>
      </c>
      <c r="R9" s="19">
        <f t="shared" si="1"/>
        <v>0</v>
      </c>
      <c r="S9" s="20">
        <f t="shared" si="2"/>
        <v>0</v>
      </c>
      <c r="T9" s="20">
        <f t="shared" si="3"/>
        <v>0</v>
      </c>
      <c r="U9" s="20">
        <f t="shared" si="4"/>
        <v>0</v>
      </c>
      <c r="W9" s="24" t="str">
        <f t="shared" si="5"/>
        <v/>
      </c>
      <c r="X9" s="24" t="str">
        <f t="shared" si="6"/>
        <v>WW/5M</v>
      </c>
      <c r="Y9" s="24" t="str">
        <f t="shared" si="7"/>
        <v/>
      </c>
    </row>
    <row r="10" spans="2:25" ht="14.25" customHeight="1" x14ac:dyDescent="0.45">
      <c r="B10" s="58">
        <v>7</v>
      </c>
      <c r="C10" s="58" t="s">
        <v>57</v>
      </c>
      <c r="D10" s="58" t="s">
        <v>39</v>
      </c>
      <c r="E10" s="58" t="s">
        <v>137</v>
      </c>
      <c r="F10" s="58" t="s">
        <v>160</v>
      </c>
      <c r="G10" s="58">
        <v>1</v>
      </c>
      <c r="H10" s="58">
        <v>1</v>
      </c>
      <c r="I10" s="58">
        <v>1</v>
      </c>
      <c r="Q10" s="3" t="s">
        <v>56</v>
      </c>
      <c r="R10" s="19">
        <f t="shared" si="1"/>
        <v>4</v>
      </c>
      <c r="S10" s="20">
        <f t="shared" si="2"/>
        <v>1</v>
      </c>
      <c r="T10" s="20">
        <f t="shared" si="3"/>
        <v>3</v>
      </c>
      <c r="U10" s="20">
        <f t="shared" si="4"/>
        <v>0</v>
      </c>
      <c r="W10" s="24" t="str">
        <f t="shared" si="5"/>
        <v>LG/WW</v>
      </c>
      <c r="X10" s="24" t="str">
        <f t="shared" si="6"/>
        <v/>
      </c>
      <c r="Y10" s="24" t="str">
        <f t="shared" si="7"/>
        <v/>
      </c>
    </row>
    <row r="11" spans="2:25" ht="14.25" customHeight="1" x14ac:dyDescent="0.45">
      <c r="B11" s="58">
        <v>8</v>
      </c>
      <c r="C11" s="58" t="s">
        <v>34</v>
      </c>
      <c r="D11" s="58" t="s">
        <v>57</v>
      </c>
      <c r="E11" s="58" t="s">
        <v>38</v>
      </c>
      <c r="F11" s="58" t="s">
        <v>160</v>
      </c>
      <c r="G11" s="58">
        <v>1</v>
      </c>
      <c r="H11" s="58">
        <v>1</v>
      </c>
      <c r="I11" s="58">
        <v>1</v>
      </c>
      <c r="Q11" s="3" t="s">
        <v>60</v>
      </c>
      <c r="R11" s="19">
        <f t="shared" si="1"/>
        <v>3</v>
      </c>
      <c r="S11" s="20">
        <f t="shared" si="2"/>
        <v>0</v>
      </c>
      <c r="T11" s="20">
        <f t="shared" si="3"/>
        <v>3</v>
      </c>
      <c r="U11" s="20">
        <f t="shared" si="4"/>
        <v>0</v>
      </c>
      <c r="W11" s="24" t="str">
        <f t="shared" si="5"/>
        <v/>
      </c>
      <c r="X11" s="24" t="str">
        <f t="shared" si="6"/>
        <v/>
      </c>
      <c r="Y11" s="24" t="str">
        <f t="shared" si="7"/>
        <v>5M/LG</v>
      </c>
    </row>
    <row r="12" spans="2:25" ht="14.25" customHeight="1" x14ac:dyDescent="0.45">
      <c r="B12" s="58">
        <v>9</v>
      </c>
      <c r="C12" s="58" t="s">
        <v>34</v>
      </c>
      <c r="D12" s="58" t="s">
        <v>39</v>
      </c>
      <c r="E12" s="58" t="s">
        <v>38</v>
      </c>
      <c r="F12" s="58" t="s">
        <v>160</v>
      </c>
      <c r="G12" s="58">
        <v>2</v>
      </c>
      <c r="H12" s="58">
        <v>2</v>
      </c>
      <c r="I12" s="58">
        <v>2</v>
      </c>
      <c r="Q12" s="3" t="s">
        <v>63</v>
      </c>
      <c r="R12" s="19">
        <f t="shared" si="1"/>
        <v>1</v>
      </c>
      <c r="S12" s="20">
        <f t="shared" si="2"/>
        <v>0</v>
      </c>
      <c r="T12" s="20">
        <f t="shared" si="3"/>
        <v>1</v>
      </c>
      <c r="U12" s="20">
        <f t="shared" si="4"/>
        <v>0</v>
      </c>
      <c r="W12" s="24" t="str">
        <f t="shared" si="5"/>
        <v/>
      </c>
      <c r="X12" s="24" t="str">
        <f t="shared" si="6"/>
        <v/>
      </c>
      <c r="Y12" s="24" t="str">
        <f t="shared" si="7"/>
        <v>5M/WW</v>
      </c>
    </row>
    <row r="13" spans="2:25" ht="14.25" customHeight="1" x14ac:dyDescent="0.45">
      <c r="B13" s="58">
        <v>10</v>
      </c>
      <c r="C13" s="58" t="s">
        <v>57</v>
      </c>
      <c r="D13" s="58" t="s">
        <v>34</v>
      </c>
      <c r="E13" s="58" t="s">
        <v>56</v>
      </c>
      <c r="F13" s="58" t="s">
        <v>124</v>
      </c>
      <c r="G13" s="58">
        <v>1</v>
      </c>
      <c r="H13" s="58">
        <v>1</v>
      </c>
      <c r="I13" s="58">
        <v>1</v>
      </c>
      <c r="Q13" s="3" t="s">
        <v>136</v>
      </c>
      <c r="R13" s="19">
        <f t="shared" si="1"/>
        <v>0</v>
      </c>
      <c r="S13" s="20">
        <f t="shared" si="2"/>
        <v>0</v>
      </c>
      <c r="T13" s="20">
        <f t="shared" si="3"/>
        <v>0</v>
      </c>
      <c r="U13" s="20">
        <f t="shared" si="4"/>
        <v>0</v>
      </c>
      <c r="W13" s="24" t="str">
        <f t="shared" si="5"/>
        <v>LG/5M</v>
      </c>
      <c r="X13" s="24" t="str">
        <f t="shared" si="6"/>
        <v/>
      </c>
      <c r="Y13" s="24" t="str">
        <f t="shared" si="7"/>
        <v/>
      </c>
    </row>
    <row r="14" spans="2:25" ht="14.25" customHeight="1" x14ac:dyDescent="0.45">
      <c r="B14" s="58">
        <v>11</v>
      </c>
      <c r="C14" s="58" t="s">
        <v>57</v>
      </c>
      <c r="D14" s="58" t="s">
        <v>39</v>
      </c>
      <c r="E14" s="58" t="s">
        <v>56</v>
      </c>
      <c r="F14" s="58" t="s">
        <v>160</v>
      </c>
      <c r="G14" s="58">
        <v>2</v>
      </c>
      <c r="H14" s="58">
        <v>3</v>
      </c>
      <c r="I14" s="58">
        <v>2</v>
      </c>
      <c r="Q14" s="3" t="s">
        <v>137</v>
      </c>
      <c r="R14" s="19">
        <f t="shared" si="1"/>
        <v>1</v>
      </c>
      <c r="S14" s="20">
        <f t="shared" si="2"/>
        <v>1</v>
      </c>
      <c r="T14" s="20">
        <f t="shared" si="3"/>
        <v>0</v>
      </c>
      <c r="U14" s="20">
        <f t="shared" si="4"/>
        <v>0</v>
      </c>
      <c r="W14" s="24" t="str">
        <f t="shared" si="5"/>
        <v>LG/WW</v>
      </c>
      <c r="X14" s="24" t="str">
        <f t="shared" si="6"/>
        <v/>
      </c>
      <c r="Y14" s="24" t="str">
        <f t="shared" si="7"/>
        <v/>
      </c>
    </row>
    <row r="15" spans="2:25" ht="14.25" customHeight="1" x14ac:dyDescent="0.45">
      <c r="B15" s="58">
        <v>12</v>
      </c>
      <c r="C15" s="58" t="s">
        <v>34</v>
      </c>
      <c r="D15" s="58" t="s">
        <v>57</v>
      </c>
      <c r="E15" s="58" t="s">
        <v>60</v>
      </c>
      <c r="F15" s="58" t="s">
        <v>124</v>
      </c>
      <c r="G15" s="58">
        <v>1</v>
      </c>
      <c r="H15" s="58">
        <v>1</v>
      </c>
      <c r="I15" s="58">
        <v>1</v>
      </c>
      <c r="Q15" s="3" t="s">
        <v>72</v>
      </c>
      <c r="R15" s="19">
        <f t="shared" si="1"/>
        <v>2</v>
      </c>
      <c r="S15" s="20">
        <f t="shared" si="2"/>
        <v>2</v>
      </c>
      <c r="T15" s="20">
        <f t="shared" si="3"/>
        <v>0</v>
      </c>
      <c r="U15" s="20">
        <f t="shared" si="4"/>
        <v>0</v>
      </c>
      <c r="W15" s="24" t="str">
        <f t="shared" si="5"/>
        <v/>
      </c>
      <c r="X15" s="24" t="str">
        <f t="shared" si="6"/>
        <v/>
      </c>
      <c r="Y15" s="24" t="str">
        <f t="shared" si="7"/>
        <v>5M/LG</v>
      </c>
    </row>
    <row r="16" spans="2:25" ht="14.25" customHeight="1" x14ac:dyDescent="0.45">
      <c r="B16" s="58">
        <v>13</v>
      </c>
      <c r="C16" s="58" t="s">
        <v>34</v>
      </c>
      <c r="D16" s="58" t="s">
        <v>39</v>
      </c>
      <c r="E16" s="58" t="s">
        <v>38</v>
      </c>
      <c r="F16" s="58" t="s">
        <v>160</v>
      </c>
      <c r="G16" s="58">
        <v>2</v>
      </c>
      <c r="H16" s="58">
        <v>4</v>
      </c>
      <c r="I16" s="58">
        <v>1</v>
      </c>
      <c r="Q16" s="3" t="s">
        <v>76</v>
      </c>
      <c r="R16" s="19">
        <f t="shared" si="1"/>
        <v>1</v>
      </c>
      <c r="S16" s="20">
        <f t="shared" si="2"/>
        <v>1</v>
      </c>
      <c r="T16" s="20">
        <f t="shared" si="3"/>
        <v>0</v>
      </c>
      <c r="U16" s="20">
        <f t="shared" si="4"/>
        <v>0</v>
      </c>
      <c r="W16" s="24" t="str">
        <f t="shared" si="5"/>
        <v/>
      </c>
      <c r="X16" s="24" t="str">
        <f t="shared" si="6"/>
        <v/>
      </c>
      <c r="Y16" s="24" t="str">
        <f t="shared" si="7"/>
        <v>5M/WW</v>
      </c>
    </row>
    <row r="17" spans="2:25" ht="14.25" customHeight="1" x14ac:dyDescent="0.45">
      <c r="B17" s="58">
        <v>14</v>
      </c>
      <c r="C17" s="58" t="s">
        <v>34</v>
      </c>
      <c r="D17" s="58" t="s">
        <v>57</v>
      </c>
      <c r="E17" s="58" t="s">
        <v>63</v>
      </c>
      <c r="F17" s="58" t="s">
        <v>124</v>
      </c>
      <c r="G17" s="58">
        <v>3</v>
      </c>
      <c r="H17" s="58">
        <v>2</v>
      </c>
      <c r="I17" s="58">
        <v>1</v>
      </c>
      <c r="Q17" s="3" t="s">
        <v>79</v>
      </c>
      <c r="R17" s="19">
        <f t="shared" si="1"/>
        <v>0</v>
      </c>
      <c r="S17" s="20">
        <f t="shared" si="2"/>
        <v>0</v>
      </c>
      <c r="T17" s="20">
        <f t="shared" si="3"/>
        <v>0</v>
      </c>
      <c r="U17" s="20">
        <f t="shared" si="4"/>
        <v>0</v>
      </c>
      <c r="W17" s="24" t="str">
        <f t="shared" si="5"/>
        <v/>
      </c>
      <c r="X17" s="24" t="str">
        <f t="shared" si="6"/>
        <v/>
      </c>
      <c r="Y17" s="24" t="str">
        <f t="shared" si="7"/>
        <v>5M/LG</v>
      </c>
    </row>
    <row r="18" spans="2:25" ht="14.25" customHeight="1" x14ac:dyDescent="0.45">
      <c r="B18" s="58">
        <v>15</v>
      </c>
      <c r="C18" s="58" t="s">
        <v>34</v>
      </c>
      <c r="D18" s="58" t="s">
        <v>39</v>
      </c>
      <c r="E18" s="58" t="s">
        <v>38</v>
      </c>
      <c r="F18" s="58" t="s">
        <v>160</v>
      </c>
      <c r="G18" s="58">
        <v>4</v>
      </c>
      <c r="H18" s="58">
        <v>5</v>
      </c>
      <c r="I18" s="58">
        <v>1</v>
      </c>
      <c r="Q18" s="40" t="s">
        <v>154</v>
      </c>
      <c r="R18" s="42">
        <f t="shared" si="1"/>
        <v>0</v>
      </c>
      <c r="S18" s="20">
        <f t="shared" si="2"/>
        <v>0</v>
      </c>
      <c r="T18" s="20">
        <f t="shared" si="3"/>
        <v>0</v>
      </c>
      <c r="U18" s="20">
        <f t="shared" si="4"/>
        <v>0</v>
      </c>
      <c r="W18" s="24" t="str">
        <f t="shared" si="5"/>
        <v/>
      </c>
      <c r="X18" s="24" t="str">
        <f t="shared" si="6"/>
        <v/>
      </c>
      <c r="Y18" s="24" t="str">
        <f t="shared" si="7"/>
        <v>5M/WW</v>
      </c>
    </row>
    <row r="19" spans="2:25" ht="14.25" customHeight="1" x14ac:dyDescent="0.45">
      <c r="B19" s="58">
        <v>16</v>
      </c>
      <c r="C19" s="58" t="s">
        <v>57</v>
      </c>
      <c r="D19" s="58" t="s">
        <v>34</v>
      </c>
      <c r="E19" s="58" t="s">
        <v>72</v>
      </c>
      <c r="F19" s="58" t="s">
        <v>160</v>
      </c>
      <c r="G19" s="58">
        <v>1</v>
      </c>
      <c r="H19" s="58">
        <v>1</v>
      </c>
      <c r="I19" s="58">
        <v>1</v>
      </c>
      <c r="S19" s="20"/>
      <c r="T19" s="20"/>
      <c r="U19" s="20"/>
      <c r="W19" s="24" t="str">
        <f t="shared" si="5"/>
        <v>LG/5M</v>
      </c>
      <c r="X19" s="24" t="str">
        <f t="shared" si="6"/>
        <v/>
      </c>
      <c r="Y19" s="24" t="str">
        <f t="shared" si="7"/>
        <v/>
      </c>
    </row>
    <row r="20" spans="2:25" ht="14.25" customHeight="1" x14ac:dyDescent="0.45">
      <c r="B20" s="58">
        <v>17</v>
      </c>
      <c r="C20" s="58" t="s">
        <v>39</v>
      </c>
      <c r="D20" s="58" t="s">
        <v>57</v>
      </c>
      <c r="E20" s="58" t="s">
        <v>44</v>
      </c>
      <c r="F20" s="58" t="s">
        <v>160</v>
      </c>
      <c r="G20" s="58">
        <v>1</v>
      </c>
      <c r="H20" s="58">
        <v>1</v>
      </c>
      <c r="I20" s="58">
        <v>1</v>
      </c>
      <c r="W20" s="24" t="str">
        <f t="shared" si="5"/>
        <v/>
      </c>
      <c r="X20" s="24" t="str">
        <f t="shared" si="6"/>
        <v>WW/LG</v>
      </c>
      <c r="Y20" s="24" t="str">
        <f t="shared" si="7"/>
        <v/>
      </c>
    </row>
    <row r="21" spans="2:25" ht="14.25" customHeight="1" x14ac:dyDescent="0.45">
      <c r="B21" s="58">
        <v>18</v>
      </c>
      <c r="C21" s="58" t="s">
        <v>39</v>
      </c>
      <c r="D21" s="58" t="s">
        <v>34</v>
      </c>
      <c r="E21" s="58" t="s">
        <v>44</v>
      </c>
      <c r="F21" s="58" t="s">
        <v>160</v>
      </c>
      <c r="G21" s="58">
        <v>2</v>
      </c>
      <c r="H21" s="58">
        <v>2</v>
      </c>
      <c r="I21" s="58">
        <v>2</v>
      </c>
      <c r="W21" s="24" t="str">
        <f t="shared" si="5"/>
        <v/>
      </c>
      <c r="X21" s="24" t="str">
        <f t="shared" si="6"/>
        <v>WW/5M</v>
      </c>
      <c r="Y21" s="24" t="str">
        <f t="shared" si="7"/>
        <v/>
      </c>
    </row>
    <row r="22" spans="2:25" ht="14.25" customHeight="1" x14ac:dyDescent="0.45">
      <c r="B22" s="58">
        <v>19</v>
      </c>
      <c r="C22" s="58" t="s">
        <v>57</v>
      </c>
      <c r="D22" s="58" t="s">
        <v>39</v>
      </c>
      <c r="E22" s="58" t="s">
        <v>56</v>
      </c>
      <c r="F22" s="58" t="s">
        <v>124</v>
      </c>
      <c r="G22" s="58">
        <v>1</v>
      </c>
      <c r="H22" s="58">
        <v>1</v>
      </c>
      <c r="I22" s="58">
        <v>1</v>
      </c>
      <c r="W22" s="24" t="str">
        <f t="shared" si="5"/>
        <v>LG/WW</v>
      </c>
      <c r="X22" s="24" t="str">
        <f t="shared" si="6"/>
        <v/>
      </c>
      <c r="Y22" s="24" t="str">
        <f t="shared" si="7"/>
        <v/>
      </c>
    </row>
    <row r="23" spans="2:25" ht="14.25" customHeight="1" x14ac:dyDescent="0.45">
      <c r="B23" s="58">
        <v>20</v>
      </c>
      <c r="C23" s="58" t="s">
        <v>34</v>
      </c>
      <c r="D23" s="58" t="s">
        <v>57</v>
      </c>
      <c r="E23" s="58" t="s">
        <v>33</v>
      </c>
      <c r="F23" s="58" t="s">
        <v>160</v>
      </c>
      <c r="G23" s="58">
        <v>1</v>
      </c>
      <c r="H23" s="58">
        <v>1</v>
      </c>
      <c r="I23" s="58">
        <v>1</v>
      </c>
      <c r="Q23" s="3"/>
      <c r="R23" s="40" t="str">
        <f>R3&amp;","</f>
        <v>1,</v>
      </c>
      <c r="S23" s="40" t="str">
        <f t="shared" ref="S23:U23" si="8">S3&amp;","</f>
        <v>1,</v>
      </c>
      <c r="T23" s="40" t="str">
        <f t="shared" si="8"/>
        <v>0,</v>
      </c>
      <c r="U23" s="40" t="str">
        <f t="shared" si="8"/>
        <v>0,</v>
      </c>
      <c r="W23" s="24" t="str">
        <f t="shared" si="5"/>
        <v/>
      </c>
      <c r="X23" s="24" t="str">
        <f t="shared" si="6"/>
        <v/>
      </c>
      <c r="Y23" s="24" t="str">
        <f t="shared" si="7"/>
        <v>5M/LG</v>
      </c>
    </row>
    <row r="24" spans="2:25" ht="14.25" customHeight="1" x14ac:dyDescent="0.45">
      <c r="B24" s="58">
        <v>21</v>
      </c>
      <c r="C24" s="58" t="s">
        <v>34</v>
      </c>
      <c r="D24" s="58" t="s">
        <v>39</v>
      </c>
      <c r="E24" s="58" t="s">
        <v>60</v>
      </c>
      <c r="F24" s="58" t="s">
        <v>124</v>
      </c>
      <c r="G24" s="58">
        <v>2</v>
      </c>
      <c r="H24" s="58">
        <v>2</v>
      </c>
      <c r="I24" s="58">
        <v>1</v>
      </c>
      <c r="R24" s="40" t="str">
        <f t="shared" ref="R24:U37" si="9">R4&amp;","</f>
        <v>1,</v>
      </c>
      <c r="S24" s="40" t="str">
        <f t="shared" si="9"/>
        <v>1,</v>
      </c>
      <c r="T24" s="40" t="str">
        <f t="shared" si="9"/>
        <v>0,</v>
      </c>
      <c r="U24" s="40" t="str">
        <f t="shared" si="9"/>
        <v>0,</v>
      </c>
      <c r="W24" s="24" t="str">
        <f t="shared" si="5"/>
        <v/>
      </c>
      <c r="X24" s="24" t="str">
        <f t="shared" si="6"/>
        <v/>
      </c>
      <c r="Y24" s="24" t="str">
        <f t="shared" si="7"/>
        <v>5M/WW</v>
      </c>
    </row>
    <row r="25" spans="2:25" ht="14.25" customHeight="1" x14ac:dyDescent="0.45">
      <c r="B25" s="58">
        <v>22</v>
      </c>
      <c r="C25" s="58" t="s">
        <v>57</v>
      </c>
      <c r="D25" s="58" t="s">
        <v>34</v>
      </c>
      <c r="E25" s="58" t="s">
        <v>56</v>
      </c>
      <c r="F25" s="58" t="s">
        <v>124</v>
      </c>
      <c r="G25" s="58">
        <v>1</v>
      </c>
      <c r="H25" s="58">
        <v>1</v>
      </c>
      <c r="I25" s="58">
        <v>1</v>
      </c>
      <c r="Q25" s="9"/>
      <c r="R25" s="40" t="str">
        <f t="shared" si="9"/>
        <v>5,</v>
      </c>
      <c r="S25" s="40" t="str">
        <f t="shared" si="9"/>
        <v>5,</v>
      </c>
      <c r="T25" s="40" t="str">
        <f t="shared" si="9"/>
        <v>0,</v>
      </c>
      <c r="U25" s="40" t="str">
        <f t="shared" si="9"/>
        <v>0,</v>
      </c>
      <c r="W25" s="24" t="str">
        <f t="shared" si="5"/>
        <v>LG/5M</v>
      </c>
      <c r="X25" s="24" t="str">
        <f t="shared" si="6"/>
        <v/>
      </c>
      <c r="Y25" s="24" t="str">
        <f t="shared" si="7"/>
        <v/>
      </c>
    </row>
    <row r="26" spans="2:25" ht="14.25" customHeight="1" x14ac:dyDescent="0.45">
      <c r="B26" s="58">
        <v>23</v>
      </c>
      <c r="C26" s="58" t="s">
        <v>57</v>
      </c>
      <c r="D26" s="58" t="s">
        <v>39</v>
      </c>
      <c r="E26" s="58" t="s">
        <v>72</v>
      </c>
      <c r="F26" s="58" t="s">
        <v>160</v>
      </c>
      <c r="G26" s="58">
        <v>2</v>
      </c>
      <c r="H26" s="58">
        <v>3</v>
      </c>
      <c r="I26" s="58">
        <v>1</v>
      </c>
      <c r="Q26" s="26"/>
      <c r="R26" s="40" t="str">
        <f t="shared" si="9"/>
        <v>4,</v>
      </c>
      <c r="S26" s="40" t="str">
        <f t="shared" si="9"/>
        <v>4,</v>
      </c>
      <c r="T26" s="40" t="str">
        <f t="shared" si="9"/>
        <v>0,</v>
      </c>
      <c r="U26" s="40" t="str">
        <f t="shared" si="9"/>
        <v>0,</v>
      </c>
      <c r="W26" s="24" t="str">
        <f t="shared" si="5"/>
        <v>LG/WW</v>
      </c>
      <c r="X26" s="24" t="str">
        <f t="shared" si="6"/>
        <v/>
      </c>
      <c r="Y26" s="24" t="str">
        <f t="shared" si="7"/>
        <v/>
      </c>
    </row>
    <row r="27" spans="2:25" ht="14.25" customHeight="1" x14ac:dyDescent="0.45">
      <c r="B27" s="58">
        <v>24</v>
      </c>
      <c r="C27" s="58" t="s">
        <v>34</v>
      </c>
      <c r="D27" s="58" t="s">
        <v>57</v>
      </c>
      <c r="E27" s="58" t="s">
        <v>60</v>
      </c>
      <c r="F27" s="58" t="s">
        <v>124</v>
      </c>
      <c r="G27" s="58">
        <v>1</v>
      </c>
      <c r="H27" s="58">
        <v>1</v>
      </c>
      <c r="I27" s="58">
        <v>1</v>
      </c>
      <c r="R27" s="40" t="str">
        <f t="shared" si="9"/>
        <v>0,</v>
      </c>
      <c r="S27" s="40" t="str">
        <f t="shared" si="9"/>
        <v>0,</v>
      </c>
      <c r="T27" s="40" t="str">
        <f t="shared" si="9"/>
        <v>0,</v>
      </c>
      <c r="U27" s="40" t="str">
        <f t="shared" si="9"/>
        <v>0,</v>
      </c>
      <c r="W27" s="24" t="str">
        <f t="shared" si="5"/>
        <v/>
      </c>
      <c r="X27" s="24" t="str">
        <f t="shared" si="6"/>
        <v/>
      </c>
      <c r="Y27" s="24" t="str">
        <f t="shared" si="7"/>
        <v>5M/LG</v>
      </c>
    </row>
    <row r="28" spans="2:25" ht="14.25" customHeight="1" x14ac:dyDescent="0.45">
      <c r="B28" s="58">
        <v>25</v>
      </c>
      <c r="C28" s="58" t="s">
        <v>39</v>
      </c>
      <c r="D28" s="58" t="s">
        <v>34</v>
      </c>
      <c r="E28" s="58" t="s">
        <v>44</v>
      </c>
      <c r="F28" s="58" t="s">
        <v>160</v>
      </c>
      <c r="G28" s="58">
        <v>1</v>
      </c>
      <c r="H28" s="58">
        <v>1</v>
      </c>
      <c r="I28" s="58">
        <v>1</v>
      </c>
      <c r="R28" s="40" t="str">
        <f t="shared" si="9"/>
        <v>1,</v>
      </c>
      <c r="S28" s="40" t="str">
        <f t="shared" si="9"/>
        <v>0,</v>
      </c>
      <c r="T28" s="40" t="str">
        <f t="shared" si="9"/>
        <v>1,</v>
      </c>
      <c r="U28" s="40" t="str">
        <f t="shared" si="9"/>
        <v>0,</v>
      </c>
      <c r="W28" s="24" t="str">
        <f t="shared" si="5"/>
        <v/>
      </c>
      <c r="X28" s="24" t="str">
        <f t="shared" si="6"/>
        <v>WW/5M</v>
      </c>
      <c r="Y28" s="24" t="str">
        <f t="shared" si="7"/>
        <v/>
      </c>
    </row>
    <row r="29" spans="2:25" ht="14.25" customHeight="1" x14ac:dyDescent="0.45">
      <c r="E29" s="25"/>
      <c r="F29" s="24"/>
      <c r="G29" s="24"/>
      <c r="H29" s="24"/>
      <c r="I29" s="24"/>
      <c r="R29" s="40" t="str">
        <f t="shared" si="9"/>
        <v>0,</v>
      </c>
      <c r="S29" s="40" t="str">
        <f t="shared" si="9"/>
        <v>0,</v>
      </c>
      <c r="T29" s="40" t="str">
        <f t="shared" si="9"/>
        <v>0,</v>
      </c>
      <c r="U29" s="40" t="str">
        <f t="shared" si="9"/>
        <v>0,</v>
      </c>
    </row>
    <row r="30" spans="2:25" ht="14.25" customHeight="1" x14ac:dyDescent="0.45">
      <c r="E30" s="25"/>
      <c r="F30" s="24"/>
      <c r="G30" s="24"/>
      <c r="H30" s="24"/>
      <c r="I30" s="24"/>
      <c r="R30" s="40" t="str">
        <f t="shared" si="9"/>
        <v>4,</v>
      </c>
      <c r="S30" s="40" t="str">
        <f t="shared" si="9"/>
        <v>1,</v>
      </c>
      <c r="T30" s="40" t="str">
        <f t="shared" si="9"/>
        <v>3,</v>
      </c>
      <c r="U30" s="40" t="str">
        <f t="shared" si="9"/>
        <v>0,</v>
      </c>
    </row>
    <row r="31" spans="2:25" ht="14.25" customHeight="1" x14ac:dyDescent="0.45">
      <c r="R31" s="40" t="str">
        <f t="shared" si="9"/>
        <v>3,</v>
      </c>
      <c r="S31" s="40" t="str">
        <f t="shared" si="9"/>
        <v>0,</v>
      </c>
      <c r="T31" s="40" t="str">
        <f t="shared" si="9"/>
        <v>3,</v>
      </c>
      <c r="U31" s="40" t="str">
        <f t="shared" si="9"/>
        <v>0,</v>
      </c>
    </row>
    <row r="32" spans="2:25" ht="14.25" customHeight="1" x14ac:dyDescent="0.45">
      <c r="R32" s="40" t="str">
        <f t="shared" si="9"/>
        <v>1,</v>
      </c>
      <c r="S32" s="40" t="str">
        <f t="shared" si="9"/>
        <v>0,</v>
      </c>
      <c r="T32" s="40" t="str">
        <f t="shared" si="9"/>
        <v>1,</v>
      </c>
      <c r="U32" s="40" t="str">
        <f t="shared" si="9"/>
        <v>0,</v>
      </c>
    </row>
    <row r="33" spans="17:21" ht="14.25" customHeight="1" x14ac:dyDescent="0.45">
      <c r="R33" s="40" t="str">
        <f t="shared" si="9"/>
        <v>0,</v>
      </c>
      <c r="S33" s="40" t="str">
        <f t="shared" si="9"/>
        <v>0,</v>
      </c>
      <c r="T33" s="40" t="str">
        <f t="shared" si="9"/>
        <v>0,</v>
      </c>
      <c r="U33" s="40" t="str">
        <f t="shared" si="9"/>
        <v>0,</v>
      </c>
    </row>
    <row r="34" spans="17:21" ht="14.25" customHeight="1" x14ac:dyDescent="0.45">
      <c r="R34" s="40" t="str">
        <f t="shared" si="9"/>
        <v>1,</v>
      </c>
      <c r="S34" s="40" t="str">
        <f t="shared" si="9"/>
        <v>1,</v>
      </c>
      <c r="T34" s="40" t="str">
        <f t="shared" si="9"/>
        <v>0,</v>
      </c>
      <c r="U34" s="40" t="str">
        <f t="shared" si="9"/>
        <v>0,</v>
      </c>
    </row>
    <row r="35" spans="17:21" ht="14.25" customHeight="1" x14ac:dyDescent="0.45">
      <c r="R35" s="40" t="str">
        <f t="shared" si="9"/>
        <v>2,</v>
      </c>
      <c r="S35" s="40" t="str">
        <f t="shared" si="9"/>
        <v>2,</v>
      </c>
      <c r="T35" s="40" t="str">
        <f t="shared" si="9"/>
        <v>0,</v>
      </c>
      <c r="U35" s="40" t="str">
        <f t="shared" si="9"/>
        <v>0,</v>
      </c>
    </row>
    <row r="36" spans="17:21" ht="14.25" customHeight="1" x14ac:dyDescent="0.45">
      <c r="R36" s="40" t="str">
        <f t="shared" si="9"/>
        <v>1,</v>
      </c>
      <c r="S36" s="40" t="str">
        <f t="shared" si="9"/>
        <v>1,</v>
      </c>
      <c r="T36" s="40" t="str">
        <f t="shared" si="9"/>
        <v>0,</v>
      </c>
      <c r="U36" s="40" t="str">
        <f t="shared" si="9"/>
        <v>0,</v>
      </c>
    </row>
    <row r="37" spans="17:21" ht="14.25" customHeight="1" x14ac:dyDescent="0.45">
      <c r="R37" s="40" t="str">
        <f t="shared" si="9"/>
        <v>0,</v>
      </c>
      <c r="S37" s="40" t="str">
        <f t="shared" si="9"/>
        <v>0,</v>
      </c>
      <c r="T37" s="40" t="str">
        <f t="shared" si="9"/>
        <v>0,</v>
      </c>
      <c r="U37" s="40" t="str">
        <f t="shared" si="9"/>
        <v>0,</v>
      </c>
    </row>
    <row r="38" spans="17:21" ht="14.25" customHeight="1" x14ac:dyDescent="0.45">
      <c r="R38" s="42">
        <f>R18</f>
        <v>0</v>
      </c>
      <c r="S38" s="42">
        <f t="shared" ref="S38:U38" si="10">S18</f>
        <v>0</v>
      </c>
      <c r="T38" s="42">
        <f t="shared" si="10"/>
        <v>0</v>
      </c>
      <c r="U38" s="42">
        <f t="shared" si="10"/>
        <v>0</v>
      </c>
    </row>
    <row r="39" spans="17:21" ht="14.25" customHeight="1" x14ac:dyDescent="0.45">
      <c r="S39" s="19"/>
      <c r="T39" s="19"/>
      <c r="U39" s="19"/>
    </row>
    <row r="40" spans="17:21" ht="14.25" customHeight="1" x14ac:dyDescent="0.45">
      <c r="S40" s="19"/>
      <c r="T40" s="19"/>
      <c r="U40" s="19"/>
    </row>
    <row r="41" spans="17:21" ht="14.25" customHeight="1" x14ac:dyDescent="0.45">
      <c r="Q41" s="68" t="s">
        <v>167</v>
      </c>
      <c r="R41" s="68"/>
      <c r="S41" s="68"/>
      <c r="T41" s="19"/>
      <c r="U41" s="19"/>
    </row>
    <row r="42" spans="17:21" ht="14.25" customHeight="1" x14ac:dyDescent="0.45">
      <c r="Q42" s="68"/>
      <c r="R42" s="68"/>
      <c r="S42" s="68"/>
    </row>
    <row r="43" spans="17:21" ht="14.25" customHeight="1" x14ac:dyDescent="0.45">
      <c r="Q43" s="40" t="str">
        <f>CHAR(34)&amp;"Date"&amp;CHAR(34)&amp;":["&amp;CHAR(34)&amp;"19-Apr"&amp;CHAR(34)&amp;"],"</f>
        <v>"Date":["19-Apr"],</v>
      </c>
    </row>
    <row r="44" spans="17:21" ht="14.25" customHeight="1" x14ac:dyDescent="0.45">
      <c r="Q44" s="40" t="str">
        <f>CHAR(34)&amp;"Points"&amp;CHAR(34)&amp;":["&amp;R23&amp;R24&amp;R25&amp;R26&amp;R27&amp;R28&amp;R29&amp;R30&amp;R31&amp;R32&amp;R33&amp;R34&amp;R35&amp;R36&amp;R37&amp;R38&amp;"],"</f>
        <v>"Points":[1,1,5,4,0,1,0,4,3,1,0,1,2,1,0,0],</v>
      </c>
    </row>
    <row r="45" spans="17:21" ht="14.25" customHeight="1" x14ac:dyDescent="0.45">
      <c r="Q45" s="40" t="str">
        <f>CHAR(34)&amp;"Finishes"&amp;CHAR(34)&amp;":["&amp;S23&amp;S24&amp;S25&amp;S26&amp;S27&amp;S28&amp;S29&amp;S30&amp;S31&amp;S32&amp;S33&amp;S34&amp;S35&amp;S36&amp;S37&amp;S38&amp;"],"</f>
        <v>"Finishes":[1,1,5,4,0,0,0,1,0,0,0,1,2,1,0,0],</v>
      </c>
    </row>
    <row r="46" spans="17:21" ht="14.25" customHeight="1" x14ac:dyDescent="0.45">
      <c r="Q46" s="40" t="str">
        <f>CHAR(34)&amp;"Midrange"&amp;CHAR(34)&amp;":["&amp;T23&amp;T24&amp;T25&amp;T26&amp;T27&amp;T28&amp;T29&amp;T30&amp;T31&amp;T32&amp;T33&amp;T34&amp;T35&amp;T36&amp;T37&amp;T38&amp;"],"</f>
        <v>"Midrange":[0,0,0,0,0,1,0,3,3,1,0,0,0,0,0,0],</v>
      </c>
    </row>
    <row r="47" spans="17:21" ht="14.25" customHeight="1" x14ac:dyDescent="0.45">
      <c r="Q47" s="40" t="str">
        <f>CHAR(34)&amp;"ThreePointers"&amp;CHAR(34)&amp;":["&amp;U23&amp;U24&amp;U25&amp;U26&amp;U27&amp;U28&amp;U29&amp;U30&amp;U31&amp;U32&amp;U33&amp;U34&amp;U35&amp;U36&amp;U37&amp;U38&amp;"]"</f>
        <v>"ThreePointers":[0,0,0,0,0,0,0,0,0,0,0,0,0,0,0,0]</v>
      </c>
    </row>
    <row r="48" spans="17:21" ht="14.25" customHeight="1" x14ac:dyDescent="0.45"/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Q41:S42"/>
  </mergeCells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READ ME</vt:lpstr>
      <vt:lpstr>SfB</vt:lpstr>
      <vt:lpstr>Stats Global</vt:lpstr>
      <vt:lpstr>Statistics LG</vt:lpstr>
      <vt:lpstr>Statistics WW</vt:lpstr>
      <vt:lpstr>Statistics 5M</vt:lpstr>
      <vt:lpstr>Template</vt:lpstr>
      <vt:lpstr>1804</vt:lpstr>
      <vt:lpstr>1904</vt:lpstr>
      <vt:lpstr>2004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Angus  Walker</dc:creator>
  <cp:lastModifiedBy>Angus  Walker</cp:lastModifiedBy>
  <dcterms:created xsi:type="dcterms:W3CDTF">2023-02-04T09:33:43Z</dcterms:created>
  <dcterms:modified xsi:type="dcterms:W3CDTF">2023-04-20T04:17:42Z</dcterms:modified>
</cp:coreProperties>
</file>