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22E6741E-3881-4063-9EB7-851725267C23}" xr6:coauthVersionLast="47" xr6:coauthVersionMax="47" xr10:uidLastSave="{00000000-0000-0000-0000-000000000000}"/>
  <bookViews>
    <workbookView xWindow="-98" yWindow="-98" windowWidth="22695" windowHeight="14595" firstSheet="1" activeTab="2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27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6" i="5"/>
  <c r="H6" i="4"/>
  <c r="Q4" i="5"/>
  <c r="P4" i="5"/>
  <c r="V4" i="5"/>
  <c r="U4" i="5"/>
  <c r="Q43" i="10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F5" i="4"/>
  <c r="AG5" i="4" s="1"/>
  <c r="AF6" i="4"/>
  <c r="AG6" i="4" s="1"/>
  <c r="AF7" i="4"/>
  <c r="AG7" i="4" s="1"/>
  <c r="AF8" i="4"/>
  <c r="AG8" i="4" s="1"/>
  <c r="AF9" i="4"/>
  <c r="AG9" i="4" s="1"/>
  <c r="AF10" i="4"/>
  <c r="AG10" i="4" s="1"/>
  <c r="AF11" i="4"/>
  <c r="AG11" i="4" s="1"/>
  <c r="AF12" i="4"/>
  <c r="AG12" i="4" s="1"/>
  <c r="AF13" i="4"/>
  <c r="AG13" i="4" s="1"/>
  <c r="AF4" i="4"/>
  <c r="AG4" i="4" s="1"/>
  <c r="AD5" i="4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D4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U33" i="9"/>
  <c r="Z28" i="9"/>
  <c r="Y28" i="9"/>
  <c r="X28" i="9"/>
  <c r="U28" i="9"/>
  <c r="T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T8" i="9"/>
  <c r="S8" i="9"/>
  <c r="S28" i="9" s="1"/>
  <c r="R8" i="9"/>
  <c r="R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R5" i="4" s="1"/>
  <c r="X4" i="9"/>
  <c r="V5" i="4" s="1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T38" i="10"/>
  <c r="S38" i="10"/>
  <c r="S25" i="10"/>
  <c r="T25" i="10"/>
  <c r="U25" i="10"/>
  <c r="S28" i="10"/>
  <c r="T28" i="10"/>
  <c r="U28" i="10"/>
  <c r="S31" i="10"/>
  <c r="S33" i="10"/>
  <c r="T33" i="10"/>
  <c r="U33" i="10"/>
  <c r="T35" i="10"/>
  <c r="U35" i="10"/>
  <c r="T36" i="10"/>
  <c r="R25" i="10"/>
  <c r="R27" i="10"/>
  <c r="R28" i="10"/>
  <c r="R33" i="10"/>
  <c r="Q5" i="3"/>
  <c r="K47" i="3" s="1"/>
  <c r="A6" i="6"/>
  <c r="A6" i="5"/>
  <c r="A6" i="4"/>
  <c r="A5" i="6"/>
  <c r="A4" i="6"/>
  <c r="B5" i="5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S18" i="10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S16" i="10"/>
  <c r="S36" i="10" s="1"/>
  <c r="Z15" i="10"/>
  <c r="Y15" i="10"/>
  <c r="X15" i="10"/>
  <c r="U15" i="10"/>
  <c r="T15" i="10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T13" i="10"/>
  <c r="S13" i="10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T8" i="10"/>
  <c r="S8" i="10"/>
  <c r="Z7" i="10"/>
  <c r="Y7" i="10"/>
  <c r="X7" i="10"/>
  <c r="U7" i="10"/>
  <c r="R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T5" i="10"/>
  <c r="S5" i="10"/>
  <c r="M5" i="10"/>
  <c r="C6" i="5" s="1"/>
  <c r="L5" i="10"/>
  <c r="Z4" i="10"/>
  <c r="Y4" i="10"/>
  <c r="R6" i="4" s="1"/>
  <c r="X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N5" i="9" s="1"/>
  <c r="M4" i="9"/>
  <c r="C5" i="6" s="1"/>
  <c r="L4" i="9"/>
  <c r="M3" i="9"/>
  <c r="C5" i="4" s="1"/>
  <c r="L3" i="9"/>
  <c r="N3" i="9" s="1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AB7" i="4" l="1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N3" i="10"/>
  <c r="U26" i="10"/>
  <c r="N4" i="9"/>
  <c r="U25" i="9"/>
  <c r="Q5" i="4"/>
  <c r="B5" i="4"/>
  <c r="R3" i="9"/>
  <c r="R23" i="9" s="1"/>
  <c r="R11" i="9"/>
  <c r="R31" i="9" s="1"/>
  <c r="B5" i="6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44" i="3"/>
  <c r="R44" i="3" s="1"/>
  <c r="Q36" i="3"/>
  <c r="R36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N5" i="10"/>
  <c r="Q43" i="3"/>
  <c r="R43" i="3" s="1"/>
  <c r="Q35" i="3"/>
  <c r="R35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R34" i="10" s="1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36" i="10" s="1"/>
  <c r="R5" i="10"/>
  <c r="Q45" i="10"/>
  <c r="Q46" i="10"/>
  <c r="R3" i="10"/>
  <c r="R23" i="10" s="1"/>
  <c r="R4" i="10"/>
  <c r="R24" i="10" s="1"/>
  <c r="R15" i="10"/>
  <c r="R35" i="10" s="1"/>
  <c r="G4" i="4"/>
  <c r="D6" i="3"/>
  <c r="F6" i="3"/>
  <c r="O4" i="9"/>
  <c r="D5" i="6" s="1"/>
  <c r="U14" i="3"/>
  <c r="V14" i="3" s="1"/>
  <c r="W13" i="3"/>
  <c r="X13" i="3" s="1"/>
  <c r="S18" i="3"/>
  <c r="T18" i="3" s="1"/>
  <c r="S9" i="3"/>
  <c r="T9" i="3" s="1"/>
  <c r="O5" i="9"/>
  <c r="D5" i="5" s="1"/>
  <c r="O3" i="9"/>
  <c r="D5" i="4" s="1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R30" i="4"/>
  <c r="Q4" i="6"/>
  <c r="Q30" i="6" s="1"/>
  <c r="U4" i="6"/>
  <c r="U30" i="6" s="1"/>
  <c r="V4" i="6"/>
  <c r="V30" i="6" s="1"/>
  <c r="V30" i="4"/>
  <c r="N5" i="7"/>
  <c r="N3" i="7"/>
  <c r="N4" i="7"/>
  <c r="F4" i="4" l="1"/>
  <c r="Q30" i="4"/>
  <c r="S22" i="3"/>
  <c r="T22" i="3" s="1"/>
  <c r="O3" i="10"/>
  <c r="D6" i="4" s="1"/>
  <c r="Q22" i="3"/>
  <c r="R22" i="3" s="1"/>
  <c r="Q18" i="3"/>
  <c r="R18" i="3" s="1"/>
  <c r="D13" i="2" s="1"/>
  <c r="U9" i="3"/>
  <c r="V9" i="3" s="1"/>
  <c r="S21" i="3"/>
  <c r="T21" i="3" s="1"/>
  <c r="Q44" i="8"/>
  <c r="W11" i="3"/>
  <c r="X11" i="3" s="1"/>
  <c r="S15" i="3"/>
  <c r="T15" i="3" s="1"/>
  <c r="U19" i="3"/>
  <c r="V19" i="3" s="1"/>
  <c r="W8" i="3"/>
  <c r="X8" i="3" s="1"/>
  <c r="D4" i="4"/>
  <c r="H4" i="4" s="1"/>
  <c r="J41" i="3" s="1"/>
  <c r="U20" i="3"/>
  <c r="V20" i="3" s="1"/>
  <c r="U8" i="3"/>
  <c r="V8" i="3" s="1"/>
  <c r="Q47" i="8"/>
  <c r="S12" i="3"/>
  <c r="T12" i="3" s="1"/>
  <c r="Q37" i="3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W20" i="3"/>
  <c r="X20" i="3" s="1"/>
  <c r="W18" i="3"/>
  <c r="X18" i="3" s="1"/>
  <c r="X39" i="3"/>
  <c r="Q44" i="10"/>
  <c r="Q31" i="3"/>
  <c r="R31" i="3" s="1"/>
  <c r="Q42" i="3"/>
  <c r="R42" i="3" s="1"/>
  <c r="W23" i="3"/>
  <c r="Q29" i="3"/>
  <c r="Q41" i="3"/>
  <c r="R41" i="3" s="1"/>
  <c r="Q34" i="3"/>
  <c r="R34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H4" i="5" s="1"/>
  <c r="J42" i="3" s="1"/>
  <c r="Q40" i="3"/>
  <c r="R40" i="3" s="1"/>
  <c r="Q47" i="10"/>
  <c r="Q23" i="3"/>
  <c r="R23" i="3" s="1"/>
  <c r="E6" i="3"/>
  <c r="Q11" i="3"/>
  <c r="R11" i="3" s="1"/>
  <c r="J6" i="3"/>
  <c r="J7" i="3" s="1"/>
  <c r="Q14" i="3"/>
  <c r="R14" i="3" s="1"/>
  <c r="V31" i="4"/>
  <c r="U31" i="6"/>
  <c r="J6" i="2"/>
  <c r="J25" i="2" s="1"/>
  <c r="P31" i="5"/>
  <c r="P31" i="6"/>
  <c r="U31" i="5"/>
  <c r="Q31" i="4"/>
  <c r="O5" i="7"/>
  <c r="E5" i="3"/>
  <c r="O3" i="7"/>
  <c r="O4" i="7"/>
  <c r="J8" i="2"/>
  <c r="J27" i="2" s="1"/>
  <c r="K14" i="2" l="1"/>
  <c r="K33" i="2" s="1"/>
  <c r="Q16" i="3"/>
  <c r="R16" i="3" s="1"/>
  <c r="X23" i="3"/>
  <c r="J18" i="2" s="1"/>
  <c r="J37" i="2" s="1"/>
  <c r="X17" i="3"/>
  <c r="J12" i="2" s="1"/>
  <c r="J31" i="2" s="1"/>
  <c r="J46" i="3"/>
  <c r="Q9" i="3"/>
  <c r="R9" i="3" s="1"/>
  <c r="J47" i="3"/>
  <c r="Q19" i="3"/>
  <c r="R19" i="3" s="1"/>
  <c r="Q10" i="3"/>
  <c r="R10" i="3" s="1"/>
  <c r="Q8" i="3"/>
  <c r="E3" i="2" s="1"/>
  <c r="E22" i="2" s="1"/>
  <c r="R29" i="3"/>
  <c r="Q13" i="3"/>
  <c r="R13" i="3" s="1"/>
  <c r="Q21" i="3"/>
  <c r="R21" i="3" s="1"/>
  <c r="J48" i="3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E14" i="2"/>
  <c r="E33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1" i="2" l="1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<sst xmlns="http://schemas.openxmlformats.org/spreadsheetml/2006/main" count="580" uniqueCount="173">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</sst>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1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0.53846153846153855</c:v>
                </c:pt>
                <c:pt idx="1">
                  <c:v>0.23076923076923078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20">
      <calculatedColumnFormula>Q29</calculatedColumnFormula>
    </tableColumn>
    <tableColumn id="3" xr3:uid="{8FDDFCB0-2692-4EB0-948C-7B877263B55B}" name="Average" dataDxfId="19">
      <calculatedColumnFormula>Table1[[#This Row],[Points]]/($Q$5-Table1[[#This Row],[Missed Games]])</calculatedColumnFormula>
    </tableColumn>
    <tableColumn id="4" xr3:uid="{CC3F9B31-1857-48FB-A18B-CBC82C117BF4}" name="Finishes" dataDxfId="18">
      <calculatedColumnFormula>S29</calculatedColumnFormula>
    </tableColumn>
    <tableColumn id="5" xr3:uid="{5F324C66-956D-4EDC-870F-8EDE96C328C8}" name="Averages" dataDxfId="17">
      <calculatedColumnFormula>Table1[[#This Row],[Finishes]]/($Q$5-Table1[[#This Row],[Missed Games]])</calculatedColumnFormula>
    </tableColumn>
    <tableColumn id="6" xr3:uid="{80C6E15E-675D-4F58-AA26-27226F1CE373}" name="Midranges" dataDxfId="16">
      <calculatedColumnFormula>U29</calculatedColumnFormula>
    </tableColumn>
    <tableColumn id="7" xr3:uid="{8E7E6B37-23A0-4556-8839-B9D7834E3E68}" name="Averages2" dataDxfId="15">
      <calculatedColumnFormula>Table1[[#This Row],[Midranges]]/($Q$5-Table1[[#This Row],[Missed Games]])</calculatedColumnFormula>
    </tableColumn>
    <tableColumn id="8" xr3:uid="{8B28715D-E310-4E1F-B9F0-F58F7C70E830}" name="Threes" dataDxfId="14">
      <calculatedColumnFormula>W29</calculatedColumnFormula>
    </tableColumn>
    <tableColumn id="9" xr3:uid="{E0C0BF1C-40E8-4137-8E0F-BB238D651DAE}" name="Averages3" dataDxfId="13">
      <calculatedColumnFormula>Table1[[#This Row],[Threes]]/($Q$5-Table1[[#This Row],[Missed Games]])</calculatedColumnFormula>
    </tableColumn>
    <tableColumn id="10" xr3:uid="{1C75F230-74E0-47EE-BF13-C22289FE0F87}" name="Team" dataDxfId="12"/>
    <tableColumn id="11" xr3:uid="{E167D7FA-56F9-4571-B292-FF3869585F59}" name="Missed Games" dataDxfId="11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0" dataDxfId="9">
  <autoFilter ref="AA3:AI13" xr:uid="{587B90AE-8257-4DD1-B916-54A097BDCDB9}"/>
  <tableColumns count="9">
    <tableColumn id="1" xr3:uid="{9C18B4B0-9A37-408A-98B5-B414F029A26A}" name="Scoring" dataDxfId="8"/>
    <tableColumn id="2" xr3:uid="{CC6666B6-FDFB-4B1A-846E-17C28664C92E}" name="Points" dataDxfId="7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6">
      <calculatedColumnFormula>Table2[[#This Row],[Points]]/$AC$2</calculatedColumnFormula>
    </tableColumn>
    <tableColumn id="4" xr3:uid="{FA85A798-E688-4A4F-A92F-2DD56D710025}" name="Finishes" dataDxfId="5">
      <calculatedColumnFormula>COUNTIFS('2404'!$E$4:$E$33, 'Statistics LG'!$AA4, '2404'!$F$4:$F$33, "Finish", '2404'!$D$4:$D$33, "Loose Gooses")</calculatedColumnFormula>
    </tableColumn>
    <tableColumn id="5" xr3:uid="{14C722B6-CCC7-4AA5-A077-4781282133B0}" name="Avg F" dataDxfId="4">
      <calculatedColumnFormula>Table2[[#This Row],[Finishes]]/$AC$2</calculatedColumnFormula>
    </tableColumn>
    <tableColumn id="6" xr3:uid="{1E54054E-9F21-4987-99FC-EF35338EC708}" name="Midranges" dataDxfId="3">
      <calculatedColumnFormula>COUNTIFS('2404'!$E$4:$E$33, 'Statistics LG'!$AA4, '2404'!$F$4:$F$33, "Midrange", '2404'!$D$4:$D$33, "Loose Gooses")</calculatedColumnFormula>
    </tableColumn>
    <tableColumn id="7" xr3:uid="{3BC984C2-EE5E-43C7-8014-7F0DA5F9EB7A}" name="Avg M" dataDxfId="2">
      <calculatedColumnFormula>Table2[[#This Row],[Midranges]]/$AC$2</calculatedColumnFormula>
    </tableColumn>
    <tableColumn id="8" xr3:uid="{9FAC1FFA-039C-4124-88C5-1A3BE26F7F04}" name="Threes" dataDxfId="1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0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workbookViewId="0">
      <selection activeCell="Q21" sqref="Q21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45043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CHAR(34)&amp;"Date"&amp;CHAR(34)&amp;":["&amp;CHAR(34)&amp;"27-Apr"&amp;CHAR(34)&amp;"],"</f>
        <v>"Date":["27-Apr"],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workbookViewId="0">
      <selection activeCell="D13" sqref="D1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153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3</v>
      </c>
      <c r="E5" s="24">
        <f>'Stats Global'!Q10</f>
        <v>3</v>
      </c>
      <c r="F5" s="14">
        <f>'Stats Global'!T10</f>
        <v>3</v>
      </c>
      <c r="G5" s="24">
        <f>'Stats Global'!S10</f>
        <v>3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4">
        <f>'Stats Global'!Q11</f>
        <v>1</v>
      </c>
      <c r="F6" s="14">
        <f>'Stats Global'!T11</f>
        <v>1</v>
      </c>
      <c r="G6" s="24">
        <f>'Stats Global'!S11</f>
        <v>1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</v>
      </c>
      <c r="E7" s="24">
        <f>'Stats Global'!Q12</f>
        <v>0</v>
      </c>
      <c r="F7" s="14">
        <f>'Stats Global'!T12</f>
        <v>0</v>
      </c>
      <c r="G7" s="24">
        <f>'Stats Global'!S12</f>
        <v>0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2</v>
      </c>
      <c r="E8" s="24">
        <f>'Stats Global'!Q13</f>
        <v>2</v>
      </c>
      <c r="F8" s="14">
        <f>'Stats Global'!T13</f>
        <v>2</v>
      </c>
      <c r="G8" s="24">
        <f>'Stats Global'!S13</f>
        <v>2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1</v>
      </c>
      <c r="G11" s="24">
        <f>'Stats Global'!S16</f>
        <v>1</v>
      </c>
      <c r="H11" s="14">
        <f>'Stats Global'!V16</f>
        <v>1</v>
      </c>
      <c r="I11" s="24">
        <f>'Stats Global'!U16</f>
        <v>1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2</v>
      </c>
      <c r="E13" s="24">
        <f>'Stats Global'!Q18</f>
        <v>2</v>
      </c>
      <c r="F13" s="14">
        <f>'Stats Global'!T18</f>
        <v>2</v>
      </c>
      <c r="G13" s="24">
        <f>'Stats Global'!S18</f>
        <v>2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3</v>
      </c>
      <c r="E15" s="24">
        <f>'Stats Global'!Q20</f>
        <v>3</v>
      </c>
      <c r="F15" s="14">
        <f>'Stats Global'!T20</f>
        <v>3</v>
      </c>
      <c r="G15" s="24">
        <f>'Stats Global'!S20</f>
        <v>3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151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8" t="s">
        <v>162</v>
      </c>
      <c r="M20" s="78"/>
      <c r="N20" s="7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8"/>
      <c r="M21" s="78"/>
      <c r="N21" s="7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"0",</v>
      </c>
      <c r="E22" s="41" t="str">
        <f t="shared" ref="E22:K22" si="2">CHAR(34)&amp;E3&amp;CHAR(34)&amp;","</f>
        <v>"0",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"0",</v>
      </c>
      <c r="I22" s="41" t="str">
        <f t="shared" si="2"/>
        <v>"0",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"PPG":["0","0","3","1","0","2","0","0","2","0","2","0","3","0","0","0",],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"TP":["0","0","3","1","0","2","0","0","2","0","2","0","3","0","0","0"],</v>
      </c>
      <c r="X23" s="3" t="s">
        <v>87</v>
      </c>
    </row>
    <row r="24" spans="2:24" ht="14.25" customHeight="1" x14ac:dyDescent="0.45">
      <c r="D24" s="41" t="str">
        <f t="shared" si="3"/>
        <v>"3",</v>
      </c>
      <c r="E24" s="41" t="str">
        <f t="shared" ref="E24:K24" si="8">CHAR(34)&amp;E5&amp;CHAR(34)&amp;","</f>
        <v>"3",</v>
      </c>
      <c r="F24" s="41" t="str">
        <f t="shared" si="5"/>
        <v>"3",</v>
      </c>
      <c r="G24" s="41" t="str">
        <f t="shared" si="8"/>
        <v>"3",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"FPG":["0","0","3","1","0","2","0","0","1","0","2","0","3","0","0","0",],</v>
      </c>
      <c r="X24" s="40" t="s">
        <v>107</v>
      </c>
    </row>
    <row r="25" spans="2:24" ht="14.25" customHeight="1" x14ac:dyDescent="0.45">
      <c r="D25" s="41" t="str">
        <f t="shared" si="3"/>
        <v>"1",</v>
      </c>
      <c r="E25" s="41" t="str">
        <f t="shared" ref="E25:K25" si="9">CHAR(34)&amp;E6&amp;CHAR(34)&amp;","</f>
        <v>"1",</v>
      </c>
      <c r="F25" s="41" t="str">
        <f t="shared" si="5"/>
        <v>"1",</v>
      </c>
      <c r="G25" s="41" t="str">
        <f t="shared" si="9"/>
        <v>"1",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"TF":["0","0","3","1","0","2","0","0","1","0","2","0","3","0","0","0"],</v>
      </c>
    </row>
    <row r="26" spans="2:24" ht="14.25" customHeight="1" x14ac:dyDescent="0.45">
      <c r="D26" s="41" t="str">
        <f t="shared" si="3"/>
        <v>"0",</v>
      </c>
      <c r="E26" s="41" t="str">
        <f t="shared" ref="E26:K26" si="10">CHAR(34)&amp;E7&amp;CHAR(34)&amp;","</f>
        <v>"0",</v>
      </c>
      <c r="F26" s="41" t="str">
        <f t="shared" si="5"/>
        <v>"0",</v>
      </c>
      <c r="G26" s="41" t="str">
        <f t="shared" si="10"/>
        <v>"0",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"MPG":["0","0","0","0","0","0","0","0","1","0","0","0","0","0","0","0",],</v>
      </c>
    </row>
    <row r="27" spans="2:24" ht="14.25" customHeight="1" x14ac:dyDescent="0.45">
      <c r="D27" s="41" t="str">
        <f t="shared" si="3"/>
        <v>"2",</v>
      </c>
      <c r="E27" s="41" t="str">
        <f t="shared" ref="E27:K27" si="11">CHAR(34)&amp;E8&amp;CHAR(34)&amp;","</f>
        <v>"2",</v>
      </c>
      <c r="F27" s="41" t="str">
        <f t="shared" si="5"/>
        <v>"2",</v>
      </c>
      <c r="G27" s="41" t="str">
        <f t="shared" si="11"/>
        <v>"2",</v>
      </c>
      <c r="H27" s="41" t="str">
        <f t="shared" si="6"/>
        <v>"0",</v>
      </c>
      <c r="I27" s="41" t="str">
        <f t="shared" si="11"/>
        <v>"0",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"TM":["0","0","0","0","0","0","0","0","1","0","0","0","0","0","0","0"],</v>
      </c>
    </row>
    <row r="28" spans="2:24" ht="14.25" customHeight="1" x14ac:dyDescent="0.45">
      <c r="D28" s="41" t="str">
        <f t="shared" si="3"/>
        <v>"0",</v>
      </c>
      <c r="E28" s="41" t="str">
        <f t="shared" ref="E28:K28" si="12">CHAR(34)&amp;E9&amp;CHAR(34)&amp;","</f>
        <v>"0",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"0",</v>
      </c>
      <c r="K28" s="41" t="str">
        <f t="shared" si="12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si="3"/>
        <v>"2",</v>
      </c>
      <c r="E30" s="41" t="str">
        <f t="shared" ref="E30:K30" si="14">CHAR(34)&amp;E11&amp;CHAR(34)&amp;","</f>
        <v>"2",</v>
      </c>
      <c r="F30" s="41" t="str">
        <f t="shared" si="5"/>
        <v>"1",</v>
      </c>
      <c r="G30" s="41" t="str">
        <f t="shared" si="14"/>
        <v>"1",</v>
      </c>
      <c r="H30" s="41" t="str">
        <f t="shared" si="6"/>
        <v>"1",</v>
      </c>
      <c r="I30" s="41" t="str">
        <f t="shared" si="14"/>
        <v>"1",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"0",</v>
      </c>
      <c r="E31" s="41" t="str">
        <f t="shared" ref="E31:K31" si="15">CHAR(34)&amp;E12&amp;CHAR(34)&amp;","</f>
        <v>"0",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"0",</v>
      </c>
      <c r="I31" s="41" t="str">
        <f t="shared" si="15"/>
        <v>"0",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"2",</v>
      </c>
      <c r="E32" s="41" t="str">
        <f t="shared" ref="E32:K32" si="16">CHAR(34)&amp;E13&amp;CHAR(34)&amp;","</f>
        <v>"2",</v>
      </c>
      <c r="F32" s="41" t="str">
        <f t="shared" si="5"/>
        <v>"2",</v>
      </c>
      <c r="G32" s="41" t="str">
        <f t="shared" si="16"/>
        <v>"2",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"0",</v>
      </c>
      <c r="E33" s="41" t="str">
        <f t="shared" ref="E33:K33" si="17">CHAR(34)&amp;E14&amp;CHAR(34)&amp;","</f>
        <v>"0",</v>
      </c>
      <c r="F33" s="41" t="str">
        <f t="shared" si="5"/>
        <v>"0",</v>
      </c>
      <c r="G33" s="41" t="str">
        <f t="shared" si="17"/>
        <v>"0",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"3",</v>
      </c>
      <c r="E34" s="41" t="str">
        <f t="shared" ref="E34:K34" si="18">CHAR(34)&amp;E15&amp;CHAR(34)&amp;","</f>
        <v>"3",</v>
      </c>
      <c r="F34" s="41" t="str">
        <f t="shared" si="5"/>
        <v>"3",</v>
      </c>
      <c r="G34" s="41" t="str">
        <f t="shared" si="18"/>
        <v>"3",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E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zoomScale="70" zoomScaleNormal="70" workbookViewId="0">
      <selection activeCell="J6" sqref="J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1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0</v>
      </c>
      <c r="D6" s="3">
        <f>MAX('2604'!$L$3:$L$5)</f>
        <v>0</v>
      </c>
      <c r="E6" s="3">
        <f>C6-D6-F6</f>
        <v>0</v>
      </c>
      <c r="F6" s="3">
        <f>MIN('2604'!$L$3:$L$5)</f>
        <v>0</v>
      </c>
      <c r="I6" s="7">
        <f t="shared" ref="I6:L6" si="0">AVERAGE(C5:C30)</f>
        <v>4.333333333333333</v>
      </c>
      <c r="J6" s="1">
        <f t="shared" si="0"/>
        <v>2.3333333333333335</v>
      </c>
      <c r="K6" s="1">
        <f t="shared" si="0"/>
        <v>1</v>
      </c>
      <c r="L6" s="1">
        <f t="shared" si="0"/>
        <v>1</v>
      </c>
      <c r="AJ6" s="6"/>
      <c r="AK6" s="6"/>
      <c r="AL6" s="6"/>
    </row>
    <row r="7" spans="2:38" ht="14.25" customHeight="1" x14ac:dyDescent="0.45">
      <c r="B7" s="36">
        <f>'2704'!$C$2</f>
        <v>45043</v>
      </c>
      <c r="C7" s="3">
        <f>COUNT('2704'!$B$3:$B$30)</f>
        <v>0</v>
      </c>
      <c r="D7" s="3">
        <f>MAX('2704'!$L$3:$L$5)</f>
        <v>0</v>
      </c>
      <c r="E7" s="3">
        <f>C7-D7-F7</f>
        <v>0</v>
      </c>
      <c r="F7" s="3">
        <f>MIN('2704'!$L$3:$L$5)</f>
        <v>0</v>
      </c>
      <c r="I7" s="5" t="s">
        <v>96</v>
      </c>
      <c r="J7" s="8">
        <f t="shared" ref="J7:L7" si="1">J6/$I$6</f>
        <v>0.53846153846153855</v>
      </c>
      <c r="K7" s="8">
        <f t="shared" si="1"/>
        <v>0.23076923076923078</v>
      </c>
      <c r="L7" s="8">
        <f t="shared" si="1"/>
        <v>0.23076923076923078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159</v>
      </c>
      <c r="W7" s="47" t="s">
        <v>11</v>
      </c>
      <c r="X7" s="48" t="s">
        <v>160</v>
      </c>
      <c r="Y7" s="49" t="s">
        <v>13</v>
      </c>
      <c r="Z7" s="48" t="s">
        <v>164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0</v>
      </c>
      <c r="R8" s="51">
        <f>Table1[[#This Row],[Points]]/($Q$5-Table1[[#This Row],[Missed Games]])</f>
        <v>0</v>
      </c>
      <c r="S8" s="60">
        <f t="shared" ref="S8:S23" si="3">S29</f>
        <v>0</v>
      </c>
      <c r="T8" s="50">
        <f>Table1[[#This Row],[Finishes]]/($Q$5-Table1[[#This Row],[Missed Games]])</f>
        <v>0</v>
      </c>
      <c r="U8" s="60">
        <f t="shared" ref="U8:U23" si="4">U29</f>
        <v>0</v>
      </c>
      <c r="V8" s="50">
        <f>Table1[[#This Row],[Midranges]]/($Q$5-Table1[[#This Row],[Missed Games]])</f>
        <v>0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0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3</v>
      </c>
      <c r="R10" s="51">
        <f>Table1[[#This Row],[Points]]/($Q$5-Table1[[#This Row],[Missed Games]])</f>
        <v>3</v>
      </c>
      <c r="S10" s="60">
        <f t="shared" si="3"/>
        <v>3</v>
      </c>
      <c r="T10" s="50">
        <f>Table1[[#This Row],[Finishes]]/($Q$5-Table1[[#This Row],[Missed Games]])</f>
        <v>3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1</v>
      </c>
      <c r="R11" s="51">
        <f>Table1[[#This Row],[Points]]/($Q$5-Table1[[#This Row],[Missed Games]])</f>
        <v>1</v>
      </c>
      <c r="S11" s="60">
        <f t="shared" si="3"/>
        <v>1</v>
      </c>
      <c r="T11" s="50">
        <f>Table1[[#This Row],[Finishes]]/($Q$5-Table1[[#This Row],[Missed Games]])</f>
        <v>1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0</v>
      </c>
      <c r="R12" s="51">
        <f>Table1[[#This Row],[Points]]/($Q$5-Table1[[#This Row],[Missed Games]])</f>
        <v>0</v>
      </c>
      <c r="S12" s="60">
        <f t="shared" si="3"/>
        <v>0</v>
      </c>
      <c r="T12" s="50">
        <f>Table1[[#This Row],[Finishes]]/($Q$5-Table1[[#This Row],[Missed Games]])</f>
        <v>0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2</v>
      </c>
      <c r="R13" s="51">
        <f>Table1[[#This Row],[Points]]/($Q$5-Table1[[#This Row],[Missed Games]])</f>
        <v>2</v>
      </c>
      <c r="S13" s="60">
        <f t="shared" si="3"/>
        <v>2</v>
      </c>
      <c r="T13" s="50">
        <f>Table1[[#This Row],[Finishes]]/($Q$5-Table1[[#This Row],[Missed Games]])</f>
        <v>2</v>
      </c>
      <c r="U13" s="60">
        <f t="shared" si="4"/>
        <v>0</v>
      </c>
      <c r="V13" s="50">
        <f>Table1[[#This Row],[Midranges]]/($Q$5-Table1[[#This Row],[Missed Games]])</f>
        <v>0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>Table1[[#This Row],[Points]]/($Q$5-Table1[[#This Row],[Missed Games]])</f>
        <v>0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0</v>
      </c>
      <c r="X14" s="50">
        <f>Table1[[#This Row],[Threes]]/($Q$5-Table1[[#This Row],[Missed Games]])</f>
        <v>0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2</v>
      </c>
      <c r="R16" s="51">
        <f>Table1[[#This Row],[Points]]/($Q$5-Table1[[#This Row],[Missed Games]])</f>
        <v>2</v>
      </c>
      <c r="S16" s="60">
        <f t="shared" si="3"/>
        <v>1</v>
      </c>
      <c r="T16" s="50">
        <f>Table1[[#This Row],[Finishes]]/($Q$5-Table1[[#This Row],[Missed Games]])</f>
        <v>1</v>
      </c>
      <c r="U16" s="60">
        <f t="shared" si="4"/>
        <v>1</v>
      </c>
      <c r="V16" s="50">
        <f>Table1[[#This Row],[Midranges]]/($Q$5-Table1[[#This Row],[Missed Games]])</f>
        <v>1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0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0</v>
      </c>
      <c r="R17" s="51">
        <f>Table1[[#This Row],[Points]]/($Q$5-Table1[[#This Row],[Missed Games]])</f>
        <v>0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0</v>
      </c>
      <c r="V17" s="50">
        <f>Table1[[#This Row],[Midranges]]/($Q$5-Table1[[#This Row],[Missed Games]])</f>
        <v>0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2</v>
      </c>
      <c r="R18" s="51">
        <f>Table1[[#This Row],[Points]]/($Q$5-Table1[[#This Row],[Missed Games]])</f>
        <v>2</v>
      </c>
      <c r="S18" s="60">
        <f t="shared" si="3"/>
        <v>2</v>
      </c>
      <c r="T18" s="50">
        <f>Table1[[#This Row],[Finishes]]/($Q$5-Table1[[#This Row],[Missed Games]])</f>
        <v>2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0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0</v>
      </c>
      <c r="R19" s="51">
        <f>Table1[[#This Row],[Points]]/($Q$5-Table1[[#This Row],[Missed Games]])</f>
        <v>0</v>
      </c>
      <c r="S19" s="60">
        <f t="shared" si="3"/>
        <v>0</v>
      </c>
      <c r="T19" s="50">
        <f>Table1[[#This Row],[Finishes]]/($Q$5-Table1[[#This Row],[Missed Games]])</f>
        <v>0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3</v>
      </c>
      <c r="R20" s="51">
        <f>Table1[[#This Row],[Points]]/($Q$5-Table1[[#This Row],[Missed Games]])</f>
        <v>3</v>
      </c>
      <c r="S20" s="60">
        <f t="shared" si="3"/>
        <v>3</v>
      </c>
      <c r="T20" s="50">
        <f>Table1[[#This Row],[Finishes]]/($Q$5-Table1[[#This Row],[Missed Games]])</f>
        <v>3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>Table1[[#This Row],[Points]]/($Q$5-Table1[[#This Row],[Missed Games]])</f>
        <v>0</v>
      </c>
      <c r="S22" s="60">
        <f t="shared" si="3"/>
        <v>0</v>
      </c>
      <c r="T22" s="50">
        <f>Table1[[#This Row],[Finishes]]/($Q$5-Table1[[#This Row],[Missed Games]])</f>
        <v>0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>Table1[[#This Row],[Points]]/($Q$5-Table1[[#This Row],[Missed Games]])</f>
        <v>0</v>
      </c>
      <c r="S23" s="65">
        <f t="shared" si="3"/>
        <v>0</v>
      </c>
      <c r="T23" s="52">
        <f>Table1[[#This Row],[Finishes]]/($Q$5-Table1[[#This Row],[Missed Games]])</f>
        <v>0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150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164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'2404'!R3+'2604'!R3+'2704'!R3</f>
        <v>0</v>
      </c>
      <c r="R29" s="29">
        <f>Q29/(Q$26-Y29)</f>
        <v>0</v>
      </c>
      <c r="S29" s="27">
        <f>'2404'!S3+'2604'!S3+'2704'!S3</f>
        <v>0</v>
      </c>
      <c r="T29" s="28">
        <f>S29/($Q$26-Y29)</f>
        <v>0</v>
      </c>
      <c r="U29" s="27">
        <f>'2404'!T3+'2604'!T3+'2704'!T3</f>
        <v>0</v>
      </c>
      <c r="V29" s="28">
        <f>U29/($Q$26-Y29)</f>
        <v>0</v>
      </c>
      <c r="W29" s="27">
        <f>'2404'!U3+'2604'!U3+'2704'!U3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'2404'!R4+'2604'!R4+'2704'!R4</f>
        <v>0</v>
      </c>
      <c r="R30" s="29">
        <f t="shared" ref="R30:R44" si="7">Q30/(Q$26-Y30)</f>
        <v>0</v>
      </c>
      <c r="S30" s="27">
        <f>'2404'!S4+'2604'!S4+'2704'!S4</f>
        <v>0</v>
      </c>
      <c r="T30" s="28">
        <f t="shared" ref="T30:T44" si="8">S30/($Q$26-Y30)</f>
        <v>0</v>
      </c>
      <c r="U30" s="27">
        <f>'2404'!T4+'2604'!T4+'2704'!T4</f>
        <v>0</v>
      </c>
      <c r="V30" s="28">
        <f t="shared" ref="V30:V44" si="9">U30/($Q$26-Y30)</f>
        <v>0</v>
      </c>
      <c r="W30" s="27">
        <f>'2404'!U4+'2604'!U4+'2704'!U4</f>
        <v>0</v>
      </c>
      <c r="X30" s="28">
        <f t="shared" ref="X30:X44" si="10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'2404'!R5+'2604'!R5+'2704'!R5</f>
        <v>3</v>
      </c>
      <c r="R31" s="29">
        <f t="shared" si="7"/>
        <v>3</v>
      </c>
      <c r="S31" s="27">
        <f>'2404'!S5+'2604'!S5+'2704'!S5</f>
        <v>3</v>
      </c>
      <c r="T31" s="28">
        <f t="shared" si="8"/>
        <v>3</v>
      </c>
      <c r="U31" s="27">
        <f>'2404'!T5+'2604'!T5+'2704'!T5</f>
        <v>0</v>
      </c>
      <c r="V31" s="28">
        <f t="shared" si="9"/>
        <v>0</v>
      </c>
      <c r="W31" s="27">
        <f>'2404'!U5+'2604'!U5+'2704'!U5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'2404'!R6+'2604'!R6+'2704'!R6</f>
        <v>1</v>
      </c>
      <c r="R32" s="29">
        <f t="shared" si="7"/>
        <v>1</v>
      </c>
      <c r="S32" s="27">
        <f>'2404'!S6+'2604'!S6+'2704'!S6</f>
        <v>1</v>
      </c>
      <c r="T32" s="28">
        <f t="shared" si="8"/>
        <v>1</v>
      </c>
      <c r="U32" s="27">
        <f>'2404'!T6+'2604'!T6+'2704'!T6</f>
        <v>0</v>
      </c>
      <c r="V32" s="28">
        <f t="shared" si="9"/>
        <v>0</v>
      </c>
      <c r="W32" s="27">
        <f>'2404'!U6+'2604'!U6+'2704'!U6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'2404'!R7+'2604'!R7+'2704'!R7</f>
        <v>0</v>
      </c>
      <c r="R33" s="29">
        <f t="shared" si="7"/>
        <v>0</v>
      </c>
      <c r="S33" s="27">
        <f>'2404'!S7+'2604'!S7+'2704'!S7</f>
        <v>0</v>
      </c>
      <c r="T33" s="28">
        <f t="shared" si="8"/>
        <v>0</v>
      </c>
      <c r="U33" s="27">
        <f>'2404'!T7+'2604'!T7+'2704'!T7</f>
        <v>0</v>
      </c>
      <c r="V33" s="28">
        <f t="shared" si="9"/>
        <v>0</v>
      </c>
      <c r="W33" s="27">
        <f>'2404'!U7+'2604'!U7+'2704'!U7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'2404'!R8+'2604'!R8+'2704'!R8</f>
        <v>2</v>
      </c>
      <c r="R34" s="29">
        <f t="shared" si="7"/>
        <v>2</v>
      </c>
      <c r="S34" s="27">
        <f>'2404'!S8+'2604'!S8+'2704'!S8</f>
        <v>2</v>
      </c>
      <c r="T34" s="28">
        <f t="shared" si="8"/>
        <v>2</v>
      </c>
      <c r="U34" s="27">
        <f>'2404'!T8+'2604'!T8+'2704'!T8</f>
        <v>0</v>
      </c>
      <c r="V34" s="28">
        <f t="shared" si="9"/>
        <v>0</v>
      </c>
      <c r="W34" s="27">
        <f>'2404'!U8+'2604'!U8+'2704'!U8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172</v>
      </c>
      <c r="P35" s="30" t="s">
        <v>75</v>
      </c>
      <c r="Q35" s="44">
        <f>'2404'!R9+'2604'!R9+'2704'!R9</f>
        <v>0</v>
      </c>
      <c r="R35" s="29">
        <f t="shared" si="7"/>
        <v>0</v>
      </c>
      <c r="S35" s="27">
        <f>'2404'!S9+'2604'!S9+'2704'!S9</f>
        <v>0</v>
      </c>
      <c r="T35" s="28">
        <f t="shared" si="8"/>
        <v>0</v>
      </c>
      <c r="U35" s="27">
        <f>'2404'!T9+'2604'!T9+'2704'!T9</f>
        <v>0</v>
      </c>
      <c r="V35" s="28">
        <f t="shared" si="9"/>
        <v>0</v>
      </c>
      <c r="W35" s="27">
        <f>'2404'!U9+'2604'!U9+'2704'!U9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171</v>
      </c>
      <c r="P36" s="30" t="s">
        <v>78</v>
      </c>
      <c r="Q36" s="44">
        <f>'2404'!R10+'2604'!R10+'2704'!R10</f>
        <v>0</v>
      </c>
      <c r="R36" s="29">
        <f t="shared" si="7"/>
        <v>0</v>
      </c>
      <c r="S36" s="27">
        <f>'2404'!S10+'2604'!S10+'2704'!S10</f>
        <v>0</v>
      </c>
      <c r="T36" s="28">
        <f t="shared" si="8"/>
        <v>0</v>
      </c>
      <c r="U36" s="27">
        <f>'2404'!T10+'2604'!T10+'2704'!T10</f>
        <v>0</v>
      </c>
      <c r="V36" s="28">
        <f t="shared" si="9"/>
        <v>0</v>
      </c>
      <c r="W36" s="27">
        <f>'2404'!U10+'2604'!U10+'2704'!U10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'2404'!R11+'2604'!R11+'2704'!R11</f>
        <v>2</v>
      </c>
      <c r="R37" s="29">
        <f t="shared" si="7"/>
        <v>2</v>
      </c>
      <c r="S37" s="27">
        <f>'2404'!S11+'2604'!S11+'2704'!S11</f>
        <v>1</v>
      </c>
      <c r="T37" s="28">
        <f t="shared" si="8"/>
        <v>1</v>
      </c>
      <c r="U37" s="27">
        <f>'2404'!T11+'2604'!T11+'2704'!T11</f>
        <v>1</v>
      </c>
      <c r="V37" s="28">
        <f t="shared" si="9"/>
        <v>1</v>
      </c>
      <c r="W37" s="27">
        <f>'2404'!U11+'2604'!U11+'2704'!U11</f>
        <v>0</v>
      </c>
      <c r="X37" s="28">
        <f t="shared" si="10"/>
        <v>0</v>
      </c>
      <c r="Y37" s="40">
        <v>0</v>
      </c>
    </row>
    <row r="38" spans="9:27" ht="14.25" customHeight="1" x14ac:dyDescent="0.45">
      <c r="P38" s="30" t="s">
        <v>81</v>
      </c>
      <c r="Q38" s="44">
        <f>'2404'!R12+'2604'!R12+'2704'!R12</f>
        <v>0</v>
      </c>
      <c r="R38" s="29">
        <f t="shared" si="7"/>
        <v>0</v>
      </c>
      <c r="S38" s="27">
        <f>'2404'!S12+'2604'!S12+'2704'!S12</f>
        <v>0</v>
      </c>
      <c r="T38" s="28">
        <f t="shared" si="8"/>
        <v>0</v>
      </c>
      <c r="U38" s="27">
        <f>'2404'!T12+'2604'!T12+'2704'!T12</f>
        <v>0</v>
      </c>
      <c r="V38" s="28">
        <f t="shared" si="9"/>
        <v>0</v>
      </c>
      <c r="W38" s="27">
        <f>'2404'!U12+'2604'!U12+'2704'!U12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'2404'!R13+'2604'!R13+'2704'!R13</f>
        <v>2</v>
      </c>
      <c r="R39" s="29">
        <f t="shared" si="7"/>
        <v>2</v>
      </c>
      <c r="S39" s="27">
        <f>'2404'!S13+'2604'!S13+'2704'!S13</f>
        <v>2</v>
      </c>
      <c r="T39" s="28">
        <f t="shared" si="8"/>
        <v>2</v>
      </c>
      <c r="U39" s="27">
        <f>'2404'!T13+'2604'!T13+'2704'!T13</f>
        <v>0</v>
      </c>
      <c r="V39" s="28">
        <f t="shared" si="9"/>
        <v>0</v>
      </c>
      <c r="W39" s="27">
        <f>'2404'!U13+'2604'!U13+'2704'!U13</f>
        <v>0</v>
      </c>
      <c r="X39" s="28">
        <f t="shared" si="10"/>
        <v>0</v>
      </c>
      <c r="Y39" s="40">
        <v>0</v>
      </c>
      <c r="Z39" s="12"/>
      <c r="AA39" s="12"/>
    </row>
    <row r="40" spans="9:27" ht="14.25" customHeight="1" x14ac:dyDescent="0.45">
      <c r="I40" s="33" t="s">
        <v>158</v>
      </c>
      <c r="P40" s="30" t="s">
        <v>83</v>
      </c>
      <c r="Q40" s="44">
        <f>'2404'!R14+'2604'!R14+'2704'!R14</f>
        <v>0</v>
      </c>
      <c r="R40" s="29">
        <f t="shared" si="7"/>
        <v>0</v>
      </c>
      <c r="S40" s="27">
        <f>'2404'!S14+'2604'!S14+'2704'!S14</f>
        <v>0</v>
      </c>
      <c r="T40" s="28">
        <f t="shared" si="8"/>
        <v>0</v>
      </c>
      <c r="U40" s="27">
        <f>'2404'!T14+'2604'!T14+'2704'!T14</f>
        <v>0</v>
      </c>
      <c r="V40" s="28">
        <f t="shared" si="9"/>
        <v>0</v>
      </c>
      <c r="W40" s="27">
        <f>'2404'!U14+'2604'!U14+'2704'!U14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 t="e">
        <f>'Statistics LG'!H4</f>
        <v>#DIV/0!</v>
      </c>
      <c r="P41" s="30" t="s">
        <v>85</v>
      </c>
      <c r="Q41" s="44">
        <f>'2404'!R15+'2604'!R15+'2704'!R15</f>
        <v>3</v>
      </c>
      <c r="R41" s="29">
        <f t="shared" si="7"/>
        <v>3</v>
      </c>
      <c r="S41" s="27">
        <f>'2404'!S15+'2604'!S15+'2704'!S15</f>
        <v>3</v>
      </c>
      <c r="T41" s="28">
        <f t="shared" si="8"/>
        <v>3</v>
      </c>
      <c r="U41" s="27">
        <f>'2404'!T15+'2604'!T15+'2704'!T15</f>
        <v>0</v>
      </c>
      <c r="V41" s="28">
        <f t="shared" si="9"/>
        <v>0</v>
      </c>
      <c r="W41" s="27">
        <f>'2404'!U15+'2604'!U15+'2704'!U15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 t="e">
        <f>'Statistics WW'!H4</f>
        <v>#DIV/0!</v>
      </c>
      <c r="P42" s="30" t="s">
        <v>86</v>
      </c>
      <c r="Q42" s="44">
        <f>'2404'!R16+'2604'!R16+'2704'!R16</f>
        <v>0</v>
      </c>
      <c r="R42" s="29">
        <f t="shared" si="7"/>
        <v>0</v>
      </c>
      <c r="S42" s="27">
        <f>'2404'!S16+'2604'!S16+'2704'!S16</f>
        <v>0</v>
      </c>
      <c r="T42" s="28">
        <f t="shared" si="8"/>
        <v>0</v>
      </c>
      <c r="U42" s="27">
        <f>'2404'!T16+'2604'!T16+'2704'!T16</f>
        <v>0</v>
      </c>
      <c r="V42" s="28">
        <f t="shared" si="9"/>
        <v>0</v>
      </c>
      <c r="W42" s="27">
        <f>'2404'!U16+'2604'!U16+'2704'!U16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 t="e">
        <f>'Statistics 5M'!H4</f>
        <v>#DIV/0!</v>
      </c>
      <c r="P43" s="30" t="s">
        <v>87</v>
      </c>
      <c r="Q43" s="44">
        <f>'2404'!R17+'2604'!R17+'2704'!R17</f>
        <v>0</v>
      </c>
      <c r="R43" s="29">
        <f t="shared" si="7"/>
        <v>0</v>
      </c>
      <c r="S43" s="27">
        <f>'2404'!S17+'2604'!S17+'2704'!S17</f>
        <v>0</v>
      </c>
      <c r="T43" s="28">
        <f t="shared" si="8"/>
        <v>0</v>
      </c>
      <c r="U43" s="27">
        <f>'2404'!T17+'2604'!T17+'2704'!T17</f>
        <v>0</v>
      </c>
      <c r="V43" s="28">
        <f t="shared" si="9"/>
        <v>0</v>
      </c>
      <c r="W43" s="27">
        <f>'2404'!U17+'2604'!U17+'2704'!U17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'2404'!R18+'2604'!R18+'2704'!R18</f>
        <v>0</v>
      </c>
      <c r="R44" s="29">
        <f t="shared" si="7"/>
        <v>0</v>
      </c>
      <c r="S44" s="27">
        <f>'2404'!S18+'2604'!S18+'2704'!S18</f>
        <v>0</v>
      </c>
      <c r="T44" s="28">
        <f t="shared" si="8"/>
        <v>0</v>
      </c>
      <c r="U44" s="27">
        <f>'2404'!T18+'2604'!T18+'2704'!T18</f>
        <v>0</v>
      </c>
      <c r="V44" s="28">
        <f t="shared" si="9"/>
        <v>0</v>
      </c>
      <c r="W44" s="27">
        <f>'2404'!U18+'2604'!U18+'2704'!U18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163</v>
      </c>
    </row>
    <row r="46" spans="9:27" ht="14.25" customHeight="1" x14ac:dyDescent="0.45">
      <c r="I46" s="33" t="s">
        <v>9</v>
      </c>
      <c r="J46" s="42">
        <f>SUM(Table1[Finishes])</f>
        <v>12</v>
      </c>
      <c r="K46">
        <f>J46/Q5</f>
        <v>12</v>
      </c>
      <c r="L46" s="69">
        <f>J46/SUM($J$46:$J$48)</f>
        <v>0.92307692307692313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</v>
      </c>
      <c r="K47">
        <f>Q5</f>
        <v>1</v>
      </c>
      <c r="L47" s="69">
        <f t="shared" ref="L47:L48" si="11">J47/SUM($J$46:$J$48)</f>
        <v>7.6923076923076927E-2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0</v>
      </c>
      <c r="K48">
        <f>J48/Q5</f>
        <v>0</v>
      </c>
      <c r="L48" s="69">
        <f t="shared" si="11"/>
        <v>0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zoomScale="70" zoomScaleNormal="70" workbookViewId="0">
      <selection activeCell="U30" sqref="U30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166</v>
      </c>
      <c r="AC2">
        <v>1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152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170</v>
      </c>
      <c r="AD3" s="71" t="s">
        <v>9</v>
      </c>
      <c r="AE3" s="72" t="s">
        <v>167</v>
      </c>
      <c r="AF3" s="72" t="s">
        <v>10</v>
      </c>
      <c r="AG3" s="72" t="s">
        <v>168</v>
      </c>
      <c r="AH3" s="71" t="s">
        <v>11</v>
      </c>
      <c r="AI3" s="72" t="s">
        <v>169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3</v>
      </c>
      <c r="G4" s="1">
        <f t="shared" si="0"/>
        <v>5</v>
      </c>
      <c r="H4" s="1" t="e">
        <f t="shared" si="0"/>
        <v>#DIV/0!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0</v>
      </c>
      <c r="C5" s="16">
        <f>'2604'!$M$3</f>
        <v>0</v>
      </c>
      <c r="D5" s="16" t="e">
        <f>'2604'!$O$3</f>
        <v>#DIV/0!</v>
      </c>
      <c r="J5" s="17"/>
      <c r="K5" s="55"/>
      <c r="L5" s="55"/>
      <c r="M5" s="17"/>
      <c r="N5" s="17"/>
      <c r="O5" s="55"/>
      <c r="Q5" s="17">
        <f>COUNTIF('2604'!$X$4:$X$26,"LG/WW")</f>
        <v>0</v>
      </c>
      <c r="R5" s="17">
        <f>COUNTIF('2604'!$Y$4:$Y$26,"WW/LG")</f>
        <v>0</v>
      </c>
      <c r="S5" s="67"/>
      <c r="T5" s="67"/>
      <c r="V5" s="17">
        <f>COUNTIF('2604'!$X$4:$X$26,"LG/5M")</f>
        <v>0</v>
      </c>
      <c r="W5" s="17">
        <f>COUNTIF('2604'!$Z$4:$Z$26,"5M/LG")</f>
        <v>0</v>
      </c>
      <c r="X5" s="67"/>
      <c r="Y5" s="67"/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'2704'!$C$2</f>
        <v>45043</v>
      </c>
      <c r="B6" s="16">
        <f>'2704'!$L$3</f>
        <v>0</v>
      </c>
      <c r="C6" s="16">
        <f>'2704'!$M$3</f>
        <v>0</v>
      </c>
      <c r="D6" s="16" t="e">
        <f>'2704'!$O$3</f>
        <v>#DIV/0!</v>
      </c>
      <c r="G6" s="1" t="s">
        <v>110</v>
      </c>
      <c r="H6" s="18">
        <f>SUM(B4:B6)/SUM(B4:C6)</f>
        <v>0.375</v>
      </c>
      <c r="J6" s="17"/>
      <c r="K6" s="55"/>
      <c r="L6" s="55"/>
      <c r="M6" s="17"/>
      <c r="N6" s="17"/>
      <c r="O6" s="55"/>
      <c r="Q6" s="17">
        <f>COUNTIF('2704'!$X$4:$X$26,"LG/WW")</f>
        <v>0</v>
      </c>
      <c r="R6" s="17">
        <f>COUNTIF('2704'!$Y$4:$Y$26,"WW/LG")</f>
        <v>0</v>
      </c>
      <c r="S6" s="17"/>
      <c r="T6" s="17"/>
      <c r="V6" s="17">
        <f>COUNTIF('2704'!$X$4:$X$26,"LG/5M")</f>
        <v>0</v>
      </c>
      <c r="W6" s="17">
        <f>COUNTIF('2704'!$Z$4:$Z$26,"5M/LG")</f>
        <v>0</v>
      </c>
      <c r="X6" s="17"/>
      <c r="Y6" s="17"/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3</v>
      </c>
      <c r="AD6" s="76">
        <f>COUNTIFS('2404'!$E$4:$E$33, 'Statistics LG'!$AA6, '2404'!$F$4:$F$33, "Finish", '2404'!$D$4:$D$33, "Loose Gooses")</f>
        <v>3</v>
      </c>
      <c r="AE6" s="77">
        <f>Table2[[#This Row],[Finishes]]/$AC$2</f>
        <v>3</v>
      </c>
      <c r="AF6" s="76">
        <f>COUNTIFS('2404'!$E$4:$E$33, 'Statistics LG'!$AA6, '2404'!$F$4:$F$33, "Midrange", '2404'!$D$4:$D$33,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3" t="s">
        <v>44</v>
      </c>
      <c r="AB7" s="74">
        <f>Table2[[#This Row],[Finishes]]+Table2[[#This Row],[Midranges]]+Table2[[#This Row],[Threes]]+Table2[[#This Row],[Threes]]</f>
        <v>1</v>
      </c>
      <c r="AC7" s="75">
        <f>Table2[[#This Row],[Points]]/$AC$2</f>
        <v>1</v>
      </c>
      <c r="AD7" s="76">
        <f>COUNTIFS('2404'!$E$4:$E$33, 'Statistics LG'!$AA7, '2404'!$F$4:$F$33, "Finish", '2404'!$D$4:$D$33, "Loose Gooses")</f>
        <v>1</v>
      </c>
      <c r="AE7" s="77">
        <f>Table2[[#This Row],[Finishes]]/$AC$2</f>
        <v>1</v>
      </c>
      <c r="AF7" s="76">
        <f>COUNTIFS('2404'!$E$4:$E$33, 'Statistics LG'!$AA7, '2404'!$F$4:$F$33, "Midrange", '2404'!$D$4:$D$33,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0</v>
      </c>
      <c r="AC8" s="75">
        <f>Table2[[#This Row],[Points]]/$AC$2</f>
        <v>0</v>
      </c>
      <c r="AD8" s="76">
        <f>COUNTIFS('2404'!$E$4:$E$33, 'Statistics LG'!$AA8, '2404'!$F$4:$F$33, "Finish", '2404'!$D$4:$D$33, "Loose Gooses")</f>
        <v>0</v>
      </c>
      <c r="AE8" s="77">
        <f>Table2[[#This Row],[Finishes]]/$AC$2</f>
        <v>0</v>
      </c>
      <c r="AF8" s="76">
        <f>COUNTIFS('2404'!$E$4:$E$33, 'Statistics LG'!$AA8, '2404'!$F$4:$F$33, "Midrange", '2404'!$D$4:$D$33,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1</v>
      </c>
      <c r="AC12" s="75">
        <f>Table2[[#This Row],[Points]]/$AC$2</f>
        <v>1</v>
      </c>
      <c r="AD12" s="76">
        <f>COUNTIFS('2404'!$E$4:$E$33, 'Statistics LG'!$AA12, '2404'!$F$4:$F$33, "Finish", '2404'!$D$4:$D$33, "Loose Gooses")</f>
        <v>1</v>
      </c>
      <c r="AE12" s="77">
        <f>Table2[[#This Row],[Finishes]]/$AC$2</f>
        <v>1</v>
      </c>
      <c r="AF12" s="76">
        <f>COUNTIFS('2404'!$E$4:$E$33, 'Statistics LG'!$AA12, '2404'!$F$4:$F$33, "Midrange", '2404'!$D$4:$D$33,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2</v>
      </c>
      <c r="R30" s="17">
        <f t="shared" si="1"/>
        <v>1</v>
      </c>
      <c r="S30" s="17"/>
      <c r="T30" s="17"/>
      <c r="V30" s="17">
        <f t="shared" ref="V30:W30" si="2">SUM(V4:V29)</f>
        <v>1</v>
      </c>
      <c r="W30" s="17">
        <f t="shared" si="2"/>
        <v>4</v>
      </c>
      <c r="X30" s="17"/>
      <c r="Y30" s="17"/>
    </row>
    <row r="31" spans="1:36" ht="14.25" customHeight="1" x14ac:dyDescent="0.45">
      <c r="I31" s="1"/>
      <c r="Q31" s="22">
        <f>Q30/(R30+Q30)</f>
        <v>0.66666666666666663</v>
      </c>
      <c r="V31" s="22">
        <f>V30/(W30+V30)</f>
        <v>0.2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H6" sqref="H6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3</v>
      </c>
      <c r="G4" s="24">
        <f t="shared" si="0"/>
        <v>5</v>
      </c>
      <c r="H4" s="24" t="e">
        <f t="shared" si="0"/>
        <v>#DIV/0!</v>
      </c>
      <c r="J4" s="17"/>
      <c r="K4" s="55">
        <v>1</v>
      </c>
      <c r="L4" s="55">
        <v>2</v>
      </c>
      <c r="M4" s="17"/>
      <c r="N4" s="17"/>
      <c r="P4" s="17">
        <f>COUNTIF('2404'!$X$4:$X$26,"WW/5M")</f>
        <v>0</v>
      </c>
      <c r="Q4" s="17">
        <f>COUNTIF('2404'!$Y$4:$Y$26,"5M/WW")</f>
        <v>0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0</v>
      </c>
      <c r="C5" s="16">
        <f>'2604'!M$5</f>
        <v>0</v>
      </c>
      <c r="D5" s="16" t="e">
        <f>'2604'!O$5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'2704'!L$5</f>
        <v>0</v>
      </c>
      <c r="C6" s="16">
        <f>'2704'!M$5</f>
        <v>0</v>
      </c>
      <c r="D6" s="16" t="e">
        <f>'2704'!O$5</f>
        <v>#DIV/0!</v>
      </c>
      <c r="G6" s="24" t="s">
        <v>110</v>
      </c>
      <c r="H6" s="18">
        <f>SUM(B4:B6)/SUM(B4:C6)</f>
        <v>0.375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O31" sqref="O31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7</v>
      </c>
      <c r="G4" s="24">
        <f t="shared" si="0"/>
        <v>3</v>
      </c>
      <c r="H4" s="24" t="e">
        <f t="shared" si="0"/>
        <v>#DIV/0!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0</v>
      </c>
      <c r="C5" s="16">
        <f>'2604'!M$4</f>
        <v>0</v>
      </c>
      <c r="D5" s="16" t="e">
        <f>'2604'!O$4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'2704'!L$4</f>
        <v>0</v>
      </c>
      <c r="C6" s="16">
        <f>'2704'!M$4</f>
        <v>0</v>
      </c>
      <c r="D6" s="16" t="e">
        <f>'2704'!O$4</f>
        <v>#DIV/0!</v>
      </c>
      <c r="G6" s="24" t="s">
        <v>110</v>
      </c>
      <c r="H6" s="18">
        <f>SUM(B4:B6)/SUM(B4:C6)</f>
        <v>0.7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161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8" t="s">
        <v>162</v>
      </c>
      <c r="R41" s="78"/>
      <c r="S41" s="7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8"/>
      <c r="R42" s="78"/>
      <c r="S42" s="7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157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157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157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157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157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157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157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157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151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workbookViewId="0">
      <selection activeCell="Q44" sqref="Q4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2704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2023-04-25T23:21:16Z</dcterms:modified>
</cp:coreProperties>
</file>