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E0A3A3FA-27DB-406E-BF52-9ADC09889231}" xr6:coauthVersionLast="47" xr6:coauthVersionMax="47" xr10:uidLastSave="{00000000-0000-0000-0000-000000000000}"/>
  <bookViews>
    <workbookView xWindow="-98" yWindow="-98" windowWidth="22695" windowHeight="14595" firstSheet="1" activeTab="1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4" l="1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Q43" i="16"/>
  <c r="D11" i="6"/>
  <c r="C11" i="6"/>
  <c r="B11" i="6"/>
  <c r="U32" i="6" s="1"/>
  <c r="A11" i="6"/>
  <c r="S11" i="5"/>
  <c r="R11" i="5"/>
  <c r="D11" i="5"/>
  <c r="C11" i="5"/>
  <c r="B11" i="5"/>
  <c r="A11" i="5"/>
  <c r="D11" i="4"/>
  <c r="C11" i="4"/>
  <c r="B11" i="4"/>
  <c r="A11" i="4"/>
  <c r="Y11" i="4"/>
  <c r="X11" i="4"/>
  <c r="T11" i="4"/>
  <c r="S11" i="4"/>
  <c r="F12" i="3"/>
  <c r="D12" i="3"/>
  <c r="C12" i="3"/>
  <c r="B12" i="3"/>
  <c r="L31" i="2"/>
  <c r="L30" i="2" s="1"/>
  <c r="G37" i="2"/>
  <c r="I37" i="2"/>
  <c r="K37" i="2"/>
  <c r="J37" i="2"/>
  <c r="H37" i="2"/>
  <c r="F37" i="2"/>
  <c r="K36" i="2"/>
  <c r="J36" i="2"/>
  <c r="I36" i="2"/>
  <c r="H36" i="2"/>
  <c r="G36" i="2"/>
  <c r="F36" i="2"/>
  <c r="K35" i="2"/>
  <c r="J35" i="2"/>
  <c r="I35" i="2"/>
  <c r="H35" i="2"/>
  <c r="G35" i="2"/>
  <c r="F35" i="2"/>
  <c r="K34" i="2"/>
  <c r="J34" i="2"/>
  <c r="I34" i="2"/>
  <c r="H34" i="2"/>
  <c r="G34" i="2"/>
  <c r="F34" i="2"/>
  <c r="K33" i="2"/>
  <c r="J33" i="2"/>
  <c r="I33" i="2"/>
  <c r="H33" i="2"/>
  <c r="G33" i="2"/>
  <c r="F33" i="2"/>
  <c r="K32" i="2"/>
  <c r="J32" i="2"/>
  <c r="I32" i="2"/>
  <c r="H32" i="2"/>
  <c r="G32" i="2"/>
  <c r="F32" i="2"/>
  <c r="K31" i="2"/>
  <c r="J31" i="2"/>
  <c r="I31" i="2"/>
  <c r="H31" i="2"/>
  <c r="G31" i="2"/>
  <c r="F31" i="2"/>
  <c r="K30" i="2"/>
  <c r="J30" i="2"/>
  <c r="I30" i="2"/>
  <c r="H30" i="2"/>
  <c r="G30" i="2"/>
  <c r="F30" i="2"/>
  <c r="K29" i="2"/>
  <c r="J29" i="2"/>
  <c r="I29" i="2"/>
  <c r="H29" i="2"/>
  <c r="G29" i="2"/>
  <c r="F29" i="2"/>
  <c r="K28" i="2"/>
  <c r="J28" i="2"/>
  <c r="I28" i="2"/>
  <c r="H28" i="2"/>
  <c r="G28" i="2"/>
  <c r="F28" i="2"/>
  <c r="K27" i="2"/>
  <c r="J27" i="2"/>
  <c r="I27" i="2"/>
  <c r="H27" i="2"/>
  <c r="G27" i="2"/>
  <c r="F27" i="2"/>
  <c r="K26" i="2"/>
  <c r="J26" i="2"/>
  <c r="I26" i="2"/>
  <c r="H26" i="2"/>
  <c r="G26" i="2"/>
  <c r="F26" i="2"/>
  <c r="K25" i="2"/>
  <c r="J25" i="2"/>
  <c r="I25" i="2"/>
  <c r="H25" i="2"/>
  <c r="G25" i="2"/>
  <c r="F25" i="2"/>
  <c r="K24" i="2"/>
  <c r="J24" i="2"/>
  <c r="I24" i="2"/>
  <c r="H24" i="2"/>
  <c r="G24" i="2"/>
  <c r="F24" i="2"/>
  <c r="K23" i="2"/>
  <c r="J23" i="2"/>
  <c r="I23" i="2"/>
  <c r="H23" i="2"/>
  <c r="G23" i="2"/>
  <c r="F23" i="2"/>
  <c r="K22" i="2"/>
  <c r="J22" i="2"/>
  <c r="I22" i="2"/>
  <c r="H22" i="2"/>
  <c r="G22" i="2"/>
  <c r="F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2" i="2"/>
  <c r="K47" i="3"/>
  <c r="B10" i="3"/>
  <c r="C10" i="3"/>
  <c r="E10" i="3" s="1"/>
  <c r="D10" i="3"/>
  <c r="F10" i="3"/>
  <c r="AH30" i="3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2" i="3" l="1"/>
  <c r="W23" i="3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U35" i="6"/>
  <c r="U34" i="6"/>
  <c r="U33" i="6"/>
  <c r="V34" i="4"/>
  <c r="T36" i="5"/>
  <c r="T35" i="5"/>
  <c r="T34" i="5"/>
  <c r="T33" i="5"/>
  <c r="V35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AI8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35" i="4"/>
  <c r="L55" i="3"/>
  <c r="Q44" i="10"/>
  <c r="R17" i="3"/>
  <c r="R57" i="3"/>
  <c r="R48" i="3"/>
  <c r="E3" i="2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R53" i="3"/>
  <c r="R13" i="3"/>
  <c r="R60" i="3"/>
  <c r="R20" i="3"/>
  <c r="R40" i="3"/>
  <c r="J4" i="4"/>
  <c r="J41" i="3" s="1"/>
  <c r="J4" i="5"/>
  <c r="J42" i="3" s="1"/>
  <c r="K14" i="2"/>
  <c r="X23" i="3"/>
  <c r="J18" i="2" s="1"/>
  <c r="X17" i="3"/>
  <c r="J12" i="2" s="1"/>
  <c r="J46" i="3"/>
  <c r="J47" i="3"/>
  <c r="R29" i="3"/>
  <c r="J48" i="3"/>
  <c r="K6" i="3"/>
  <c r="K7" i="3" s="1"/>
  <c r="J3" i="2"/>
  <c r="K3" i="2"/>
  <c r="K18" i="2"/>
  <c r="K6" i="2"/>
  <c r="J10" i="2"/>
  <c r="K12" i="2"/>
  <c r="K4" i="2"/>
  <c r="J4" i="2"/>
  <c r="J16" i="2"/>
  <c r="K8" i="2"/>
  <c r="H11" i="2"/>
  <c r="H18" i="2"/>
  <c r="I18" i="2"/>
  <c r="F18" i="2"/>
  <c r="G18" i="2"/>
  <c r="F11" i="2"/>
  <c r="K10" i="2"/>
  <c r="K16" i="2"/>
  <c r="J14" i="2"/>
  <c r="I11" i="2"/>
  <c r="G11" i="2"/>
  <c r="H10" i="2"/>
  <c r="I10" i="2"/>
  <c r="J7" i="2"/>
  <c r="K7" i="2"/>
  <c r="F13" i="2"/>
  <c r="G13" i="2"/>
  <c r="I4" i="2"/>
  <c r="H4" i="2"/>
  <c r="F4" i="2"/>
  <c r="G4" i="2"/>
  <c r="I17" i="2"/>
  <c r="H17" i="2"/>
  <c r="F6" i="2"/>
  <c r="G6" i="2"/>
  <c r="I9" i="2"/>
  <c r="I12" i="2"/>
  <c r="H12" i="2"/>
  <c r="I7" i="2"/>
  <c r="H7" i="2"/>
  <c r="G3" i="2"/>
  <c r="F3" i="2"/>
  <c r="G17" i="2"/>
  <c r="F17" i="2"/>
  <c r="J15" i="2"/>
  <c r="K15" i="2"/>
  <c r="G16" i="2"/>
  <c r="F16" i="2"/>
  <c r="F7" i="2"/>
  <c r="G7" i="2"/>
  <c r="J11" i="2"/>
  <c r="K11" i="2"/>
  <c r="I15" i="2"/>
  <c r="H15" i="2"/>
  <c r="I16" i="2"/>
  <c r="H16" i="2"/>
  <c r="J5" i="2"/>
  <c r="K5" i="2"/>
  <c r="F10" i="2"/>
  <c r="G10" i="2"/>
  <c r="I8" i="2"/>
  <c r="H8" i="2"/>
  <c r="F9" i="2"/>
  <c r="G9" i="2"/>
  <c r="I14" i="2"/>
  <c r="H14" i="2"/>
  <c r="H6" i="2"/>
  <c r="I6" i="2"/>
  <c r="G5" i="2"/>
  <c r="F5" i="2"/>
  <c r="J17" i="2"/>
  <c r="K17" i="2"/>
  <c r="F15" i="2"/>
  <c r="G15" i="2"/>
  <c r="J9" i="2"/>
  <c r="K9" i="2"/>
  <c r="J13" i="2"/>
  <c r="K13" i="2"/>
  <c r="I3" i="2"/>
  <c r="H3" i="2"/>
  <c r="H5" i="2"/>
  <c r="I5" i="2"/>
  <c r="F8" i="2"/>
  <c r="G8" i="2"/>
  <c r="H13" i="2"/>
  <c r="I13" i="2"/>
  <c r="G12" i="2"/>
  <c r="F12" i="2"/>
  <c r="F14" i="2"/>
  <c r="G14" i="2"/>
  <c r="J53" i="3" l="1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AN6" i="4"/>
  <c r="AO6" i="4" s="1"/>
  <c r="AN16" i="4"/>
  <c r="AN9" i="4"/>
  <c r="AO9" i="4" s="1"/>
  <c r="AN12" i="4"/>
  <c r="AO12" i="4" s="1"/>
  <c r="AN18" i="4"/>
  <c r="E13" i="2"/>
  <c r="E18" i="2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11" i="2"/>
  <c r="K48" i="3"/>
  <c r="L48" i="3"/>
  <c r="E16" i="2"/>
  <c r="R8" i="3"/>
  <c r="K46" i="3"/>
  <c r="L46" i="3"/>
  <c r="L47" i="3"/>
  <c r="E8" i="2"/>
  <c r="L25" i="2"/>
  <c r="L27" i="2"/>
  <c r="L29" i="2"/>
  <c r="L24" i="2"/>
  <c r="L28" i="2"/>
  <c r="H9" i="2"/>
  <c r="E17" i="2"/>
  <c r="E5" i="2"/>
  <c r="E15" i="2"/>
  <c r="E9" i="2"/>
  <c r="D11" i="2"/>
  <c r="D16" i="2"/>
  <c r="E10" i="2"/>
  <c r="D9" i="2"/>
  <c r="E12" i="2"/>
  <c r="E6" i="2"/>
  <c r="E4" i="2"/>
  <c r="AN4" i="4" l="1"/>
  <c r="AO4" i="4" s="1"/>
  <c r="D3" i="2"/>
  <c r="L26" i="2"/>
  <c r="L23" i="2"/>
  <c r="D17" i="2"/>
  <c r="D7" i="2"/>
  <c r="D6" i="2"/>
  <c r="D4" i="2"/>
  <c r="D14" i="2"/>
  <c r="D5" i="2"/>
  <c r="D12" i="2"/>
  <c r="D15" i="2"/>
  <c r="D10" i="2"/>
  <c r="D8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<sst xmlns="http://schemas.openxmlformats.org/spreadsheetml/2006/main" count="1735" uniqueCount="225">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</sst>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1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7" headerRowBorderDxfId="36" tableBorderDxfId="35" totalsRowBorderDxfId="34">
  <autoFilter ref="P7:AC23" xr:uid="{598ECA3B-99B4-4CAB-8F81-5D711AA5A7FC}"/>
  <tableColumns count="14">
    <tableColumn id="1" xr3:uid="{9B036617-5450-4894-9268-827D2E0914FF}" name="Scoring" dataDxfId="33"/>
    <tableColumn id="2" xr3:uid="{6662CE93-E9C4-47DE-9476-E46126825B0A}" name="Points" dataDxfId="32">
      <calculatedColumnFormula>Q29+Q48+Q67+AB29</calculatedColumnFormula>
    </tableColumn>
    <tableColumn id="3" xr3:uid="{8FDDFCB0-2692-4EB0-948C-7B877263B55B}" name="Average" dataDxfId="31">
      <calculatedColumnFormula>Table1[[#This Row],[Points]]/($Q$5-Table1[[#This Row],[Missed Games]])</calculatedColumnFormula>
    </tableColumn>
    <tableColumn id="4" xr3:uid="{CC3F9B31-1857-48FB-A18B-CBC82C117BF4}" name="Finishes" dataDxfId="30">
      <calculatedColumnFormula>S29+S48+S67+AD29</calculatedColumnFormula>
    </tableColumn>
    <tableColumn id="5" xr3:uid="{5F324C66-956D-4EDC-870F-8EDE96C328C8}" name="Averages" dataDxfId="29">
      <calculatedColumnFormula>Table1[[#This Row],[Finishes]]/($Q$5-Table1[[#This Row],[Missed Games]])</calculatedColumnFormula>
    </tableColumn>
    <tableColumn id="6" xr3:uid="{80C6E15E-675D-4F58-AA26-27226F1CE373}" name="Midranges" dataDxfId="28">
      <calculatedColumnFormula>U29+U48+U67+AF29</calculatedColumnFormula>
    </tableColumn>
    <tableColumn id="7" xr3:uid="{8E7E6B37-23A0-4556-8839-B9D7834E3E68}" name="Averages2" dataDxfId="27">
      <calculatedColumnFormula>Table1[[#This Row],[Midranges]]/($Q$5-Table1[[#This Row],[Missed Games]])</calculatedColumnFormula>
    </tableColumn>
    <tableColumn id="8" xr3:uid="{8B28715D-E310-4E1F-B9F0-F58F7C70E830}" name="Threes" dataDxfId="26">
      <calculatedColumnFormula>W29+W48+W67+AH29</calculatedColumnFormula>
    </tableColumn>
    <tableColumn id="9" xr3:uid="{E0C0BF1C-40E8-4137-8E0F-BB238D651DAE}" name="Averages3" dataDxfId="25">
      <calculatedColumnFormula>Table1[[#This Row],[Threes]]/($Q$5-Table1[[#This Row],[Missed Games]])</calculatedColumnFormula>
    </tableColumn>
    <tableColumn id="10" xr3:uid="{1C75F230-74E0-47EE-BF13-C22289FE0F87}" name="Team" dataDxfId="24"/>
    <tableColumn id="11" xr3:uid="{E167D7FA-56F9-4571-B292-FF3869585F59}" name="Missed Games" dataDxfId="23">
      <calculatedColumnFormula>Y29+Y48+Y67+AJ29</calculatedColumnFormula>
    </tableColumn>
    <tableColumn id="12" xr3:uid="{1E9F03B6-331B-4AEA-A1FF-6B0C39F44510}" name="Last Season" dataDxfId="22" dataCellStyle="Percent"/>
    <tableColumn id="13" xr3:uid="{070DA09E-0E42-4E75-A3F1-D53845D2080C}" name="This Season" dataDxfId="21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0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9" dataDxfId="18">
  <autoFilter ref="AC3:AL19" xr:uid="{587B90AE-8257-4DD1-B916-54A097BDCDB9}"/>
  <tableColumns count="10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topLeftCell="G1" workbookViewId="0">
      <selection activeCell="P16" sqref="P16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0" t="s">
        <v>159</v>
      </c>
      <c r="M20" s="130"/>
      <c r="N20" s="130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0"/>
      <c r="M21" s="130"/>
      <c r="N21" s="130"/>
      <c r="X21" s="3" t="s">
        <v>85</v>
      </c>
    </row>
    <row r="22" spans="2:24" ht="14.25" customHeight="1" x14ac:dyDescent="0.45">
      <c r="B22" s="4"/>
      <c r="D22" s="41" t="str">
        <f>ROUND(D3,2)&amp;","</f>
        <v>0.71,</v>
      </c>
      <c r="E22" s="41" t="str">
        <f>E3&amp;","</f>
        <v>5,</v>
      </c>
      <c r="F22" s="41" t="str">
        <f t="shared" ref="F22:F37" si="2">ROUND(F3,2)&amp;","</f>
        <v>0.29,</v>
      </c>
      <c r="G22" s="41" t="str">
        <f t="shared" ref="G22:G36" si="3">G3&amp;","</f>
        <v>2,</v>
      </c>
      <c r="H22" s="41" t="str">
        <f t="shared" ref="H22:H37" si="4">ROUND(H3,2)&amp;","</f>
        <v>0.43,</v>
      </c>
      <c r="I22" s="41" t="str">
        <f t="shared" ref="I22:I36" si="5">I3&amp;","</f>
        <v>3,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"PPG":[0.71,0.83,2.6,3.71,2.14,0.75,1.29,1.86,2.67,0.86,1.4,0.71,3.5,0.14,0.57,0.43,],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0.83,</v>
      </c>
      <c r="E23" s="41" t="str">
        <f t="shared" ref="E23:E37" si="9">E4&amp;","</f>
        <v>5,</v>
      </c>
      <c r="F23" s="41" t="str">
        <f t="shared" si="2"/>
        <v>0.83,</v>
      </c>
      <c r="G23" s="41" t="str">
        <f t="shared" si="3"/>
        <v>5,</v>
      </c>
      <c r="H23" s="41" t="str">
        <f t="shared" si="4"/>
        <v>0,</v>
      </c>
      <c r="I23" s="41" t="str">
        <f t="shared" si="5"/>
        <v>0,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"TP":[5,5,13,26,15,3,9,13,16,6,7,5,14,1,4,3,],</v>
      </c>
      <c r="X23" s="3" t="s">
        <v>87</v>
      </c>
    </row>
    <row r="24" spans="2:24" ht="14.25" customHeight="1" x14ac:dyDescent="0.45">
      <c r="D24" s="41" t="str">
        <f t="shared" si="8"/>
        <v>2.6,</v>
      </c>
      <c r="E24" s="41" t="str">
        <f t="shared" si="9"/>
        <v>13,</v>
      </c>
      <c r="F24" s="41" t="str">
        <f t="shared" si="2"/>
        <v>2.6,</v>
      </c>
      <c r="G24" s="41" t="str">
        <f t="shared" si="3"/>
        <v>13,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"FPG":[0.29,0.83,2.6,3.43,0.43,0.5,0.29,0.71,0.5,0.14,1.4,0.43,2.5,0.14,0.43,0.43,],</v>
      </c>
      <c r="X24" s="40" t="s">
        <v>107</v>
      </c>
    </row>
    <row r="25" spans="2:24" ht="14.25" customHeight="1" x14ac:dyDescent="0.45">
      <c r="D25" s="41" t="str">
        <f t="shared" si="8"/>
        <v>3.71,</v>
      </c>
      <c r="E25" s="41" t="str">
        <f t="shared" si="9"/>
        <v>26,</v>
      </c>
      <c r="F25" s="41" t="str">
        <f t="shared" si="2"/>
        <v>3.43,</v>
      </c>
      <c r="G25" s="41" t="str">
        <f t="shared" si="3"/>
        <v>24,</v>
      </c>
      <c r="H25" s="41" t="str">
        <f t="shared" si="4"/>
        <v>0.29,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"TF":[2,5,13,24,3,2,2,5,3,1,7,3,10,1,3,3],</v>
      </c>
    </row>
    <row r="26" spans="2:24" ht="14.25" customHeight="1" x14ac:dyDescent="0.45">
      <c r="D26" s="41" t="str">
        <f t="shared" si="8"/>
        <v>2.14,</v>
      </c>
      <c r="E26" s="41" t="str">
        <f t="shared" si="9"/>
        <v>15,</v>
      </c>
      <c r="F26" s="41" t="str">
        <f t="shared" si="2"/>
        <v>0.43,</v>
      </c>
      <c r="G26" s="41" t="str">
        <f t="shared" si="3"/>
        <v>3,</v>
      </c>
      <c r="H26" s="41" t="str">
        <f t="shared" si="4"/>
        <v>1.71,</v>
      </c>
      <c r="I26" s="41" t="str">
        <f t="shared" si="5"/>
        <v>12,</v>
      </c>
      <c r="J26" s="41" t="str">
        <f t="shared" si="6"/>
        <v>0,</v>
      </c>
      <c r="K26" s="41" t="str">
        <f t="shared" si="7"/>
        <v>0,</v>
      </c>
      <c r="L26" t="str">
        <f>H21&amp;":["&amp;H22&amp;H23&amp;H24&amp;H25&amp;H26&amp;H27&amp;H28&amp;H29&amp;H30&amp;H31&amp;H32&amp;H33&amp;H34&amp;H35&amp;H36&amp;H37&amp;"],"</f>
        <v>"MPG":[0.43,0,0,0.29,1.71,0.25,0.14,1.14,2.17,0.71,0,0.29,0,0,0.14,0,],</v>
      </c>
    </row>
    <row r="27" spans="2:24" ht="14.25" customHeight="1" x14ac:dyDescent="0.45">
      <c r="D27" s="41" t="str">
        <f t="shared" si="8"/>
        <v>0.75,</v>
      </c>
      <c r="E27" s="41" t="str">
        <f t="shared" si="9"/>
        <v>3,</v>
      </c>
      <c r="F27" s="41" t="str">
        <f t="shared" si="2"/>
        <v>0.5,</v>
      </c>
      <c r="G27" s="41" t="str">
        <f t="shared" si="3"/>
        <v>2,</v>
      </c>
      <c r="H27" s="41" t="str">
        <f t="shared" si="4"/>
        <v>0.25,</v>
      </c>
      <c r="I27" s="41" t="str">
        <f t="shared" si="5"/>
        <v>1,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"TM":[3,0,0,2,12,1,1,8,13,5,0,2,0,0,1,0],</v>
      </c>
    </row>
    <row r="28" spans="2:24" ht="14.25" customHeight="1" x14ac:dyDescent="0.45">
      <c r="D28" s="41" t="str">
        <f t="shared" si="8"/>
        <v>1.29,</v>
      </c>
      <c r="E28" s="41" t="str">
        <f t="shared" si="9"/>
        <v>9,</v>
      </c>
      <c r="F28" s="41" t="str">
        <f t="shared" si="2"/>
        <v>0.29,</v>
      </c>
      <c r="G28" s="41" t="str">
        <f t="shared" si="3"/>
        <v>2,</v>
      </c>
      <c r="H28" s="41" t="str">
        <f t="shared" si="4"/>
        <v>0.14,</v>
      </c>
      <c r="I28" s="41" t="str">
        <f t="shared" si="5"/>
        <v>1,</v>
      </c>
      <c r="J28" s="41" t="str">
        <f t="shared" si="6"/>
        <v>0.43,</v>
      </c>
      <c r="K28" s="41" t="str">
        <f t="shared" si="7"/>
        <v>3,</v>
      </c>
      <c r="L28" t="str">
        <f>J21&amp;":["&amp;J22&amp;J23&amp;J24&amp;J25&amp;J26&amp;J27&amp;J28&amp;J29&amp;J30&amp;J31&amp;J32&amp;J33&amp;J34&amp;J35&amp;J36&amp;J37&amp;"],"</f>
        <v>"TPG":[0,0,0,0,0,0,0.43,0,0,0,0,0,0.5,0,0,0,],</v>
      </c>
    </row>
    <row r="29" spans="2:24" ht="14.25" customHeight="1" x14ac:dyDescent="0.45">
      <c r="D29" s="41" t="str">
        <f t="shared" si="8"/>
        <v>1.86,</v>
      </c>
      <c r="E29" s="41" t="str">
        <f t="shared" si="9"/>
        <v>13,</v>
      </c>
      <c r="F29" s="41" t="str">
        <f t="shared" si="2"/>
        <v>0.71,</v>
      </c>
      <c r="G29" s="41" t="str">
        <f t="shared" si="3"/>
        <v>5,</v>
      </c>
      <c r="H29" s="41" t="str">
        <f t="shared" si="4"/>
        <v>1.14,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"TT":[0,0,0,0,0,0,3,0,0,0,0,0,2,0,0,0],</v>
      </c>
    </row>
    <row r="30" spans="2:24" ht="14.25" customHeight="1" x14ac:dyDescent="0.45">
      <c r="C30" s="41"/>
      <c r="D30" s="41" t="str">
        <f t="shared" si="8"/>
        <v>2.67,</v>
      </c>
      <c r="E30" s="41" t="str">
        <f t="shared" si="9"/>
        <v>16,</v>
      </c>
      <c r="F30" s="41" t="str">
        <f t="shared" si="2"/>
        <v>0.5,</v>
      </c>
      <c r="G30" s="41" t="str">
        <f t="shared" si="3"/>
        <v>3,</v>
      </c>
      <c r="H30" s="41" t="str">
        <f t="shared" si="4"/>
        <v>2.17,</v>
      </c>
      <c r="I30" s="41" t="str">
        <f t="shared" si="5"/>
        <v>13,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"NBAMODENUMBER":[11.79],</v>
      </c>
    </row>
    <row r="31" spans="2:24" ht="14.25" customHeight="1" x14ac:dyDescent="0.45">
      <c r="C31" s="41"/>
      <c r="D31" s="41" t="str">
        <f t="shared" si="8"/>
        <v>0.86,</v>
      </c>
      <c r="E31" s="41" t="str">
        <f t="shared" si="9"/>
        <v>6,</v>
      </c>
      <c r="F31" s="41" t="str">
        <f t="shared" si="2"/>
        <v>0.14,</v>
      </c>
      <c r="G31" s="41" t="str">
        <f t="shared" si="3"/>
        <v>1,</v>
      </c>
      <c r="H31" s="41" t="str">
        <f t="shared" si="4"/>
        <v>0.71,</v>
      </c>
      <c r="I31" s="41" t="str">
        <f t="shared" si="5"/>
        <v>5,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11.787296898079763</v>
      </c>
    </row>
    <row r="32" spans="2:24" ht="14.25" customHeight="1" x14ac:dyDescent="0.45">
      <c r="C32" s="41"/>
      <c r="D32" s="41" t="str">
        <f t="shared" si="8"/>
        <v>1.4,</v>
      </c>
      <c r="E32" s="41" t="str">
        <f t="shared" si="9"/>
        <v>7,</v>
      </c>
      <c r="F32" s="41" t="str">
        <f t="shared" si="2"/>
        <v>1.4,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0,</v>
      </c>
      <c r="K32" s="41" t="str">
        <f t="shared" si="7"/>
        <v>0,</v>
      </c>
    </row>
    <row r="33" spans="3:11" ht="14.25" customHeight="1" x14ac:dyDescent="0.45">
      <c r="C33" s="41"/>
      <c r="D33" s="41" t="str">
        <f t="shared" si="8"/>
        <v>0.71,</v>
      </c>
      <c r="E33" s="41" t="str">
        <f t="shared" si="9"/>
        <v>5,</v>
      </c>
      <c r="F33" s="41" t="str">
        <f t="shared" si="2"/>
        <v>0.43,</v>
      </c>
      <c r="G33" s="41" t="str">
        <f t="shared" si="3"/>
        <v>3,</v>
      </c>
      <c r="H33" s="41" t="str">
        <f t="shared" si="4"/>
        <v>0.29,</v>
      </c>
      <c r="I33" s="41" t="str">
        <f t="shared" si="5"/>
        <v>2,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3.5,</v>
      </c>
      <c r="E34" s="41" t="str">
        <f t="shared" si="9"/>
        <v>14,</v>
      </c>
      <c r="F34" s="41" t="str">
        <f t="shared" si="2"/>
        <v>2.5,</v>
      </c>
      <c r="G34" s="41" t="str">
        <f t="shared" si="3"/>
        <v>10,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0.5,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0.14,</v>
      </c>
      <c r="E35" s="41" t="str">
        <f t="shared" si="9"/>
        <v>1,</v>
      </c>
      <c r="F35" s="41" t="str">
        <f t="shared" si="2"/>
        <v>0.14,</v>
      </c>
      <c r="G35" s="41" t="str">
        <f t="shared" si="3"/>
        <v>1,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0.57,</v>
      </c>
      <c r="E36" s="41" t="str">
        <f t="shared" si="9"/>
        <v>4,</v>
      </c>
      <c r="F36" s="41" t="str">
        <f t="shared" si="2"/>
        <v>0.43,</v>
      </c>
      <c r="G36" s="41" t="str">
        <f t="shared" si="3"/>
        <v>3,</v>
      </c>
      <c r="H36" s="41" t="str">
        <f t="shared" si="4"/>
        <v>0.14,</v>
      </c>
      <c r="I36" s="41" t="str">
        <f t="shared" si="5"/>
        <v>1,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0.43,</v>
      </c>
      <c r="E37" s="41" t="str">
        <f t="shared" si="9"/>
        <v>3,</v>
      </c>
      <c r="F37" s="41" t="str">
        <f t="shared" si="2"/>
        <v>0.43,</v>
      </c>
      <c r="G37" s="41">
        <f>G18</f>
        <v>3</v>
      </c>
      <c r="H37" s="41" t="str">
        <f t="shared" si="4"/>
        <v>0,</v>
      </c>
      <c r="I37" s="41">
        <f>I18</f>
        <v>0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F13" sqref="F13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17.625</v>
      </c>
      <c r="J6" s="1">
        <f t="shared" si="1"/>
        <v>8.75</v>
      </c>
      <c r="K6" s="1">
        <f t="shared" si="1"/>
        <v>5.5</v>
      </c>
      <c r="L6" s="1">
        <f t="shared" si="1"/>
        <v>3.375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3.072196620583717E-2</v>
      </c>
      <c r="AC8" s="125">
        <f t="shared" ref="AC8:AC23" si="8"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3.5842293906810034E-2</v>
      </c>
      <c r="AC9" s="125">
        <f t="shared" si="8"/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0.11182795698924732</v>
      </c>
      <c r="AC10" s="125">
        <f t="shared" si="8"/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0.1597542242703533</v>
      </c>
      <c r="AC11" s="125">
        <f t="shared" si="8"/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0</v>
      </c>
      <c r="D12" s="3">
        <f>MAX('1505'!$L$3:$L$5)</f>
        <v>0</v>
      </c>
      <c r="E12" s="3">
        <f t="shared" ref="E12" si="10">C12-D12-F12</f>
        <v>0</v>
      </c>
      <c r="F12" s="3">
        <f>MIN('1505'!$L$3:$L$5)</f>
        <v>0</v>
      </c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9.2165898617511524E-2</v>
      </c>
      <c r="AC12" s="125">
        <f t="shared" si="8"/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3.2258064516129031E-2</v>
      </c>
      <c r="AC13" s="125">
        <f t="shared" si="8"/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3.6866359447004608E-2</v>
      </c>
      <c r="AC14" s="125">
        <f t="shared" si="8"/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7.9877112135176648E-2</v>
      </c>
      <c r="AC15" s="125">
        <f t="shared" si="8"/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0.11469534050179211</v>
      </c>
      <c r="AC16" s="125">
        <f t="shared" si="8"/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3.6866359447004608E-2</v>
      </c>
      <c r="AC17" s="125">
        <f t="shared" si="8"/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6.0215053763440857E-2</v>
      </c>
      <c r="AC18" s="125">
        <f t="shared" si="8"/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3.072196620583717E-2</v>
      </c>
      <c r="AC19" s="125">
        <f t="shared" si="8"/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0.12903225806451613</v>
      </c>
      <c r="AC20" s="125">
        <f t="shared" si="8"/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6.1443932411674347E-3</v>
      </c>
      <c r="AC21" s="125">
        <f t="shared" si="8"/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2.4577572964669739E-2</v>
      </c>
      <c r="AC22" s="125">
        <f t="shared" si="8"/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1.8433179723502304E-2</v>
      </c>
      <c r="AC23" s="125">
        <f t="shared" si="8"/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1">Q30/(Q$26-Y30)</f>
        <v>0</v>
      </c>
      <c r="S30" s="27">
        <f>'2404'!S4+'2604'!S4</f>
        <v>0</v>
      </c>
      <c r="T30" s="28">
        <f t="shared" ref="T30:T44" si="12">S30/($Q$26-Y30)</f>
        <v>0</v>
      </c>
      <c r="U30" s="27">
        <f>'2404'!T4+'2604'!T4</f>
        <v>0</v>
      </c>
      <c r="V30" s="28">
        <f t="shared" ref="V30:V44" si="13">U30/($Q$26-Y30)</f>
        <v>0</v>
      </c>
      <c r="W30" s="27">
        <f>'2404'!U4+'2604'!U4</f>
        <v>0</v>
      </c>
      <c r="X30" s="28">
        <f t="shared" ref="X30:X44" si="14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5">AB30/(AB$26-AJ30)</f>
        <v>#DIV/0!</v>
      </c>
      <c r="AD30" s="27">
        <f>'1505'!$S$3</f>
        <v>0</v>
      </c>
      <c r="AE30" s="28">
        <f t="shared" ref="AE30:AE44" si="16">AD30/($Q$26-AJ30)</f>
        <v>0</v>
      </c>
      <c r="AF30" s="27">
        <f>'1505'!$T$3</f>
        <v>0</v>
      </c>
      <c r="AG30" s="28">
        <f t="shared" ref="AG30:AG44" si="17">AF30/($Q$26-AJ30)</f>
        <v>0</v>
      </c>
      <c r="AH30" s="27">
        <f>'1505'!$U$3</f>
        <v>0</v>
      </c>
      <c r="AI30" s="28">
        <f t="shared" ref="AI30:AI44" si="18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1"/>
        <v>1.5</v>
      </c>
      <c r="S31" s="27">
        <f>'2404'!S5+'2604'!S5</f>
        <v>3</v>
      </c>
      <c r="T31" s="28">
        <f t="shared" si="12"/>
        <v>1.5</v>
      </c>
      <c r="U31" s="27">
        <f>'2404'!T5+'2604'!T5</f>
        <v>0</v>
      </c>
      <c r="V31" s="28">
        <f t="shared" si="13"/>
        <v>0</v>
      </c>
      <c r="W31" s="27">
        <f>'2404'!U5+'2604'!U5</f>
        <v>0</v>
      </c>
      <c r="X31" s="28">
        <f t="shared" si="14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5"/>
        <v>#DIV/0!</v>
      </c>
      <c r="AD31" s="27">
        <f>'1505'!$S$3</f>
        <v>0</v>
      </c>
      <c r="AE31" s="28">
        <f t="shared" si="16"/>
        <v>0</v>
      </c>
      <c r="AF31" s="27">
        <f>'1505'!$T$3</f>
        <v>0</v>
      </c>
      <c r="AG31" s="28">
        <f t="shared" si="17"/>
        <v>0</v>
      </c>
      <c r="AH31" s="27">
        <f>'1505'!$U$3</f>
        <v>0</v>
      </c>
      <c r="AI31" s="28">
        <f t="shared" si="18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1"/>
        <v>1.5</v>
      </c>
      <c r="S32" s="27">
        <f>'2404'!S6+'2604'!S6</f>
        <v>3</v>
      </c>
      <c r="T32" s="28">
        <f t="shared" si="12"/>
        <v>1.5</v>
      </c>
      <c r="U32" s="27">
        <f>'2404'!T6+'2604'!T6</f>
        <v>0</v>
      </c>
      <c r="V32" s="28">
        <f t="shared" si="13"/>
        <v>0</v>
      </c>
      <c r="W32" s="27">
        <f>'2404'!U6+'2604'!U6</f>
        <v>0</v>
      </c>
      <c r="X32" s="28">
        <f t="shared" si="14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5"/>
        <v>#DIV/0!</v>
      </c>
      <c r="AD32" s="27">
        <f>'1505'!$S$3</f>
        <v>0</v>
      </c>
      <c r="AE32" s="28">
        <f t="shared" si="16"/>
        <v>0</v>
      </c>
      <c r="AF32" s="27">
        <f>'1505'!$T$3</f>
        <v>0</v>
      </c>
      <c r="AG32" s="28">
        <f t="shared" si="17"/>
        <v>0</v>
      </c>
      <c r="AH32" s="27">
        <f>'1505'!$U$3</f>
        <v>0</v>
      </c>
      <c r="AI32" s="28">
        <f t="shared" si="18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1"/>
        <v>0.5</v>
      </c>
      <c r="S33" s="27">
        <f>'2404'!S7+'2604'!S7</f>
        <v>1</v>
      </c>
      <c r="T33" s="28">
        <f t="shared" si="12"/>
        <v>0.5</v>
      </c>
      <c r="U33" s="27">
        <f>'2404'!T7+'2604'!T7</f>
        <v>0</v>
      </c>
      <c r="V33" s="28">
        <f t="shared" si="13"/>
        <v>0</v>
      </c>
      <c r="W33" s="27">
        <f>'2404'!U7+'2604'!U7</f>
        <v>0</v>
      </c>
      <c r="X33" s="28">
        <f t="shared" si="14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5"/>
        <v>#DIV/0!</v>
      </c>
      <c r="AD33" s="27">
        <f>'1505'!$S$3</f>
        <v>0</v>
      </c>
      <c r="AE33" s="28">
        <f t="shared" si="16"/>
        <v>0</v>
      </c>
      <c r="AF33" s="27">
        <f>'1505'!$T$3</f>
        <v>0</v>
      </c>
      <c r="AG33" s="28">
        <f t="shared" si="17"/>
        <v>0</v>
      </c>
      <c r="AH33" s="27">
        <f>'1505'!$U$3</f>
        <v>0</v>
      </c>
      <c r="AI33" s="28">
        <f t="shared" si="18"/>
        <v>0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1"/>
        <v>1</v>
      </c>
      <c r="S34" s="27">
        <f>'2404'!S8+'2604'!S8</f>
        <v>2</v>
      </c>
      <c r="T34" s="28">
        <f t="shared" si="12"/>
        <v>1</v>
      </c>
      <c r="U34" s="27">
        <f>'2404'!T8+'2604'!T8</f>
        <v>0</v>
      </c>
      <c r="V34" s="28">
        <f t="shared" si="13"/>
        <v>0</v>
      </c>
      <c r="W34" s="27">
        <f>'2404'!U8+'2604'!U8</f>
        <v>0</v>
      </c>
      <c r="X34" s="28">
        <f t="shared" si="14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5"/>
        <v>#DIV/0!</v>
      </c>
      <c r="AD34" s="27">
        <f>'1505'!$S$3</f>
        <v>0</v>
      </c>
      <c r="AE34" s="28">
        <f t="shared" si="16"/>
        <v>0</v>
      </c>
      <c r="AF34" s="27">
        <f>'1505'!$T$3</f>
        <v>0</v>
      </c>
      <c r="AG34" s="28">
        <f t="shared" si="17"/>
        <v>0</v>
      </c>
      <c r="AH34" s="27">
        <f>'1505'!$U$3</f>
        <v>0</v>
      </c>
      <c r="AI34" s="28">
        <f t="shared" si="18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1"/>
        <v>0</v>
      </c>
      <c r="S35" s="27">
        <f>'2404'!S9+'2604'!S9</f>
        <v>0</v>
      </c>
      <c r="T35" s="28">
        <f t="shared" si="12"/>
        <v>0</v>
      </c>
      <c r="U35" s="27">
        <f>'2404'!T9+'2604'!T9</f>
        <v>0</v>
      </c>
      <c r="V35" s="28">
        <f t="shared" si="13"/>
        <v>0</v>
      </c>
      <c r="W35" s="27">
        <f>'2404'!U9+'2604'!U9</f>
        <v>0</v>
      </c>
      <c r="X35" s="28">
        <f t="shared" si="14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5"/>
        <v>#DIV/0!</v>
      </c>
      <c r="AD35" s="27">
        <f>'1505'!$S$3</f>
        <v>0</v>
      </c>
      <c r="AE35" s="28">
        <f t="shared" si="16"/>
        <v>0</v>
      </c>
      <c r="AF35" s="27">
        <f>'1505'!$T$3</f>
        <v>0</v>
      </c>
      <c r="AG35" s="28">
        <f t="shared" si="17"/>
        <v>0</v>
      </c>
      <c r="AH35" s="27">
        <f>'1505'!$U$3</f>
        <v>0</v>
      </c>
      <c r="AI35" s="28">
        <f t="shared" si="18"/>
        <v>0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1"/>
        <v>0</v>
      </c>
      <c r="S36" s="27">
        <f>'2404'!S10+'2604'!S10</f>
        <v>0</v>
      </c>
      <c r="T36" s="28">
        <f t="shared" si="12"/>
        <v>0</v>
      </c>
      <c r="U36" s="27">
        <f>'2404'!T10+'2604'!T10</f>
        <v>0</v>
      </c>
      <c r="V36" s="28">
        <f t="shared" si="13"/>
        <v>0</v>
      </c>
      <c r="W36" s="27">
        <f>'2404'!U10+'2604'!U10</f>
        <v>0</v>
      </c>
      <c r="X36" s="28">
        <f t="shared" si="14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5"/>
        <v>#DIV/0!</v>
      </c>
      <c r="AD36" s="27">
        <f>'1505'!$S$3</f>
        <v>0</v>
      </c>
      <c r="AE36" s="28">
        <f t="shared" si="16"/>
        <v>0</v>
      </c>
      <c r="AF36" s="27">
        <f>'1505'!$T$3</f>
        <v>0</v>
      </c>
      <c r="AG36" s="28">
        <f t="shared" si="17"/>
        <v>0</v>
      </c>
      <c r="AH36" s="27">
        <f>'1505'!$U$3</f>
        <v>0</v>
      </c>
      <c r="AI36" s="28">
        <f t="shared" si="18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1"/>
        <v>2</v>
      </c>
      <c r="S37" s="27">
        <f>'2404'!S11+'2604'!S11</f>
        <v>1</v>
      </c>
      <c r="T37" s="28">
        <f t="shared" si="12"/>
        <v>1</v>
      </c>
      <c r="U37" s="27">
        <f>'2404'!T11+'2604'!T11</f>
        <v>1</v>
      </c>
      <c r="V37" s="28">
        <f t="shared" si="13"/>
        <v>1</v>
      </c>
      <c r="W37" s="27">
        <f>'2404'!U11+'2604'!U11</f>
        <v>0</v>
      </c>
      <c r="X37" s="28">
        <f t="shared" si="14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5"/>
        <v>#DIV/0!</v>
      </c>
      <c r="AD37" s="27">
        <f>'1505'!$S$3</f>
        <v>0</v>
      </c>
      <c r="AE37" s="28">
        <f t="shared" si="16"/>
        <v>0</v>
      </c>
      <c r="AF37" s="27">
        <f>'1505'!$T$3</f>
        <v>0</v>
      </c>
      <c r="AG37" s="28">
        <f t="shared" si="17"/>
        <v>0</v>
      </c>
      <c r="AH37" s="27">
        <f>'1505'!$U$3</f>
        <v>0</v>
      </c>
      <c r="AI37" s="28">
        <f t="shared" si="18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1"/>
        <v>0</v>
      </c>
      <c r="S38" s="27">
        <f>'2404'!S12+'2604'!S12</f>
        <v>0</v>
      </c>
      <c r="T38" s="28">
        <f t="shared" si="12"/>
        <v>0</v>
      </c>
      <c r="U38" s="27">
        <f>'2404'!T12+'2604'!T12</f>
        <v>0</v>
      </c>
      <c r="V38" s="28">
        <f t="shared" si="13"/>
        <v>0</v>
      </c>
      <c r="W38" s="27">
        <f>'2404'!U12+'2604'!U12</f>
        <v>0</v>
      </c>
      <c r="X38" s="28">
        <f t="shared" si="14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5"/>
        <v>#DIV/0!</v>
      </c>
      <c r="AD38" s="27">
        <f>'1505'!$S$3</f>
        <v>0</v>
      </c>
      <c r="AE38" s="28">
        <f t="shared" si="16"/>
        <v>0</v>
      </c>
      <c r="AF38" s="27">
        <f>'1505'!$T$3</f>
        <v>0</v>
      </c>
      <c r="AG38" s="28">
        <f t="shared" si="17"/>
        <v>0</v>
      </c>
      <c r="AH38" s="27">
        <f>'1505'!$U$3</f>
        <v>0</v>
      </c>
      <c r="AI38" s="28">
        <f t="shared" si="18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1"/>
        <v>2</v>
      </c>
      <c r="S39" s="27">
        <f>'2404'!S13+'2604'!S13</f>
        <v>4</v>
      </c>
      <c r="T39" s="28">
        <f t="shared" si="12"/>
        <v>2</v>
      </c>
      <c r="U39" s="27">
        <f>'2404'!T13+'2604'!T13</f>
        <v>0</v>
      </c>
      <c r="V39" s="28">
        <f t="shared" si="13"/>
        <v>0</v>
      </c>
      <c r="W39" s="27">
        <f>'2404'!U13+'2604'!U13</f>
        <v>0</v>
      </c>
      <c r="X39" s="28">
        <f t="shared" si="14"/>
        <v>0</v>
      </c>
      <c r="Y39" s="40">
        <v>0</v>
      </c>
      <c r="Z39" s="12"/>
      <c r="AA39" s="30" t="s">
        <v>187</v>
      </c>
      <c r="AB39" s="44">
        <f>'1505'!$R$3</f>
        <v>0</v>
      </c>
      <c r="AC39" s="29" t="e">
        <f t="shared" si="15"/>
        <v>#DIV/0!</v>
      </c>
      <c r="AD39" s="27">
        <f>'1505'!$S$3</f>
        <v>0</v>
      </c>
      <c r="AE39" s="28">
        <f t="shared" si="16"/>
        <v>0</v>
      </c>
      <c r="AF39" s="27">
        <f>'1505'!$T$3</f>
        <v>0</v>
      </c>
      <c r="AG39" s="28">
        <f t="shared" si="17"/>
        <v>0</v>
      </c>
      <c r="AH39" s="27">
        <f>'1505'!$U$3</f>
        <v>0</v>
      </c>
      <c r="AI39" s="28">
        <f t="shared" si="18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1"/>
        <v>0</v>
      </c>
      <c r="S40" s="27">
        <f>'2404'!S14+'2604'!S14</f>
        <v>0</v>
      </c>
      <c r="T40" s="28">
        <f t="shared" si="12"/>
        <v>0</v>
      </c>
      <c r="U40" s="27">
        <f>'2404'!T14+'2604'!T14</f>
        <v>0</v>
      </c>
      <c r="V40" s="28">
        <f t="shared" si="13"/>
        <v>0</v>
      </c>
      <c r="W40" s="27">
        <f>'2404'!U14+'2604'!U14</f>
        <v>0</v>
      </c>
      <c r="X40" s="28">
        <f t="shared" si="14"/>
        <v>0</v>
      </c>
      <c r="Y40" s="40">
        <v>0</v>
      </c>
      <c r="AA40" s="30" t="s">
        <v>186</v>
      </c>
      <c r="AB40" s="44">
        <f>'1505'!$R$3</f>
        <v>0</v>
      </c>
      <c r="AC40" s="29" t="e">
        <f t="shared" si="15"/>
        <v>#DIV/0!</v>
      </c>
      <c r="AD40" s="27">
        <f>'1505'!$S$3</f>
        <v>0</v>
      </c>
      <c r="AE40" s="28">
        <f t="shared" si="16"/>
        <v>0</v>
      </c>
      <c r="AF40" s="27">
        <f>'1505'!$T$3</f>
        <v>0</v>
      </c>
      <c r="AG40" s="28">
        <f t="shared" si="17"/>
        <v>0</v>
      </c>
      <c r="AH40" s="27">
        <f>'1505'!$U$3</f>
        <v>0</v>
      </c>
      <c r="AI40" s="28">
        <f t="shared" si="18"/>
        <v>0</v>
      </c>
      <c r="AJ40" s="40">
        <v>0</v>
      </c>
    </row>
    <row r="41" spans="8:36" ht="14.25" customHeight="1" x14ac:dyDescent="0.45">
      <c r="I41" s="33" t="s">
        <v>132</v>
      </c>
      <c r="J41" t="e">
        <f>'Statistics LG'!J4</f>
        <v>#DIV/0!</v>
      </c>
      <c r="P41" s="30" t="s">
        <v>85</v>
      </c>
      <c r="Q41" s="44">
        <f>'2404'!R15+'2604'!R15</f>
        <v>4</v>
      </c>
      <c r="R41" s="29">
        <f t="shared" si="11"/>
        <v>2</v>
      </c>
      <c r="S41" s="27">
        <f>'2404'!S15+'2604'!S15</f>
        <v>4</v>
      </c>
      <c r="T41" s="28">
        <f t="shared" si="12"/>
        <v>2</v>
      </c>
      <c r="U41" s="27">
        <f>'2404'!T15+'2604'!T15</f>
        <v>0</v>
      </c>
      <c r="V41" s="28">
        <f t="shared" si="13"/>
        <v>0</v>
      </c>
      <c r="W41" s="27">
        <f>'2404'!U15+'2604'!U15</f>
        <v>0</v>
      </c>
      <c r="X41" s="28">
        <f t="shared" si="14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5"/>
        <v>#DIV/0!</v>
      </c>
      <c r="AD41" s="27">
        <f>'1505'!$S$3</f>
        <v>0</v>
      </c>
      <c r="AE41" s="28">
        <f t="shared" si="16"/>
        <v>0</v>
      </c>
      <c r="AF41" s="27">
        <f>'1505'!$T$3</f>
        <v>0</v>
      </c>
      <c r="AG41" s="28">
        <f t="shared" si="17"/>
        <v>0</v>
      </c>
      <c r="AH41" s="27">
        <f>'1505'!$U$3</f>
        <v>0</v>
      </c>
      <c r="AI41" s="28">
        <f t="shared" si="18"/>
        <v>0</v>
      </c>
      <c r="AJ41" s="40">
        <v>0</v>
      </c>
    </row>
    <row r="42" spans="8:36" ht="14.25" customHeight="1" x14ac:dyDescent="0.45">
      <c r="I42" s="33" t="s">
        <v>133</v>
      </c>
      <c r="J42" t="e">
        <f>'Statistics WW'!J4</f>
        <v>#DIV/0!</v>
      </c>
      <c r="P42" s="30" t="s">
        <v>86</v>
      </c>
      <c r="Q42" s="44">
        <f>'2404'!R16+'2604'!R16</f>
        <v>0</v>
      </c>
      <c r="R42" s="29">
        <f t="shared" si="11"/>
        <v>0</v>
      </c>
      <c r="S42" s="27">
        <f>'2404'!S16+'2604'!S16</f>
        <v>0</v>
      </c>
      <c r="T42" s="28">
        <f t="shared" si="12"/>
        <v>0</v>
      </c>
      <c r="U42" s="27">
        <f>'2404'!T16+'2604'!T16</f>
        <v>0</v>
      </c>
      <c r="V42" s="28">
        <f t="shared" si="13"/>
        <v>0</v>
      </c>
      <c r="W42" s="27">
        <f>'2404'!U16+'2604'!U16</f>
        <v>0</v>
      </c>
      <c r="X42" s="28">
        <f t="shared" si="14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5"/>
        <v>#DIV/0!</v>
      </c>
      <c r="AD42" s="27">
        <f>'1505'!$S$3</f>
        <v>0</v>
      </c>
      <c r="AE42" s="28">
        <f t="shared" si="16"/>
        <v>0</v>
      </c>
      <c r="AF42" s="27">
        <f>'1505'!$T$3</f>
        <v>0</v>
      </c>
      <c r="AG42" s="28">
        <f t="shared" si="17"/>
        <v>0</v>
      </c>
      <c r="AH42" s="27">
        <f>'1505'!$U$3</f>
        <v>0</v>
      </c>
      <c r="AI42" s="28">
        <f t="shared" si="18"/>
        <v>0</v>
      </c>
      <c r="AJ42" s="40">
        <v>0</v>
      </c>
    </row>
    <row r="43" spans="8:36" ht="14.25" customHeight="1" x14ac:dyDescent="0.45">
      <c r="I43" s="33" t="s">
        <v>134</v>
      </c>
      <c r="J43" t="e">
        <f>'Statistics 5M'!I4</f>
        <v>#DIV/0!</v>
      </c>
      <c r="P43" s="30" t="s">
        <v>87</v>
      </c>
      <c r="Q43" s="44">
        <f>'2404'!R17+'2604'!R17</f>
        <v>1</v>
      </c>
      <c r="R43" s="29">
        <f t="shared" si="11"/>
        <v>0.5</v>
      </c>
      <c r="S43" s="27">
        <f>'2404'!S17+'2604'!S17</f>
        <v>1</v>
      </c>
      <c r="T43" s="28">
        <f t="shared" si="12"/>
        <v>0.5</v>
      </c>
      <c r="U43" s="27">
        <f>'2404'!T17+'2604'!T17</f>
        <v>0</v>
      </c>
      <c r="V43" s="28">
        <f t="shared" si="13"/>
        <v>0</v>
      </c>
      <c r="W43" s="27">
        <f>'2404'!U17+'2604'!U17</f>
        <v>0</v>
      </c>
      <c r="X43" s="28">
        <f t="shared" si="14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5"/>
        <v>#DIV/0!</v>
      </c>
      <c r="AD43" s="27">
        <f>'1505'!$S$3</f>
        <v>0</v>
      </c>
      <c r="AE43" s="28">
        <f t="shared" si="16"/>
        <v>0</v>
      </c>
      <c r="AF43" s="27">
        <f>'1505'!$T$3</f>
        <v>0</v>
      </c>
      <c r="AG43" s="28">
        <f t="shared" si="17"/>
        <v>0</v>
      </c>
      <c r="AH43" s="27">
        <f>'1505'!$U$3</f>
        <v>0</v>
      </c>
      <c r="AI43" s="28">
        <f t="shared" si="18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1"/>
        <v>0.5</v>
      </c>
      <c r="S44" s="27">
        <f>'2404'!S18+'2604'!S18</f>
        <v>1</v>
      </c>
      <c r="T44" s="28">
        <f t="shared" si="12"/>
        <v>0.5</v>
      </c>
      <c r="U44" s="27">
        <f>'2404'!T18+'2604'!T18</f>
        <v>0</v>
      </c>
      <c r="V44" s="28">
        <f t="shared" si="13"/>
        <v>0</v>
      </c>
      <c r="W44" s="27">
        <f>'2404'!U18+'2604'!U18</f>
        <v>0</v>
      </c>
      <c r="X44" s="28">
        <f t="shared" si="14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5"/>
        <v>#DIV/0!</v>
      </c>
      <c r="AD44" s="27">
        <f>'1505'!$S$3</f>
        <v>0</v>
      </c>
      <c r="AE44" s="28">
        <f t="shared" si="16"/>
        <v>0</v>
      </c>
      <c r="AF44" s="27">
        <f>'1505'!$T$3</f>
        <v>0</v>
      </c>
      <c r="AG44" s="28">
        <f t="shared" si="17"/>
        <v>0</v>
      </c>
      <c r="AH44" s="27">
        <f>'1505'!$U$3</f>
        <v>0</v>
      </c>
      <c r="AI44" s="28">
        <f t="shared" si="18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87</v>
      </c>
      <c r="K46" s="41">
        <f>J46/Q5</f>
        <v>12.428571428571429</v>
      </c>
      <c r="L46" s="57">
        <f>J46/SUM($J$46:$J$48)</f>
        <v>0.62142857142857144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48</v>
      </c>
      <c r="K47" s="41">
        <f>J47/Q5</f>
        <v>6.8571428571428568</v>
      </c>
      <c r="L47" s="57">
        <f t="shared" ref="L47:L48" si="19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5</v>
      </c>
      <c r="K48" s="41">
        <f>J48/Q5</f>
        <v>0.7142857142857143</v>
      </c>
      <c r="L48" s="57">
        <f t="shared" si="19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0">Q49/(Q$46-Y49)</f>
        <v>0.5</v>
      </c>
      <c r="S49" s="27">
        <f>'0205'!S4+'0305'!S4</f>
        <v>1</v>
      </c>
      <c r="T49" s="28">
        <f t="shared" ref="T49:T63" si="21">S49/($Q$46-Y49)</f>
        <v>0.5</v>
      </c>
      <c r="U49" s="27">
        <f>'0205'!T4+'0305'!T4</f>
        <v>0</v>
      </c>
      <c r="V49" s="28">
        <f t="shared" ref="V49:V63" si="22">U49/($Q$46-Y49)</f>
        <v>0</v>
      </c>
      <c r="W49" s="27">
        <f>'0205'!U4+'0305'!U4</f>
        <v>0</v>
      </c>
      <c r="X49" s="28">
        <f t="shared" ref="X49:X63" si="23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0"/>
        <v>4</v>
      </c>
      <c r="S50" s="27">
        <f>'0205'!S5+'0305'!S5</f>
        <v>8</v>
      </c>
      <c r="T50" s="28">
        <f t="shared" si="21"/>
        <v>4</v>
      </c>
      <c r="U50" s="27">
        <f>'0205'!T5+'0305'!T5</f>
        <v>0</v>
      </c>
      <c r="V50" s="28">
        <f t="shared" si="22"/>
        <v>0</v>
      </c>
      <c r="W50" s="27">
        <f>'0205'!U5+'0305'!U5</f>
        <v>0</v>
      </c>
      <c r="X50" s="28">
        <f t="shared" si="23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0"/>
        <v>2</v>
      </c>
      <c r="S51" s="27">
        <f>'0205'!S6+'0305'!S6</f>
        <v>4</v>
      </c>
      <c r="T51" s="28">
        <f t="shared" si="21"/>
        <v>2</v>
      </c>
      <c r="U51" s="27">
        <f>'0205'!T6+'0305'!T6</f>
        <v>0</v>
      </c>
      <c r="V51" s="28">
        <f t="shared" si="22"/>
        <v>0</v>
      </c>
      <c r="W51" s="27">
        <f>'0205'!U6+'0305'!U6</f>
        <v>0</v>
      </c>
      <c r="X51" s="28">
        <f t="shared" si="23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0"/>
        <v>1.5</v>
      </c>
      <c r="S52" s="27">
        <f>'0205'!S7+'0305'!S7</f>
        <v>0</v>
      </c>
      <c r="T52" s="28">
        <f t="shared" si="21"/>
        <v>0</v>
      </c>
      <c r="U52" s="27">
        <f>'0205'!T7+'0305'!T7</f>
        <v>3</v>
      </c>
      <c r="V52" s="28">
        <f t="shared" si="22"/>
        <v>1.5</v>
      </c>
      <c r="W52" s="27">
        <f>'0205'!U7+'0305'!U7</f>
        <v>0</v>
      </c>
      <c r="X52" s="28">
        <f t="shared" si="23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20"/>
        <v>0.5</v>
      </c>
      <c r="S53" s="27">
        <f>'0205'!S8+'0305'!S8</f>
        <v>0</v>
      </c>
      <c r="T53" s="28">
        <f t="shared" si="21"/>
        <v>0</v>
      </c>
      <c r="U53" s="27">
        <f>'0205'!T8+'0305'!T8</f>
        <v>1</v>
      </c>
      <c r="V53" s="28">
        <f t="shared" si="22"/>
        <v>0.5</v>
      </c>
      <c r="W53" s="27">
        <f>'0205'!U8+'0305'!U8</f>
        <v>0</v>
      </c>
      <c r="X53" s="28">
        <f t="shared" si="23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0.55319148936170215</v>
      </c>
      <c r="J54" s="111" t="s">
        <v>191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20"/>
        <v>2.5</v>
      </c>
      <c r="S54" s="27">
        <f>'0205'!S9+'0305'!S9</f>
        <v>0</v>
      </c>
      <c r="T54" s="28">
        <f t="shared" si="21"/>
        <v>0</v>
      </c>
      <c r="U54" s="27">
        <f>'0205'!T9+'0305'!T9</f>
        <v>1</v>
      </c>
      <c r="V54" s="28">
        <f t="shared" si="22"/>
        <v>0.5</v>
      </c>
      <c r="W54" s="27">
        <f>'0205'!U9+'0305'!U9</f>
        <v>2</v>
      </c>
      <c r="X54" s="28">
        <f t="shared" si="23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0.5</v>
      </c>
      <c r="J55" s="68">
        <f>1-K54</f>
        <v>0.52</v>
      </c>
      <c r="K55" s="111" t="s">
        <v>191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20"/>
        <v>1.5</v>
      </c>
      <c r="S55" s="27">
        <f>'0205'!S10+'0305'!S10</f>
        <v>1</v>
      </c>
      <c r="T55" s="28">
        <f t="shared" si="21"/>
        <v>0.5</v>
      </c>
      <c r="U55" s="27">
        <f>'0205'!T10+'0305'!T10</f>
        <v>2</v>
      </c>
      <c r="V55" s="28">
        <f t="shared" si="22"/>
        <v>1</v>
      </c>
      <c r="W55" s="27">
        <f>'0205'!U10+'0305'!U10</f>
        <v>0</v>
      </c>
      <c r="X55" s="28">
        <f t="shared" si="23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0"/>
        <v>2.5</v>
      </c>
      <c r="S56" s="27">
        <f>'0205'!S11+'0305'!S11</f>
        <v>2</v>
      </c>
      <c r="T56" s="28">
        <f t="shared" si="21"/>
        <v>1</v>
      </c>
      <c r="U56" s="27">
        <f>'0205'!T11+'0305'!T11</f>
        <v>3</v>
      </c>
      <c r="V56" s="28">
        <f t="shared" si="22"/>
        <v>1.5</v>
      </c>
      <c r="W56" s="27">
        <f>'0205'!U11+'0305'!U11</f>
        <v>0</v>
      </c>
      <c r="X56" s="28">
        <f t="shared" si="23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0"/>
        <v>2</v>
      </c>
      <c r="S57" s="27">
        <f>'0205'!S12+'0305'!S12</f>
        <v>1</v>
      </c>
      <c r="T57" s="28">
        <f t="shared" si="21"/>
        <v>0.5</v>
      </c>
      <c r="U57" s="27">
        <f>'0205'!T12+'0305'!T12</f>
        <v>3</v>
      </c>
      <c r="V57" s="28">
        <f t="shared" si="22"/>
        <v>1.5</v>
      </c>
      <c r="W57" s="27">
        <f>'0205'!U12+'0305'!U12</f>
        <v>0</v>
      </c>
      <c r="X57" s="28">
        <f t="shared" si="23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0"/>
        <v>1.5</v>
      </c>
      <c r="S58" s="27">
        <f>'0205'!S13+'0305'!S13</f>
        <v>3</v>
      </c>
      <c r="T58" s="28">
        <f t="shared" si="21"/>
        <v>1.5</v>
      </c>
      <c r="U58" s="27">
        <f>'0205'!T13+'0305'!T13</f>
        <v>0</v>
      </c>
      <c r="V58" s="28">
        <f t="shared" si="22"/>
        <v>0</v>
      </c>
      <c r="W58" s="27">
        <f>'0205'!U13+'0305'!U13</f>
        <v>0</v>
      </c>
      <c r="X58" s="28">
        <f t="shared" si="23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0"/>
        <v>1</v>
      </c>
      <c r="S59" s="27">
        <f>'0205'!S14+'0305'!S14</f>
        <v>2</v>
      </c>
      <c r="T59" s="28">
        <f t="shared" si="21"/>
        <v>1</v>
      </c>
      <c r="U59" s="27">
        <f>'0205'!T14+'0305'!T14</f>
        <v>0</v>
      </c>
      <c r="V59" s="28">
        <f t="shared" si="22"/>
        <v>0</v>
      </c>
      <c r="W59" s="27">
        <f>'0205'!U14+'0305'!U14</f>
        <v>0</v>
      </c>
      <c r="X59" s="28">
        <f t="shared" si="23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0"/>
        <v>6</v>
      </c>
      <c r="S60" s="27">
        <f>'0205'!S15+'0305'!S15</f>
        <v>4</v>
      </c>
      <c r="T60" s="28">
        <f t="shared" si="21"/>
        <v>4</v>
      </c>
      <c r="U60" s="27">
        <f>'0205'!T15+'0305'!T15</f>
        <v>0</v>
      </c>
      <c r="V60" s="28">
        <f t="shared" si="22"/>
        <v>0</v>
      </c>
      <c r="W60" s="27">
        <f>'0205'!U15+'0305'!U15</f>
        <v>1</v>
      </c>
      <c r="X60" s="28">
        <f t="shared" si="23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0"/>
        <v>0</v>
      </c>
      <c r="S61" s="27">
        <f>'0205'!S16+'0305'!S16</f>
        <v>0</v>
      </c>
      <c r="T61" s="28">
        <f t="shared" si="21"/>
        <v>0</v>
      </c>
      <c r="U61" s="27">
        <f>'0205'!T16+'0305'!T16</f>
        <v>0</v>
      </c>
      <c r="V61" s="28">
        <f t="shared" si="22"/>
        <v>0</v>
      </c>
      <c r="W61" s="27">
        <f>'0205'!U16+'0305'!U16</f>
        <v>0</v>
      </c>
      <c r="X61" s="28">
        <f t="shared" si="23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0"/>
        <v>0</v>
      </c>
      <c r="S62" s="27">
        <f>'0205'!S17+'0305'!S17</f>
        <v>0</v>
      </c>
      <c r="T62" s="28">
        <f t="shared" si="21"/>
        <v>0</v>
      </c>
      <c r="U62" s="27">
        <f>'0205'!T17+'0305'!T17</f>
        <v>0</v>
      </c>
      <c r="V62" s="28">
        <f t="shared" si="22"/>
        <v>0</v>
      </c>
      <c r="W62" s="27">
        <f>'0205'!U17+'0305'!U17</f>
        <v>0</v>
      </c>
      <c r="X62" s="28">
        <f t="shared" si="23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0"/>
        <v>1</v>
      </c>
      <c r="S63" s="27">
        <f>'0205'!S18+'0305'!S18</f>
        <v>2</v>
      </c>
      <c r="T63" s="28">
        <f t="shared" si="21"/>
        <v>1</v>
      </c>
      <c r="U63" s="27">
        <f>'0205'!T18+'0305'!T18</f>
        <v>0</v>
      </c>
      <c r="V63" s="28">
        <f t="shared" si="22"/>
        <v>0</v>
      </c>
      <c r="W63" s="27">
        <f>'0205'!U18+'0305'!U18</f>
        <v>0</v>
      </c>
      <c r="X63" s="28">
        <f t="shared" si="23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4">Q67/(Q$65-Y67)</f>
        <v>1.3333333333333333</v>
      </c>
      <c r="S67" s="27">
        <f>'0805'!$S3+'0905'!$S3+'1005'!$S3</f>
        <v>2</v>
      </c>
      <c r="T67" s="28">
        <f t="shared" ref="T67:T82" si="25">S67/($Q$65-Y67)</f>
        <v>0.66666666666666663</v>
      </c>
      <c r="U67" s="27">
        <f>'0805'!$T3+'0905'!$T3+'1005'!$T3</f>
        <v>2</v>
      </c>
      <c r="V67" s="28">
        <f t="shared" ref="V67:V82" si="26">U67/($Q$65-Y67)</f>
        <v>0.66666666666666663</v>
      </c>
      <c r="W67" s="27">
        <f>'0805'!$U3+'0905'!$U3+'1005'!$U3</f>
        <v>0</v>
      </c>
      <c r="X67" s="28">
        <f t="shared" ref="X67:X82" si="27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4"/>
        <v>1.3333333333333333</v>
      </c>
      <c r="S68" s="27">
        <f>'0805'!$S4+'0905'!$S4+'1005'!$S4</f>
        <v>4</v>
      </c>
      <c r="T68" s="28">
        <f t="shared" si="25"/>
        <v>1.3333333333333333</v>
      </c>
      <c r="U68" s="27">
        <f>'0805'!$T4+'0905'!$T4+'1005'!$T4</f>
        <v>0</v>
      </c>
      <c r="V68" s="28">
        <f t="shared" si="26"/>
        <v>0</v>
      </c>
      <c r="W68" s="27">
        <f>'0805'!$U4+'0905'!$U4+'1005'!$U4</f>
        <v>0</v>
      </c>
      <c r="X68" s="28">
        <f t="shared" si="27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4"/>
        <v>2</v>
      </c>
      <c r="S69" s="27">
        <f>'0805'!$S5+'0905'!$S5+'1005'!$S5</f>
        <v>2</v>
      </c>
      <c r="T69" s="28">
        <f t="shared" si="25"/>
        <v>2</v>
      </c>
      <c r="U69" s="27">
        <f>'0805'!$T5+'0905'!$T5+'1005'!$T5</f>
        <v>0</v>
      </c>
      <c r="V69" s="28">
        <f t="shared" si="26"/>
        <v>0</v>
      </c>
      <c r="W69" s="27">
        <f>'0805'!$U5+'0905'!$U5+'1005'!$U5</f>
        <v>0</v>
      </c>
      <c r="X69" s="28">
        <f t="shared" si="27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4"/>
        <v>6.333333333333333</v>
      </c>
      <c r="S70" s="27">
        <f>'0805'!$S6+'0905'!$S6+'1005'!$S6</f>
        <v>17</v>
      </c>
      <c r="T70" s="28">
        <f t="shared" si="25"/>
        <v>5.666666666666667</v>
      </c>
      <c r="U70" s="27">
        <f>'0805'!$T6+'0905'!$T6+'1005'!$T6</f>
        <v>2</v>
      </c>
      <c r="V70" s="28">
        <f t="shared" si="26"/>
        <v>0.66666666666666663</v>
      </c>
      <c r="W70" s="27">
        <f>'0805'!$U6+'0905'!$U6+'1005'!$U6</f>
        <v>0</v>
      </c>
      <c r="X70" s="28">
        <f t="shared" si="27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4"/>
        <v>3.6666666666666665</v>
      </c>
      <c r="S71" s="27">
        <f>'0805'!$S7+'0905'!$S7+'1005'!$S7</f>
        <v>2</v>
      </c>
      <c r="T71" s="28">
        <f t="shared" si="25"/>
        <v>0.66666666666666663</v>
      </c>
      <c r="U71" s="27">
        <f>'0805'!$T7+'0905'!$T7+'1005'!$T7</f>
        <v>9</v>
      </c>
      <c r="V71" s="28">
        <f t="shared" si="26"/>
        <v>3</v>
      </c>
      <c r="W71" s="27">
        <f>'0805'!$U7+'0905'!$U7+'1005'!$U7</f>
        <v>0</v>
      </c>
      <c r="X71" s="28">
        <f t="shared" si="27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4"/>
        <v>#DIV/0!</v>
      </c>
      <c r="S72" s="27">
        <f>'0805'!$S8+'0905'!$S8+'1005'!$S8</f>
        <v>0</v>
      </c>
      <c r="T72" s="28" t="e">
        <f t="shared" si="25"/>
        <v>#DIV/0!</v>
      </c>
      <c r="U72" s="27">
        <f>'0805'!$T8+'0905'!$T8+'1005'!$T8</f>
        <v>0</v>
      </c>
      <c r="V72" s="28" t="e">
        <f t="shared" si="26"/>
        <v>#DIV/0!</v>
      </c>
      <c r="W72" s="27">
        <f>'0805'!$U8+'0905'!$U8+'1005'!$U8</f>
        <v>0</v>
      </c>
      <c r="X72" s="28" t="e">
        <f t="shared" si="27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4"/>
        <v>1.3333333333333333</v>
      </c>
      <c r="S73" s="27">
        <f>'0805'!$S9+'0905'!$S9+'1005'!$S9</f>
        <v>2</v>
      </c>
      <c r="T73" s="28">
        <f t="shared" si="25"/>
        <v>0.66666666666666663</v>
      </c>
      <c r="U73" s="27">
        <f>'0805'!$T9+'0905'!$T9+'1005'!$T9</f>
        <v>0</v>
      </c>
      <c r="V73" s="28">
        <f t="shared" si="26"/>
        <v>0</v>
      </c>
      <c r="W73" s="27">
        <f>'0805'!$U9+'0905'!$U9+'1005'!$U9</f>
        <v>1</v>
      </c>
      <c r="X73" s="28">
        <f t="shared" si="27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4"/>
        <v>3.3333333333333335</v>
      </c>
      <c r="S74" s="27">
        <f>'0805'!$S10+'0905'!$S10+'1005'!$S10</f>
        <v>4</v>
      </c>
      <c r="T74" s="28">
        <f t="shared" si="25"/>
        <v>1.3333333333333333</v>
      </c>
      <c r="U74" s="27">
        <f>'0805'!$T10+'0905'!$T10+'1005'!$T10</f>
        <v>6</v>
      </c>
      <c r="V74" s="28">
        <f t="shared" si="26"/>
        <v>2</v>
      </c>
      <c r="W74" s="27">
        <f>'0805'!$U10+'0905'!$U10+'1005'!$U10</f>
        <v>0</v>
      </c>
      <c r="X74" s="28">
        <f t="shared" si="27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4"/>
        <v>3</v>
      </c>
      <c r="S75" s="27">
        <f>'0805'!$S11+'0905'!$S11+'1005'!$S11</f>
        <v>0</v>
      </c>
      <c r="T75" s="28">
        <f t="shared" si="25"/>
        <v>0</v>
      </c>
      <c r="U75" s="27">
        <f>'0805'!$T11+'0905'!$T11+'1005'!$T11</f>
        <v>9</v>
      </c>
      <c r="V75" s="28">
        <f t="shared" si="26"/>
        <v>3</v>
      </c>
      <c r="W75" s="27">
        <f>'0805'!$U11+'0905'!$U11+'1005'!$U11</f>
        <v>0</v>
      </c>
      <c r="X75" s="28">
        <f t="shared" si="27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4"/>
        <v>0.66666666666666663</v>
      </c>
      <c r="S76" s="27">
        <f>'0805'!$S12+'0905'!$S12+'1005'!$S12</f>
        <v>0</v>
      </c>
      <c r="T76" s="28">
        <f t="shared" si="25"/>
        <v>0</v>
      </c>
      <c r="U76" s="27">
        <f>'0805'!$T12+'0905'!$T12+'1005'!$T12</f>
        <v>2</v>
      </c>
      <c r="V76" s="28">
        <f t="shared" si="26"/>
        <v>0.66666666666666663</v>
      </c>
      <c r="W76" s="27">
        <f>'0805'!$U12+'0905'!$U12+'1005'!$U12</f>
        <v>0</v>
      </c>
      <c r="X76" s="28">
        <f t="shared" si="27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4"/>
        <v>0</v>
      </c>
      <c r="S77" s="27">
        <f>'0805'!$S13+'0905'!$S13+'1005'!$S13</f>
        <v>0</v>
      </c>
      <c r="T77" s="28">
        <f t="shared" si="25"/>
        <v>0</v>
      </c>
      <c r="U77" s="27">
        <f>'0805'!$T13+'0905'!$T13+'1005'!$T13</f>
        <v>0</v>
      </c>
      <c r="V77" s="28">
        <f t="shared" si="26"/>
        <v>0</v>
      </c>
      <c r="W77" s="27">
        <f>'0805'!$U13+'0905'!$U13+'1005'!$U13</f>
        <v>0</v>
      </c>
      <c r="X77" s="28">
        <f t="shared" si="27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4"/>
        <v>1</v>
      </c>
      <c r="S78" s="27">
        <f>'0805'!$S14+'0905'!$S14+'1005'!$S14</f>
        <v>1</v>
      </c>
      <c r="T78" s="28">
        <f t="shared" si="25"/>
        <v>0.33333333333333331</v>
      </c>
      <c r="U78" s="27">
        <f>'0805'!$T14+'0905'!$T14+'1005'!$T14</f>
        <v>2</v>
      </c>
      <c r="V78" s="28">
        <f t="shared" si="26"/>
        <v>0.66666666666666663</v>
      </c>
      <c r="W78" s="27">
        <f>'0805'!$U14+'0905'!$U14+'1005'!$U14</f>
        <v>0</v>
      </c>
      <c r="X78" s="28">
        <f t="shared" si="27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4"/>
        <v>4</v>
      </c>
      <c r="S79" s="27">
        <f>'0805'!$S15+'0905'!$S15+'1005'!$S15</f>
        <v>2</v>
      </c>
      <c r="T79" s="28">
        <f t="shared" si="25"/>
        <v>2</v>
      </c>
      <c r="U79" s="27">
        <f>'0805'!$T15+'0905'!$T15+'1005'!$T15</f>
        <v>0</v>
      </c>
      <c r="V79" s="28">
        <f t="shared" si="26"/>
        <v>0</v>
      </c>
      <c r="W79" s="27">
        <f>'0805'!$U15+'0905'!$U15+'1005'!$U15</f>
        <v>1</v>
      </c>
      <c r="X79" s="28">
        <f t="shared" si="27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4"/>
        <v>0.33333333333333331</v>
      </c>
      <c r="S80" s="27">
        <f>'0805'!$S16+'0905'!$S16+'1005'!$S16</f>
        <v>1</v>
      </c>
      <c r="T80" s="28">
        <f t="shared" si="25"/>
        <v>0.33333333333333331</v>
      </c>
      <c r="U80" s="27">
        <f>'0805'!$T16+'0905'!$T16+'1005'!$T16</f>
        <v>0</v>
      </c>
      <c r="V80" s="28">
        <f t="shared" si="26"/>
        <v>0</v>
      </c>
      <c r="W80" s="27">
        <f>'0805'!$U16+'0905'!$U16+'1005'!$U16</f>
        <v>0</v>
      </c>
      <c r="X80" s="28">
        <f t="shared" si="27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4"/>
        <v>1</v>
      </c>
      <c r="S81" s="27">
        <f>'0805'!$S17+'0905'!$S17+'1005'!$S17</f>
        <v>2</v>
      </c>
      <c r="T81" s="28">
        <f t="shared" si="25"/>
        <v>0.66666666666666663</v>
      </c>
      <c r="U81" s="27">
        <f>'0805'!$T17+'0905'!$T17+'1005'!$T17</f>
        <v>1</v>
      </c>
      <c r="V81" s="28">
        <f t="shared" si="26"/>
        <v>0.33333333333333331</v>
      </c>
      <c r="W81" s="27">
        <f>'0805'!$U17+'0905'!$U17+'1005'!$U17</f>
        <v>0</v>
      </c>
      <c r="X81" s="28">
        <f t="shared" si="27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4"/>
        <v>0</v>
      </c>
      <c r="S82" s="27">
        <f>'0805'!$S18+'0905'!$S18+'1005'!$S18</f>
        <v>0</v>
      </c>
      <c r="T82" s="28">
        <f t="shared" si="25"/>
        <v>0</v>
      </c>
      <c r="U82" s="27">
        <f>'0805'!$T18+'0905'!$T18+'1005'!$T18</f>
        <v>0</v>
      </c>
      <c r="V82" s="28">
        <f t="shared" si="26"/>
        <v>0</v>
      </c>
      <c r="W82" s="27">
        <f>'0805'!$U18+'0905'!$U18+'1005'!$U18</f>
        <v>0</v>
      </c>
      <c r="X82" s="28">
        <f t="shared" si="27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7" priority="9" operator="lessThan">
      <formula>$AE$6</formula>
    </cfRule>
    <cfRule type="cellIs" dxfId="6" priority="10" operator="greaterThan">
      <formula>$AE$6</formula>
    </cfRule>
  </conditionalFormatting>
  <conditionalFormatting sqref="AC8:AC23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O34" sqref="O34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 t="e">
        <f>SUM(D4:D30)</f>
        <v>#DIV/0!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'2404'!AC6+'2604'!AC6+'0205'!AC6+'0305'!AC6+'0805'!AC6+'0905'!AC6+'1005'!AC6+'1505'!AC6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'2404'!AC7+'2604'!AC7+'0205'!AC7+'0305'!AC7+'0805'!AC7+'0905'!AC7+'1005'!AC7+'1505'!AC7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'2404'!AC8+'2604'!AC8+'0205'!AC8+'0305'!AC8+'0805'!AC8+'0905'!AC8+'1005'!AC8+'1505'!AC8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'2404'!AD8+'2604'!AD8+'0205'!AD8+'0305'!AD8+'0805'!AD8+'0905'!AD8+'1005'!AD8+'1505'!AD8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0</v>
      </c>
      <c r="C11" s="16">
        <f>'1505'!$M$3</f>
        <v>0</v>
      </c>
      <c r="D11" s="16" t="e">
        <f>'1505'!$O$3</f>
        <v>#DIV/0!</v>
      </c>
      <c r="I11" s="1" t="s">
        <v>115</v>
      </c>
      <c r="J11" s="18"/>
      <c r="L11" s="17"/>
      <c r="M11" s="17"/>
      <c r="N11" s="17"/>
      <c r="O11" s="17"/>
      <c r="P11" s="17"/>
      <c r="Q11" s="17"/>
      <c r="S11" s="17">
        <f>COUNTIF('1505'!$X$4:$X$40,"LG/WW")</f>
        <v>0</v>
      </c>
      <c r="T11" s="17">
        <f>COUNTIF('1505'!$Y$4:$Y$40,"WW/LG")</f>
        <v>0</v>
      </c>
      <c r="U11" s="17"/>
      <c r="V11" s="17"/>
      <c r="X11" s="17">
        <f>COUNTIF('1505'!$X$4:$X$40,"LG/5M")</f>
        <v>0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'2404'!AC16+'2604'!AC16+'0205'!AC16+'0305'!AC16+'0805'!AC16+'0905'!AC16+'1005'!AC16+'1505'!AC16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3.3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"PartC":[6,3.3,1.5,0.6,5.4,6],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1.5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0.6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6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3" priority="1" operator="lessThan">
      <formula>0.3333</formula>
    </cfRule>
    <cfRule type="cellIs" dxfId="2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S12" sqref="S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 t="e">
        <f>SUM(D4:D30)</f>
        <v>#DIV/0!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0</v>
      </c>
      <c r="C11" s="16">
        <f>'1505'!M$5</f>
        <v>0</v>
      </c>
      <c r="D11" s="16" t="e">
        <f>'1505'!O$5</f>
        <v>#DIV/0!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0</v>
      </c>
      <c r="S11" s="17">
        <f>COUNTIF('1505'!$Z$4:$Z$40,"5M/WW")</f>
        <v>0</v>
      </c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6.3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197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4.4000000000000004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"PartC":[6.3,4.4,1.9,0,6.3,5.9],</v>
      </c>
      <c r="R34" s="40" t="s">
        <v>198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1.9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206</v>
      </c>
      <c r="V36" s="40">
        <f>ROUND(H4/COUNT(B4:B40),1)</f>
        <v>6.3</v>
      </c>
    </row>
    <row r="37" spans="12:22" ht="14.25" customHeight="1" x14ac:dyDescent="0.45">
      <c r="V37" s="40">
        <f>ROUND(I4/COUNT(B4:B40),1)</f>
        <v>5.9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115" zoomScaleNormal="115" workbookViewId="0">
      <selection activeCell="D12" sqref="D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 t="e">
        <f>SUM(D4:D30)</f>
        <v>#DIV/0!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0</v>
      </c>
      <c r="C11" s="16">
        <f>'1505'!M$4</f>
        <v>0</v>
      </c>
      <c r="D11" s="16" t="e">
        <f>'1505'!O$4</f>
        <v>#DIV/0!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197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3.3</v>
      </c>
    </row>
    <row r="34" spans="11:21" ht="14.25" customHeight="1" x14ac:dyDescent="0.45">
      <c r="K34" s="40" t="str">
        <f>Q34&amp;U32&amp;","&amp;U33&amp;","&amp;U34&amp;","&amp;U35&amp;","&amp;U36&amp;","&amp;U37&amp;"],"</f>
        <v>"PartC":[6,3.3,2.6,0,6,5.8],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</v>
      </c>
    </row>
    <row r="37" spans="11:21" ht="14.25" customHeight="1" x14ac:dyDescent="0.45">
      <c r="U37" s="40">
        <f>ROUND(H4/COUNT(B4:B40),1)</f>
        <v>5.8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0" t="s">
        <v>159</v>
      </c>
      <c r="R41" s="130"/>
      <c r="S41" s="130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0"/>
      <c r="R42" s="130"/>
      <c r="S42" s="130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N3" sqref="N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2023-05-15T02:18:46Z</dcterms:modified>
</cp:coreProperties>
</file>