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B2CAC8E3-8C7A-4569-B3B6-19543E4C35F0}" xr6:coauthVersionLast="47" xr6:coauthVersionMax="47" xr10:uidLastSave="{00000000-0000-0000-0000-000000000000}"/>
  <bookViews>
    <workbookView xWindow="-98" yWindow="-98" windowWidth="22695" windowHeight="14595" firstSheet="1" activeTab="1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4" l="1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Q43" i="16"/>
  <c r="D11" i="6"/>
  <c r="C11" i="6"/>
  <c r="B11" i="6"/>
  <c r="U32" i="6" s="1"/>
  <c r="A11" i="6"/>
  <c r="S11" i="5"/>
  <c r="R11" i="5"/>
  <c r="D11" i="5"/>
  <c r="C11" i="5"/>
  <c r="B11" i="5"/>
  <c r="A11" i="5"/>
  <c r="D11" i="4"/>
  <c r="C11" i="4"/>
  <c r="B11" i="4"/>
  <c r="A11" i="4"/>
  <c r="Y11" i="4"/>
  <c r="X11" i="4"/>
  <c r="T11" i="4"/>
  <c r="S11" i="4"/>
  <c r="F12" i="3"/>
  <c r="D12" i="3"/>
  <c r="C12" i="3"/>
  <c r="B12" i="3"/>
  <c r="L31" i="2"/>
  <c r="L30" i="2" s="1"/>
  <c r="G37" i="2"/>
  <c r="I37" i="2"/>
  <c r="K37" i="2"/>
  <c r="J37" i="2"/>
  <c r="H37" i="2"/>
  <c r="F37" i="2"/>
  <c r="K36" i="2"/>
  <c r="J36" i="2"/>
  <c r="I36" i="2"/>
  <c r="H36" i="2"/>
  <c r="G36" i="2"/>
  <c r="F36" i="2"/>
  <c r="K35" i="2"/>
  <c r="J35" i="2"/>
  <c r="I35" i="2"/>
  <c r="H35" i="2"/>
  <c r="G35" i="2"/>
  <c r="F35" i="2"/>
  <c r="K34" i="2"/>
  <c r="J34" i="2"/>
  <c r="I34" i="2"/>
  <c r="H34" i="2"/>
  <c r="G34" i="2"/>
  <c r="F34" i="2"/>
  <c r="K33" i="2"/>
  <c r="J33" i="2"/>
  <c r="I33" i="2"/>
  <c r="H33" i="2"/>
  <c r="G33" i="2"/>
  <c r="F33" i="2"/>
  <c r="K32" i="2"/>
  <c r="J32" i="2"/>
  <c r="I32" i="2"/>
  <c r="H32" i="2"/>
  <c r="G32" i="2"/>
  <c r="F32" i="2"/>
  <c r="K31" i="2"/>
  <c r="J31" i="2"/>
  <c r="I31" i="2"/>
  <c r="H31" i="2"/>
  <c r="G31" i="2"/>
  <c r="F31" i="2"/>
  <c r="K30" i="2"/>
  <c r="J30" i="2"/>
  <c r="I30" i="2"/>
  <c r="H30" i="2"/>
  <c r="G30" i="2"/>
  <c r="F30" i="2"/>
  <c r="K29" i="2"/>
  <c r="J29" i="2"/>
  <c r="I29" i="2"/>
  <c r="H29" i="2"/>
  <c r="G29" i="2"/>
  <c r="F29" i="2"/>
  <c r="K28" i="2"/>
  <c r="J28" i="2"/>
  <c r="I28" i="2"/>
  <c r="H28" i="2"/>
  <c r="G28" i="2"/>
  <c r="F28" i="2"/>
  <c r="K27" i="2"/>
  <c r="J27" i="2"/>
  <c r="I27" i="2"/>
  <c r="H27" i="2"/>
  <c r="G27" i="2"/>
  <c r="F27" i="2"/>
  <c r="K26" i="2"/>
  <c r="J26" i="2"/>
  <c r="I26" i="2"/>
  <c r="H26" i="2"/>
  <c r="G26" i="2"/>
  <c r="F26" i="2"/>
  <c r="K25" i="2"/>
  <c r="J25" i="2"/>
  <c r="I25" i="2"/>
  <c r="H25" i="2"/>
  <c r="G25" i="2"/>
  <c r="F25" i="2"/>
  <c r="K24" i="2"/>
  <c r="J24" i="2"/>
  <c r="I24" i="2"/>
  <c r="H24" i="2"/>
  <c r="G24" i="2"/>
  <c r="F24" i="2"/>
  <c r="K23" i="2"/>
  <c r="J23" i="2"/>
  <c r="I23" i="2"/>
  <c r="H23" i="2"/>
  <c r="G23" i="2"/>
  <c r="F23" i="2"/>
  <c r="K22" i="2"/>
  <c r="J22" i="2"/>
  <c r="I22" i="2"/>
  <c r="H22" i="2"/>
  <c r="G22" i="2"/>
  <c r="F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2" i="2"/>
  <c r="K47" i="3"/>
  <c r="B10" i="3"/>
  <c r="C10" i="3"/>
  <c r="E10" i="3" s="1"/>
  <c r="D10" i="3"/>
  <c r="F10" i="3"/>
  <c r="AH30" i="3"/>
  <c r="AH31" i="3"/>
  <c r="AH32" i="3"/>
  <c r="AH33" i="3"/>
  <c r="AH34" i="3"/>
  <c r="AH35" i="3"/>
  <c r="AH36" i="3"/>
  <c r="AI36" i="3" s="1"/>
  <c r="AH37" i="3"/>
  <c r="W16" i="3" s="1"/>
  <c r="AH38" i="3"/>
  <c r="AH39" i="3"/>
  <c r="AH40" i="3"/>
  <c r="AH41" i="3"/>
  <c r="AH42" i="3"/>
  <c r="AH43" i="3"/>
  <c r="AH44" i="3"/>
  <c r="AI44" i="3" s="1"/>
  <c r="AH29" i="3"/>
  <c r="AF30" i="3"/>
  <c r="AF31" i="3"/>
  <c r="AF32" i="3"/>
  <c r="AF33" i="3"/>
  <c r="AF34" i="3"/>
  <c r="AF35" i="3"/>
  <c r="AF36" i="3"/>
  <c r="AF37" i="3"/>
  <c r="AG37" i="3" s="1"/>
  <c r="AF38" i="3"/>
  <c r="AF39" i="3"/>
  <c r="AF40" i="3"/>
  <c r="AF41" i="3"/>
  <c r="AF42" i="3"/>
  <c r="AF43" i="3"/>
  <c r="AF44" i="3"/>
  <c r="AF29" i="3"/>
  <c r="AD30" i="3"/>
  <c r="AD31" i="3"/>
  <c r="S10" i="3" s="1"/>
  <c r="AD32" i="3"/>
  <c r="AD33" i="3"/>
  <c r="AD34" i="3"/>
  <c r="AD35" i="3"/>
  <c r="AE35" i="3" s="1"/>
  <c r="AD36" i="3"/>
  <c r="AD37" i="3"/>
  <c r="S16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B36" i="3"/>
  <c r="AB37" i="3"/>
  <c r="Q16" i="3" s="1"/>
  <c r="AB38" i="3"/>
  <c r="AB39" i="3"/>
  <c r="AB40" i="3"/>
  <c r="AB41" i="3"/>
  <c r="AB42" i="3"/>
  <c r="AB43" i="3"/>
  <c r="AB44" i="3"/>
  <c r="AB29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D18" i="16"/>
  <c r="AC18" i="16"/>
  <c r="Z18" i="16"/>
  <c r="Y18" i="16"/>
  <c r="X18" i="16"/>
  <c r="U18" i="16"/>
  <c r="U38" i="16" s="1"/>
  <c r="T18" i="16"/>
  <c r="T38" i="16" s="1"/>
  <c r="S18" i="16"/>
  <c r="S38" i="16" s="1"/>
  <c r="AE17" i="16"/>
  <c r="AD17" i="16"/>
  <c r="AC17" i="16"/>
  <c r="Z17" i="16"/>
  <c r="Y17" i="16"/>
  <c r="X17" i="16"/>
  <c r="U17" i="16"/>
  <c r="U37" i="16" s="1"/>
  <c r="T17" i="16"/>
  <c r="T37" i="16" s="1"/>
  <c r="S17" i="16"/>
  <c r="S37" i="16" s="1"/>
  <c r="AE16" i="16"/>
  <c r="AD16" i="16"/>
  <c r="AC16" i="16"/>
  <c r="Z16" i="16"/>
  <c r="Y16" i="16"/>
  <c r="X16" i="16"/>
  <c r="U16" i="16"/>
  <c r="U36" i="16" s="1"/>
  <c r="T16" i="16"/>
  <c r="T36" i="16" s="1"/>
  <c r="S16" i="16"/>
  <c r="S36" i="16" s="1"/>
  <c r="AE15" i="16"/>
  <c r="AD15" i="16"/>
  <c r="AC15" i="16"/>
  <c r="Z15" i="16"/>
  <c r="Y15" i="16"/>
  <c r="X15" i="16"/>
  <c r="U15" i="16"/>
  <c r="R15" i="16" s="1"/>
  <c r="T15" i="16"/>
  <c r="S15" i="16"/>
  <c r="AE14" i="16"/>
  <c r="AD14" i="16"/>
  <c r="AC14" i="16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D13" i="16"/>
  <c r="AC13" i="16"/>
  <c r="Z13" i="16"/>
  <c r="Y13" i="16"/>
  <c r="X13" i="16"/>
  <c r="U13" i="16"/>
  <c r="T13" i="16"/>
  <c r="S13" i="16"/>
  <c r="R13" i="16"/>
  <c r="AE12" i="16"/>
  <c r="AD12" i="16"/>
  <c r="AC12" i="16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D11" i="16"/>
  <c r="AC11" i="16"/>
  <c r="Z11" i="16"/>
  <c r="Y11" i="16"/>
  <c r="X11" i="16"/>
  <c r="U11" i="16"/>
  <c r="U31" i="16" s="1"/>
  <c r="T11" i="16"/>
  <c r="T31" i="16" s="1"/>
  <c r="S11" i="16"/>
  <c r="S31" i="16" s="1"/>
  <c r="AE10" i="16"/>
  <c r="AD10" i="16"/>
  <c r="AC10" i="16"/>
  <c r="Z10" i="16"/>
  <c r="Y10" i="16"/>
  <c r="X10" i="16"/>
  <c r="U10" i="16"/>
  <c r="U30" i="16" s="1"/>
  <c r="T10" i="16"/>
  <c r="T30" i="16" s="1"/>
  <c r="S10" i="16"/>
  <c r="S30" i="16" s="1"/>
  <c r="AE9" i="16"/>
  <c r="AD9" i="16"/>
  <c r="AC9" i="16"/>
  <c r="Z9" i="16"/>
  <c r="Y9" i="16"/>
  <c r="X9" i="16"/>
  <c r="U9" i="16"/>
  <c r="U29" i="16" s="1"/>
  <c r="T9" i="16"/>
  <c r="T29" i="16" s="1"/>
  <c r="S9" i="16"/>
  <c r="S29" i="16" s="1"/>
  <c r="AE8" i="16"/>
  <c r="AD8" i="16"/>
  <c r="AC8" i="16"/>
  <c r="Z8" i="16"/>
  <c r="Y8" i="16"/>
  <c r="X8" i="16"/>
  <c r="U8" i="16"/>
  <c r="R8" i="16" s="1"/>
  <c r="T8" i="16"/>
  <c r="S8" i="16"/>
  <c r="AE7" i="16"/>
  <c r="AD7" i="16"/>
  <c r="AC7" i="16"/>
  <c r="Z7" i="16"/>
  <c r="Y7" i="16"/>
  <c r="X7" i="16"/>
  <c r="U7" i="16"/>
  <c r="U27" i="16" s="1"/>
  <c r="T7" i="16"/>
  <c r="T27" i="16" s="1"/>
  <c r="S7" i="16"/>
  <c r="S27" i="16" s="1"/>
  <c r="R7" i="16"/>
  <c r="R27" i="16" s="1"/>
  <c r="AE6" i="16"/>
  <c r="AD6" i="16"/>
  <c r="AC6" i="16"/>
  <c r="Z6" i="16"/>
  <c r="Y6" i="16"/>
  <c r="X6" i="16"/>
  <c r="U6" i="16"/>
  <c r="R6" i="16" s="1"/>
  <c r="R26" i="16" s="1"/>
  <c r="T6" i="16"/>
  <c r="T26" i="16" s="1"/>
  <c r="S6" i="16"/>
  <c r="S26" i="16" s="1"/>
  <c r="AE5" i="16"/>
  <c r="AD5" i="16"/>
  <c r="AC5" i="16"/>
  <c r="Z5" i="16"/>
  <c r="Y5" i="16"/>
  <c r="X5" i="16"/>
  <c r="U5" i="16"/>
  <c r="R5" i="16" s="1"/>
  <c r="T5" i="16"/>
  <c r="S5" i="16"/>
  <c r="M5" i="16"/>
  <c r="L5" i="16"/>
  <c r="AE4" i="16"/>
  <c r="AD4" i="16"/>
  <c r="AC4" i="16"/>
  <c r="Z4" i="16"/>
  <c r="Y4" i="16"/>
  <c r="X4" i="16"/>
  <c r="U4" i="16"/>
  <c r="U24" i="16" s="1"/>
  <c r="T4" i="16"/>
  <c r="T24" i="16" s="1"/>
  <c r="S4" i="16"/>
  <c r="S24" i="16" s="1"/>
  <c r="M4" i="16"/>
  <c r="L4" i="16"/>
  <c r="AE3" i="16"/>
  <c r="AD3" i="16"/>
  <c r="AC3" i="16"/>
  <c r="U3" i="16"/>
  <c r="U23" i="16" s="1"/>
  <c r="T3" i="16"/>
  <c r="T23" i="16" s="1"/>
  <c r="S3" i="16"/>
  <c r="S23" i="16" s="1"/>
  <c r="R3" i="16"/>
  <c r="R23" i="16" s="1"/>
  <c r="M3" i="16"/>
  <c r="N3" i="16" s="1"/>
  <c r="L3" i="16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U8" i="3"/>
  <c r="U9" i="3"/>
  <c r="U10" i="3"/>
  <c r="U11" i="3"/>
  <c r="U12" i="3"/>
  <c r="U13" i="3"/>
  <c r="U14" i="3"/>
  <c r="U15" i="3"/>
  <c r="U17" i="3"/>
  <c r="U18" i="3"/>
  <c r="U19" i="3"/>
  <c r="U20" i="3"/>
  <c r="U21" i="3"/>
  <c r="U22" i="3"/>
  <c r="U23" i="3"/>
  <c r="S8" i="3"/>
  <c r="S9" i="3"/>
  <c r="S11" i="3"/>
  <c r="S12" i="3"/>
  <c r="S13" i="3"/>
  <c r="S15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7" i="3"/>
  <c r="Q18" i="3"/>
  <c r="Q19" i="3"/>
  <c r="Q20" i="3"/>
  <c r="Q21" i="3"/>
  <c r="Q22" i="3"/>
  <c r="Q23" i="3"/>
  <c r="Q5" i="3"/>
  <c r="AG44" i="3"/>
  <c r="AE44" i="3"/>
  <c r="AC44" i="3"/>
  <c r="AI43" i="3"/>
  <c r="AG43" i="3"/>
  <c r="AE43" i="3"/>
  <c r="AC43" i="3"/>
  <c r="AI42" i="3"/>
  <c r="AG42" i="3"/>
  <c r="AE42" i="3"/>
  <c r="AC42" i="3"/>
  <c r="AI41" i="3"/>
  <c r="AG41" i="3"/>
  <c r="AE41" i="3"/>
  <c r="AC41" i="3"/>
  <c r="AI40" i="3"/>
  <c r="AG40" i="3"/>
  <c r="AE40" i="3"/>
  <c r="AC40" i="3"/>
  <c r="AI39" i="3"/>
  <c r="AG39" i="3"/>
  <c r="AE39" i="3"/>
  <c r="AC39" i="3"/>
  <c r="AI38" i="3"/>
  <c r="AG38" i="3"/>
  <c r="AE38" i="3"/>
  <c r="AC38" i="3"/>
  <c r="AE37" i="3"/>
  <c r="AC37" i="3"/>
  <c r="AG36" i="3"/>
  <c r="AE36" i="3"/>
  <c r="AC36" i="3"/>
  <c r="AI35" i="3"/>
  <c r="AG35" i="3"/>
  <c r="AC35" i="3"/>
  <c r="AI34" i="3"/>
  <c r="AG34" i="3"/>
  <c r="AE34" i="3"/>
  <c r="AC34" i="3"/>
  <c r="AI33" i="3"/>
  <c r="AG33" i="3"/>
  <c r="AE33" i="3"/>
  <c r="AC33" i="3"/>
  <c r="AI32" i="3"/>
  <c r="AG32" i="3"/>
  <c r="AE32" i="3"/>
  <c r="AC32" i="3"/>
  <c r="AI31" i="3"/>
  <c r="AG31" i="3"/>
  <c r="AE31" i="3"/>
  <c r="AC31" i="3"/>
  <c r="AI30" i="3"/>
  <c r="AG30" i="3"/>
  <c r="AE30" i="3"/>
  <c r="AC30" i="3"/>
  <c r="AI29" i="3"/>
  <c r="AG29" i="3"/>
  <c r="AE29" i="3"/>
  <c r="AC29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2" i="3" l="1"/>
  <c r="W23" i="3"/>
  <c r="W15" i="3"/>
  <c r="AI37" i="3"/>
  <c r="U16" i="3"/>
  <c r="S14" i="3"/>
  <c r="Q45" i="16"/>
  <c r="N5" i="16"/>
  <c r="R9" i="16"/>
  <c r="R29" i="16" s="1"/>
  <c r="R11" i="16"/>
  <c r="R31" i="16" s="1"/>
  <c r="R17" i="16"/>
  <c r="R37" i="16" s="1"/>
  <c r="N4" i="16"/>
  <c r="Q46" i="16"/>
  <c r="O3" i="16"/>
  <c r="O4" i="16"/>
  <c r="U26" i="16"/>
  <c r="U34" i="16"/>
  <c r="R4" i="16"/>
  <c r="R24" i="16" s="1"/>
  <c r="R10" i="16"/>
  <c r="R30" i="16" s="1"/>
  <c r="R18" i="16"/>
  <c r="R38" i="16" s="1"/>
  <c r="U32" i="16"/>
  <c r="Q47" i="16" s="1"/>
  <c r="R16" i="16"/>
  <c r="R36" i="16" s="1"/>
  <c r="Q44" i="16" l="1"/>
  <c r="O5" i="16"/>
  <c r="S36" i="6" l="1"/>
  <c r="S35" i="6"/>
  <c r="S34" i="6"/>
  <c r="S33" i="6"/>
  <c r="U35" i="6"/>
  <c r="U34" i="6"/>
  <c r="U33" i="6"/>
  <c r="V34" i="4"/>
  <c r="T36" i="5"/>
  <c r="T35" i="5"/>
  <c r="T34" i="5"/>
  <c r="T33" i="5"/>
  <c r="V35" i="5"/>
  <c r="V34" i="5"/>
  <c r="V33" i="5"/>
  <c r="V32" i="5"/>
  <c r="T36" i="4"/>
  <c r="U36" i="4" s="1"/>
  <c r="T34" i="4"/>
  <c r="U34" i="4" s="1"/>
  <c r="T33" i="4"/>
  <c r="U33" i="4" s="1"/>
  <c r="V35" i="4"/>
  <c r="V33" i="4"/>
  <c r="V32" i="4"/>
  <c r="AI8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G10" i="4" l="1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35" i="4"/>
  <c r="L55" i="3"/>
  <c r="Q44" i="10"/>
  <c r="R17" i="3"/>
  <c r="R57" i="3"/>
  <c r="R48" i="3"/>
  <c r="E3" i="2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R53" i="3"/>
  <c r="R13" i="3"/>
  <c r="R60" i="3"/>
  <c r="R20" i="3"/>
  <c r="R40" i="3"/>
  <c r="J4" i="4"/>
  <c r="J41" i="3" s="1"/>
  <c r="J4" i="5"/>
  <c r="J42" i="3" s="1"/>
  <c r="K14" i="2"/>
  <c r="X23" i="3"/>
  <c r="J18" i="2" s="1"/>
  <c r="X17" i="3"/>
  <c r="J12" i="2" s="1"/>
  <c r="J46" i="3"/>
  <c r="J47" i="3"/>
  <c r="R29" i="3"/>
  <c r="J48" i="3"/>
  <c r="K6" i="3"/>
  <c r="K7" i="3" s="1"/>
  <c r="J3" i="2"/>
  <c r="K3" i="2"/>
  <c r="K18" i="2"/>
  <c r="K6" i="2"/>
  <c r="J10" i="2"/>
  <c r="K12" i="2"/>
  <c r="K4" i="2"/>
  <c r="J4" i="2"/>
  <c r="J16" i="2"/>
  <c r="K8" i="2"/>
  <c r="H11" i="2"/>
  <c r="H18" i="2"/>
  <c r="I18" i="2"/>
  <c r="F18" i="2"/>
  <c r="G18" i="2"/>
  <c r="F11" i="2"/>
  <c r="K10" i="2"/>
  <c r="K16" i="2"/>
  <c r="J14" i="2"/>
  <c r="I11" i="2"/>
  <c r="G11" i="2"/>
  <c r="H10" i="2"/>
  <c r="I10" i="2"/>
  <c r="J7" i="2"/>
  <c r="K7" i="2"/>
  <c r="F13" i="2"/>
  <c r="G13" i="2"/>
  <c r="I4" i="2"/>
  <c r="H4" i="2"/>
  <c r="F4" i="2"/>
  <c r="G4" i="2"/>
  <c r="I17" i="2"/>
  <c r="H17" i="2"/>
  <c r="F6" i="2"/>
  <c r="G6" i="2"/>
  <c r="I9" i="2"/>
  <c r="I12" i="2"/>
  <c r="H12" i="2"/>
  <c r="I7" i="2"/>
  <c r="H7" i="2"/>
  <c r="G3" i="2"/>
  <c r="F3" i="2"/>
  <c r="G17" i="2"/>
  <c r="F17" i="2"/>
  <c r="J15" i="2"/>
  <c r="K15" i="2"/>
  <c r="G16" i="2"/>
  <c r="F16" i="2"/>
  <c r="F7" i="2"/>
  <c r="G7" i="2"/>
  <c r="J11" i="2"/>
  <c r="K11" i="2"/>
  <c r="I15" i="2"/>
  <c r="H15" i="2"/>
  <c r="I16" i="2"/>
  <c r="H16" i="2"/>
  <c r="J5" i="2"/>
  <c r="K5" i="2"/>
  <c r="F10" i="2"/>
  <c r="G10" i="2"/>
  <c r="I8" i="2"/>
  <c r="H8" i="2"/>
  <c r="F9" i="2"/>
  <c r="G9" i="2"/>
  <c r="I14" i="2"/>
  <c r="H14" i="2"/>
  <c r="H6" i="2"/>
  <c r="I6" i="2"/>
  <c r="G5" i="2"/>
  <c r="F5" i="2"/>
  <c r="J17" i="2"/>
  <c r="K17" i="2"/>
  <c r="F15" i="2"/>
  <c r="G15" i="2"/>
  <c r="J9" i="2"/>
  <c r="K9" i="2"/>
  <c r="J13" i="2"/>
  <c r="K13" i="2"/>
  <c r="I3" i="2"/>
  <c r="H3" i="2"/>
  <c r="H5" i="2"/>
  <c r="I5" i="2"/>
  <c r="F8" i="2"/>
  <c r="G8" i="2"/>
  <c r="H13" i="2"/>
  <c r="I13" i="2"/>
  <c r="G12" i="2"/>
  <c r="F12" i="2"/>
  <c r="F14" i="2"/>
  <c r="G14" i="2"/>
  <c r="J53" i="3" l="1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AN6" i="4"/>
  <c r="AO6" i="4" s="1"/>
  <c r="AN16" i="4"/>
  <c r="AN9" i="4"/>
  <c r="AO9" i="4" s="1"/>
  <c r="AN12" i="4"/>
  <c r="AO12" i="4" s="1"/>
  <c r="AN18" i="4"/>
  <c r="E13" i="2"/>
  <c r="E18" i="2"/>
  <c r="AN14" i="4"/>
  <c r="AO14" i="4" s="1"/>
  <c r="AN10" i="4"/>
  <c r="AN19" i="4"/>
  <c r="AN8" i="4"/>
  <c r="AO8" i="4" s="1"/>
  <c r="AN5" i="4"/>
  <c r="AO5" i="4" s="1"/>
  <c r="AN17" i="4"/>
  <c r="AO17" i="4" s="1"/>
  <c r="D13" i="2"/>
  <c r="AN11" i="4"/>
  <c r="AN7" i="4"/>
  <c r="AO7" i="4" s="1"/>
  <c r="AN13" i="4"/>
  <c r="AO13" i="4" s="1"/>
  <c r="AN15" i="4"/>
  <c r="E14" i="2"/>
  <c r="E11" i="2"/>
  <c r="K48" i="3"/>
  <c r="L48" i="3"/>
  <c r="E16" i="2"/>
  <c r="R8" i="3"/>
  <c r="K46" i="3"/>
  <c r="L46" i="3"/>
  <c r="L47" i="3"/>
  <c r="E8" i="2"/>
  <c r="L25" i="2"/>
  <c r="L27" i="2"/>
  <c r="L29" i="2"/>
  <c r="L24" i="2"/>
  <c r="L28" i="2"/>
  <c r="H9" i="2"/>
  <c r="E17" i="2"/>
  <c r="E5" i="2"/>
  <c r="E15" i="2"/>
  <c r="E9" i="2"/>
  <c r="D11" i="2"/>
  <c r="D16" i="2"/>
  <c r="E10" i="2"/>
  <c r="D9" i="2"/>
  <c r="E12" i="2"/>
  <c r="E6" i="2"/>
  <c r="E4" i="2"/>
  <c r="AN4" i="4" l="1"/>
  <c r="AO4" i="4" s="1"/>
  <c r="D3" i="2"/>
  <c r="L26" i="2"/>
  <c r="L23" i="2"/>
  <c r="D17" i="2"/>
  <c r="D7" i="2"/>
  <c r="D6" i="2"/>
  <c r="D4" i="2"/>
  <c r="D14" i="2"/>
  <c r="D5" i="2"/>
  <c r="D12" i="2"/>
  <c r="D15" i="2"/>
  <c r="D10" i="2"/>
  <c r="D8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<sst xmlns="http://schemas.openxmlformats.org/spreadsheetml/2006/main" count="1735" uniqueCount="225">
  <si>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</si>
  <si>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</si>
  <si>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</si>
  <si>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</si>
  <si>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</si>
  <si>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</si>
  <si>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</si>
  <si>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</si>
  <si>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</si>
  <si>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</si>
  <si>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</si>
  <si>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</si>
  <si>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</si>
  <si>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</si>
  <si>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</si>
  <si>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</si>
  <si>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</si>
  <si>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</si>
  <si>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</si>
  <si>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</si>
  <si>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</si>
  <si>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</si>
  <si>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</si>
  <si>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</si>
  <si>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</si>
  <si>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</si>
  <si>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</si>
  <si>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</si>
  <si>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</si>
  <si>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</si>
  <si>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</si>
  <si>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</si>
  <si>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</si>
  <si>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</si>
  <si>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</si>
  <si>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</si>
  <si>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</si>
  <si>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</si>
  <si>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</si>
  <si>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</si>
  <si>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</si>
  <si>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</si>
  <si>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</si>
  <si>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</si>
  <si>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</si>
  <si>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</si>
  <si>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</si>
  <si>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</si>
  <si>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</si>
  <si>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</si>
  <si>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</si>
  <si>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</si>
  <si>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</si>
  <si>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</si>
  <si>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</si>
  <si>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</si>
  <si>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</si>
  <si>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</si>
  <si>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</si>
  <si>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</si>
  <si>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</si>
  <si>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</si>
  <si>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</si>
  <si>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</si>
  <si>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</si>
  <si>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</si>
  <si>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</si>
  <si>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</si>
  <si>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</si>
  <si>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</si>
  <si>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</si>
  <si>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</si>
  <si>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</si>
  <si>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</si>
  <si>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</si>
  <si>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</si>
  <si>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</si>
  <si>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</si>
  <si>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</si>
  <si>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</si>
  <si>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</si>
  <si>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</si>
  <si>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</si>
  <si>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</si>
  <si>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</si>
  <si>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</si>
  <si>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</si>
  <si>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</si>
  <si>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</si>
  <si>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</si>
  <si>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</si>
  <si>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</si>
  <si>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</si>
  <si>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</si>
  <si>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</si>
  <si>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</si>
  <si>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</si>
  <si>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</si>
  <si>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</si>
  <si>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</si>
  <si>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</si>
  <si>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</si>
  <si>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</si>
  <si>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</si>
  <si>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</si>
  <si>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</si>
  <si>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</si>
  <si>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</si>
  <si>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</si>
  <si>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</si>
  <si>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</si>
  <si>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</si>
  <si>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</si>
  <si>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</si>
  <si>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</si>
  <si>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</si>
  <si>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</si>
  <si>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</si>
  <si>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</si>
  <si>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</si>
  <si>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</si>
  <si>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</si>
  <si>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</si>
  <si>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</si>
  <si>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</si>
  <si>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</si>
  <si>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</si>
  <si>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</si>
  <si>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</si>
  <si>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</si>
  <si>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</si>
  <si>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</si>
  <si>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</si>
  <si>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</si>
  <si>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</si>
  <si>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</si>
  <si>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</si>
  <si>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</si>
  <si>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</si>
  <si>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</si>
  <si>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</si>
  <si>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</si>
  <si>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</si>
  <si>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</si>
  <si>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</si>
  <si>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</si>
  <si>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</si>
  <si>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</si>
  <si>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</si>
  <si>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</si>
  <si>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</si>
  <si>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</si>
  <si>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</si>
  <si>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</si>
  <si>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</si>
  <si>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</si>
  <si>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</si>
  <si>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</si>
  <si>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</si>
  <si>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</si>
  <si>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</si>
  <si>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</si>
  <si>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</si>
  <si>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</si>
  <si>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</si>
  <si>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</si>
  <si>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</si>
  <si>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</si>
  <si>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</si>
  <si>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</si>
  <si>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</si>
  <si>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</si>
  <si>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</si>
  <si>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</si>
  <si>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</si>
  <si>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</si>
  <si>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</si>
  <si>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</si>
  <si>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</si>
  <si>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</si>
  <si>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</si>
  <si>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</si>
  <si>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</si>
  <si>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</si>
  <si>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</si>
  <si>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</si>
  <si>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</si>
  <si>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</si>
  <si>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</si>
  <si>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</si>
  <si>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</si>
  <si>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</si>
  <si>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</si>
  <si>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</si>
  <si>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</si>
  <si>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</si>
  <si>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</si>
  <si>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</si>
  <si>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</si>
  <si>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</si>
  <si>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</si>
  <si>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</si>
  <si>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</si>
  <si>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</si>
  <si>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</si>
  <si>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</si>
  <si>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</si>
  <si>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</si>
  <si>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</si>
  <si>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</si>
  <si>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</si>
  <si>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</si>
  <si>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</si>
  <si>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</si>
  <si>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</si>
  <si>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</si>
  <si>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</si>
  <si>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</si>
  <si>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</si>
  <si>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</si>
  <si>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</si>
  <si>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</si>
  <si>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</si>
  <si>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</si>
  <si>
    <t>TLTBO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</si>
</sst>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1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7" headerRowBorderDxfId="36" tableBorderDxfId="35" totalsRowBorderDxfId="34">
  <autoFilter ref="P7:AC23" xr:uid="{598ECA3B-99B4-4CAB-8F81-5D711AA5A7FC}"/>
  <tableColumns count="14">
    <tableColumn id="1" xr3:uid="{9B036617-5450-4894-9268-827D2E0914FF}" name="Scoring" dataDxfId="33"/>
    <tableColumn id="2" xr3:uid="{6662CE93-E9C4-47DE-9476-E46126825B0A}" name="Points" dataDxfId="32">
      <calculatedColumnFormula>Q29+Q48+Q67+AB29</calculatedColumnFormula>
    </tableColumn>
    <tableColumn id="3" xr3:uid="{8FDDFCB0-2692-4EB0-948C-7B877263B55B}" name="Average" dataDxfId="31">
      <calculatedColumnFormula>Table1[[#This Row],[Points]]/($Q$5-Table1[[#This Row],[Missed Games]])</calculatedColumnFormula>
    </tableColumn>
    <tableColumn id="4" xr3:uid="{CC3F9B31-1857-48FB-A18B-CBC82C117BF4}" name="Finishes" dataDxfId="30">
      <calculatedColumnFormula>S29+S48+S67+AD29</calculatedColumnFormula>
    </tableColumn>
    <tableColumn id="5" xr3:uid="{5F324C66-956D-4EDC-870F-8EDE96C328C8}" name="Averages" dataDxfId="29">
      <calculatedColumnFormula>Table1[[#This Row],[Finishes]]/($Q$5-Table1[[#This Row],[Missed Games]])</calculatedColumnFormula>
    </tableColumn>
    <tableColumn id="6" xr3:uid="{80C6E15E-675D-4F58-AA26-27226F1CE373}" name="Midranges" dataDxfId="28">
      <calculatedColumnFormula>U29+U48+U67+AF29</calculatedColumnFormula>
    </tableColumn>
    <tableColumn id="7" xr3:uid="{8E7E6B37-23A0-4556-8839-B9D7834E3E68}" name="Averages2" dataDxfId="27">
      <calculatedColumnFormula>Table1[[#This Row],[Midranges]]/($Q$5-Table1[[#This Row],[Missed Games]])</calculatedColumnFormula>
    </tableColumn>
    <tableColumn id="8" xr3:uid="{8B28715D-E310-4E1F-B9F0-F58F7C70E830}" name="Threes" dataDxfId="26">
      <calculatedColumnFormula>W29+W48+W67+AH29</calculatedColumnFormula>
    </tableColumn>
    <tableColumn id="9" xr3:uid="{E0C0BF1C-40E8-4137-8E0F-BB238D651DAE}" name="Averages3" dataDxfId="25">
      <calculatedColumnFormula>Table1[[#This Row],[Threes]]/($Q$5-Table1[[#This Row],[Missed Games]])</calculatedColumnFormula>
    </tableColumn>
    <tableColumn id="10" xr3:uid="{1C75F230-74E0-47EE-BF13-C22289FE0F87}" name="Team" dataDxfId="24"/>
    <tableColumn id="11" xr3:uid="{E167D7FA-56F9-4571-B292-FF3869585F59}" name="Missed Games" dataDxfId="23">
      <calculatedColumnFormula>Y29+Y48+Y67+AJ29</calculatedColumnFormula>
    </tableColumn>
    <tableColumn id="12" xr3:uid="{1E9F03B6-331B-4AEA-A1FF-6B0C39F44510}" name="Last Season" dataDxfId="22" dataCellStyle="Percent"/>
    <tableColumn id="13" xr3:uid="{070DA09E-0E42-4E75-A3F1-D53845D2080C}" name="This Season" dataDxfId="21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0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9" dataDxfId="18">
  <autoFilter ref="AC3:AL19" xr:uid="{587B90AE-8257-4DD1-B916-54A097BDCDB9}"/>
  <tableColumns count="10">
    <tableColumn id="1" xr3:uid="{9C18B4B0-9A37-408A-98B5-B414F029A26A}" name="Scoring" dataDxfId="17"/>
    <tableColumn id="2" xr3:uid="{CC6666B6-FDFB-4B1A-846E-17C28664C92E}" name="Points" dataDxfId="1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15">
      <calculatedColumnFormula>Table2[[#This Row],[Points]]/($AE$2-Table2[[#This Row],[DNP]])</calculatedColumnFormula>
    </tableColumn>
    <tableColumn id="4" xr3:uid="{FA85A798-E688-4A4F-A92F-2DD56D710025}" name="Finishes" dataDxfId="14">
      <calculatedColumnFormula>'2404'!AC3+'2604'!AC3+'0205'!AC3+'0305'!AC3+'0805'!AC3+'0905'!AC3+'1005'!AC3+'1505'!AC3</calculatedColumnFormula>
    </tableColumn>
    <tableColumn id="5" xr3:uid="{14C722B6-CCC7-4AA5-A077-4781282133B0}" name="Avg F" dataDxfId="13">
      <calculatedColumnFormula>Table2[[#This Row],[Finishes]]/($AE$2-Table2[[#This Row],[DNP]])</calculatedColumnFormula>
    </tableColumn>
    <tableColumn id="6" xr3:uid="{1E54054E-9F21-4987-99FC-EF35338EC708}" name="Midranges" dataDxfId="12">
      <calculatedColumnFormula>'2404'!AD3+'2604'!AD3+'0205'!AD3+'0305'!AD3+'0805'!AD3+'0905'!AD3+'1005'!AD3+'1505'!AD3</calculatedColumnFormula>
    </tableColumn>
    <tableColumn id="7" xr3:uid="{3BC984C2-EE5E-43C7-8014-7F0DA5F9EB7A}" name="Avg M" dataDxfId="11">
      <calculatedColumnFormula>Table2[[#This Row],[Midranges]]/($AE$2-Table2[[#This Row],[DNP]])</calculatedColumnFormula>
    </tableColumn>
    <tableColumn id="8" xr3:uid="{9FAC1FFA-039C-4124-88C5-1A3BE26F7F04}" name="Threes" dataDxfId="10">
      <calculatedColumnFormula>'2404'!AE3+'2604'!AE3+'0205'!AE3+'0305'!AE3+'0805'!AE3+'0905'!AE3+'1005'!AE3+'1505'!AE3</calculatedColumnFormula>
    </tableColumn>
    <tableColumn id="9" xr3:uid="{44E19C86-A8F7-4165-82A8-E143251937CE}" name="Avg 3" dataDxfId="9">
      <calculatedColumnFormula>Table2[[#This Row],[Threes]]/($AE$2-Table2[[#This Row],[DNP]])</calculatedColumnFormula>
    </tableColumn>
    <tableColumn id="10" xr3:uid="{DA5CCBEE-C42A-4EE7-8A28-4BA362276422}" name="DNP" dataDxfId="8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abSelected="1" topLeftCell="G1" workbookViewId="0">
      <selection activeCell="Q18" sqref="Q18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t="s">
        <v>224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t="s">
        <v>224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40" t="s">
        <v>224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40" t="s">
        <v>224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0" t="s">
        <v>159</v>
      </c>
      <c r="M20" s="130"/>
      <c r="N20" s="130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0"/>
      <c r="M21" s="130"/>
      <c r="N21" s="130"/>
      <c r="X21" s="3" t="s">
        <v>85</v>
      </c>
    </row>
    <row r="22" spans="2:24" ht="14.25" customHeight="1" x14ac:dyDescent="0.45">
      <c r="B22" s="4"/>
      <c r="D22" s="41" t="str">
        <f>ROUND(D3,2)&amp;","</f>
        <v>0.71,</v>
      </c>
      <c r="E22" s="41" t="str">
        <f>E3&amp;","</f>
        <v>5,</v>
      </c>
      <c r="F22" s="41" t="str">
        <f t="shared" ref="F22:F37" si="2">ROUND(F3,2)&amp;","</f>
        <v>0.29,</v>
      </c>
      <c r="G22" s="41" t="str">
        <f t="shared" ref="G22:G36" si="3">G3&amp;","</f>
        <v>2,</v>
      </c>
      <c r="H22" s="41" t="str">
        <f t="shared" ref="H22:H37" si="4">ROUND(H3,2)&amp;","</f>
        <v>0.43,</v>
      </c>
      <c r="I22" s="41" t="str">
        <f t="shared" ref="I22:I36" si="5">I3&amp;","</f>
        <v>3,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"PPG":[0.71,0.83,2.6,3.71,2.14,0.75,1.29,1.86,2.67,0.86,1.4,0.71,3.5,0.14,0.57,0.43,],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0.83,</v>
      </c>
      <c r="E23" s="41" t="str">
        <f t="shared" ref="E23:E37" si="9">E4&amp;","</f>
        <v>5,</v>
      </c>
      <c r="F23" s="41" t="str">
        <f t="shared" si="2"/>
        <v>0.83,</v>
      </c>
      <c r="G23" s="41" t="str">
        <f t="shared" si="3"/>
        <v>5,</v>
      </c>
      <c r="H23" s="41" t="str">
        <f t="shared" si="4"/>
        <v>0,</v>
      </c>
      <c r="I23" s="41" t="str">
        <f t="shared" si="5"/>
        <v>0,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"TP":[5,5,13,26,15,3,9,13,16,6,7,5,14,1,4,3,],</v>
      </c>
      <c r="X23" s="3" t="s">
        <v>87</v>
      </c>
    </row>
    <row r="24" spans="2:24" ht="14.25" customHeight="1" x14ac:dyDescent="0.45">
      <c r="D24" s="41" t="str">
        <f t="shared" si="8"/>
        <v>2.6,</v>
      </c>
      <c r="E24" s="41" t="str">
        <f t="shared" si="9"/>
        <v>13,</v>
      </c>
      <c r="F24" s="41" t="str">
        <f t="shared" si="2"/>
        <v>2.6,</v>
      </c>
      <c r="G24" s="41" t="str">
        <f t="shared" si="3"/>
        <v>13,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"FPG":[0.29,0.83,2.6,3.43,0.43,0.5,0.29,0.71,0.5,0.14,1.4,0.43,2.5,0.14,0.43,0.43,],</v>
      </c>
      <c r="X24" s="40" t="s">
        <v>107</v>
      </c>
    </row>
    <row r="25" spans="2:24" ht="14.25" customHeight="1" x14ac:dyDescent="0.45">
      <c r="D25" s="41" t="str">
        <f t="shared" si="8"/>
        <v>3.71,</v>
      </c>
      <c r="E25" s="41" t="str">
        <f t="shared" si="9"/>
        <v>26,</v>
      </c>
      <c r="F25" s="41" t="str">
        <f t="shared" si="2"/>
        <v>3.43,</v>
      </c>
      <c r="G25" s="41" t="str">
        <f t="shared" si="3"/>
        <v>24,</v>
      </c>
      <c r="H25" s="41" t="str">
        <f t="shared" si="4"/>
        <v>0.29,</v>
      </c>
      <c r="I25" s="41" t="str">
        <f t="shared" si="5"/>
        <v>2,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"TF":[2,5,13,24,3,2,2,5,3,1,7,3,10,1,3,3],</v>
      </c>
    </row>
    <row r="26" spans="2:24" ht="14.25" customHeight="1" x14ac:dyDescent="0.45">
      <c r="D26" s="41" t="str">
        <f t="shared" si="8"/>
        <v>2.14,</v>
      </c>
      <c r="E26" s="41" t="str">
        <f t="shared" si="9"/>
        <v>15,</v>
      </c>
      <c r="F26" s="41" t="str">
        <f t="shared" si="2"/>
        <v>0.43,</v>
      </c>
      <c r="G26" s="41" t="str">
        <f t="shared" si="3"/>
        <v>3,</v>
      </c>
      <c r="H26" s="41" t="str">
        <f t="shared" si="4"/>
        <v>1.71,</v>
      </c>
      <c r="I26" s="41" t="str">
        <f t="shared" si="5"/>
        <v>12,</v>
      </c>
      <c r="J26" s="41" t="str">
        <f t="shared" si="6"/>
        <v>0,</v>
      </c>
      <c r="K26" s="41" t="str">
        <f t="shared" si="7"/>
        <v>0,</v>
      </c>
      <c r="L26" t="str">
        <f>H21&amp;":["&amp;H22&amp;H23&amp;H24&amp;H25&amp;H26&amp;H27&amp;H28&amp;H29&amp;H30&amp;H31&amp;H32&amp;H33&amp;H34&amp;H35&amp;H36&amp;H37&amp;"],"</f>
        <v>"MPG":[0.43,0,0,0.29,1.71,0.25,0.14,1.14,2.17,0.71,0,0.29,0,0,0.14,0,],</v>
      </c>
    </row>
    <row r="27" spans="2:24" ht="14.25" customHeight="1" x14ac:dyDescent="0.45">
      <c r="D27" s="41" t="str">
        <f t="shared" si="8"/>
        <v>0.75,</v>
      </c>
      <c r="E27" s="41" t="str">
        <f t="shared" si="9"/>
        <v>3,</v>
      </c>
      <c r="F27" s="41" t="str">
        <f t="shared" si="2"/>
        <v>0.5,</v>
      </c>
      <c r="G27" s="41" t="str">
        <f t="shared" si="3"/>
        <v>2,</v>
      </c>
      <c r="H27" s="41" t="str">
        <f t="shared" si="4"/>
        <v>0.25,</v>
      </c>
      <c r="I27" s="41" t="str">
        <f t="shared" si="5"/>
        <v>1,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"TM":[3,0,0,2,12,1,1,8,13,5,0,2,0,0,1,0],</v>
      </c>
    </row>
    <row r="28" spans="2:24" ht="14.25" customHeight="1" x14ac:dyDescent="0.45">
      <c r="D28" s="41" t="str">
        <f t="shared" si="8"/>
        <v>1.29,</v>
      </c>
      <c r="E28" s="41" t="str">
        <f t="shared" si="9"/>
        <v>9,</v>
      </c>
      <c r="F28" s="41" t="str">
        <f t="shared" si="2"/>
        <v>0.29,</v>
      </c>
      <c r="G28" s="41" t="str">
        <f t="shared" si="3"/>
        <v>2,</v>
      </c>
      <c r="H28" s="41" t="str">
        <f t="shared" si="4"/>
        <v>0.14,</v>
      </c>
      <c r="I28" s="41" t="str">
        <f t="shared" si="5"/>
        <v>1,</v>
      </c>
      <c r="J28" s="41" t="str">
        <f t="shared" si="6"/>
        <v>0.43,</v>
      </c>
      <c r="K28" s="41" t="str">
        <f t="shared" si="7"/>
        <v>3,</v>
      </c>
      <c r="L28" t="str">
        <f>J21&amp;":["&amp;J22&amp;J23&amp;J24&amp;J25&amp;J26&amp;J27&amp;J28&amp;J29&amp;J30&amp;J31&amp;J32&amp;J33&amp;J34&amp;J35&amp;J36&amp;J37&amp;"],"</f>
        <v>"TPG":[0,0,0,0,0,0,0.43,0,0,0,0,0,0.5,0,0,0,],</v>
      </c>
    </row>
    <row r="29" spans="2:24" ht="14.25" customHeight="1" x14ac:dyDescent="0.45">
      <c r="D29" s="41" t="str">
        <f t="shared" si="8"/>
        <v>1.86,</v>
      </c>
      <c r="E29" s="41" t="str">
        <f t="shared" si="9"/>
        <v>13,</v>
      </c>
      <c r="F29" s="41" t="str">
        <f t="shared" si="2"/>
        <v>0.71,</v>
      </c>
      <c r="G29" s="41" t="str">
        <f t="shared" si="3"/>
        <v>5,</v>
      </c>
      <c r="H29" s="41" t="str">
        <f t="shared" si="4"/>
        <v>1.14,</v>
      </c>
      <c r="I29" s="41" t="str">
        <f t="shared" si="5"/>
        <v>8,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"TT":[0,0,0,0,0,0,3,0,0,0,0,0,2,0,0,0],</v>
      </c>
    </row>
    <row r="30" spans="2:24" ht="14.25" customHeight="1" x14ac:dyDescent="0.45">
      <c r="C30" s="41"/>
      <c r="D30" s="41" t="str">
        <f t="shared" si="8"/>
        <v>2.67,</v>
      </c>
      <c r="E30" s="41" t="str">
        <f t="shared" si="9"/>
        <v>16,</v>
      </c>
      <c r="F30" s="41" t="str">
        <f t="shared" si="2"/>
        <v>0.5,</v>
      </c>
      <c r="G30" s="41" t="str">
        <f t="shared" si="3"/>
        <v>3,</v>
      </c>
      <c r="H30" s="41" t="str">
        <f t="shared" si="4"/>
        <v>2.17,</v>
      </c>
      <c r="I30" s="41" t="str">
        <f t="shared" si="5"/>
        <v>13,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"NBAMODENUMBER":[11.79],</v>
      </c>
    </row>
    <row r="31" spans="2:24" ht="14.25" customHeight="1" x14ac:dyDescent="0.45">
      <c r="C31" s="41"/>
      <c r="D31" s="41" t="str">
        <f t="shared" si="8"/>
        <v>0.86,</v>
      </c>
      <c r="E31" s="41" t="str">
        <f t="shared" si="9"/>
        <v>6,</v>
      </c>
      <c r="F31" s="41" t="str">
        <f t="shared" si="2"/>
        <v>0.14,</v>
      </c>
      <c r="G31" s="41" t="str">
        <f t="shared" si="3"/>
        <v>1,</v>
      </c>
      <c r="H31" s="41" t="str">
        <f t="shared" si="4"/>
        <v>0.71,</v>
      </c>
      <c r="I31" s="41" t="str">
        <f t="shared" si="5"/>
        <v>5,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11.787296898079763</v>
      </c>
    </row>
    <row r="32" spans="2:24" ht="14.25" customHeight="1" x14ac:dyDescent="0.45">
      <c r="C32" s="41"/>
      <c r="D32" s="41" t="str">
        <f t="shared" si="8"/>
        <v>1.4,</v>
      </c>
      <c r="E32" s="41" t="str">
        <f t="shared" si="9"/>
        <v>7,</v>
      </c>
      <c r="F32" s="41" t="str">
        <f t="shared" si="2"/>
        <v>1.4,</v>
      </c>
      <c r="G32" s="41" t="str">
        <f t="shared" si="3"/>
        <v>7,</v>
      </c>
      <c r="H32" s="41" t="str">
        <f t="shared" si="4"/>
        <v>0,</v>
      </c>
      <c r="I32" s="41" t="str">
        <f t="shared" si="5"/>
        <v>0,</v>
      </c>
      <c r="J32" s="41" t="str">
        <f t="shared" si="6"/>
        <v>0,</v>
      </c>
      <c r="K32" s="41" t="str">
        <f t="shared" si="7"/>
        <v>0,</v>
      </c>
    </row>
    <row r="33" spans="3:11" ht="14.25" customHeight="1" x14ac:dyDescent="0.45">
      <c r="C33" s="41"/>
      <c r="D33" s="41" t="str">
        <f t="shared" si="8"/>
        <v>0.71,</v>
      </c>
      <c r="E33" s="41" t="str">
        <f t="shared" si="9"/>
        <v>5,</v>
      </c>
      <c r="F33" s="41" t="str">
        <f t="shared" si="2"/>
        <v>0.43,</v>
      </c>
      <c r="G33" s="41" t="str">
        <f t="shared" si="3"/>
        <v>3,</v>
      </c>
      <c r="H33" s="41" t="str">
        <f t="shared" si="4"/>
        <v>0.29,</v>
      </c>
      <c r="I33" s="41" t="str">
        <f t="shared" si="5"/>
        <v>2,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3.5,</v>
      </c>
      <c r="E34" s="41" t="str">
        <f t="shared" si="9"/>
        <v>14,</v>
      </c>
      <c r="F34" s="41" t="str">
        <f t="shared" si="2"/>
        <v>2.5,</v>
      </c>
      <c r="G34" s="41" t="str">
        <f t="shared" si="3"/>
        <v>10,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0.5,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0.14,</v>
      </c>
      <c r="E35" s="41" t="str">
        <f t="shared" si="9"/>
        <v>1,</v>
      </c>
      <c r="F35" s="41" t="str">
        <f t="shared" si="2"/>
        <v>0.14,</v>
      </c>
      <c r="G35" s="41" t="str">
        <f t="shared" si="3"/>
        <v>1,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0.57,</v>
      </c>
      <c r="E36" s="41" t="str">
        <f t="shared" si="9"/>
        <v>4,</v>
      </c>
      <c r="F36" s="41" t="str">
        <f t="shared" si="2"/>
        <v>0.43,</v>
      </c>
      <c r="G36" s="41" t="str">
        <f t="shared" si="3"/>
        <v>3,</v>
      </c>
      <c r="H36" s="41" t="str">
        <f t="shared" si="4"/>
        <v>0.14,</v>
      </c>
      <c r="I36" s="41" t="str">
        <f t="shared" si="5"/>
        <v>1,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0.43,</v>
      </c>
      <c r="E37" s="41" t="str">
        <f t="shared" si="9"/>
        <v>3,</v>
      </c>
      <c r="F37" s="41" t="str">
        <f t="shared" si="2"/>
        <v>0.43,</v>
      </c>
      <c r="G37" s="41">
        <f>G18</f>
        <v>3</v>
      </c>
      <c r="H37" s="41" t="str">
        <f t="shared" si="4"/>
        <v>0,</v>
      </c>
      <c r="I37" s="41">
        <f>I18</f>
        <v>0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F13" sqref="F13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17.625</v>
      </c>
      <c r="J6" s="1">
        <f t="shared" si="1"/>
        <v>8.75</v>
      </c>
      <c r="K6" s="1">
        <f t="shared" si="1"/>
        <v>5.5</v>
      </c>
      <c r="L6" s="1">
        <f t="shared" si="1"/>
        <v>3.375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0.7142857142857143</v>
      </c>
      <c r="S8" s="72">
        <f t="shared" ref="S8:S23" si="4">S29+S48+S67+AD29</f>
        <v>2</v>
      </c>
      <c r="T8" s="73">
        <f>Table1[[#This Row],[Finishes]]/($Q$5-Table1[[#This Row],[Missed Games]])</f>
        <v>0.2857142857142857</v>
      </c>
      <c r="U8" s="72">
        <f t="shared" ref="U8:U23" si="5">U29+U48+U67+AF29</f>
        <v>3</v>
      </c>
      <c r="V8" s="73">
        <f>Table1[[#This Row],[Midranges]]/($Q$5-Table1[[#This Row],[Missed Games]])</f>
        <v>0.42857142857142855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3.072196620583717E-2</v>
      </c>
      <c r="AC8" s="125">
        <f t="shared" ref="AC8:AC23" si="8">AB8-AA8</f>
        <v>1.5035913317837171E-2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5</v>
      </c>
      <c r="R9" s="75">
        <f>Table1[[#This Row],[Points]]/($Q$5-Table1[[#This Row],[Missed Games]])</f>
        <v>0.83333333333333337</v>
      </c>
      <c r="S9" s="76">
        <f t="shared" si="4"/>
        <v>5</v>
      </c>
      <c r="T9" s="77">
        <f>Table1[[#This Row],[Finishes]]/($Q$5-Table1[[#This Row],[Missed Games]])</f>
        <v>0.83333333333333337</v>
      </c>
      <c r="U9" s="76">
        <f t="shared" si="5"/>
        <v>0</v>
      </c>
      <c r="V9" s="77">
        <f>Table1[[#This Row],[Midranges]]/($Q$5-Table1[[#This Row],[Missed Games]])</f>
        <v>0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3.5842293906810034E-2</v>
      </c>
      <c r="AC9" s="125">
        <f t="shared" si="8"/>
        <v>8.3917013528100361E-3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2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0.11182795698924732</v>
      </c>
      <c r="AC10" s="125">
        <f t="shared" si="8"/>
        <v>-9.740968576752676E-3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26</v>
      </c>
      <c r="R11" s="75">
        <f>Table1[[#This Row],[Points]]/($Q$5-Table1[[#This Row],[Missed Games]])</f>
        <v>3.7142857142857144</v>
      </c>
      <c r="S11" s="76">
        <f t="shared" si="4"/>
        <v>24</v>
      </c>
      <c r="T11" s="77">
        <f>Table1[[#This Row],[Finishes]]/($Q$5-Table1[[#This Row],[Missed Games]])</f>
        <v>3.4285714285714284</v>
      </c>
      <c r="U11" s="76">
        <f t="shared" si="5"/>
        <v>2</v>
      </c>
      <c r="V11" s="77">
        <f>Table1[[#This Row],[Midranges]]/($Q$5-Table1[[#This Row],[Missed Games]])</f>
        <v>0.2857142857142857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0.1597542242703533</v>
      </c>
      <c r="AC11" s="125">
        <f t="shared" si="8"/>
        <v>3.4263785482353315E-2</v>
      </c>
      <c r="AE11" s="66"/>
      <c r="AI11" s="68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0</v>
      </c>
      <c r="D12" s="3">
        <f>MAX('1505'!$L$3:$L$5)</f>
        <v>0</v>
      </c>
      <c r="E12" s="3">
        <f t="shared" ref="E12" si="10">C12-D12-F12</f>
        <v>0</v>
      </c>
      <c r="F12" s="3">
        <f>MIN('1505'!$L$3:$L$5)</f>
        <v>0</v>
      </c>
      <c r="P12" s="84" t="s">
        <v>68</v>
      </c>
      <c r="Q12" s="74">
        <f t="shared" si="3"/>
        <v>15</v>
      </c>
      <c r="R12" s="75">
        <f>Table1[[#This Row],[Points]]/($Q$5-Table1[[#This Row],[Missed Games]])</f>
        <v>2.1428571428571428</v>
      </c>
      <c r="S12" s="76">
        <f t="shared" si="4"/>
        <v>3</v>
      </c>
      <c r="T12" s="77">
        <f>Table1[[#This Row],[Finishes]]/($Q$5-Table1[[#This Row],[Missed Games]])</f>
        <v>0.42857142857142855</v>
      </c>
      <c r="U12" s="76">
        <f t="shared" si="5"/>
        <v>12</v>
      </c>
      <c r="V12" s="77">
        <f>Table1[[#This Row],[Midranges]]/($Q$5-Table1[[#This Row],[Missed Games]])</f>
        <v>1.7142857142857142</v>
      </c>
      <c r="W12" s="76">
        <f t="shared" si="6"/>
        <v>0</v>
      </c>
      <c r="X12" s="77">
        <f>Table1[[#This Row],[Threes]]/($Q$5-Table1[[#This Row],[Missed Games]])</f>
        <v>0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9.2165898617511524E-2</v>
      </c>
      <c r="AC12" s="125">
        <f t="shared" si="8"/>
        <v>3.7263705667511533E-2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3</v>
      </c>
      <c r="R13" s="75">
        <f>Table1[[#This Row],[Points]]/($Q$5-Table1[[#This Row],[Missed Games]])</f>
        <v>0.75</v>
      </c>
      <c r="S13" s="76">
        <f t="shared" si="4"/>
        <v>2</v>
      </c>
      <c r="T13" s="77">
        <f>Table1[[#This Row],[Finishes]]/($Q$5-Table1[[#This Row],[Missed Games]])</f>
        <v>0.5</v>
      </c>
      <c r="U13" s="76">
        <f t="shared" si="5"/>
        <v>1</v>
      </c>
      <c r="V13" s="77">
        <f>Table1[[#This Row],[Midranges]]/($Q$5-Table1[[#This Row],[Missed Games]])</f>
        <v>0.25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3.2258064516129031E-2</v>
      </c>
      <c r="AC13" s="125">
        <f t="shared" si="8"/>
        <v>-6.9702287097870949E-2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9</v>
      </c>
      <c r="R14" s="79">
        <f>Table1[[#This Row],[Points]]/($Q$5-Table1[[#This Row],[Missed Games]])</f>
        <v>1.2857142857142858</v>
      </c>
      <c r="S14" s="80">
        <f t="shared" si="4"/>
        <v>2</v>
      </c>
      <c r="T14" s="81">
        <f>Table1[[#This Row],[Finishes]]/($Q$5-Table1[[#This Row],[Missed Games]])</f>
        <v>0.2857142857142857</v>
      </c>
      <c r="U14" s="80">
        <f t="shared" si="5"/>
        <v>1</v>
      </c>
      <c r="V14" s="81">
        <f>Table1[[#This Row],[Midranges]]/($Q$5-Table1[[#This Row],[Missed Games]])</f>
        <v>0.14285714285714285</v>
      </c>
      <c r="W14" s="80">
        <f t="shared" si="6"/>
        <v>3</v>
      </c>
      <c r="X14" s="81">
        <f>Table1[[#This Row],[Threes]]/($Q$5-Table1[[#This Row],[Missed Games]])</f>
        <v>0.42857142857142855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3.6866359447004608E-2</v>
      </c>
      <c r="AC14" s="125">
        <f t="shared" si="8"/>
        <v>-2.3497806149953906E-3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1.8571428571428572</v>
      </c>
      <c r="S15" s="80">
        <f t="shared" si="4"/>
        <v>5</v>
      </c>
      <c r="T15" s="81">
        <f>Table1[[#This Row],[Finishes]]/($Q$5-Table1[[#This Row],[Missed Games]])</f>
        <v>0.7142857142857143</v>
      </c>
      <c r="U15" s="80">
        <f t="shared" si="5"/>
        <v>8</v>
      </c>
      <c r="V15" s="81">
        <f>Table1[[#This Row],[Midranges]]/($Q$5-Table1[[#This Row],[Missed Games]])</f>
        <v>1.1428571428571428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7.9877112135176648E-2</v>
      </c>
      <c r="AC15" s="125">
        <f t="shared" si="8"/>
        <v>-4.5613326652823333E-2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16</v>
      </c>
      <c r="R16" s="71">
        <f>Table1[[#This Row],[Points]]/($Q$5-Table1[[#This Row],[Missed Games]])</f>
        <v>2.6666666666666665</v>
      </c>
      <c r="S16" s="72">
        <f t="shared" si="4"/>
        <v>3</v>
      </c>
      <c r="T16" s="73">
        <f>Table1[[#This Row],[Finishes]]/($Q$5-Table1[[#This Row],[Missed Games]])</f>
        <v>0.5</v>
      </c>
      <c r="U16" s="72">
        <f t="shared" si="5"/>
        <v>13</v>
      </c>
      <c r="V16" s="73">
        <f>Table1[[#This Row],[Midranges]]/($Q$5-Table1[[#This Row],[Missed Games]])</f>
        <v>2.1666666666666665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0.11469534050179211</v>
      </c>
      <c r="AC16" s="125">
        <f t="shared" si="8"/>
        <v>1.6656502109792123E-2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0.8571428571428571</v>
      </c>
      <c r="S17" s="72">
        <f t="shared" si="4"/>
        <v>1</v>
      </c>
      <c r="T17" s="73">
        <f>Table1[[#This Row],[Finishes]]/($Q$5-Table1[[#This Row],[Missed Games]])</f>
        <v>0.14285714285714285</v>
      </c>
      <c r="U17" s="72">
        <f t="shared" si="5"/>
        <v>5</v>
      </c>
      <c r="V17" s="73">
        <f>Table1[[#This Row],[Midranges]]/($Q$5-Table1[[#This Row],[Missed Games]])</f>
        <v>0.7142857142857143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3.6866359447004608E-2</v>
      </c>
      <c r="AC17" s="125">
        <f t="shared" si="8"/>
        <v>1.725879333700461E-2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7</v>
      </c>
      <c r="R18" s="71">
        <f>Table1[[#This Row],[Points]]/($Q$5-Table1[[#This Row],[Missed Games]])</f>
        <v>1.4</v>
      </c>
      <c r="S18" s="72">
        <f t="shared" si="4"/>
        <v>7</v>
      </c>
      <c r="T18" s="73">
        <f>Table1[[#This Row],[Finishes]]/($Q$5-Table1[[#This Row],[Missed Games]])</f>
        <v>1.4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6.0215053763440857E-2</v>
      </c>
      <c r="AC18" s="125">
        <f t="shared" si="8"/>
        <v>2.0998913701440858E-2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5</v>
      </c>
      <c r="R19" s="79">
        <f>Table1[[#This Row],[Points]]/($Q$5-Table1[[#This Row],[Missed Games]])</f>
        <v>0.7142857142857143</v>
      </c>
      <c r="S19" s="80">
        <f t="shared" si="4"/>
        <v>3</v>
      </c>
      <c r="T19" s="81">
        <f>Table1[[#This Row],[Finishes]]/($Q$5-Table1[[#This Row],[Missed Games]])</f>
        <v>0.42857142857142855</v>
      </c>
      <c r="U19" s="80">
        <f t="shared" si="5"/>
        <v>2</v>
      </c>
      <c r="V19" s="81">
        <f>Table1[[#This Row],[Midranges]]/($Q$5-Table1[[#This Row],[Missed Games]])</f>
        <v>0.2857142857142857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3.072196620583717E-2</v>
      </c>
      <c r="AC19" s="125">
        <f t="shared" si="8"/>
        <v>-8.4941738561628288E-3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0.12903225806451613</v>
      </c>
      <c r="AC20" s="125">
        <f t="shared" si="8"/>
        <v>-3.7969394548384439E-4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1</v>
      </c>
      <c r="R21" s="75">
        <f>Table1[[#This Row],[Points]]/($Q$5-Table1[[#This Row],[Missed Games]])</f>
        <v>0.14285714285714285</v>
      </c>
      <c r="S21" s="76">
        <f t="shared" si="4"/>
        <v>1</v>
      </c>
      <c r="T21" s="77">
        <f>Table1[[#This Row],[Finishes]]/($Q$5-Table1[[#This Row],[Missed Games]])</f>
        <v>0.14285714285714285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6.1443932411674347E-3</v>
      </c>
      <c r="AC21" s="125">
        <f t="shared" si="8"/>
        <v>-2.1306199312832563E-2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4</v>
      </c>
      <c r="R22" s="79">
        <f>Table1[[#This Row],[Points]]/($Q$5-Table1[[#This Row],[Missed Games]])</f>
        <v>0.5714285714285714</v>
      </c>
      <c r="S22" s="80">
        <f t="shared" si="4"/>
        <v>3</v>
      </c>
      <c r="T22" s="81">
        <f>Table1[[#This Row],[Finishes]]/($Q$5-Table1[[#This Row],[Missed Games]])</f>
        <v>0.42857142857142855</v>
      </c>
      <c r="U22" s="80">
        <f t="shared" si="5"/>
        <v>1</v>
      </c>
      <c r="V22" s="81">
        <f>Table1[[#This Row],[Midranges]]/($Q$5-Table1[[#This Row],[Missed Games]])</f>
        <v>0.14285714285714285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2.4577572964669739E-2</v>
      </c>
      <c r="AC22" s="125">
        <f t="shared" si="8"/>
        <v>1.048493632669744E-3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3</v>
      </c>
      <c r="R23" s="79">
        <f>Table1[[#This Row],[Points]]/($Q$5-Table1[[#This Row],[Missed Games]])</f>
        <v>0.42857142857142855</v>
      </c>
      <c r="S23" s="80">
        <f t="shared" si="4"/>
        <v>3</v>
      </c>
      <c r="T23" s="81">
        <f>Table1[[#This Row],[Finishes]]/($Q$5-Table1[[#This Row],[Missed Games]])</f>
        <v>0.42857142857142855</v>
      </c>
      <c r="U23" s="80">
        <f t="shared" si="5"/>
        <v>0</v>
      </c>
      <c r="V23" s="81">
        <f>Table1[[#This Row],[Midranges]]/($Q$5-Table1[[#This Row],[Missed Games]])</f>
        <v>0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1.8433179723502304E-2</v>
      </c>
      <c r="AC23" s="125">
        <f t="shared" si="8"/>
        <v>6.6686400575023067E-3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0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'1505'!$R$3</f>
        <v>0</v>
      </c>
      <c r="AC29" s="29" t="e">
        <f>AB29/(AB$26-AJ29)</f>
        <v>#DIV/0!</v>
      </c>
      <c r="AD29" s="27">
        <f>'1505'!$S$3</f>
        <v>0</v>
      </c>
      <c r="AE29" s="28">
        <f>AD29/($Q$26-AJ29)</f>
        <v>0</v>
      </c>
      <c r="AF29" s="27">
        <f>'1505'!$T$3</f>
        <v>0</v>
      </c>
      <c r="AG29" s="28">
        <f>AF29/($Q$26-AJ29)</f>
        <v>0</v>
      </c>
      <c r="AH29" s="27">
        <f>'1505'!$U$3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1">Q30/(Q$26-Y30)</f>
        <v>0</v>
      </c>
      <c r="S30" s="27">
        <f>'2404'!S4+'2604'!S4</f>
        <v>0</v>
      </c>
      <c r="T30" s="28">
        <f t="shared" ref="T30:T44" si="12">S30/($Q$26-Y30)</f>
        <v>0</v>
      </c>
      <c r="U30" s="27">
        <f>'2404'!T4+'2604'!T4</f>
        <v>0</v>
      </c>
      <c r="V30" s="28">
        <f t="shared" ref="V30:V44" si="13">U30/($Q$26-Y30)</f>
        <v>0</v>
      </c>
      <c r="W30" s="27">
        <f>'2404'!U4+'2604'!U4</f>
        <v>0</v>
      </c>
      <c r="X30" s="28">
        <f t="shared" ref="X30:X44" si="14">W30/($Q$26-Y30)</f>
        <v>0</v>
      </c>
      <c r="Y30" s="40">
        <v>1</v>
      </c>
      <c r="AA30" s="30" t="s">
        <v>59</v>
      </c>
      <c r="AB30" s="44">
        <f>'1505'!$R$3</f>
        <v>0</v>
      </c>
      <c r="AC30" s="29" t="e">
        <f t="shared" ref="AC30:AC44" si="15">AB30/(AB$26-AJ30)</f>
        <v>#DIV/0!</v>
      </c>
      <c r="AD30" s="27">
        <f>'1505'!$S$3</f>
        <v>0</v>
      </c>
      <c r="AE30" s="28">
        <f t="shared" ref="AE30:AE44" si="16">AD30/($Q$26-AJ30)</f>
        <v>0</v>
      </c>
      <c r="AF30" s="27">
        <f>'1505'!$T$3</f>
        <v>0</v>
      </c>
      <c r="AG30" s="28">
        <f t="shared" ref="AG30:AG44" si="17">AF30/($Q$26-AJ30)</f>
        <v>0</v>
      </c>
      <c r="AH30" s="27">
        <f>'1505'!$U$3</f>
        <v>0</v>
      </c>
      <c r="AI30" s="28">
        <f t="shared" ref="AI30:AI44" si="18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1"/>
        <v>1.5</v>
      </c>
      <c r="S31" s="27">
        <f>'2404'!S5+'2604'!S5</f>
        <v>3</v>
      </c>
      <c r="T31" s="28">
        <f t="shared" si="12"/>
        <v>1.5</v>
      </c>
      <c r="U31" s="27">
        <f>'2404'!T5+'2604'!T5</f>
        <v>0</v>
      </c>
      <c r="V31" s="28">
        <f t="shared" si="13"/>
        <v>0</v>
      </c>
      <c r="W31" s="27">
        <f>'2404'!U5+'2604'!U5</f>
        <v>0</v>
      </c>
      <c r="X31" s="28">
        <f t="shared" si="14"/>
        <v>0</v>
      </c>
      <c r="Y31" s="40">
        <v>0</v>
      </c>
      <c r="AA31" s="30" t="s">
        <v>62</v>
      </c>
      <c r="AB31" s="44">
        <f>'1505'!$R$3</f>
        <v>0</v>
      </c>
      <c r="AC31" s="29" t="e">
        <f t="shared" si="15"/>
        <v>#DIV/0!</v>
      </c>
      <c r="AD31" s="27">
        <f>'1505'!$S$3</f>
        <v>0</v>
      </c>
      <c r="AE31" s="28">
        <f t="shared" si="16"/>
        <v>0</v>
      </c>
      <c r="AF31" s="27">
        <f>'1505'!$T$3</f>
        <v>0</v>
      </c>
      <c r="AG31" s="28">
        <f t="shared" si="17"/>
        <v>0</v>
      </c>
      <c r="AH31" s="27">
        <f>'1505'!$U$3</f>
        <v>0</v>
      </c>
      <c r="AI31" s="28">
        <f t="shared" si="18"/>
        <v>0</v>
      </c>
      <c r="AJ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1"/>
        <v>1.5</v>
      </c>
      <c r="S32" s="27">
        <f>'2404'!S6+'2604'!S6</f>
        <v>3</v>
      </c>
      <c r="T32" s="28">
        <f t="shared" si="12"/>
        <v>1.5</v>
      </c>
      <c r="U32" s="27">
        <f>'2404'!T6+'2604'!T6</f>
        <v>0</v>
      </c>
      <c r="V32" s="28">
        <f t="shared" si="13"/>
        <v>0</v>
      </c>
      <c r="W32" s="27">
        <f>'2404'!U6+'2604'!U6</f>
        <v>0</v>
      </c>
      <c r="X32" s="28">
        <f t="shared" si="14"/>
        <v>0</v>
      </c>
      <c r="Y32" s="40">
        <v>0</v>
      </c>
      <c r="AA32" s="30" t="s">
        <v>65</v>
      </c>
      <c r="AB32" s="44">
        <f>'1505'!$R$3</f>
        <v>0</v>
      </c>
      <c r="AC32" s="29" t="e">
        <f t="shared" si="15"/>
        <v>#DIV/0!</v>
      </c>
      <c r="AD32" s="27">
        <f>'1505'!$S$3</f>
        <v>0</v>
      </c>
      <c r="AE32" s="28">
        <f t="shared" si="16"/>
        <v>0</v>
      </c>
      <c r="AF32" s="27">
        <f>'1505'!$T$3</f>
        <v>0</v>
      </c>
      <c r="AG32" s="28">
        <f t="shared" si="17"/>
        <v>0</v>
      </c>
      <c r="AH32" s="27">
        <f>'1505'!$U$3</f>
        <v>0</v>
      </c>
      <c r="AI32" s="28">
        <f t="shared" si="18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1"/>
        <v>0.5</v>
      </c>
      <c r="S33" s="27">
        <f>'2404'!S7+'2604'!S7</f>
        <v>1</v>
      </c>
      <c r="T33" s="28">
        <f t="shared" si="12"/>
        <v>0.5</v>
      </c>
      <c r="U33" s="27">
        <f>'2404'!T7+'2604'!T7</f>
        <v>0</v>
      </c>
      <c r="V33" s="28">
        <f t="shared" si="13"/>
        <v>0</v>
      </c>
      <c r="W33" s="27">
        <f>'2404'!U7+'2604'!U7</f>
        <v>0</v>
      </c>
      <c r="X33" s="28">
        <f t="shared" si="14"/>
        <v>0</v>
      </c>
      <c r="Y33" s="40">
        <v>0</v>
      </c>
      <c r="AA33" s="30" t="s">
        <v>68</v>
      </c>
      <c r="AB33" s="44">
        <f>'1505'!$R$3</f>
        <v>0</v>
      </c>
      <c r="AC33" s="29" t="e">
        <f t="shared" si="15"/>
        <v>#DIV/0!</v>
      </c>
      <c r="AD33" s="27">
        <f>'1505'!$S$3</f>
        <v>0</v>
      </c>
      <c r="AE33" s="28">
        <f t="shared" si="16"/>
        <v>0</v>
      </c>
      <c r="AF33" s="27">
        <f>'1505'!$T$3</f>
        <v>0</v>
      </c>
      <c r="AG33" s="28">
        <f t="shared" si="17"/>
        <v>0</v>
      </c>
      <c r="AH33" s="27">
        <f>'1505'!$U$3</f>
        <v>0</v>
      </c>
      <c r="AI33" s="28">
        <f t="shared" si="18"/>
        <v>0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1"/>
        <v>1</v>
      </c>
      <c r="S34" s="27">
        <f>'2404'!S8+'2604'!S8</f>
        <v>2</v>
      </c>
      <c r="T34" s="28">
        <f t="shared" si="12"/>
        <v>1</v>
      </c>
      <c r="U34" s="27">
        <f>'2404'!T8+'2604'!T8</f>
        <v>0</v>
      </c>
      <c r="V34" s="28">
        <f t="shared" si="13"/>
        <v>0</v>
      </c>
      <c r="W34" s="27">
        <f>'2404'!U8+'2604'!U8</f>
        <v>0</v>
      </c>
      <c r="X34" s="28">
        <f t="shared" si="14"/>
        <v>0</v>
      </c>
      <c r="Y34" s="40">
        <v>0</v>
      </c>
      <c r="AA34" s="30" t="s">
        <v>71</v>
      </c>
      <c r="AB34" s="44">
        <f>'1505'!$R$3</f>
        <v>0</v>
      </c>
      <c r="AC34" s="29" t="e">
        <f t="shared" si="15"/>
        <v>#DIV/0!</v>
      </c>
      <c r="AD34" s="27">
        <f>'1505'!$S$3</f>
        <v>0</v>
      </c>
      <c r="AE34" s="28">
        <f t="shared" si="16"/>
        <v>0</v>
      </c>
      <c r="AF34" s="27">
        <f>'1505'!$T$3</f>
        <v>0</v>
      </c>
      <c r="AG34" s="28">
        <f t="shared" si="17"/>
        <v>0</v>
      </c>
      <c r="AH34" s="27">
        <f>'1505'!$U$3</f>
        <v>0</v>
      </c>
      <c r="AI34" s="28">
        <f t="shared" si="18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1"/>
        <v>0</v>
      </c>
      <c r="S35" s="27">
        <f>'2404'!S9+'2604'!S9</f>
        <v>0</v>
      </c>
      <c r="T35" s="28">
        <f t="shared" si="12"/>
        <v>0</v>
      </c>
      <c r="U35" s="27">
        <f>'2404'!T9+'2604'!T9</f>
        <v>0</v>
      </c>
      <c r="V35" s="28">
        <f t="shared" si="13"/>
        <v>0</v>
      </c>
      <c r="W35" s="27">
        <f>'2404'!U9+'2604'!U9</f>
        <v>0</v>
      </c>
      <c r="X35" s="28">
        <f t="shared" si="14"/>
        <v>0</v>
      </c>
      <c r="Y35" s="40">
        <v>0</v>
      </c>
      <c r="AA35" s="30" t="s">
        <v>75</v>
      </c>
      <c r="AB35" s="44">
        <f>'1505'!$R$3</f>
        <v>0</v>
      </c>
      <c r="AC35" s="29" t="e">
        <f t="shared" si="15"/>
        <v>#DIV/0!</v>
      </c>
      <c r="AD35" s="27">
        <f>'1505'!$S$3</f>
        <v>0</v>
      </c>
      <c r="AE35" s="28">
        <f t="shared" si="16"/>
        <v>0</v>
      </c>
      <c r="AF35" s="27">
        <f>'1505'!$T$3</f>
        <v>0</v>
      </c>
      <c r="AG35" s="28">
        <f t="shared" si="17"/>
        <v>0</v>
      </c>
      <c r="AH35" s="27">
        <f>'1505'!$U$3</f>
        <v>0</v>
      </c>
      <c r="AI35" s="28">
        <f t="shared" si="18"/>
        <v>0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1"/>
        <v>0</v>
      </c>
      <c r="S36" s="27">
        <f>'2404'!S10+'2604'!S10</f>
        <v>0</v>
      </c>
      <c r="T36" s="28">
        <f t="shared" si="12"/>
        <v>0</v>
      </c>
      <c r="U36" s="27">
        <f>'2404'!T10+'2604'!T10</f>
        <v>0</v>
      </c>
      <c r="V36" s="28">
        <f t="shared" si="13"/>
        <v>0</v>
      </c>
      <c r="W36" s="27">
        <f>'2404'!U10+'2604'!U10</f>
        <v>0</v>
      </c>
      <c r="X36" s="28">
        <f t="shared" si="14"/>
        <v>0</v>
      </c>
      <c r="Y36" s="40">
        <v>0</v>
      </c>
      <c r="AA36" s="30" t="s">
        <v>78</v>
      </c>
      <c r="AB36" s="44">
        <f>'1505'!$R$3</f>
        <v>0</v>
      </c>
      <c r="AC36" s="29" t="e">
        <f t="shared" si="15"/>
        <v>#DIV/0!</v>
      </c>
      <c r="AD36" s="27">
        <f>'1505'!$S$3</f>
        <v>0</v>
      </c>
      <c r="AE36" s="28">
        <f t="shared" si="16"/>
        <v>0</v>
      </c>
      <c r="AF36" s="27">
        <f>'1505'!$T$3</f>
        <v>0</v>
      </c>
      <c r="AG36" s="28">
        <f t="shared" si="17"/>
        <v>0</v>
      </c>
      <c r="AH36" s="27">
        <f>'1505'!$U$3</f>
        <v>0</v>
      </c>
      <c r="AI36" s="28">
        <f t="shared" si="18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1"/>
        <v>2</v>
      </c>
      <c r="S37" s="27">
        <f>'2404'!S11+'2604'!S11</f>
        <v>1</v>
      </c>
      <c r="T37" s="28">
        <f t="shared" si="12"/>
        <v>1</v>
      </c>
      <c r="U37" s="27">
        <f>'2404'!T11+'2604'!T11</f>
        <v>1</v>
      </c>
      <c r="V37" s="28">
        <f t="shared" si="13"/>
        <v>1</v>
      </c>
      <c r="W37" s="27">
        <f>'2404'!U11+'2604'!U11</f>
        <v>0</v>
      </c>
      <c r="X37" s="28">
        <f t="shared" si="14"/>
        <v>0</v>
      </c>
      <c r="Y37" s="40">
        <v>1</v>
      </c>
      <c r="AA37" s="30" t="s">
        <v>80</v>
      </c>
      <c r="AB37" s="44">
        <f>'1505'!$R$3</f>
        <v>0</v>
      </c>
      <c r="AC37" s="29" t="e">
        <f t="shared" si="15"/>
        <v>#DIV/0!</v>
      </c>
      <c r="AD37" s="27">
        <f>'1505'!$S$3</f>
        <v>0</v>
      </c>
      <c r="AE37" s="28">
        <f t="shared" si="16"/>
        <v>0</v>
      </c>
      <c r="AF37" s="27">
        <f>'1505'!$T$3</f>
        <v>0</v>
      </c>
      <c r="AG37" s="28">
        <f t="shared" si="17"/>
        <v>0</v>
      </c>
      <c r="AH37" s="27">
        <f>'1505'!$U$3</f>
        <v>0</v>
      </c>
      <c r="AI37" s="28">
        <f t="shared" si="18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1"/>
        <v>0</v>
      </c>
      <c r="S38" s="27">
        <f>'2404'!S12+'2604'!S12</f>
        <v>0</v>
      </c>
      <c r="T38" s="28">
        <f t="shared" si="12"/>
        <v>0</v>
      </c>
      <c r="U38" s="27">
        <f>'2404'!T12+'2604'!T12</f>
        <v>0</v>
      </c>
      <c r="V38" s="28">
        <f t="shared" si="13"/>
        <v>0</v>
      </c>
      <c r="W38" s="27">
        <f>'2404'!U12+'2604'!U12</f>
        <v>0</v>
      </c>
      <c r="X38" s="28">
        <f t="shared" si="14"/>
        <v>0</v>
      </c>
      <c r="Y38" s="40">
        <v>0</v>
      </c>
      <c r="AA38" s="30" t="s">
        <v>81</v>
      </c>
      <c r="AB38" s="44">
        <f>'1505'!$R$3</f>
        <v>0</v>
      </c>
      <c r="AC38" s="29" t="e">
        <f t="shared" si="15"/>
        <v>#DIV/0!</v>
      </c>
      <c r="AD38" s="27">
        <f>'1505'!$S$3</f>
        <v>0</v>
      </c>
      <c r="AE38" s="28">
        <f t="shared" si="16"/>
        <v>0</v>
      </c>
      <c r="AF38" s="27">
        <f>'1505'!$T$3</f>
        <v>0</v>
      </c>
      <c r="AG38" s="28">
        <f t="shared" si="17"/>
        <v>0</v>
      </c>
      <c r="AH38" s="27">
        <f>'1505'!$U$3</f>
        <v>0</v>
      </c>
      <c r="AI38" s="28">
        <f t="shared" si="18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1"/>
        <v>2</v>
      </c>
      <c r="S39" s="27">
        <f>'2404'!S13+'2604'!S13</f>
        <v>4</v>
      </c>
      <c r="T39" s="28">
        <f t="shared" si="12"/>
        <v>2</v>
      </c>
      <c r="U39" s="27">
        <f>'2404'!T13+'2604'!T13</f>
        <v>0</v>
      </c>
      <c r="V39" s="28">
        <f t="shared" si="13"/>
        <v>0</v>
      </c>
      <c r="W39" s="27">
        <f>'2404'!U13+'2604'!U13</f>
        <v>0</v>
      </c>
      <c r="X39" s="28">
        <f t="shared" si="14"/>
        <v>0</v>
      </c>
      <c r="Y39" s="40">
        <v>0</v>
      </c>
      <c r="Z39" s="12"/>
      <c r="AA39" s="30" t="s">
        <v>187</v>
      </c>
      <c r="AB39" s="44">
        <f>'1505'!$R$3</f>
        <v>0</v>
      </c>
      <c r="AC39" s="29" t="e">
        <f t="shared" si="15"/>
        <v>#DIV/0!</v>
      </c>
      <c r="AD39" s="27">
        <f>'1505'!$S$3</f>
        <v>0</v>
      </c>
      <c r="AE39" s="28">
        <f t="shared" si="16"/>
        <v>0</v>
      </c>
      <c r="AF39" s="27">
        <f>'1505'!$T$3</f>
        <v>0</v>
      </c>
      <c r="AG39" s="28">
        <f t="shared" si="17"/>
        <v>0</v>
      </c>
      <c r="AH39" s="27">
        <f>'1505'!$U$3</f>
        <v>0</v>
      </c>
      <c r="AI39" s="28">
        <f t="shared" si="18"/>
        <v>0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1"/>
        <v>0</v>
      </c>
      <c r="S40" s="27">
        <f>'2404'!S14+'2604'!S14</f>
        <v>0</v>
      </c>
      <c r="T40" s="28">
        <f t="shared" si="12"/>
        <v>0</v>
      </c>
      <c r="U40" s="27">
        <f>'2404'!T14+'2604'!T14</f>
        <v>0</v>
      </c>
      <c r="V40" s="28">
        <f t="shared" si="13"/>
        <v>0</v>
      </c>
      <c r="W40" s="27">
        <f>'2404'!U14+'2604'!U14</f>
        <v>0</v>
      </c>
      <c r="X40" s="28">
        <f t="shared" si="14"/>
        <v>0</v>
      </c>
      <c r="Y40" s="40">
        <v>0</v>
      </c>
      <c r="AA40" s="30" t="s">
        <v>186</v>
      </c>
      <c r="AB40" s="44">
        <f>'1505'!$R$3</f>
        <v>0</v>
      </c>
      <c r="AC40" s="29" t="e">
        <f t="shared" si="15"/>
        <v>#DIV/0!</v>
      </c>
      <c r="AD40" s="27">
        <f>'1505'!$S$3</f>
        <v>0</v>
      </c>
      <c r="AE40" s="28">
        <f t="shared" si="16"/>
        <v>0</v>
      </c>
      <c r="AF40" s="27">
        <f>'1505'!$T$3</f>
        <v>0</v>
      </c>
      <c r="AG40" s="28">
        <f t="shared" si="17"/>
        <v>0</v>
      </c>
      <c r="AH40" s="27">
        <f>'1505'!$U$3</f>
        <v>0</v>
      </c>
      <c r="AI40" s="28">
        <f t="shared" si="18"/>
        <v>0</v>
      </c>
      <c r="AJ40" s="40">
        <v>0</v>
      </c>
    </row>
    <row r="41" spans="8:36" ht="14.25" customHeight="1" x14ac:dyDescent="0.45">
      <c r="I41" s="33" t="s">
        <v>132</v>
      </c>
      <c r="J41" t="e">
        <f>'Statistics LG'!J4</f>
        <v>#DIV/0!</v>
      </c>
      <c r="P41" s="30" t="s">
        <v>85</v>
      </c>
      <c r="Q41" s="44">
        <f>'2404'!R15+'2604'!R15</f>
        <v>4</v>
      </c>
      <c r="R41" s="29">
        <f t="shared" si="11"/>
        <v>2</v>
      </c>
      <c r="S41" s="27">
        <f>'2404'!S15+'2604'!S15</f>
        <v>4</v>
      </c>
      <c r="T41" s="28">
        <f t="shared" si="12"/>
        <v>2</v>
      </c>
      <c r="U41" s="27">
        <f>'2404'!T15+'2604'!T15</f>
        <v>0</v>
      </c>
      <c r="V41" s="28">
        <f t="shared" si="13"/>
        <v>0</v>
      </c>
      <c r="W41" s="27">
        <f>'2404'!U15+'2604'!U15</f>
        <v>0</v>
      </c>
      <c r="X41" s="28">
        <f t="shared" si="14"/>
        <v>0</v>
      </c>
      <c r="Y41" s="40">
        <v>0</v>
      </c>
      <c r="AA41" s="30" t="s">
        <v>85</v>
      </c>
      <c r="AB41" s="44">
        <f>'1505'!$R$3</f>
        <v>0</v>
      </c>
      <c r="AC41" s="29" t="e">
        <f t="shared" si="15"/>
        <v>#DIV/0!</v>
      </c>
      <c r="AD41" s="27">
        <f>'1505'!$S$3</f>
        <v>0</v>
      </c>
      <c r="AE41" s="28">
        <f t="shared" si="16"/>
        <v>0</v>
      </c>
      <c r="AF41" s="27">
        <f>'1505'!$T$3</f>
        <v>0</v>
      </c>
      <c r="AG41" s="28">
        <f t="shared" si="17"/>
        <v>0</v>
      </c>
      <c r="AH41" s="27">
        <f>'1505'!$U$3</f>
        <v>0</v>
      </c>
      <c r="AI41" s="28">
        <f t="shared" si="18"/>
        <v>0</v>
      </c>
      <c r="AJ41" s="40">
        <v>0</v>
      </c>
    </row>
    <row r="42" spans="8:36" ht="14.25" customHeight="1" x14ac:dyDescent="0.45">
      <c r="I42" s="33" t="s">
        <v>133</v>
      </c>
      <c r="J42" t="e">
        <f>'Statistics WW'!J4</f>
        <v>#DIV/0!</v>
      </c>
      <c r="P42" s="30" t="s">
        <v>86</v>
      </c>
      <c r="Q42" s="44">
        <f>'2404'!R16+'2604'!R16</f>
        <v>0</v>
      </c>
      <c r="R42" s="29">
        <f t="shared" si="11"/>
        <v>0</v>
      </c>
      <c r="S42" s="27">
        <f>'2404'!S16+'2604'!S16</f>
        <v>0</v>
      </c>
      <c r="T42" s="28">
        <f t="shared" si="12"/>
        <v>0</v>
      </c>
      <c r="U42" s="27">
        <f>'2404'!T16+'2604'!T16</f>
        <v>0</v>
      </c>
      <c r="V42" s="28">
        <f t="shared" si="13"/>
        <v>0</v>
      </c>
      <c r="W42" s="27">
        <f>'2404'!U16+'2604'!U16</f>
        <v>0</v>
      </c>
      <c r="X42" s="28">
        <f t="shared" si="14"/>
        <v>0</v>
      </c>
      <c r="Y42" s="40">
        <v>0</v>
      </c>
      <c r="AA42" s="30" t="s">
        <v>86</v>
      </c>
      <c r="AB42" s="44">
        <f>'1505'!$R$3</f>
        <v>0</v>
      </c>
      <c r="AC42" s="29" t="e">
        <f t="shared" si="15"/>
        <v>#DIV/0!</v>
      </c>
      <c r="AD42" s="27">
        <f>'1505'!$S$3</f>
        <v>0</v>
      </c>
      <c r="AE42" s="28">
        <f t="shared" si="16"/>
        <v>0</v>
      </c>
      <c r="AF42" s="27">
        <f>'1505'!$T$3</f>
        <v>0</v>
      </c>
      <c r="AG42" s="28">
        <f t="shared" si="17"/>
        <v>0</v>
      </c>
      <c r="AH42" s="27">
        <f>'1505'!$U$3</f>
        <v>0</v>
      </c>
      <c r="AI42" s="28">
        <f t="shared" si="18"/>
        <v>0</v>
      </c>
      <c r="AJ42" s="40">
        <v>0</v>
      </c>
    </row>
    <row r="43" spans="8:36" ht="14.25" customHeight="1" x14ac:dyDescent="0.45">
      <c r="I43" s="33" t="s">
        <v>134</v>
      </c>
      <c r="J43" t="e">
        <f>'Statistics 5M'!I4</f>
        <v>#DIV/0!</v>
      </c>
      <c r="P43" s="30" t="s">
        <v>87</v>
      </c>
      <c r="Q43" s="44">
        <f>'2404'!R17+'2604'!R17</f>
        <v>1</v>
      </c>
      <c r="R43" s="29">
        <f t="shared" si="11"/>
        <v>0.5</v>
      </c>
      <c r="S43" s="27">
        <f>'2404'!S17+'2604'!S17</f>
        <v>1</v>
      </c>
      <c r="T43" s="28">
        <f t="shared" si="12"/>
        <v>0.5</v>
      </c>
      <c r="U43" s="27">
        <f>'2404'!T17+'2604'!T17</f>
        <v>0</v>
      </c>
      <c r="V43" s="28">
        <f t="shared" si="13"/>
        <v>0</v>
      </c>
      <c r="W43" s="27">
        <f>'2404'!U17+'2604'!U17</f>
        <v>0</v>
      </c>
      <c r="X43" s="28">
        <f t="shared" si="14"/>
        <v>0</v>
      </c>
      <c r="Y43" s="40">
        <v>0</v>
      </c>
      <c r="AA43" s="30" t="s">
        <v>87</v>
      </c>
      <c r="AB43" s="44">
        <f>'1505'!$R$3</f>
        <v>0</v>
      </c>
      <c r="AC43" s="29" t="e">
        <f t="shared" si="15"/>
        <v>#DIV/0!</v>
      </c>
      <c r="AD43" s="27">
        <f>'1505'!$S$3</f>
        <v>0</v>
      </c>
      <c r="AE43" s="28">
        <f t="shared" si="16"/>
        <v>0</v>
      </c>
      <c r="AF43" s="27">
        <f>'1505'!$T$3</f>
        <v>0</v>
      </c>
      <c r="AG43" s="28">
        <f t="shared" si="17"/>
        <v>0</v>
      </c>
      <c r="AH43" s="27">
        <f>'1505'!$U$3</f>
        <v>0</v>
      </c>
      <c r="AI43" s="28">
        <f t="shared" si="18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1"/>
        <v>0.5</v>
      </c>
      <c r="S44" s="27">
        <f>'2404'!S18+'2604'!S18</f>
        <v>1</v>
      </c>
      <c r="T44" s="28">
        <f t="shared" si="12"/>
        <v>0.5</v>
      </c>
      <c r="U44" s="27">
        <f>'2404'!T18+'2604'!T18</f>
        <v>0</v>
      </c>
      <c r="V44" s="28">
        <f t="shared" si="13"/>
        <v>0</v>
      </c>
      <c r="W44" s="27">
        <f>'2404'!U18+'2604'!U18</f>
        <v>0</v>
      </c>
      <c r="X44" s="28">
        <f t="shared" si="14"/>
        <v>0</v>
      </c>
      <c r="Y44" s="40">
        <v>0</v>
      </c>
      <c r="AA44" s="53" t="s">
        <v>107</v>
      </c>
      <c r="AB44" s="44">
        <f>'1505'!$R$3</f>
        <v>0</v>
      </c>
      <c r="AC44" s="29" t="e">
        <f t="shared" si="15"/>
        <v>#DIV/0!</v>
      </c>
      <c r="AD44" s="27">
        <f>'1505'!$S$3</f>
        <v>0</v>
      </c>
      <c r="AE44" s="28">
        <f t="shared" si="16"/>
        <v>0</v>
      </c>
      <c r="AF44" s="27">
        <f>'1505'!$T$3</f>
        <v>0</v>
      </c>
      <c r="AG44" s="28">
        <f t="shared" si="17"/>
        <v>0</v>
      </c>
      <c r="AH44" s="27">
        <f>'1505'!$U$3</f>
        <v>0</v>
      </c>
      <c r="AI44" s="28">
        <f t="shared" si="18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87</v>
      </c>
      <c r="K46" s="41">
        <f>J46/Q5</f>
        <v>12.428571428571429</v>
      </c>
      <c r="L46" s="57">
        <f>J46/SUM($J$46:$J$48)</f>
        <v>0.62142857142857144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48</v>
      </c>
      <c r="K47" s="41">
        <f>J47/Q5</f>
        <v>6.8571428571428568</v>
      </c>
      <c r="L47" s="57">
        <f t="shared" ref="L47:L48" si="19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5</v>
      </c>
      <c r="K48" s="41">
        <f>J48/Q5</f>
        <v>0.7142857142857143</v>
      </c>
      <c r="L48" s="57">
        <f t="shared" si="19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0">Q49/(Q$46-Y49)</f>
        <v>0.5</v>
      </c>
      <c r="S49" s="27">
        <f>'0205'!S4+'0305'!S4</f>
        <v>1</v>
      </c>
      <c r="T49" s="28">
        <f t="shared" ref="T49:T63" si="21">S49/($Q$46-Y49)</f>
        <v>0.5</v>
      </c>
      <c r="U49" s="27">
        <f>'0205'!T4+'0305'!T4</f>
        <v>0</v>
      </c>
      <c r="V49" s="28">
        <f t="shared" ref="V49:V63" si="22">U49/($Q$46-Y49)</f>
        <v>0</v>
      </c>
      <c r="W49" s="27">
        <f>'0205'!U4+'0305'!U4</f>
        <v>0</v>
      </c>
      <c r="X49" s="28">
        <f t="shared" ref="X49:X63" si="23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0"/>
        <v>4</v>
      </c>
      <c r="S50" s="27">
        <f>'0205'!S5+'0305'!S5</f>
        <v>8</v>
      </c>
      <c r="T50" s="28">
        <f t="shared" si="21"/>
        <v>4</v>
      </c>
      <c r="U50" s="27">
        <f>'0205'!T5+'0305'!T5</f>
        <v>0</v>
      </c>
      <c r="V50" s="28">
        <f t="shared" si="22"/>
        <v>0</v>
      </c>
      <c r="W50" s="27">
        <f>'0205'!U5+'0305'!U5</f>
        <v>0</v>
      </c>
      <c r="X50" s="28">
        <f t="shared" si="23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0"/>
        <v>2</v>
      </c>
      <c r="S51" s="27">
        <f>'0205'!S6+'0305'!S6</f>
        <v>4</v>
      </c>
      <c r="T51" s="28">
        <f t="shared" si="21"/>
        <v>2</v>
      </c>
      <c r="U51" s="27">
        <f>'0205'!T6+'0305'!T6</f>
        <v>0</v>
      </c>
      <c r="V51" s="28">
        <f t="shared" si="22"/>
        <v>0</v>
      </c>
      <c r="W51" s="27">
        <f>'0205'!U6+'0305'!U6</f>
        <v>0</v>
      </c>
      <c r="X51" s="28">
        <f t="shared" si="23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0"/>
        <v>1.5</v>
      </c>
      <c r="S52" s="27">
        <f>'0205'!S7+'0305'!S7</f>
        <v>0</v>
      </c>
      <c r="T52" s="28">
        <f t="shared" si="21"/>
        <v>0</v>
      </c>
      <c r="U52" s="27">
        <f>'0205'!T7+'0305'!T7</f>
        <v>3</v>
      </c>
      <c r="V52" s="28">
        <f t="shared" si="22"/>
        <v>1.5</v>
      </c>
      <c r="W52" s="27">
        <f>'0205'!U7+'0305'!U7</f>
        <v>0</v>
      </c>
      <c r="X52" s="28">
        <f t="shared" si="23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0.44680851063829785</v>
      </c>
      <c r="K53" s="68">
        <f>'Statistics LG'!X31</f>
        <v>0.5</v>
      </c>
      <c r="L53" s="68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20"/>
        <v>0.5</v>
      </c>
      <c r="S53" s="27">
        <f>'0205'!S8+'0305'!S8</f>
        <v>0</v>
      </c>
      <c r="T53" s="28">
        <f t="shared" si="21"/>
        <v>0</v>
      </c>
      <c r="U53" s="27">
        <f>'0205'!T8+'0305'!T8</f>
        <v>1</v>
      </c>
      <c r="V53" s="28">
        <f t="shared" si="22"/>
        <v>0.5</v>
      </c>
      <c r="W53" s="27">
        <f>'0205'!U8+'0305'!U8</f>
        <v>0</v>
      </c>
      <c r="X53" s="28">
        <f t="shared" si="23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0.55319148936170215</v>
      </c>
      <c r="J54" s="111" t="s">
        <v>191</v>
      </c>
      <c r="K54" s="68">
        <f>'Statistics WW'!R31</f>
        <v>0.48</v>
      </c>
      <c r="L54" s="68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20"/>
        <v>2.5</v>
      </c>
      <c r="S54" s="27">
        <f>'0205'!S9+'0305'!S9</f>
        <v>0</v>
      </c>
      <c r="T54" s="28">
        <f t="shared" si="21"/>
        <v>0</v>
      </c>
      <c r="U54" s="27">
        <f>'0205'!T9+'0305'!T9</f>
        <v>1</v>
      </c>
      <c r="V54" s="28">
        <f t="shared" si="22"/>
        <v>0.5</v>
      </c>
      <c r="W54" s="27">
        <f>'0205'!U9+'0305'!U9</f>
        <v>2</v>
      </c>
      <c r="X54" s="28">
        <f t="shared" si="23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0.5</v>
      </c>
      <c r="J55" s="68">
        <f>1-K54</f>
        <v>0.52</v>
      </c>
      <c r="K55" s="111" t="s">
        <v>191</v>
      </c>
      <c r="L55" s="68">
        <f>AVERAGE(I55:K55)</f>
        <v>0.51</v>
      </c>
      <c r="P55" s="30" t="s">
        <v>78</v>
      </c>
      <c r="Q55" s="44">
        <f>'0205'!R10+'0305'!R10</f>
        <v>3</v>
      </c>
      <c r="R55" s="29">
        <f t="shared" si="20"/>
        <v>1.5</v>
      </c>
      <c r="S55" s="27">
        <f>'0205'!S10+'0305'!S10</f>
        <v>1</v>
      </c>
      <c r="T55" s="28">
        <f t="shared" si="21"/>
        <v>0.5</v>
      </c>
      <c r="U55" s="27">
        <f>'0205'!T10+'0305'!T10</f>
        <v>2</v>
      </c>
      <c r="V55" s="28">
        <f t="shared" si="22"/>
        <v>1</v>
      </c>
      <c r="W55" s="27">
        <f>'0205'!U10+'0305'!U10</f>
        <v>0</v>
      </c>
      <c r="X55" s="28">
        <f t="shared" si="23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20"/>
        <v>2.5</v>
      </c>
      <c r="S56" s="27">
        <f>'0205'!S11+'0305'!S11</f>
        <v>2</v>
      </c>
      <c r="T56" s="28">
        <f t="shared" si="21"/>
        <v>1</v>
      </c>
      <c r="U56" s="27">
        <f>'0205'!T11+'0305'!T11</f>
        <v>3</v>
      </c>
      <c r="V56" s="28">
        <f t="shared" si="22"/>
        <v>1.5</v>
      </c>
      <c r="W56" s="27">
        <f>'0205'!U11+'0305'!U11</f>
        <v>0</v>
      </c>
      <c r="X56" s="28">
        <f t="shared" si="23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0"/>
        <v>2</v>
      </c>
      <c r="S57" s="27">
        <f>'0205'!S12+'0305'!S12</f>
        <v>1</v>
      </c>
      <c r="T57" s="28">
        <f t="shared" si="21"/>
        <v>0.5</v>
      </c>
      <c r="U57" s="27">
        <f>'0205'!T12+'0305'!T12</f>
        <v>3</v>
      </c>
      <c r="V57" s="28">
        <f t="shared" si="22"/>
        <v>1.5</v>
      </c>
      <c r="W57" s="27">
        <f>'0205'!U12+'0305'!U12</f>
        <v>0</v>
      </c>
      <c r="X57" s="28">
        <f t="shared" si="23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0"/>
        <v>1.5</v>
      </c>
      <c r="S58" s="27">
        <f>'0205'!S13+'0305'!S13</f>
        <v>3</v>
      </c>
      <c r="T58" s="28">
        <f t="shared" si="21"/>
        <v>1.5</v>
      </c>
      <c r="U58" s="27">
        <f>'0205'!T13+'0305'!T13</f>
        <v>0</v>
      </c>
      <c r="V58" s="28">
        <f t="shared" si="22"/>
        <v>0</v>
      </c>
      <c r="W58" s="27">
        <f>'0205'!U13+'0305'!U13</f>
        <v>0</v>
      </c>
      <c r="X58" s="28">
        <f t="shared" si="23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20"/>
        <v>1</v>
      </c>
      <c r="S59" s="27">
        <f>'0205'!S14+'0305'!S14</f>
        <v>2</v>
      </c>
      <c r="T59" s="28">
        <f t="shared" si="21"/>
        <v>1</v>
      </c>
      <c r="U59" s="27">
        <f>'0205'!T14+'0305'!T14</f>
        <v>0</v>
      </c>
      <c r="V59" s="28">
        <f t="shared" si="22"/>
        <v>0</v>
      </c>
      <c r="W59" s="27">
        <f>'0205'!U14+'0305'!U14</f>
        <v>0</v>
      </c>
      <c r="X59" s="28">
        <f t="shared" si="23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20"/>
        <v>6</v>
      </c>
      <c r="S60" s="27">
        <f>'0205'!S15+'0305'!S15</f>
        <v>4</v>
      </c>
      <c r="T60" s="28">
        <f t="shared" si="21"/>
        <v>4</v>
      </c>
      <c r="U60" s="27">
        <f>'0205'!T15+'0305'!T15</f>
        <v>0</v>
      </c>
      <c r="V60" s="28">
        <f t="shared" si="22"/>
        <v>0</v>
      </c>
      <c r="W60" s="27">
        <f>'0205'!U15+'0305'!U15</f>
        <v>1</v>
      </c>
      <c r="X60" s="28">
        <f t="shared" si="23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20"/>
        <v>0</v>
      </c>
      <c r="S61" s="27">
        <f>'0205'!S16+'0305'!S16</f>
        <v>0</v>
      </c>
      <c r="T61" s="28">
        <f t="shared" si="21"/>
        <v>0</v>
      </c>
      <c r="U61" s="27">
        <f>'0205'!T16+'0305'!T16</f>
        <v>0</v>
      </c>
      <c r="V61" s="28">
        <f t="shared" si="22"/>
        <v>0</v>
      </c>
      <c r="W61" s="27">
        <f>'0205'!U16+'0305'!U16</f>
        <v>0</v>
      </c>
      <c r="X61" s="28">
        <f t="shared" si="23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20"/>
        <v>0</v>
      </c>
      <c r="S62" s="27">
        <f>'0205'!S17+'0305'!S17</f>
        <v>0</v>
      </c>
      <c r="T62" s="28">
        <f t="shared" si="21"/>
        <v>0</v>
      </c>
      <c r="U62" s="27">
        <f>'0205'!T17+'0305'!T17</f>
        <v>0</v>
      </c>
      <c r="V62" s="28">
        <f t="shared" si="22"/>
        <v>0</v>
      </c>
      <c r="W62" s="27">
        <f>'0205'!U17+'0305'!U17</f>
        <v>0</v>
      </c>
      <c r="X62" s="28">
        <f t="shared" si="23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20"/>
        <v>1</v>
      </c>
      <c r="S63" s="27">
        <f>'0205'!S18+'0305'!S18</f>
        <v>2</v>
      </c>
      <c r="T63" s="28">
        <f t="shared" si="21"/>
        <v>1</v>
      </c>
      <c r="U63" s="27">
        <f>'0205'!T18+'0305'!T18</f>
        <v>0</v>
      </c>
      <c r="V63" s="28">
        <f t="shared" si="22"/>
        <v>0</v>
      </c>
      <c r="W63" s="27">
        <f>'0205'!U18+'0305'!U18</f>
        <v>0</v>
      </c>
      <c r="X63" s="28">
        <f t="shared" si="23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4">Q67/(Q$65-Y67)</f>
        <v>1.3333333333333333</v>
      </c>
      <c r="S67" s="27">
        <f>'0805'!$S3+'0905'!$S3+'1005'!$S3</f>
        <v>2</v>
      </c>
      <c r="T67" s="28">
        <f t="shared" ref="T67:T82" si="25">S67/($Q$65-Y67)</f>
        <v>0.66666666666666663</v>
      </c>
      <c r="U67" s="27">
        <f>'0805'!$T3+'0905'!$T3+'1005'!$T3</f>
        <v>2</v>
      </c>
      <c r="V67" s="28">
        <f t="shared" ref="V67:V82" si="26">U67/($Q$65-Y67)</f>
        <v>0.66666666666666663</v>
      </c>
      <c r="W67" s="27">
        <f>'0805'!$U3+'0905'!$U3+'1005'!$U3</f>
        <v>0</v>
      </c>
      <c r="X67" s="28">
        <f t="shared" ref="X67:X82" si="27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4"/>
        <v>1.3333333333333333</v>
      </c>
      <c r="S68" s="27">
        <f>'0805'!$S4+'0905'!$S4+'1005'!$S4</f>
        <v>4</v>
      </c>
      <c r="T68" s="28">
        <f t="shared" si="25"/>
        <v>1.3333333333333333</v>
      </c>
      <c r="U68" s="27">
        <f>'0805'!$T4+'0905'!$T4+'1005'!$T4</f>
        <v>0</v>
      </c>
      <c r="V68" s="28">
        <f t="shared" si="26"/>
        <v>0</v>
      </c>
      <c r="W68" s="27">
        <f>'0805'!$U4+'0905'!$U4+'1005'!$U4</f>
        <v>0</v>
      </c>
      <c r="X68" s="28">
        <f t="shared" si="27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4"/>
        <v>2</v>
      </c>
      <c r="S69" s="27">
        <f>'0805'!$S5+'0905'!$S5+'1005'!$S5</f>
        <v>2</v>
      </c>
      <c r="T69" s="28">
        <f t="shared" si="25"/>
        <v>2</v>
      </c>
      <c r="U69" s="27">
        <f>'0805'!$T5+'0905'!$T5+'1005'!$T5</f>
        <v>0</v>
      </c>
      <c r="V69" s="28">
        <f t="shared" si="26"/>
        <v>0</v>
      </c>
      <c r="W69" s="27">
        <f>'0805'!$U5+'0905'!$U5+'1005'!$U5</f>
        <v>0</v>
      </c>
      <c r="X69" s="28">
        <f t="shared" si="27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4"/>
        <v>6.333333333333333</v>
      </c>
      <c r="S70" s="27">
        <f>'0805'!$S6+'0905'!$S6+'1005'!$S6</f>
        <v>17</v>
      </c>
      <c r="T70" s="28">
        <f t="shared" si="25"/>
        <v>5.666666666666667</v>
      </c>
      <c r="U70" s="27">
        <f>'0805'!$T6+'0905'!$T6+'1005'!$T6</f>
        <v>2</v>
      </c>
      <c r="V70" s="28">
        <f t="shared" si="26"/>
        <v>0.66666666666666663</v>
      </c>
      <c r="W70" s="27">
        <f>'0805'!$U6+'0905'!$U6+'1005'!$U6</f>
        <v>0</v>
      </c>
      <c r="X70" s="28">
        <f t="shared" si="27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4"/>
        <v>3.6666666666666665</v>
      </c>
      <c r="S71" s="27">
        <f>'0805'!$S7+'0905'!$S7+'1005'!$S7</f>
        <v>2</v>
      </c>
      <c r="T71" s="28">
        <f t="shared" si="25"/>
        <v>0.66666666666666663</v>
      </c>
      <c r="U71" s="27">
        <f>'0805'!$T7+'0905'!$T7+'1005'!$T7</f>
        <v>9</v>
      </c>
      <c r="V71" s="28">
        <f t="shared" si="26"/>
        <v>3</v>
      </c>
      <c r="W71" s="27">
        <f>'0805'!$U7+'0905'!$U7+'1005'!$U7</f>
        <v>0</v>
      </c>
      <c r="X71" s="28">
        <f t="shared" si="27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4"/>
        <v>#DIV/0!</v>
      </c>
      <c r="S72" s="27">
        <f>'0805'!$S8+'0905'!$S8+'1005'!$S8</f>
        <v>0</v>
      </c>
      <c r="T72" s="28" t="e">
        <f t="shared" si="25"/>
        <v>#DIV/0!</v>
      </c>
      <c r="U72" s="27">
        <f>'0805'!$T8+'0905'!$T8+'1005'!$T8</f>
        <v>0</v>
      </c>
      <c r="V72" s="28" t="e">
        <f t="shared" si="26"/>
        <v>#DIV/0!</v>
      </c>
      <c r="W72" s="27">
        <f>'0805'!$U8+'0905'!$U8+'1005'!$U8</f>
        <v>0</v>
      </c>
      <c r="X72" s="28" t="e">
        <f t="shared" si="27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4"/>
        <v>1.3333333333333333</v>
      </c>
      <c r="S73" s="27">
        <f>'0805'!$S9+'0905'!$S9+'1005'!$S9</f>
        <v>2</v>
      </c>
      <c r="T73" s="28">
        <f t="shared" si="25"/>
        <v>0.66666666666666663</v>
      </c>
      <c r="U73" s="27">
        <f>'0805'!$T9+'0905'!$T9+'1005'!$T9</f>
        <v>0</v>
      </c>
      <c r="V73" s="28">
        <f t="shared" si="26"/>
        <v>0</v>
      </c>
      <c r="W73" s="27">
        <f>'0805'!$U9+'0905'!$U9+'1005'!$U9</f>
        <v>1</v>
      </c>
      <c r="X73" s="28">
        <f t="shared" si="27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4"/>
        <v>3.3333333333333335</v>
      </c>
      <c r="S74" s="27">
        <f>'0805'!$S10+'0905'!$S10+'1005'!$S10</f>
        <v>4</v>
      </c>
      <c r="T74" s="28">
        <f t="shared" si="25"/>
        <v>1.3333333333333333</v>
      </c>
      <c r="U74" s="27">
        <f>'0805'!$T10+'0905'!$T10+'1005'!$T10</f>
        <v>6</v>
      </c>
      <c r="V74" s="28">
        <f t="shared" si="26"/>
        <v>2</v>
      </c>
      <c r="W74" s="27">
        <f>'0805'!$U10+'0905'!$U10+'1005'!$U10</f>
        <v>0</v>
      </c>
      <c r="X74" s="28">
        <f t="shared" si="27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4"/>
        <v>3</v>
      </c>
      <c r="S75" s="27">
        <f>'0805'!$S11+'0905'!$S11+'1005'!$S11</f>
        <v>0</v>
      </c>
      <c r="T75" s="28">
        <f t="shared" si="25"/>
        <v>0</v>
      </c>
      <c r="U75" s="27">
        <f>'0805'!$T11+'0905'!$T11+'1005'!$T11</f>
        <v>9</v>
      </c>
      <c r="V75" s="28">
        <f t="shared" si="26"/>
        <v>3</v>
      </c>
      <c r="W75" s="27">
        <f>'0805'!$U11+'0905'!$U11+'1005'!$U11</f>
        <v>0</v>
      </c>
      <c r="X75" s="28">
        <f t="shared" si="27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4"/>
        <v>0.66666666666666663</v>
      </c>
      <c r="S76" s="27">
        <f>'0805'!$S12+'0905'!$S12+'1005'!$S12</f>
        <v>0</v>
      </c>
      <c r="T76" s="28">
        <f t="shared" si="25"/>
        <v>0</v>
      </c>
      <c r="U76" s="27">
        <f>'0805'!$T12+'0905'!$T12+'1005'!$T12</f>
        <v>2</v>
      </c>
      <c r="V76" s="28">
        <f t="shared" si="26"/>
        <v>0.66666666666666663</v>
      </c>
      <c r="W76" s="27">
        <f>'0805'!$U12+'0905'!$U12+'1005'!$U12</f>
        <v>0</v>
      </c>
      <c r="X76" s="28">
        <f t="shared" si="27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4"/>
        <v>0</v>
      </c>
      <c r="S77" s="27">
        <f>'0805'!$S13+'0905'!$S13+'1005'!$S13</f>
        <v>0</v>
      </c>
      <c r="T77" s="28">
        <f t="shared" si="25"/>
        <v>0</v>
      </c>
      <c r="U77" s="27">
        <f>'0805'!$T13+'0905'!$T13+'1005'!$T13</f>
        <v>0</v>
      </c>
      <c r="V77" s="28">
        <f t="shared" si="26"/>
        <v>0</v>
      </c>
      <c r="W77" s="27">
        <f>'0805'!$U13+'0905'!$U13+'1005'!$U13</f>
        <v>0</v>
      </c>
      <c r="X77" s="28">
        <f t="shared" si="27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4"/>
        <v>1</v>
      </c>
      <c r="S78" s="27">
        <f>'0805'!$S14+'0905'!$S14+'1005'!$S14</f>
        <v>1</v>
      </c>
      <c r="T78" s="28">
        <f t="shared" si="25"/>
        <v>0.33333333333333331</v>
      </c>
      <c r="U78" s="27">
        <f>'0805'!$T14+'0905'!$T14+'1005'!$T14</f>
        <v>2</v>
      </c>
      <c r="V78" s="28">
        <f t="shared" si="26"/>
        <v>0.66666666666666663</v>
      </c>
      <c r="W78" s="27">
        <f>'0805'!$U14+'0905'!$U14+'1005'!$U14</f>
        <v>0</v>
      </c>
      <c r="X78" s="28">
        <f t="shared" si="27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4"/>
        <v>4</v>
      </c>
      <c r="S79" s="27">
        <f>'0805'!$S15+'0905'!$S15+'1005'!$S15</f>
        <v>2</v>
      </c>
      <c r="T79" s="28">
        <f t="shared" si="25"/>
        <v>2</v>
      </c>
      <c r="U79" s="27">
        <f>'0805'!$T15+'0905'!$T15+'1005'!$T15</f>
        <v>0</v>
      </c>
      <c r="V79" s="28">
        <f t="shared" si="26"/>
        <v>0</v>
      </c>
      <c r="W79" s="27">
        <f>'0805'!$U15+'0905'!$U15+'1005'!$U15</f>
        <v>1</v>
      </c>
      <c r="X79" s="28">
        <f t="shared" si="27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4"/>
        <v>0.33333333333333331</v>
      </c>
      <c r="S80" s="27">
        <f>'0805'!$S16+'0905'!$S16+'1005'!$S16</f>
        <v>1</v>
      </c>
      <c r="T80" s="28">
        <f t="shared" si="25"/>
        <v>0.33333333333333331</v>
      </c>
      <c r="U80" s="27">
        <f>'0805'!$T16+'0905'!$T16+'1005'!$T16</f>
        <v>0</v>
      </c>
      <c r="V80" s="28">
        <f t="shared" si="26"/>
        <v>0</v>
      </c>
      <c r="W80" s="27">
        <f>'0805'!$U16+'0905'!$U16+'1005'!$U16</f>
        <v>0</v>
      </c>
      <c r="X80" s="28">
        <f t="shared" si="27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4"/>
        <v>1</v>
      </c>
      <c r="S81" s="27">
        <f>'0805'!$S17+'0905'!$S17+'1005'!$S17</f>
        <v>2</v>
      </c>
      <c r="T81" s="28">
        <f t="shared" si="25"/>
        <v>0.66666666666666663</v>
      </c>
      <c r="U81" s="27">
        <f>'0805'!$T17+'0905'!$T17+'1005'!$T17</f>
        <v>1</v>
      </c>
      <c r="V81" s="28">
        <f t="shared" si="26"/>
        <v>0.33333333333333331</v>
      </c>
      <c r="W81" s="27">
        <f>'0805'!$U17+'0905'!$U17+'1005'!$U17</f>
        <v>0</v>
      </c>
      <c r="X81" s="28">
        <f t="shared" si="27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4"/>
        <v>0</v>
      </c>
      <c r="S82" s="27">
        <f>'0805'!$S18+'0905'!$S18+'1005'!$S18</f>
        <v>0</v>
      </c>
      <c r="T82" s="28">
        <f t="shared" si="25"/>
        <v>0</v>
      </c>
      <c r="U82" s="27">
        <f>'0805'!$T18+'0905'!$T18+'1005'!$T18</f>
        <v>0</v>
      </c>
      <c r="V82" s="28">
        <f t="shared" si="26"/>
        <v>0</v>
      </c>
      <c r="W82" s="27">
        <f>'0805'!$U18+'0905'!$U18+'1005'!$U18</f>
        <v>0</v>
      </c>
      <c r="X82" s="28">
        <f t="shared" si="27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7" priority="9" operator="lessThan">
      <formula>$AE$6</formula>
    </cfRule>
    <cfRule type="cellIs" dxfId="6" priority="10" operator="greaterThan">
      <formula>$AE$6</formula>
    </cfRule>
  </conditionalFormatting>
  <conditionalFormatting sqref="AC8:AC23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O34" sqref="O34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 t="e">
        <f>SUM(D4:D30)</f>
        <v>#DIV/0!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'2404'!AC3+'2604'!AC3+'0205'!AC3+'0305'!AC3+'0805'!AC3+'0905'!AC3+'1005'!AC3+'1505'!AC3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'2404'!AD3+'2604'!AD3+'0205'!AD3+'0305'!AD3+'0805'!AD3+'0905'!AD3+'1005'!AD3+'1505'!AD3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'2404'!AE3+'2604'!AE3+'0205'!AE3+'0305'!AE3+'0805'!AE3+'0905'!AE3+'1005'!AE3+'1505'!AE3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'2404'!AC4+'2604'!AC4+'0205'!AC4+'0305'!AC4+'0805'!AC4+'0905'!AC4+'1005'!AC4+'1505'!AC4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'2404'!AD4+'2604'!AD4+'0205'!AD4+'0305'!AD4+'0805'!AD4+'0905'!AD4+'1005'!AD4+'1505'!AD4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'2404'!AE4+'2604'!AE4+'0205'!AE4+'0305'!AE4+'0805'!AE4+'0905'!AE4+'1005'!AE4+'1505'!AE4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'2404'!AC5+'2604'!AC5+'0205'!AC5+'0305'!AC5+'0805'!AC5+'0905'!AC5+'1005'!AC5+'1505'!AC5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'2404'!AD5+'2604'!AD5+'0205'!AD5+'0305'!AD5+'0805'!AD5+'0905'!AD5+'1005'!AD5+'1505'!AD5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'2404'!AE5+'2604'!AE5+'0205'!AE5+'0305'!AE5+'0805'!AE5+'0905'!AE5+'1005'!AE5+'1505'!AE5</f>
        <v>0</v>
      </c>
      <c r="AK6" s="64">
        <f>Table2[[#This Row],[Threes]]/($AE$2-Table2[[#This Row],[DNP]])</f>
        <v>0</v>
      </c>
      <c r="AL6" s="91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'2404'!AC6+'2604'!AC6+'0205'!AC6+'0305'!AC6+'0805'!AC6+'0905'!AC6+'1005'!AC6+'1505'!AC6</f>
        <v>16</v>
      </c>
      <c r="AG7" s="115">
        <f>Table2[[#This Row],[Finishes]]/($AE$2-Table2[[#This Row],[DNP]])</f>
        <v>2.2857142857142856</v>
      </c>
      <c r="AH7" s="63">
        <f>'2404'!AD6+'2604'!AD6+'0205'!AD6+'0305'!AD6+'0805'!AD6+'0905'!AD6+'1005'!AD6+'1505'!AD6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'2404'!AE6+'2604'!AE6+'0205'!AE6+'0305'!AE6+'0805'!AE6+'0905'!AE6+'1005'!AE6+'1505'!AE6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'2404'!AC7+'2604'!AC7+'0205'!AC7+'0305'!AC7+'0805'!AC7+'0905'!AC7+'1005'!AC7+'1505'!AC7</f>
        <v>2</v>
      </c>
      <c r="AG8" s="115">
        <f>Table2[[#This Row],[Finishes]]/($AE$2-Table2[[#This Row],[DNP]])</f>
        <v>0.2857142857142857</v>
      </c>
      <c r="AH8" s="63">
        <f>'2404'!AD7+'2604'!AD7+'0205'!AD7+'0305'!AD7+'0805'!AD7+'0905'!AD7+'1005'!AD7+'1505'!AD7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'2404'!AE7+'2604'!AE7+'0205'!AE7+'0305'!AE7+'0805'!AE7+'0905'!AE7+'1005'!AE7+'1505'!AE7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'2404'!AC8+'2604'!AC8+'0205'!AC8+'0305'!AC8+'0805'!AC8+'0905'!AC8+'1005'!AC8+'1505'!AC8</f>
        <v>0</v>
      </c>
      <c r="AG9" s="115">
        <f>Table2[[#This Row],[Finishes]]/($AE$2-Table2[[#This Row],[DNP]])</f>
        <v>0</v>
      </c>
      <c r="AH9" s="63">
        <f>'2404'!AD8+'2604'!AD8+'0205'!AD8+'0305'!AD8+'0805'!AD8+'0905'!AD8+'1005'!AD8+'1505'!AD8</f>
        <v>0</v>
      </c>
      <c r="AI9" s="115">
        <f>Table2[[#This Row],[Midranges]]/($AE$2-Table2[[#This Row],[DNP]])</f>
        <v>0</v>
      </c>
      <c r="AJ9" s="63">
        <f>'2404'!AE8+'2604'!AE8+'0205'!AE8+'0305'!AE8+'0805'!AE8+'0905'!AE8+'1005'!AE8+'1505'!AE8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'2404'!AC9+'2604'!AC9+'0205'!AC9+'0305'!AC9+'0805'!AC9+'0905'!AC9+'1005'!AC9+'1505'!AC9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'2404'!AD9+'2604'!AD9+'0205'!AD9+'0305'!AD9+'0805'!AD9+'0905'!AD9+'1005'!AD9+'1505'!AD9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'2404'!AE9+'2604'!AE9+'0205'!AE9+'0305'!AE9+'0805'!AE9+'0905'!AE9+'1005'!AE9+'1505'!AE9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1.2857142857142858</v>
      </c>
      <c r="AO10" s="102"/>
    </row>
    <row r="11" spans="1:41" ht="14.35" customHeight="1" x14ac:dyDescent="0.45">
      <c r="A11" s="4">
        <f>'1505'!$C$2</f>
        <v>45061</v>
      </c>
      <c r="B11" s="16">
        <f>'1505'!$L$3</f>
        <v>0</v>
      </c>
      <c r="C11" s="16">
        <f>'1505'!$M$3</f>
        <v>0</v>
      </c>
      <c r="D11" s="16" t="e">
        <f>'1505'!$O$3</f>
        <v>#DIV/0!</v>
      </c>
      <c r="I11" s="1" t="s">
        <v>115</v>
      </c>
      <c r="J11" s="18"/>
      <c r="L11" s="17"/>
      <c r="M11" s="17"/>
      <c r="N11" s="17"/>
      <c r="O11" s="17"/>
      <c r="P11" s="17"/>
      <c r="Q11" s="17"/>
      <c r="S11" s="17">
        <f>COUNTIF('1505'!$X$4:$X$40,"LG/WW")</f>
        <v>0</v>
      </c>
      <c r="T11" s="17">
        <f>COUNTIF('1505'!$Y$4:$Y$40,"WW/LG")</f>
        <v>0</v>
      </c>
      <c r="U11" s="17"/>
      <c r="V11" s="17"/>
      <c r="X11" s="17">
        <f>COUNTIF('1505'!$X$4:$X$40,"LG/5M")</f>
        <v>0</v>
      </c>
      <c r="Y11" s="17">
        <f>COUNTIF('1505'!$Z$4:$Z$40,"5M/LG")</f>
        <v>0</v>
      </c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'2404'!AC10+'2604'!AC10+'0205'!AC10+'0305'!AC10+'0805'!AC10+'0905'!AC10+'1005'!AC10+'1505'!AC10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'2404'!AD10+'2604'!AD10+'0205'!AD10+'0305'!AD10+'0805'!AD10+'0905'!AD10+'1005'!AD10+'1505'!AD10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'2404'!AE10+'2604'!AE10+'0205'!AE10+'0305'!AE10+'0805'!AE10+'0905'!AE10+'1005'!AE10+'1505'!AE10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1.8571428571428572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'2404'!AC11+'2604'!AC11+'0205'!AC11+'0305'!AC11+'0805'!AC11+'0905'!AC11+'1005'!AC11+'1505'!AC11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'2404'!AD11+'2604'!AD11+'0205'!AD11+'0305'!AD11+'0805'!AD11+'0905'!AD11+'1005'!AD11+'1505'!AD11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'2404'!AE11+'2604'!AE11+'0205'!AE11+'0305'!AE11+'0805'!AE11+'0905'!AE11+'1005'!AE11+'1505'!AE11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'2404'!AC12+'2604'!AC12+'0205'!AC12+'0305'!AC12+'0805'!AC12+'0905'!AC12+'1005'!AC12+'1505'!AC12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'2404'!AD12+'2604'!AD12+'0205'!AD12+'0305'!AD12+'0805'!AD12+'0905'!AD12+'1005'!AD12+'1505'!AD12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'2404'!AE12+'2604'!AE12+'0205'!AE12+'0305'!AE12+'0805'!AE12+'0905'!AE12+'1005'!AE12+'1505'!AE12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'2404'!AC13+'2604'!AC13+'0205'!AC13+'0305'!AC13+'0805'!AC13+'0905'!AC13+'1005'!AC13+'1505'!AC13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'2404'!AD13+'2604'!AD13+'0205'!AD13+'0305'!AD13+'0805'!AD13+'0905'!AD13+'1005'!AD13+'1505'!AD13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'2404'!AE13+'2604'!AE13+'0205'!AE13+'0305'!AE13+'0805'!AE13+'0905'!AE13+'1005'!AE13+'1505'!AE13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'2404'!AC14+'2604'!AC14+'0205'!AC14+'0305'!AC14+'0805'!AC14+'0905'!AC14+'1005'!AC14+'1505'!AC14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'2404'!AD14+'2604'!AD14+'0205'!AD14+'0305'!AD14+'0805'!AD14+'0905'!AD14+'1005'!AD14+'1505'!AD14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'2404'!AE14+'2604'!AE14+'0205'!AE14+'0305'!AE14+'0805'!AE14+'0905'!AE14+'1005'!AE14+'1505'!AE14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0.7142857142857143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'2404'!AC15+'2604'!AC15+'0205'!AC15+'0305'!AC15+'0805'!AC15+'0905'!AC15+'1005'!AC15+'1505'!AC15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'2404'!AD15+'2604'!AD15+'0205'!AD15+'0305'!AD15+'0805'!AD15+'0905'!AD15+'1005'!AD15+'1505'!AD15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'2404'!AE15+'2604'!AE15+'0205'!AE15+'0305'!AE15+'0805'!AE15+'0905'!AE15+'1005'!AE15+'1505'!AE15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1">
        <f>'2404'!AC16+'2604'!AC16+'0205'!AC16+'0305'!AC16+'0805'!AC16+'0905'!AC16+'1005'!AC16+'1505'!AC16</f>
        <v>0</v>
      </c>
      <c r="AG17" s="117">
        <f>Table2[[#This Row],[Finishes]]/($AE$2-Table2[[#This Row],[DNP]])</f>
        <v>0</v>
      </c>
      <c r="AH17" s="91">
        <f>'2404'!AD16+'2604'!AD16+'0205'!AD16+'0305'!AD16+'0805'!AD16+'0905'!AD16+'1005'!AD16+'1505'!AD16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'2404'!AE16+'2604'!AE16+'0205'!AE16+'0305'!AE16+'0805'!AE16+'0905'!AE16+'1005'!AE16+'1505'!AE16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'2404'!AC17+'2604'!AC17+'0205'!AC17+'0305'!AC17+'0805'!AC17+'0905'!AC17+'1005'!AC17+'1505'!AC17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'2404'!AD17+'2604'!AD17+'0205'!AD17+'0305'!AD17+'0805'!AD17+'0905'!AD17+'1005'!AD17+'1505'!AD17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'2404'!AE17+'2604'!AE17+'0205'!AE17+'0305'!AE17+'0805'!AE17+'0905'!AE17+'1005'!AE17+'1505'!AE17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0.5714285714285714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'2404'!AC18+'2604'!AC18+'0205'!AC18+'0305'!AC18+'0805'!AC18+'0905'!AC18+'1005'!AC18+'1505'!AC18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'2404'!AD18+'2604'!AD18+'0205'!AD18+'0305'!AD18+'0805'!AD18+'0905'!AD18+'1005'!AD18+'1505'!AD18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'2404'!AE18+'2604'!AE18+'0205'!AE18+'0305'!AE18+'0805'!AE18+'0905'!AE18+'1005'!AE18+'1505'!AE18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0.42857142857142855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"PartA":[43,48],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197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3.3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"PartC":[6,3.3,1.5,0.6,5.4,6],</v>
      </c>
      <c r="R34" t="s">
        <v>198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1.5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0.6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6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3" priority="1" operator="lessThan">
      <formula>0.3333</formula>
    </cfRule>
    <cfRule type="cellIs" dxfId="2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S12" sqref="S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 t="e">
        <f>SUM(D4:D30)</f>
        <v>#DIV/0!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>
        <f>'1505'!C$2</f>
        <v>45061</v>
      </c>
      <c r="B11" s="16">
        <f>'1505'!L$5</f>
        <v>0</v>
      </c>
      <c r="C11" s="16">
        <f>'1505'!M$5</f>
        <v>0</v>
      </c>
      <c r="D11" s="16" t="e">
        <f>'1505'!O$5</f>
        <v>#DIV/0!</v>
      </c>
      <c r="I11" s="24" t="s">
        <v>115</v>
      </c>
      <c r="J11" s="18"/>
      <c r="L11" s="17"/>
      <c r="M11" s="17"/>
      <c r="N11" s="17"/>
      <c r="O11" s="17"/>
      <c r="P11" s="17"/>
      <c r="R11" s="17">
        <f>COUNTIF('1505'!$Y$4:$Y$40,"WW/5M")</f>
        <v>0</v>
      </c>
      <c r="S11" s="17">
        <f>COUNTIF('1505'!$Z$4:$Z$40,"5M/WW")</f>
        <v>0</v>
      </c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"PartA":[50,47],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6.3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197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4.4000000000000004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"PartC":[6.3,4.4,1.9,0,6.3,5.9],</v>
      </c>
      <c r="R34" s="40" t="s">
        <v>198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1.9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206</v>
      </c>
      <c r="V36" s="40">
        <f>ROUND(H4/COUNT(B4:B40),1)</f>
        <v>6.3</v>
      </c>
    </row>
    <row r="37" spans="12:22" ht="14.25" customHeight="1" x14ac:dyDescent="0.45">
      <c r="V37" s="40">
        <f>ROUND(I4/COUNT(B4:B40),1)</f>
        <v>5.9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115" zoomScaleNormal="115" workbookViewId="0">
      <selection activeCell="D12" sqref="D12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48</v>
      </c>
      <c r="H4" s="24">
        <f>SUM(C4:C30)</f>
        <v>46</v>
      </c>
      <c r="I4" s="24" t="e">
        <f>SUM(D4:D30)</f>
        <v>#DIV/0!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>
        <f>'1505'!C$2</f>
        <v>45061</v>
      </c>
      <c r="B11" s="16">
        <f>'1505'!L$4</f>
        <v>0</v>
      </c>
      <c r="C11" s="16">
        <f>'1505'!M$4</f>
        <v>0</v>
      </c>
      <c r="D11" s="16" t="e">
        <f>'1505'!O$4</f>
        <v>#DIV/0!</v>
      </c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"PartA":[48,46],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6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197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3.3</v>
      </c>
    </row>
    <row r="34" spans="11:21" ht="14.25" customHeight="1" x14ac:dyDescent="0.45">
      <c r="K34" s="40" t="str">
        <f>Q34&amp;U32&amp;","&amp;U33&amp;","&amp;U34&amp;","&amp;U35&amp;","&amp;U36&amp;","&amp;U37&amp;"],"</f>
        <v>"PartC":[6,3.3,2.6,0,6,5.8],</v>
      </c>
      <c r="Q34" s="40" t="s">
        <v>198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2.6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199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206</v>
      </c>
      <c r="U36" s="40">
        <f>ROUND(G4/COUNT(B4:B40),1)</f>
        <v>6</v>
      </c>
    </row>
    <row r="37" spans="11:21" ht="14.25" customHeight="1" x14ac:dyDescent="0.45">
      <c r="U37" s="40">
        <f>ROUND(H4/COUNT(B4:B40),1)</f>
        <v>5.8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0" t="s">
        <v>159</v>
      </c>
      <c r="R41" s="130"/>
      <c r="S41" s="130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0"/>
      <c r="R42" s="130"/>
      <c r="S42" s="130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>
      <selection activeCell="N3" sqref="N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/>
      <c r="C4" s="113"/>
      <c r="D4" s="113"/>
      <c r="E4" s="113"/>
      <c r="F4" s="113"/>
      <c r="G4" s="113"/>
      <c r="H4" s="113"/>
      <c r="I4" s="11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/>
      <c r="C5" s="113"/>
      <c r="D5" s="113"/>
      <c r="E5" s="113"/>
      <c r="F5" s="113"/>
      <c r="G5" s="113"/>
      <c r="H5" s="113"/>
      <c r="I5" s="11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/>
      <c r="C6" s="113"/>
      <c r="D6" s="113"/>
      <c r="E6" s="113"/>
      <c r="F6" s="113"/>
      <c r="G6" s="113"/>
      <c r="H6" s="113"/>
      <c r="I6" s="11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113"/>
      <c r="C7" s="113"/>
      <c r="D7" s="113"/>
      <c r="E7" s="113"/>
      <c r="F7" s="113"/>
      <c r="G7" s="113"/>
      <c r="H7" s="113"/>
      <c r="I7" s="11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113"/>
      <c r="C8" s="113"/>
      <c r="D8" s="113"/>
      <c r="E8" s="113"/>
      <c r="F8" s="113"/>
      <c r="G8" s="113"/>
      <c r="H8" s="113"/>
      <c r="I8" s="11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/>
      <c r="C9" s="113"/>
      <c r="D9" s="113"/>
      <c r="E9" s="113"/>
      <c r="F9" s="113"/>
      <c r="G9" s="113"/>
      <c r="H9" s="113"/>
      <c r="I9" s="11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/>
      <c r="C10" s="113"/>
      <c r="D10" s="113"/>
      <c r="E10" s="113"/>
      <c r="F10" s="113"/>
      <c r="G10" s="113"/>
      <c r="H10" s="113"/>
      <c r="I10" s="11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/>
      <c r="C11" s="113"/>
      <c r="D11" s="113"/>
      <c r="E11" s="113"/>
      <c r="F11" s="113"/>
      <c r="G11" s="113"/>
      <c r="H11" s="113"/>
      <c r="I11" s="11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/>
      <c r="C12" s="113"/>
      <c r="D12" s="113"/>
      <c r="E12" s="113"/>
      <c r="F12" s="113"/>
      <c r="G12" s="113"/>
      <c r="H12" s="113"/>
      <c r="I12" s="11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/>
      <c r="C13" s="113"/>
      <c r="D13" s="113"/>
      <c r="E13" s="113"/>
      <c r="F13" s="113"/>
      <c r="G13" s="113"/>
      <c r="H13" s="113"/>
      <c r="I13" s="11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/>
      <c r="C14" s="113"/>
      <c r="D14" s="113"/>
      <c r="E14" s="113"/>
      <c r="F14" s="113"/>
      <c r="G14" s="113"/>
      <c r="H14" s="113"/>
      <c r="I14" s="11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/>
      <c r="C15" s="113"/>
      <c r="D15" s="113"/>
      <c r="E15" s="113"/>
      <c r="F15" s="113"/>
      <c r="G15" s="113"/>
      <c r="H15" s="113"/>
      <c r="I15" s="11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/>
      <c r="C16" s="113"/>
      <c r="D16" s="113"/>
      <c r="E16" s="113"/>
      <c r="F16" s="113"/>
      <c r="G16" s="113"/>
      <c r="H16" s="113"/>
      <c r="I16" s="11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/>
      <c r="C17" s="113"/>
      <c r="D17" s="113"/>
      <c r="E17" s="113"/>
      <c r="F17" s="113"/>
      <c r="G17" s="113"/>
      <c r="H17" s="113"/>
      <c r="I17" s="11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/>
      <c r="C18" s="113"/>
      <c r="D18" s="113"/>
      <c r="E18" s="113"/>
      <c r="F18" s="113"/>
      <c r="G18" s="113"/>
      <c r="H18" s="113"/>
      <c r="I18" s="11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/>
      <c r="C19" s="113"/>
      <c r="D19" s="113"/>
      <c r="E19" s="113"/>
      <c r="F19" s="113"/>
      <c r="G19" s="113"/>
      <c r="H19" s="113"/>
      <c r="I19" s="113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/>
      <c r="C20" s="113"/>
      <c r="D20" s="113"/>
      <c r="E20" s="113"/>
      <c r="F20" s="113"/>
      <c r="G20" s="113"/>
      <c r="H20" s="113"/>
      <c r="I20" s="113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/>
      <c r="C21" s="113"/>
      <c r="D21" s="113"/>
      <c r="E21" s="113"/>
      <c r="F21" s="113"/>
      <c r="G21" s="113"/>
      <c r="H21" s="113"/>
      <c r="I21" s="113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113"/>
      <c r="C22" s="113"/>
      <c r="D22" s="113"/>
      <c r="E22" s="113"/>
      <c r="F22" s="113"/>
      <c r="G22" s="113"/>
      <c r="H22" s="113"/>
      <c r="I22" s="113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113"/>
      <c r="C23" s="113"/>
      <c r="D23" s="113"/>
      <c r="E23" s="113"/>
      <c r="F23" s="113"/>
      <c r="G23" s="113"/>
      <c r="H23" s="113"/>
      <c r="I23" s="11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Play",0,0,"Did not Play",0,0,0,0,"Did not Play",0,"Did not Play",0,0,0],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Play",0,0,"Did not Play",0,0,0,0,"Did not Play",0,"Did not Play",0,0,0],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Play",0,0,"Did not Play",0,0,0,0,"Did not Play",0,"Did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Play",0,0,0,0,"Did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2023-05-15T02:25:45Z</dcterms:modified>
</cp:coreProperties>
</file>