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FBDDFE64-C754-42AB-B6F0-907BA326DCED}" xr6:coauthVersionLast="47" xr6:coauthVersionMax="47" xr10:uidLastSave="{00000000-0000-0000-0000-000000000000}"/>
  <bookViews>
    <workbookView xWindow="-98" yWindow="-98" windowWidth="22695" windowHeight="14595" firstSheet="1" activeTab="1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" i="6" l="1"/>
  <c r="S35" i="6"/>
  <c r="S34" i="6"/>
  <c r="S33" i="6"/>
  <c r="K35" i="6"/>
  <c r="U35" i="6"/>
  <c r="U34" i="6"/>
  <c r="U33" i="6"/>
  <c r="U37" i="6"/>
  <c r="U36" i="6"/>
  <c r="U32" i="6"/>
  <c r="K32" i="6"/>
  <c r="Q31" i="6"/>
  <c r="U8" i="3"/>
  <c r="U9" i="3"/>
  <c r="U10" i="3"/>
  <c r="U11" i="3"/>
  <c r="U12" i="3"/>
  <c r="U13" i="3"/>
  <c r="U14" i="3"/>
  <c r="U15" i="3"/>
  <c r="V34" i="4" s="1"/>
  <c r="L34" i="4" s="1"/>
  <c r="U16" i="3"/>
  <c r="U17" i="3"/>
  <c r="U18" i="3"/>
  <c r="U19" i="3"/>
  <c r="U20" i="3"/>
  <c r="U21" i="3"/>
  <c r="U22" i="3"/>
  <c r="U23" i="3"/>
  <c r="T36" i="5"/>
  <c r="T35" i="5"/>
  <c r="T34" i="5"/>
  <c r="T33" i="5"/>
  <c r="V35" i="5"/>
  <c r="V34" i="5"/>
  <c r="V33" i="5"/>
  <c r="V37" i="5"/>
  <c r="V36" i="5"/>
  <c r="V32" i="5"/>
  <c r="L32" i="5"/>
  <c r="U36" i="4"/>
  <c r="U34" i="4"/>
  <c r="U33" i="4"/>
  <c r="T36" i="4"/>
  <c r="T34" i="4"/>
  <c r="T33" i="4"/>
  <c r="V37" i="4"/>
  <c r="V36" i="4"/>
  <c r="V35" i="4"/>
  <c r="V33" i="4"/>
  <c r="V32" i="4"/>
  <c r="L32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Z9" i="3"/>
  <c r="Z10" i="3"/>
  <c r="Z11" i="3"/>
  <c r="Z12" i="3"/>
  <c r="AL8" i="4" s="1"/>
  <c r="Z13" i="3"/>
  <c r="Z14" i="3"/>
  <c r="Z15" i="3"/>
  <c r="Z16" i="3"/>
  <c r="AL12" i="4" s="1"/>
  <c r="Z17" i="3"/>
  <c r="Z18" i="3"/>
  <c r="Z19" i="3"/>
  <c r="Z20" i="3"/>
  <c r="Z21" i="3"/>
  <c r="Z22" i="3"/>
  <c r="Z23" i="3"/>
  <c r="AL11" i="4"/>
  <c r="AL14" i="4"/>
  <c r="Z8" i="3"/>
  <c r="W68" i="3"/>
  <c r="W69" i="3"/>
  <c r="W70" i="3"/>
  <c r="W71" i="3"/>
  <c r="W72" i="3"/>
  <c r="X72" i="3" s="1"/>
  <c r="W73" i="3"/>
  <c r="W74" i="3"/>
  <c r="W15" i="3" s="1"/>
  <c r="W75" i="3"/>
  <c r="X75" i="3" s="1"/>
  <c r="W76" i="3"/>
  <c r="W77" i="3"/>
  <c r="W78" i="3"/>
  <c r="W79" i="3"/>
  <c r="W80" i="3"/>
  <c r="X80" i="3" s="1"/>
  <c r="W81" i="3"/>
  <c r="X81" i="3" s="1"/>
  <c r="W82" i="3"/>
  <c r="W23" i="3" s="1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12" i="3" s="1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23" i="3" s="1"/>
  <c r="S67" i="3"/>
  <c r="Q68" i="3"/>
  <c r="Q69" i="3"/>
  <c r="Q70" i="3"/>
  <c r="Q11" i="3" s="1"/>
  <c r="Q71" i="3"/>
  <c r="Q12" i="3" s="1"/>
  <c r="Q72" i="3"/>
  <c r="Q13" i="3" s="1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22" i="3" s="1"/>
  <c r="Q82" i="3"/>
  <c r="Q67" i="3"/>
  <c r="Q8" i="3" s="1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C10" i="3"/>
  <c r="F10" i="3"/>
  <c r="D10" i="3"/>
  <c r="B10" i="3"/>
  <c r="X68" i="3"/>
  <c r="X69" i="3"/>
  <c r="V78" i="3"/>
  <c r="T79" i="3"/>
  <c r="Q9" i="3"/>
  <c r="R73" i="3"/>
  <c r="Q15" i="3"/>
  <c r="Q17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Q5" i="3"/>
  <c r="S8" i="3"/>
  <c r="S9" i="3"/>
  <c r="S11" i="3"/>
  <c r="S13" i="3"/>
  <c r="S14" i="3"/>
  <c r="S17" i="3"/>
  <c r="S20" i="3"/>
  <c r="S21" i="3"/>
  <c r="S22" i="3"/>
  <c r="Q10" i="3"/>
  <c r="Q14" i="3"/>
  <c r="Q18" i="3"/>
  <c r="Q19" i="3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K33" i="6" l="1"/>
  <c r="K34" i="6"/>
  <c r="T35" i="4"/>
  <c r="L33" i="5"/>
  <c r="L34" i="5"/>
  <c r="X74" i="3"/>
  <c r="W16" i="3"/>
  <c r="X82" i="3"/>
  <c r="S19" i="3"/>
  <c r="S15" i="3"/>
  <c r="R81" i="3"/>
  <c r="Q21" i="3"/>
  <c r="Q20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S18" i="3"/>
  <c r="S10" i="3"/>
  <c r="S16" i="3"/>
  <c r="R74" i="3"/>
  <c r="R68" i="3"/>
  <c r="Q16" i="3"/>
  <c r="Q23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N6" i="4"/>
  <c r="AO6" i="4" s="1"/>
  <c r="AC20" i="3"/>
  <c r="AE20" i="3" s="1"/>
  <c r="AN16" i="4"/>
  <c r="AC13" i="3"/>
  <c r="AE13" i="3" s="1"/>
  <c r="AN9" i="4"/>
  <c r="AO9" i="4" s="1"/>
  <c r="AC16" i="3"/>
  <c r="AE16" i="3" s="1"/>
  <c r="AN12" i="4"/>
  <c r="AO12" i="4" s="1"/>
  <c r="AC22" i="3"/>
  <c r="AE22" i="3" s="1"/>
  <c r="AN18" i="4"/>
  <c r="E13" i="2"/>
  <c r="E32" i="2" s="1"/>
  <c r="E18" i="2"/>
  <c r="E37" i="2" s="1"/>
  <c r="AC18" i="3"/>
  <c r="AE18" i="3" s="1"/>
  <c r="AN14" i="4"/>
  <c r="AO14" i="4" s="1"/>
  <c r="AC14" i="3"/>
  <c r="AE14" i="3" s="1"/>
  <c r="AN10" i="4"/>
  <c r="AC23" i="3"/>
  <c r="AE23" i="3" s="1"/>
  <c r="AN19" i="4"/>
  <c r="AC12" i="3"/>
  <c r="AE12" i="3" s="1"/>
  <c r="AN8" i="4"/>
  <c r="AO8" i="4" s="1"/>
  <c r="AC9" i="3"/>
  <c r="AE9" i="3" s="1"/>
  <c r="AN5" i="4"/>
  <c r="AO5" i="4" s="1"/>
  <c r="AC21" i="3"/>
  <c r="AE21" i="3" s="1"/>
  <c r="AN17" i="4"/>
  <c r="AO17" i="4" s="1"/>
  <c r="D13" i="2"/>
  <c r="AC15" i="3"/>
  <c r="AE15" i="3" s="1"/>
  <c r="AN11" i="4"/>
  <c r="AC11" i="3"/>
  <c r="AE11" i="3" s="1"/>
  <c r="AN7" i="4"/>
  <c r="AO7" i="4" s="1"/>
  <c r="AC17" i="3"/>
  <c r="AE17" i="3" s="1"/>
  <c r="AN13" i="4"/>
  <c r="AO13" i="4" s="1"/>
  <c r="AC19" i="3"/>
  <c r="AE19" i="3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N4" i="4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<sst xmlns="http://schemas.openxmlformats.org/spreadsheetml/2006/main" count="1648" uniqueCount="216">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</sst>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2" fillId="0" borderId="1" xfId="1" applyNumberFormat="1"/>
    <xf numFmtId="0" fontId="0" fillId="10" borderId="0" xfId="0" applyFont="1" applyFill="1" applyAlignment="1"/>
    <xf numFmtId="2" fontId="2" fillId="0" borderId="0" xfId="0" applyNumberFormat="1" applyFont="1" applyFill="1"/>
    <xf numFmtId="2" fontId="2" fillId="8" borderId="0" xfId="0" applyNumberFormat="1" applyFont="1" applyFill="1"/>
    <xf numFmtId="2" fontId="0" fillId="0" borderId="0" xfId="0" applyNumberFormat="1" applyFont="1" applyFill="1" applyAlignment="1"/>
    <xf numFmtId="0" fontId="2" fillId="0" borderId="0" xfId="0" quotePrefix="1" applyFont="1"/>
    <xf numFmtId="0" fontId="14" fillId="0" borderId="1" xfId="0" applyFont="1" applyFill="1" applyBorder="1"/>
    <xf numFmtId="0" fontId="13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Q29+Q48+Q67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S29+S48+S67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U29+U48+U67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W29+W48+W67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Y29+Y48+Y67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5" t="s">
        <v>159</v>
      </c>
      <c r="M20" s="125"/>
      <c r="N20" s="125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5"/>
      <c r="M21" s="125"/>
      <c r="N21" s="125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workbookViewId="0"/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7" t="s">
        <v>55</v>
      </c>
      <c r="Q8" s="75">
        <f t="shared" ref="Q8:Q23" si="3">Q29+Q48+Q67</f>
        <v>5</v>
      </c>
      <c r="R8" s="76">
        <f>Table1[[#This Row],[Points]]/($Q$5-Table1[[#This Row],[Missed Games]])</f>
        <v>0.7142857142857143</v>
      </c>
      <c r="S8" s="77">
        <f t="shared" ref="S8:S23" si="4">S29+S48+S67</f>
        <v>2</v>
      </c>
      <c r="T8" s="78">
        <f>Table1[[#This Row],[Finishes]]/($Q$5-Table1[[#This Row],[Missed Games]])</f>
        <v>0.2857142857142857</v>
      </c>
      <c r="U8" s="77">
        <f t="shared" ref="U8:U23" si="5">U29+U48+U67</f>
        <v>3</v>
      </c>
      <c r="V8" s="78">
        <f>Table1[[#This Row],[Midranges]]/($Q$5-Table1[[#This Row],[Missed Games]])</f>
        <v>0.42857142857142855</v>
      </c>
      <c r="W8" s="77">
        <f t="shared" ref="W8:W23" si="6">W29+W48+W67</f>
        <v>0</v>
      </c>
      <c r="X8" s="78">
        <f>Table1[[#This Row],[Threes]]/($Q$5-Table1[[#This Row],[Missed Games]])</f>
        <v>0</v>
      </c>
      <c r="Y8" s="87" t="s">
        <v>34</v>
      </c>
      <c r="Z8" s="88">
        <f>Y29+Y48+Y67</f>
        <v>0</v>
      </c>
      <c r="AB8" s="69" t="s">
        <v>55</v>
      </c>
      <c r="AC8" s="66">
        <f>Table1[[#This Row],[Average]]/$I$6</f>
        <v>3.5460992907801421E-2</v>
      </c>
      <c r="AD8" s="72">
        <v>4.7</v>
      </c>
      <c r="AE8" s="66">
        <f>AC8-AD8</f>
        <v>-4.6645390070921984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9" t="s">
        <v>59</v>
      </c>
      <c r="Q9" s="79">
        <f t="shared" si="3"/>
        <v>5</v>
      </c>
      <c r="R9" s="80">
        <f>Table1[[#This Row],[Points]]/($Q$5-Table1[[#This Row],[Missed Games]])</f>
        <v>0.83333333333333337</v>
      </c>
      <c r="S9" s="81">
        <f t="shared" si="4"/>
        <v>5</v>
      </c>
      <c r="T9" s="82">
        <f>Table1[[#This Row],[Finishes]]/($Q$5-Table1[[#This Row],[Missed Games]])</f>
        <v>0.83333333333333337</v>
      </c>
      <c r="U9" s="81">
        <f t="shared" si="5"/>
        <v>0</v>
      </c>
      <c r="V9" s="82">
        <f>Table1[[#This Row],[Midranges]]/($Q$5-Table1[[#This Row],[Missed Games]])</f>
        <v>0</v>
      </c>
      <c r="W9" s="81">
        <f t="shared" si="6"/>
        <v>0</v>
      </c>
      <c r="X9" s="82">
        <f>Table1[[#This Row],[Threes]]/($Q$5-Table1[[#This Row],[Missed Games]])</f>
        <v>0</v>
      </c>
      <c r="Y9" s="89" t="s">
        <v>39</v>
      </c>
      <c r="Z9" s="90">
        <f t="shared" ref="Z9:Z23" si="7">Y30+Y49+Y68</f>
        <v>1</v>
      </c>
      <c r="AB9" s="69" t="s">
        <v>59</v>
      </c>
      <c r="AC9" s="66">
        <f>Table1[[#This Row],[Average]]/$I$6*300</f>
        <v>12.411347517730498</v>
      </c>
      <c r="AD9" s="72">
        <v>8.1999999999999993</v>
      </c>
      <c r="AE9" s="66">
        <f t="shared" ref="AE9:AE23" si="8">AC9-AD9</f>
        <v>4.2113475177304984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7" t="s">
        <v>62</v>
      </c>
      <c r="Q10" s="75">
        <f t="shared" si="3"/>
        <v>13</v>
      </c>
      <c r="R10" s="76">
        <f>Table1[[#This Row],[Points]]/($Q$5-Table1[[#This Row],[Missed Games]])</f>
        <v>2.6</v>
      </c>
      <c r="S10" s="77">
        <f t="shared" si="4"/>
        <v>13</v>
      </c>
      <c r="T10" s="78">
        <f>Table1[[#This Row],[Finishes]]/($Q$5-Table1[[#This Row],[Missed Games]])</f>
        <v>2.6</v>
      </c>
      <c r="U10" s="77">
        <f t="shared" si="5"/>
        <v>0</v>
      </c>
      <c r="V10" s="78">
        <f>Table1[[#This Row],[Midranges]]/($Q$5-Table1[[#This Row],[Missed Games]])</f>
        <v>0</v>
      </c>
      <c r="W10" s="77">
        <f t="shared" si="6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7"/>
        <v>2</v>
      </c>
      <c r="AB10" s="69" t="s">
        <v>62</v>
      </c>
      <c r="AC10" s="66">
        <f>Table1[[#This Row],[Average]]/$I$6*300</f>
        <v>38.723404255319153</v>
      </c>
      <c r="AD10" s="72">
        <v>39.4</v>
      </c>
      <c r="AE10" s="66">
        <f t="shared" si="8"/>
        <v>-0.67659574468084571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9" t="s">
        <v>65</v>
      </c>
      <c r="Q11" s="79">
        <f t="shared" si="3"/>
        <v>26</v>
      </c>
      <c r="R11" s="80">
        <f>Table1[[#This Row],[Points]]/($Q$5-Table1[[#This Row],[Missed Games]])</f>
        <v>3.7142857142857144</v>
      </c>
      <c r="S11" s="81">
        <f t="shared" si="4"/>
        <v>24</v>
      </c>
      <c r="T11" s="82">
        <f>Table1[[#This Row],[Finishes]]/($Q$5-Table1[[#This Row],[Missed Games]])</f>
        <v>3.4285714285714284</v>
      </c>
      <c r="U11" s="81">
        <f t="shared" si="5"/>
        <v>2</v>
      </c>
      <c r="V11" s="82">
        <f>Table1[[#This Row],[Midranges]]/($Q$5-Table1[[#This Row],[Missed Games]])</f>
        <v>0.2857142857142857</v>
      </c>
      <c r="W11" s="81">
        <f t="shared" si="6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7"/>
        <v>0</v>
      </c>
      <c r="AB11" s="69" t="s">
        <v>65</v>
      </c>
      <c r="AC11" s="66">
        <f>Table1[[#This Row],[Average]]/$I$6*300</f>
        <v>55.319148936170215</v>
      </c>
      <c r="AD11" s="72">
        <v>37.4</v>
      </c>
      <c r="AE11" s="66">
        <f t="shared" si="8"/>
        <v>17.919148936170217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3"/>
        <v>15</v>
      </c>
      <c r="R12" s="80">
        <f>Table1[[#This Row],[Points]]/($Q$5-Table1[[#This Row],[Missed Games]])</f>
        <v>2.1428571428571428</v>
      </c>
      <c r="S12" s="81">
        <f t="shared" si="4"/>
        <v>3</v>
      </c>
      <c r="T12" s="82">
        <f>Table1[[#This Row],[Finishes]]/($Q$5-Table1[[#This Row],[Missed Games]])</f>
        <v>0.42857142857142855</v>
      </c>
      <c r="U12" s="81">
        <f t="shared" si="5"/>
        <v>12</v>
      </c>
      <c r="V12" s="82">
        <f>Table1[[#This Row],[Midranges]]/($Q$5-Table1[[#This Row],[Missed Games]])</f>
        <v>1.7142857142857142</v>
      </c>
      <c r="W12" s="81">
        <f t="shared" si="6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7"/>
        <v>0</v>
      </c>
      <c r="AB12" s="69" t="s">
        <v>68</v>
      </c>
      <c r="AC12" s="66">
        <f>Table1[[#This Row],[Average]]/$I$6*300</f>
        <v>31.914893617021278</v>
      </c>
      <c r="AD12" s="72">
        <v>19.8</v>
      </c>
      <c r="AE12" s="66">
        <f t="shared" si="8"/>
        <v>12.114893617021277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3"/>
        <v>3</v>
      </c>
      <c r="R13" s="80">
        <f>Table1[[#This Row],[Points]]/($Q$5-Table1[[#This Row],[Missed Games]])</f>
        <v>0.75</v>
      </c>
      <c r="S13" s="81">
        <f t="shared" si="4"/>
        <v>2</v>
      </c>
      <c r="T13" s="82">
        <f>Table1[[#This Row],[Finishes]]/($Q$5-Table1[[#This Row],[Missed Games]])</f>
        <v>0.5</v>
      </c>
      <c r="U13" s="81">
        <f t="shared" si="5"/>
        <v>1</v>
      </c>
      <c r="V13" s="82">
        <f>Table1[[#This Row],[Midranges]]/($Q$5-Table1[[#This Row],[Missed Games]])</f>
        <v>0.25</v>
      </c>
      <c r="W13" s="81">
        <f t="shared" si="6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7"/>
        <v>3</v>
      </c>
      <c r="AB13" s="69" t="s">
        <v>71</v>
      </c>
      <c r="AC13" s="66">
        <f>Table1[[#This Row],[Average]]/$I$6*300</f>
        <v>11.170212765957446</v>
      </c>
      <c r="AD13" s="72">
        <v>30.4</v>
      </c>
      <c r="AE13" s="66">
        <f t="shared" si="8"/>
        <v>-19.229787234042554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3"/>
        <v>9</v>
      </c>
      <c r="R14" s="84">
        <f>Table1[[#This Row],[Points]]/($Q$5-Table1[[#This Row],[Missed Games]])</f>
        <v>1.2857142857142858</v>
      </c>
      <c r="S14" s="85">
        <f t="shared" si="4"/>
        <v>2</v>
      </c>
      <c r="T14" s="86">
        <f>Table1[[#This Row],[Finishes]]/($Q$5-Table1[[#This Row],[Missed Games]])</f>
        <v>0.2857142857142857</v>
      </c>
      <c r="U14" s="85">
        <f t="shared" si="5"/>
        <v>1</v>
      </c>
      <c r="V14" s="86">
        <f>Table1[[#This Row],[Midranges]]/($Q$5-Table1[[#This Row],[Missed Games]])</f>
        <v>0.14285714285714285</v>
      </c>
      <c r="W14" s="85">
        <f t="shared" si="6"/>
        <v>3</v>
      </c>
      <c r="X14" s="86">
        <f>Table1[[#This Row],[Threes]]/($Q$5-Table1[[#This Row],[Missed Games]])</f>
        <v>0.42857142857142855</v>
      </c>
      <c r="Y14" s="91" t="s">
        <v>57</v>
      </c>
      <c r="Z14" s="92">
        <f t="shared" si="7"/>
        <v>0</v>
      </c>
      <c r="AB14" s="69" t="s">
        <v>75</v>
      </c>
      <c r="AC14" s="66">
        <f>Table1[[#This Row],[Average]]/$I$6*300</f>
        <v>19.148936170212767</v>
      </c>
      <c r="AD14" s="72">
        <v>11.7</v>
      </c>
      <c r="AE14" s="66">
        <f t="shared" si="8"/>
        <v>7.4489361702127681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3"/>
        <v>13</v>
      </c>
      <c r="R15" s="84">
        <f>Table1[[#This Row],[Points]]/($Q$5-Table1[[#This Row],[Missed Games]])</f>
        <v>1.8571428571428572</v>
      </c>
      <c r="S15" s="85">
        <f t="shared" si="4"/>
        <v>5</v>
      </c>
      <c r="T15" s="86">
        <f>Table1[[#This Row],[Finishes]]/($Q$5-Table1[[#This Row],[Missed Games]])</f>
        <v>0.7142857142857143</v>
      </c>
      <c r="U15" s="85">
        <f t="shared" si="5"/>
        <v>8</v>
      </c>
      <c r="V15" s="86">
        <f>Table1[[#This Row],[Midranges]]/($Q$5-Table1[[#This Row],[Missed Games]])</f>
        <v>1.1428571428571428</v>
      </c>
      <c r="W15" s="85">
        <f t="shared" si="6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7"/>
        <v>0</v>
      </c>
      <c r="AB15" s="69" t="s">
        <v>78</v>
      </c>
      <c r="AC15" s="66">
        <f>Table1[[#This Row],[Average]]/$I$6*300</f>
        <v>27.659574468085108</v>
      </c>
      <c r="AD15" s="72">
        <v>37.4</v>
      </c>
      <c r="AE15" s="66">
        <f t="shared" si="8"/>
        <v>-9.7404255319148909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3"/>
        <v>16</v>
      </c>
      <c r="R16" s="76">
        <f>Table1[[#This Row],[Points]]/($Q$5-Table1[[#This Row],[Missed Games]])</f>
        <v>2.6666666666666665</v>
      </c>
      <c r="S16" s="77">
        <f t="shared" si="4"/>
        <v>3</v>
      </c>
      <c r="T16" s="78">
        <f>Table1[[#This Row],[Finishes]]/($Q$5-Table1[[#This Row],[Missed Games]])</f>
        <v>0.5</v>
      </c>
      <c r="U16" s="77">
        <f t="shared" si="5"/>
        <v>13</v>
      </c>
      <c r="V16" s="78">
        <f>Table1[[#This Row],[Midranges]]/($Q$5-Table1[[#This Row],[Missed Games]])</f>
        <v>2.1666666666666665</v>
      </c>
      <c r="W16" s="77">
        <f t="shared" si="6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7"/>
        <v>1</v>
      </c>
      <c r="AB16" s="69" t="s">
        <v>80</v>
      </c>
      <c r="AC16" s="66">
        <f>Table1[[#This Row],[Average]]/$I$6*300</f>
        <v>39.716312056737586</v>
      </c>
      <c r="AD16" s="72">
        <v>29.2</v>
      </c>
      <c r="AE16" s="66">
        <f t="shared" si="8"/>
        <v>10.516312056737586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3"/>
        <v>6</v>
      </c>
      <c r="R17" s="76">
        <f>Table1[[#This Row],[Points]]/($Q$5-Table1[[#This Row],[Missed Games]])</f>
        <v>0.8571428571428571</v>
      </c>
      <c r="S17" s="77">
        <f t="shared" si="4"/>
        <v>1</v>
      </c>
      <c r="T17" s="78">
        <f>Table1[[#This Row],[Finishes]]/($Q$5-Table1[[#This Row],[Missed Games]])</f>
        <v>0.14285714285714285</v>
      </c>
      <c r="U17" s="77">
        <f t="shared" si="5"/>
        <v>5</v>
      </c>
      <c r="V17" s="78">
        <f>Table1[[#This Row],[Midranges]]/($Q$5-Table1[[#This Row],[Missed Games]])</f>
        <v>0.7142857142857143</v>
      </c>
      <c r="W17" s="77">
        <f t="shared" si="6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7"/>
        <v>0</v>
      </c>
      <c r="AB17" s="69" t="s">
        <v>81</v>
      </c>
      <c r="AC17" s="66">
        <f>Table1[[#This Row],[Average]]/$I$6*300</f>
        <v>12.76595744680851</v>
      </c>
      <c r="AD17" s="72">
        <v>5.8</v>
      </c>
      <c r="AE17" s="66">
        <f t="shared" si="8"/>
        <v>6.9659574468085106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3"/>
        <v>7</v>
      </c>
      <c r="R18" s="76">
        <f>Table1[[#This Row],[Points]]/($Q$5-Table1[[#This Row],[Missed Games]])</f>
        <v>1.4</v>
      </c>
      <c r="S18" s="77">
        <f t="shared" si="4"/>
        <v>7</v>
      </c>
      <c r="T18" s="78">
        <f>Table1[[#This Row],[Finishes]]/($Q$5-Table1[[#This Row],[Missed Games]])</f>
        <v>1.4</v>
      </c>
      <c r="U18" s="77">
        <f t="shared" si="5"/>
        <v>0</v>
      </c>
      <c r="V18" s="78">
        <f>Table1[[#This Row],[Midranges]]/($Q$5-Table1[[#This Row],[Missed Games]])</f>
        <v>0</v>
      </c>
      <c r="W18" s="77">
        <f t="shared" si="6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7"/>
        <v>2</v>
      </c>
      <c r="AB18" s="69" t="s">
        <v>189</v>
      </c>
      <c r="AC18" s="66">
        <f>Table1[[#This Row],[Average]]/$I$6*300</f>
        <v>20.851063829787236</v>
      </c>
      <c r="AD18" s="72">
        <v>11.7</v>
      </c>
      <c r="AE18" s="66">
        <f t="shared" si="8"/>
        <v>9.1510638297872369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3"/>
        <v>5</v>
      </c>
      <c r="R19" s="84">
        <f>Table1[[#This Row],[Points]]/($Q$5-Table1[[#This Row],[Missed Games]])</f>
        <v>0.7142857142857143</v>
      </c>
      <c r="S19" s="85">
        <f t="shared" si="4"/>
        <v>3</v>
      </c>
      <c r="T19" s="86">
        <f>Table1[[#This Row],[Finishes]]/($Q$5-Table1[[#This Row],[Missed Games]])</f>
        <v>0.42857142857142855</v>
      </c>
      <c r="U19" s="85">
        <f t="shared" si="5"/>
        <v>2</v>
      </c>
      <c r="V19" s="86">
        <f>Table1[[#This Row],[Midranges]]/($Q$5-Table1[[#This Row],[Missed Games]])</f>
        <v>0.2857142857142857</v>
      </c>
      <c r="W19" s="85">
        <f t="shared" si="6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7"/>
        <v>0</v>
      </c>
      <c r="AB19" s="69" t="s">
        <v>188</v>
      </c>
      <c r="AC19" s="66">
        <f>Table1[[#This Row],[Average]]/$I$6*300</f>
        <v>10.638297872340427</v>
      </c>
      <c r="AD19" s="72">
        <v>16.5</v>
      </c>
      <c r="AE19" s="66">
        <f t="shared" si="8"/>
        <v>-5.8617021276595729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3"/>
        <v>14</v>
      </c>
      <c r="R20" s="84">
        <f>Table1[[#This Row],[Points]]/($Q$5-Table1[[#This Row],[Missed Games]])</f>
        <v>3.5</v>
      </c>
      <c r="S20" s="85">
        <f t="shared" si="4"/>
        <v>10</v>
      </c>
      <c r="T20" s="86">
        <f>Table1[[#This Row],[Finishes]]/($Q$5-Table1[[#This Row],[Missed Games]])</f>
        <v>2.5</v>
      </c>
      <c r="U20" s="85">
        <f t="shared" si="5"/>
        <v>0</v>
      </c>
      <c r="V20" s="86">
        <f>Table1[[#This Row],[Midranges]]/($Q$5-Table1[[#This Row],[Missed Games]])</f>
        <v>0</v>
      </c>
      <c r="W20" s="85">
        <f t="shared" si="6"/>
        <v>2</v>
      </c>
      <c r="X20" s="86">
        <f>Table1[[#This Row],[Threes]]/($Q$5-Table1[[#This Row],[Missed Games]])</f>
        <v>0.5</v>
      </c>
      <c r="Y20" s="91" t="s">
        <v>57</v>
      </c>
      <c r="Z20" s="92">
        <f t="shared" si="7"/>
        <v>3</v>
      </c>
      <c r="AB20" s="69" t="s">
        <v>85</v>
      </c>
      <c r="AC20" s="66">
        <f>Table1[[#This Row],[Average]]/$I$6*300</f>
        <v>52.127659574468083</v>
      </c>
      <c r="AD20" s="72">
        <v>39.700000000000003</v>
      </c>
      <c r="AE20" s="66">
        <f t="shared" si="8"/>
        <v>12.42765957446808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3"/>
        <v>1</v>
      </c>
      <c r="R21" s="80">
        <f>Table1[[#This Row],[Points]]/($Q$5-Table1[[#This Row],[Missed Games]])</f>
        <v>0.14285714285714285</v>
      </c>
      <c r="S21" s="81">
        <f t="shared" si="4"/>
        <v>1</v>
      </c>
      <c r="T21" s="82">
        <f>Table1[[#This Row],[Finishes]]/($Q$5-Table1[[#This Row],[Missed Games]])</f>
        <v>0.14285714285714285</v>
      </c>
      <c r="U21" s="81">
        <f t="shared" si="5"/>
        <v>0</v>
      </c>
      <c r="V21" s="82">
        <f>Table1[[#This Row],[Midranges]]/($Q$5-Table1[[#This Row],[Missed Games]])</f>
        <v>0</v>
      </c>
      <c r="W21" s="81">
        <f t="shared" si="6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7"/>
        <v>0</v>
      </c>
      <c r="AB21" s="69" t="s">
        <v>86</v>
      </c>
      <c r="AC21" s="66">
        <f>Table1[[#This Row],[Average]]/$I$6*300</f>
        <v>2.1276595744680851</v>
      </c>
      <c r="AD21" s="72">
        <v>8.1999999999999993</v>
      </c>
      <c r="AE21" s="66">
        <f t="shared" si="8"/>
        <v>-6.0723404255319142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3"/>
        <v>4</v>
      </c>
      <c r="R22" s="84">
        <f>Table1[[#This Row],[Points]]/($Q$5-Table1[[#This Row],[Missed Games]])</f>
        <v>0.5714285714285714</v>
      </c>
      <c r="S22" s="85">
        <f t="shared" si="4"/>
        <v>3</v>
      </c>
      <c r="T22" s="86">
        <f>Table1[[#This Row],[Finishes]]/($Q$5-Table1[[#This Row],[Missed Games]])</f>
        <v>0.42857142857142855</v>
      </c>
      <c r="U22" s="85">
        <f t="shared" si="5"/>
        <v>1</v>
      </c>
      <c r="V22" s="86">
        <f>Table1[[#This Row],[Midranges]]/($Q$5-Table1[[#This Row],[Missed Games]])</f>
        <v>0.14285714285714285</v>
      </c>
      <c r="W22" s="85">
        <f t="shared" si="6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7"/>
        <v>0</v>
      </c>
      <c r="AB22" s="69" t="s">
        <v>87</v>
      </c>
      <c r="AC22" s="66">
        <f>Table1[[#This Row],[Average]]/$I$6*300</f>
        <v>8.5106382978723403</v>
      </c>
      <c r="AD22" s="72">
        <v>7</v>
      </c>
      <c r="AE22" s="66">
        <f t="shared" si="8"/>
        <v>1.5106382978723403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3"/>
        <v>3</v>
      </c>
      <c r="R23" s="84">
        <f>Table1[[#This Row],[Points]]/($Q$5-Table1[[#This Row],[Missed Games]])</f>
        <v>0.42857142857142855</v>
      </c>
      <c r="S23" s="85">
        <f t="shared" si="4"/>
        <v>3</v>
      </c>
      <c r="T23" s="86">
        <f>Table1[[#This Row],[Finishes]]/($Q$5-Table1[[#This Row],[Missed Games]])</f>
        <v>0.42857142857142855</v>
      </c>
      <c r="U23" s="85">
        <f t="shared" si="5"/>
        <v>0</v>
      </c>
      <c r="V23" s="86">
        <f>Table1[[#This Row],[Midranges]]/($Q$5-Table1[[#This Row],[Missed Games]])</f>
        <v>0</v>
      </c>
      <c r="W23" s="85">
        <f t="shared" si="6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7"/>
        <v>0</v>
      </c>
      <c r="AB23" s="70" t="s">
        <v>107</v>
      </c>
      <c r="AC23" s="66">
        <f>Table1[[#This Row],[Average]]/$I$6*300</f>
        <v>6.3829787234042552</v>
      </c>
      <c r="AD23" s="72">
        <v>3.5</v>
      </c>
      <c r="AE23" s="66">
        <f t="shared" si="8"/>
        <v>2.8829787234042552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4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4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5">Q49/(Q$46-Y49)</f>
        <v>0.5</v>
      </c>
      <c r="S49" s="27">
        <f>'0205'!S4+'0305'!S4</f>
        <v>1</v>
      </c>
      <c r="T49" s="28">
        <f t="shared" ref="T49:T63" si="16">S49/($Q$46-Y49)</f>
        <v>0.5</v>
      </c>
      <c r="U49" s="27">
        <f>'0205'!T4+'0305'!T4</f>
        <v>0</v>
      </c>
      <c r="V49" s="28">
        <f t="shared" ref="V49:V63" si="17">U49/($Q$46-Y49)</f>
        <v>0</v>
      </c>
      <c r="W49" s="27">
        <f>'0205'!U4+'0305'!U4</f>
        <v>0</v>
      </c>
      <c r="X49" s="28">
        <f t="shared" ref="X49:X63" si="18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5"/>
        <v>4</v>
      </c>
      <c r="S50" s="27">
        <f>'0205'!S5+'0305'!S5</f>
        <v>8</v>
      </c>
      <c r="T50" s="28">
        <f t="shared" si="16"/>
        <v>4</v>
      </c>
      <c r="U50" s="27">
        <f>'0205'!T5+'0305'!T5</f>
        <v>0</v>
      </c>
      <c r="V50" s="28">
        <f t="shared" si="17"/>
        <v>0</v>
      </c>
      <c r="W50" s="27">
        <f>'0205'!U5+'0305'!U5</f>
        <v>0</v>
      </c>
      <c r="X50" s="28">
        <f t="shared" si="18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5"/>
        <v>2</v>
      </c>
      <c r="S51" s="27">
        <f>'0205'!S6+'0305'!S6</f>
        <v>4</v>
      </c>
      <c r="T51" s="28">
        <f t="shared" si="16"/>
        <v>2</v>
      </c>
      <c r="U51" s="27">
        <f>'0205'!T6+'0305'!T6</f>
        <v>0</v>
      </c>
      <c r="V51" s="28">
        <f t="shared" si="17"/>
        <v>0</v>
      </c>
      <c r="W51" s="27">
        <f>'0205'!U6+'0305'!U6</f>
        <v>0</v>
      </c>
      <c r="X51" s="28">
        <f t="shared" si="18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5"/>
        <v>1.5</v>
      </c>
      <c r="S52" s="27">
        <f>'0205'!S7+'0305'!S7</f>
        <v>0</v>
      </c>
      <c r="T52" s="28">
        <f t="shared" si="16"/>
        <v>0</v>
      </c>
      <c r="U52" s="27">
        <f>'0205'!T7+'0305'!T7</f>
        <v>3</v>
      </c>
      <c r="V52" s="28">
        <f t="shared" si="17"/>
        <v>1.5</v>
      </c>
      <c r="W52" s="27">
        <f>'0205'!U7+'0305'!U7</f>
        <v>0</v>
      </c>
      <c r="X52" s="28">
        <f t="shared" si="18"/>
        <v>0</v>
      </c>
      <c r="Y52" s="40">
        <v>0</v>
      </c>
    </row>
    <row r="53" spans="8:25" ht="14.25" customHeight="1" x14ac:dyDescent="0.45">
      <c r="H53" s="33" t="s">
        <v>194</v>
      </c>
      <c r="I53" s="116" t="s">
        <v>193</v>
      </c>
      <c r="J53" s="73">
        <f>'Statistics LG'!S31</f>
        <v>0.44680851063829785</v>
      </c>
      <c r="K53" s="73">
        <f>'Statistics LG'!X31</f>
        <v>0.5</v>
      </c>
      <c r="L53" s="73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5"/>
        <v>0.5</v>
      </c>
      <c r="S53" s="27">
        <f>'0205'!S8+'0305'!S8</f>
        <v>0</v>
      </c>
      <c r="T53" s="28">
        <f t="shared" si="16"/>
        <v>0</v>
      </c>
      <c r="U53" s="27">
        <f>'0205'!T8+'0305'!T8</f>
        <v>1</v>
      </c>
      <c r="V53" s="28">
        <f t="shared" si="17"/>
        <v>0.5</v>
      </c>
      <c r="W53" s="27">
        <f>'0205'!U8+'0305'!U8</f>
        <v>0</v>
      </c>
      <c r="X53" s="28">
        <f t="shared" si="18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LG'!S31</f>
        <v>0.55319148936170215</v>
      </c>
      <c r="J54" s="116" t="s">
        <v>193</v>
      </c>
      <c r="K54" s="73">
        <f>'Statistics WW'!R31</f>
        <v>0.48</v>
      </c>
      <c r="L54" s="73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5"/>
        <v>2.5</v>
      </c>
      <c r="S54" s="27">
        <f>'0205'!S9+'0305'!S9</f>
        <v>0</v>
      </c>
      <c r="T54" s="28">
        <f t="shared" si="16"/>
        <v>0</v>
      </c>
      <c r="U54" s="27">
        <f>'0205'!T9+'0305'!T9</f>
        <v>1</v>
      </c>
      <c r="V54" s="28">
        <f t="shared" si="17"/>
        <v>0.5</v>
      </c>
      <c r="W54" s="27">
        <f>'0205'!U9+'0305'!U9</f>
        <v>2</v>
      </c>
      <c r="X54" s="28">
        <f t="shared" si="18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</v>
      </c>
      <c r="J55" s="73">
        <f>1-K54</f>
        <v>0.52</v>
      </c>
      <c r="K55" s="116" t="s">
        <v>193</v>
      </c>
      <c r="L55" s="73">
        <f>AVERAGE(I55:K55)</f>
        <v>0.51</v>
      </c>
      <c r="P55" s="30" t="s">
        <v>78</v>
      </c>
      <c r="Q55" s="44">
        <f>'0205'!R10+'0305'!R10</f>
        <v>3</v>
      </c>
      <c r="R55" s="29">
        <f t="shared" si="15"/>
        <v>1.5</v>
      </c>
      <c r="S55" s="27">
        <f>'0205'!S10+'0305'!S10</f>
        <v>1</v>
      </c>
      <c r="T55" s="28">
        <f t="shared" si="16"/>
        <v>0.5</v>
      </c>
      <c r="U55" s="27">
        <f>'0205'!T10+'0305'!T10</f>
        <v>2</v>
      </c>
      <c r="V55" s="28">
        <f t="shared" si="17"/>
        <v>1</v>
      </c>
      <c r="W55" s="27">
        <f>'0205'!U10+'0305'!U10</f>
        <v>0</v>
      </c>
      <c r="X55" s="28">
        <f t="shared" si="18"/>
        <v>0</v>
      </c>
      <c r="Y55" s="40">
        <v>0</v>
      </c>
    </row>
    <row r="56" spans="8:25" ht="14.25" customHeight="1" x14ac:dyDescent="0.45">
      <c r="L56" s="117"/>
      <c r="M56" s="117"/>
      <c r="P56" s="30" t="s">
        <v>80</v>
      </c>
      <c r="Q56" s="44">
        <f>'0205'!R11+'0305'!R11</f>
        <v>5</v>
      </c>
      <c r="R56" s="29">
        <f t="shared" si="15"/>
        <v>2.5</v>
      </c>
      <c r="S56" s="27">
        <f>'0205'!S11+'0305'!S11</f>
        <v>2</v>
      </c>
      <c r="T56" s="28">
        <f t="shared" si="16"/>
        <v>1</v>
      </c>
      <c r="U56" s="27">
        <f>'0205'!T11+'0305'!T11</f>
        <v>3</v>
      </c>
      <c r="V56" s="28">
        <f t="shared" si="17"/>
        <v>1.5</v>
      </c>
      <c r="W56" s="27">
        <f>'0205'!U11+'0305'!U11</f>
        <v>0</v>
      </c>
      <c r="X56" s="28">
        <f t="shared" si="18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5"/>
        <v>2</v>
      </c>
      <c r="S57" s="27">
        <f>'0205'!S12+'0305'!S12</f>
        <v>1</v>
      </c>
      <c r="T57" s="28">
        <f t="shared" si="16"/>
        <v>0.5</v>
      </c>
      <c r="U57" s="27">
        <f>'0205'!T12+'0305'!T12</f>
        <v>3</v>
      </c>
      <c r="V57" s="28">
        <f t="shared" si="17"/>
        <v>1.5</v>
      </c>
      <c r="W57" s="27">
        <f>'0205'!U12+'0305'!U12</f>
        <v>0</v>
      </c>
      <c r="X57" s="28">
        <f t="shared" si="18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5"/>
        <v>1.5</v>
      </c>
      <c r="S58" s="27">
        <f>'0205'!S13+'0305'!S13</f>
        <v>3</v>
      </c>
      <c r="T58" s="28">
        <f t="shared" si="16"/>
        <v>1.5</v>
      </c>
      <c r="U58" s="27">
        <f>'0205'!T13+'0305'!T13</f>
        <v>0</v>
      </c>
      <c r="V58" s="28">
        <f t="shared" si="17"/>
        <v>0</v>
      </c>
      <c r="W58" s="27">
        <f>'0205'!U13+'0305'!U13</f>
        <v>0</v>
      </c>
      <c r="X58" s="28">
        <f t="shared" si="18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5"/>
        <v>1</v>
      </c>
      <c r="S59" s="27">
        <f>'0205'!S14+'0305'!S14</f>
        <v>2</v>
      </c>
      <c r="T59" s="28">
        <f t="shared" si="16"/>
        <v>1</v>
      </c>
      <c r="U59" s="27">
        <f>'0205'!T14+'0305'!T14</f>
        <v>0</v>
      </c>
      <c r="V59" s="28">
        <f t="shared" si="17"/>
        <v>0</v>
      </c>
      <c r="W59" s="27">
        <f>'0205'!U14+'0305'!U14</f>
        <v>0</v>
      </c>
      <c r="X59" s="28">
        <f t="shared" si="18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5"/>
        <v>6</v>
      </c>
      <c r="S60" s="27">
        <f>'0205'!S15+'0305'!S15</f>
        <v>4</v>
      </c>
      <c r="T60" s="28">
        <f t="shared" si="16"/>
        <v>4</v>
      </c>
      <c r="U60" s="27">
        <f>'0205'!T15+'0305'!T15</f>
        <v>0</v>
      </c>
      <c r="V60" s="28">
        <f t="shared" si="17"/>
        <v>0</v>
      </c>
      <c r="W60" s="27">
        <f>'0205'!U15+'0305'!U15</f>
        <v>1</v>
      </c>
      <c r="X60" s="28">
        <f t="shared" si="18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5"/>
        <v>0</v>
      </c>
      <c r="S61" s="27">
        <f>'0205'!S16+'0305'!S16</f>
        <v>0</v>
      </c>
      <c r="T61" s="28">
        <f t="shared" si="16"/>
        <v>0</v>
      </c>
      <c r="U61" s="27">
        <f>'0205'!T16+'0305'!T16</f>
        <v>0</v>
      </c>
      <c r="V61" s="28">
        <f t="shared" si="17"/>
        <v>0</v>
      </c>
      <c r="W61" s="27">
        <f>'0205'!U16+'0305'!U16</f>
        <v>0</v>
      </c>
      <c r="X61" s="28">
        <f t="shared" si="18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5"/>
        <v>0</v>
      </c>
      <c r="S62" s="27">
        <f>'0205'!S17+'0305'!S17</f>
        <v>0</v>
      </c>
      <c r="T62" s="28">
        <f t="shared" si="16"/>
        <v>0</v>
      </c>
      <c r="U62" s="27">
        <f>'0205'!T17+'0305'!T17</f>
        <v>0</v>
      </c>
      <c r="V62" s="28">
        <f t="shared" si="17"/>
        <v>0</v>
      </c>
      <c r="W62" s="27">
        <f>'0205'!U17+'0305'!U17</f>
        <v>0</v>
      </c>
      <c r="X62" s="28">
        <f t="shared" si="18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5"/>
        <v>1</v>
      </c>
      <c r="S63" s="27">
        <f>'0205'!S18+'0305'!S18</f>
        <v>2</v>
      </c>
      <c r="T63" s="28">
        <f t="shared" si="16"/>
        <v>1</v>
      </c>
      <c r="U63" s="27">
        <f>'0205'!T18+'0305'!T18</f>
        <v>0</v>
      </c>
      <c r="V63" s="28">
        <f t="shared" si="17"/>
        <v>0</v>
      </c>
      <c r="W63" s="27">
        <f>'0205'!U18+'0305'!U18</f>
        <v>0</v>
      </c>
      <c r="X63" s="28">
        <f t="shared" si="18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19">Q67/(Q$65-Y67)</f>
        <v>1.3333333333333333</v>
      </c>
      <c r="S67" s="27">
        <f>'0805'!$S3+'0905'!$S3+'1005'!$S3</f>
        <v>2</v>
      </c>
      <c r="T67" s="28">
        <f t="shared" ref="T67:T82" si="20">S67/($Q$65-Y67)</f>
        <v>0.66666666666666663</v>
      </c>
      <c r="U67" s="27">
        <f>'0805'!$T3+'0905'!$T3+'1005'!$T3</f>
        <v>2</v>
      </c>
      <c r="V67" s="28">
        <f t="shared" ref="V67:V82" si="21">U67/($Q$65-Y67)</f>
        <v>0.66666666666666663</v>
      </c>
      <c r="W67" s="27">
        <f>'0805'!$U3+'0905'!$U3+'1005'!$U3</f>
        <v>0</v>
      </c>
      <c r="X67" s="28">
        <f t="shared" ref="X67:X82" si="22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19"/>
        <v>1.3333333333333333</v>
      </c>
      <c r="S68" s="27">
        <f>'0805'!$S4+'0905'!$S4+'1005'!$S4</f>
        <v>4</v>
      </c>
      <c r="T68" s="28">
        <f t="shared" si="20"/>
        <v>1.3333333333333333</v>
      </c>
      <c r="U68" s="27">
        <f>'0805'!$T4+'0905'!$T4+'1005'!$T4</f>
        <v>0</v>
      </c>
      <c r="V68" s="28">
        <f t="shared" si="21"/>
        <v>0</v>
      </c>
      <c r="W68" s="27">
        <f>'0805'!$U4+'0905'!$U4+'1005'!$U4</f>
        <v>0</v>
      </c>
      <c r="X68" s="28">
        <f t="shared" si="22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19"/>
        <v>2</v>
      </c>
      <c r="S69" s="27">
        <f>'0805'!$S5+'0905'!$S5+'1005'!$S5</f>
        <v>2</v>
      </c>
      <c r="T69" s="28">
        <f t="shared" si="20"/>
        <v>2</v>
      </c>
      <c r="U69" s="27">
        <f>'0805'!$T5+'0905'!$T5+'1005'!$T5</f>
        <v>0</v>
      </c>
      <c r="V69" s="28">
        <f t="shared" si="21"/>
        <v>0</v>
      </c>
      <c r="W69" s="27">
        <f>'0805'!$U5+'0905'!$U5+'1005'!$U5</f>
        <v>0</v>
      </c>
      <c r="X69" s="28">
        <f t="shared" si="22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19"/>
        <v>6.333333333333333</v>
      </c>
      <c r="S70" s="27">
        <f>'0805'!$S6+'0905'!$S6+'1005'!$S6</f>
        <v>17</v>
      </c>
      <c r="T70" s="28">
        <f t="shared" si="20"/>
        <v>5.666666666666667</v>
      </c>
      <c r="U70" s="27">
        <f>'0805'!$T6+'0905'!$T6+'1005'!$T6</f>
        <v>2</v>
      </c>
      <c r="V70" s="28">
        <f t="shared" si="21"/>
        <v>0.66666666666666663</v>
      </c>
      <c r="W70" s="27">
        <f>'0805'!$U6+'0905'!$U6+'1005'!$U6</f>
        <v>0</v>
      </c>
      <c r="X70" s="28">
        <f t="shared" si="22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19"/>
        <v>3.6666666666666665</v>
      </c>
      <c r="S71" s="27">
        <f>'0805'!$S7+'0905'!$S7+'1005'!$S7</f>
        <v>2</v>
      </c>
      <c r="T71" s="28">
        <f t="shared" si="20"/>
        <v>0.66666666666666663</v>
      </c>
      <c r="U71" s="27">
        <f>'0805'!$T7+'0905'!$T7+'1005'!$T7</f>
        <v>9</v>
      </c>
      <c r="V71" s="28">
        <f t="shared" si="21"/>
        <v>3</v>
      </c>
      <c r="W71" s="27">
        <f>'0805'!$U7+'0905'!$U7+'1005'!$U7</f>
        <v>0</v>
      </c>
      <c r="X71" s="28">
        <f t="shared" si="22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19"/>
        <v>#DIV/0!</v>
      </c>
      <c r="S72" s="27">
        <f>'0805'!$S8+'0905'!$S8+'1005'!$S8</f>
        <v>0</v>
      </c>
      <c r="T72" s="28" t="e">
        <f t="shared" si="20"/>
        <v>#DIV/0!</v>
      </c>
      <c r="U72" s="27">
        <f>'0805'!$T8+'0905'!$T8+'1005'!$T8</f>
        <v>0</v>
      </c>
      <c r="V72" s="28" t="e">
        <f t="shared" si="21"/>
        <v>#DIV/0!</v>
      </c>
      <c r="W72" s="27">
        <f>'0805'!$U8+'0905'!$U8+'1005'!$U8</f>
        <v>0</v>
      </c>
      <c r="X72" s="28" t="e">
        <f t="shared" si="22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19"/>
        <v>1.3333333333333333</v>
      </c>
      <c r="S73" s="27">
        <f>'0805'!$S9+'0905'!$S9+'1005'!$S9</f>
        <v>2</v>
      </c>
      <c r="T73" s="28">
        <f t="shared" si="20"/>
        <v>0.66666666666666663</v>
      </c>
      <c r="U73" s="27">
        <f>'0805'!$T9+'0905'!$T9+'1005'!$T9</f>
        <v>0</v>
      </c>
      <c r="V73" s="28">
        <f t="shared" si="21"/>
        <v>0</v>
      </c>
      <c r="W73" s="27">
        <f>'0805'!$U9+'0905'!$U9+'1005'!$U9</f>
        <v>1</v>
      </c>
      <c r="X73" s="28">
        <f t="shared" si="22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19"/>
        <v>3.3333333333333335</v>
      </c>
      <c r="S74" s="27">
        <f>'0805'!$S10+'0905'!$S10+'1005'!$S10</f>
        <v>4</v>
      </c>
      <c r="T74" s="28">
        <f t="shared" si="20"/>
        <v>1.3333333333333333</v>
      </c>
      <c r="U74" s="27">
        <f>'0805'!$T10+'0905'!$T10+'1005'!$T10</f>
        <v>6</v>
      </c>
      <c r="V74" s="28">
        <f t="shared" si="21"/>
        <v>2</v>
      </c>
      <c r="W74" s="27">
        <f>'0805'!$U10+'0905'!$U10+'1005'!$U10</f>
        <v>0</v>
      </c>
      <c r="X74" s="28">
        <f t="shared" si="22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19"/>
        <v>3</v>
      </c>
      <c r="S75" s="27">
        <f>'0805'!$S11+'0905'!$S11+'1005'!$S11</f>
        <v>0</v>
      </c>
      <c r="T75" s="28">
        <f t="shared" si="20"/>
        <v>0</v>
      </c>
      <c r="U75" s="27">
        <f>'0805'!$T11+'0905'!$T11+'1005'!$T11</f>
        <v>9</v>
      </c>
      <c r="V75" s="28">
        <f t="shared" si="21"/>
        <v>3</v>
      </c>
      <c r="W75" s="27">
        <f>'0805'!$U11+'0905'!$U11+'1005'!$U11</f>
        <v>0</v>
      </c>
      <c r="X75" s="28">
        <f t="shared" si="22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19"/>
        <v>0.66666666666666663</v>
      </c>
      <c r="S76" s="27">
        <f>'0805'!$S12+'0905'!$S12+'1005'!$S12</f>
        <v>0</v>
      </c>
      <c r="T76" s="28">
        <f t="shared" si="20"/>
        <v>0</v>
      </c>
      <c r="U76" s="27">
        <f>'0805'!$T12+'0905'!$T12+'1005'!$T12</f>
        <v>2</v>
      </c>
      <c r="V76" s="28">
        <f t="shared" si="21"/>
        <v>0.66666666666666663</v>
      </c>
      <c r="W76" s="27">
        <f>'0805'!$U12+'0905'!$U12+'1005'!$U12</f>
        <v>0</v>
      </c>
      <c r="X76" s="28">
        <f t="shared" si="22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'0805'!$R13+'0905'!$R13+'1005'!$R13</f>
        <v>0</v>
      </c>
      <c r="R77" s="29">
        <f t="shared" si="19"/>
        <v>0</v>
      </c>
      <c r="S77" s="27">
        <f>'0805'!$S13+'0905'!$S13+'1005'!$S13</f>
        <v>0</v>
      </c>
      <c r="T77" s="28">
        <f t="shared" si="20"/>
        <v>0</v>
      </c>
      <c r="U77" s="27">
        <f>'0805'!$T13+'0905'!$T13+'1005'!$T13</f>
        <v>0</v>
      </c>
      <c r="V77" s="28">
        <f t="shared" si="21"/>
        <v>0</v>
      </c>
      <c r="W77" s="27">
        <f>'0805'!$U13+'0905'!$U13+'1005'!$U13</f>
        <v>0</v>
      </c>
      <c r="X77" s="28">
        <f t="shared" si="22"/>
        <v>0</v>
      </c>
      <c r="Y77" s="40">
        <v>2</v>
      </c>
    </row>
    <row r="78" spans="16:25" ht="14.25" customHeight="1" x14ac:dyDescent="0.45">
      <c r="P78" s="30" t="s">
        <v>188</v>
      </c>
      <c r="Q78" s="44">
        <f>'0805'!$R14+'0905'!$R14+'1005'!$R14</f>
        <v>3</v>
      </c>
      <c r="R78" s="29">
        <f t="shared" si="19"/>
        <v>1</v>
      </c>
      <c r="S78" s="27">
        <f>'0805'!$S14+'0905'!$S14+'1005'!$S14</f>
        <v>1</v>
      </c>
      <c r="T78" s="28">
        <f t="shared" si="20"/>
        <v>0.33333333333333331</v>
      </c>
      <c r="U78" s="27">
        <f>'0805'!$T14+'0905'!$T14+'1005'!$T14</f>
        <v>2</v>
      </c>
      <c r="V78" s="28">
        <f t="shared" si="21"/>
        <v>0.66666666666666663</v>
      </c>
      <c r="W78" s="27">
        <f>'0805'!$U14+'0905'!$U14+'1005'!$U14</f>
        <v>0</v>
      </c>
      <c r="X78" s="28">
        <f t="shared" si="22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19"/>
        <v>4</v>
      </c>
      <c r="S79" s="27">
        <f>'0805'!$S15+'0905'!$S15+'1005'!$S15</f>
        <v>2</v>
      </c>
      <c r="T79" s="28">
        <f t="shared" si="20"/>
        <v>2</v>
      </c>
      <c r="U79" s="27">
        <f>'0805'!$T15+'0905'!$T15+'1005'!$T15</f>
        <v>0</v>
      </c>
      <c r="V79" s="28">
        <f t="shared" si="21"/>
        <v>0</v>
      </c>
      <c r="W79" s="27">
        <f>'0805'!$U15+'0905'!$U15+'1005'!$U15</f>
        <v>1</v>
      </c>
      <c r="X79" s="28">
        <f t="shared" si="22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19"/>
        <v>0.33333333333333331</v>
      </c>
      <c r="S80" s="27">
        <f>'0805'!$S16+'0905'!$S16+'1005'!$S16</f>
        <v>1</v>
      </c>
      <c r="T80" s="28">
        <f t="shared" si="20"/>
        <v>0.33333333333333331</v>
      </c>
      <c r="U80" s="27">
        <f>'0805'!$T16+'0905'!$T16+'1005'!$T16</f>
        <v>0</v>
      </c>
      <c r="V80" s="28">
        <f t="shared" si="21"/>
        <v>0</v>
      </c>
      <c r="W80" s="27">
        <f>'0805'!$U16+'0905'!$U16+'1005'!$U16</f>
        <v>0</v>
      </c>
      <c r="X80" s="28">
        <f t="shared" si="22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19"/>
        <v>1</v>
      </c>
      <c r="S81" s="27">
        <f>'0805'!$S17+'0905'!$S17+'1005'!$S17</f>
        <v>2</v>
      </c>
      <c r="T81" s="28">
        <f t="shared" si="20"/>
        <v>0.66666666666666663</v>
      </c>
      <c r="U81" s="27">
        <f>'0805'!$T17+'0905'!$T17+'1005'!$T17</f>
        <v>1</v>
      </c>
      <c r="V81" s="28">
        <f t="shared" si="21"/>
        <v>0.33333333333333331</v>
      </c>
      <c r="W81" s="27">
        <f>'0805'!$U17+'0905'!$U17+'1005'!$U17</f>
        <v>0</v>
      </c>
      <c r="X81" s="28">
        <f t="shared" si="22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19"/>
        <v>0</v>
      </c>
      <c r="S82" s="27">
        <f>'0805'!$S18+'0905'!$S18+'1005'!$S18</f>
        <v>0</v>
      </c>
      <c r="T82" s="28">
        <f t="shared" si="20"/>
        <v>0</v>
      </c>
      <c r="U82" s="27">
        <f>'0805'!$T18+'0905'!$T18+'1005'!$T18</f>
        <v>0</v>
      </c>
      <c r="V82" s="28">
        <f t="shared" si="21"/>
        <v>0</v>
      </c>
      <c r="W82" s="27">
        <f>'0805'!$U18+'0905'!$U18+'1005'!$U18</f>
        <v>0</v>
      </c>
      <c r="X82" s="28">
        <f t="shared" si="22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workbookViewId="0"/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206</v>
      </c>
      <c r="F3" s="40" t="s">
        <v>207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188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184</v>
      </c>
      <c r="AN3" t="s">
        <v>185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20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20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6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203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189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20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20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6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204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20">
        <f>Table2[[#This Row],[Finishes]]/($AE$2-Table2[[#This Row],[DNP]])</f>
        <v>2</v>
      </c>
      <c r="AH6" s="63">
        <f>'2404'!AD5+'2604'!AD5+'0205'!AD5+'0305'!AD5+'0805'!AD5+'0905'!AD5+'1005'!AD5</f>
        <v>0</v>
      </c>
      <c r="AI6" s="120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6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182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20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20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6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191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20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20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6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205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197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20">
        <f>Table2[[#This Row],[Finishes]]/($AE$2-Table2[[#This Row],[DNP]])</f>
        <v>0</v>
      </c>
      <c r="AH9" s="63">
        <f>'2404'!AD8+'2604'!AD8+'0205'!AD8+'0305'!AD8+'0805'!AD8+'0905'!AD8+'1005'!AD8</f>
        <v>0</v>
      </c>
      <c r="AI9" s="120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6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7" t="s">
        <v>53</v>
      </c>
      <c r="AD10" s="102">
        <f>Table2[[#This Row],[Finishes]]+Table2[[#This Row],[Midranges]]+Table2[[#This Row],[Threes]]+Table2[[#This Row],[Threes]]</f>
        <v>0</v>
      </c>
      <c r="AE10" s="103">
        <f>Table2[[#This Row],[Points]]/($AE$2-Table2[[#This Row],[DNP]])</f>
        <v>0</v>
      </c>
      <c r="AF10" s="104">
        <f>'2404'!AC9+'2604'!AC9+'0205'!AC9+'0305'!AC9+'0805'!AC9+'0905'!AC9+'1005'!AC9</f>
        <v>0</v>
      </c>
      <c r="AG10" s="121">
        <f>Table2[[#This Row],[Finishes]]/($AE$2-Table2[[#This Row],[DNP]])</f>
        <v>0</v>
      </c>
      <c r="AH10" s="104">
        <f>'2404'!AD9+'2604'!AD9+'0205'!AD9+'0305'!AD9+'0805'!AD9+'0905'!AD9+'1005'!AD9</f>
        <v>0</v>
      </c>
      <c r="AI10" s="121">
        <f>Table2[[#This Row],[Midranges]]/($AE$2-Table2[[#This Row],[DNP]])</f>
        <v>0</v>
      </c>
      <c r="AJ10" s="104">
        <f>'2404'!AE9+'2604'!AE9+'0205'!AE9+'0305'!AE9+'0805'!AE9+'0905'!AE9+'1005'!AE9</f>
        <v>0</v>
      </c>
      <c r="AK10" s="105">
        <f>Table2[[#This Row],[Threes]]/($AE$2-Table2[[#This Row],[DNP]])</f>
        <v>0</v>
      </c>
      <c r="AL10" s="98">
        <f>'Stats Global'!Z14</f>
        <v>0</v>
      </c>
      <c r="AN10" s="106">
        <f>'Stats Global'!R14-Table2[[#This Row],[Avg P]]</f>
        <v>1.2857142857142858</v>
      </c>
      <c r="AO10" s="107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7" t="s">
        <v>56</v>
      </c>
      <c r="AD11" s="102">
        <f>Table2[[#This Row],[Finishes]]+Table2[[#This Row],[Midranges]]+Table2[[#This Row],[Threes]]+Table2[[#This Row],[Threes]]</f>
        <v>0</v>
      </c>
      <c r="AE11" s="103">
        <f>Table2[[#This Row],[Points]]/($AE$2-Table2[[#This Row],[DNP]])</f>
        <v>0</v>
      </c>
      <c r="AF11" s="104">
        <f>'2404'!AC10+'2604'!AC10+'0205'!AC10+'0305'!AC10+'0805'!AC10+'0905'!AC10+'1005'!AC10</f>
        <v>0</v>
      </c>
      <c r="AG11" s="121">
        <f>Table2[[#This Row],[Finishes]]/($AE$2-Table2[[#This Row],[DNP]])</f>
        <v>0</v>
      </c>
      <c r="AH11" s="104">
        <f>'2404'!AD10+'2604'!AD10+'0205'!AD10+'0305'!AD10+'0805'!AD10+'0905'!AD10+'1005'!AD10</f>
        <v>0</v>
      </c>
      <c r="AI11" s="121">
        <f>Table2[[#This Row],[Midranges]]/($AE$2-Table2[[#This Row],[DNP]])</f>
        <v>0</v>
      </c>
      <c r="AJ11" s="104">
        <f>'2404'!AE10+'2604'!AE10+'0205'!AE10+'0305'!AE10+'0805'!AE10+'0905'!AE10+'1005'!AE10</f>
        <v>0</v>
      </c>
      <c r="AK11" s="105">
        <f>Table2[[#This Row],[Threes]]/($AE$2-Table2[[#This Row],[DNP]])</f>
        <v>0</v>
      </c>
      <c r="AL11" s="98">
        <f>'Stats Global'!Z15</f>
        <v>0</v>
      </c>
      <c r="AN11" s="106">
        <f>'Stats Global'!R15-Table2[[#This Row],[Avg P]]</f>
        <v>1.8571428571428572</v>
      </c>
      <c r="AO11" s="107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20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20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6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20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20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6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6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6">
        <f>'2404'!AC13+'2604'!AC13+'0205'!AC13+'0305'!AC13+'0805'!AC13+'0905'!AC13+'1005'!AC13</f>
        <v>3</v>
      </c>
      <c r="AG14" s="122">
        <f>Table2[[#This Row],[Finishes]]/($AE$2-Table2[[#This Row],[DNP]])</f>
        <v>0.6</v>
      </c>
      <c r="AH14" s="96">
        <f>'2404'!AD13+'2604'!AD13+'0205'!AD13+'0305'!AD13+'0805'!AD13+'0905'!AD13+'1005'!AD13</f>
        <v>0</v>
      </c>
      <c r="AI14" s="122">
        <f>Table2[[#This Row],[Midranges]]/($AE$2-Table2[[#This Row],[DNP]])</f>
        <v>0</v>
      </c>
      <c r="AJ14" s="96">
        <f>'2404'!AE13+'2604'!AE13+'0205'!AE13+'0305'!AE13+'0805'!AE13+'0905'!AE13+'1005'!AE13</f>
        <v>0</v>
      </c>
      <c r="AK14" s="95">
        <f>Table2[[#This Row],[Threes]]/($AE$2-Table2[[#This Row],[DNP]])</f>
        <v>0</v>
      </c>
      <c r="AL14" s="96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7" t="s">
        <v>69</v>
      </c>
      <c r="AD15" s="98">
        <f>Table2[[#This Row],[Finishes]]+Table2[[#This Row],[Midranges]]+Table2[[#This Row],[Threes]]+Table2[[#This Row],[Threes]]</f>
        <v>0</v>
      </c>
      <c r="AE15" s="103">
        <f>Table2[[#This Row],[Points]]/($AE$2-Table2[[#This Row],[DNP]])</f>
        <v>0</v>
      </c>
      <c r="AF15" s="98">
        <f>'2404'!AC14+'2604'!AC14+'0205'!AC14+'0305'!AC14+'0805'!AC14+'0905'!AC14+'1005'!AC14</f>
        <v>0</v>
      </c>
      <c r="AG15" s="106">
        <f>Table2[[#This Row],[Finishes]]/($AE$2-Table2[[#This Row],[DNP]])</f>
        <v>0</v>
      </c>
      <c r="AH15" s="98">
        <f>'2404'!AD14+'2604'!AD14+'0205'!AD14+'0305'!AD14+'0805'!AD14+'0905'!AD14+'1005'!AD14</f>
        <v>0</v>
      </c>
      <c r="AI15" s="106">
        <f>Table2[[#This Row],[Midranges]]/($AE$2-Table2[[#This Row],[DNP]])</f>
        <v>0</v>
      </c>
      <c r="AJ15" s="98">
        <f>'2404'!AE14+'2604'!AE14+'0205'!AE14+'0305'!AE14+'0805'!AE14+'0905'!AE14+'1005'!AE14</f>
        <v>0</v>
      </c>
      <c r="AK15" s="100">
        <f>Table2[[#This Row],[Threes]]/($AE$2-Table2[[#This Row],[DNP]])</f>
        <v>0</v>
      </c>
      <c r="AL15" s="98">
        <f>'Stats Global'!Z19</f>
        <v>0</v>
      </c>
      <c r="AN15" s="106">
        <f>'Stats Global'!R19-Table2[[#This Row],[Avg P]]</f>
        <v>0.7142857142857143</v>
      </c>
      <c r="AO15" s="107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7" t="s">
        <v>72</v>
      </c>
      <c r="AD16" s="98">
        <f>Table2[[#This Row],[Finishes]]+Table2[[#This Row],[Midranges]]+Table2[[#This Row],[Threes]]+Table2[[#This Row],[Threes]]</f>
        <v>0</v>
      </c>
      <c r="AE16" s="103">
        <f>Table2[[#This Row],[Points]]/($AE$2-Table2[[#This Row],[DNP]])</f>
        <v>0</v>
      </c>
      <c r="AF16" s="98">
        <f>'2404'!AC15+'2604'!AC15+'0205'!AC15+'0305'!AC15+'0805'!AC15+'0905'!AC15+'1005'!AC15</f>
        <v>0</v>
      </c>
      <c r="AG16" s="106">
        <f>Table2[[#This Row],[Finishes]]/($AE$2-Table2[[#This Row],[DNP]])</f>
        <v>0</v>
      </c>
      <c r="AH16" s="98">
        <f>'2404'!AD15+'2604'!AD15+'0205'!AD15+'0305'!AD15+'0805'!AD15+'0905'!AD15+'1005'!AD15</f>
        <v>0</v>
      </c>
      <c r="AI16" s="106">
        <f>Table2[[#This Row],[Midranges]]/($AE$2-Table2[[#This Row],[DNP]])</f>
        <v>0</v>
      </c>
      <c r="AJ16" s="98">
        <f>'2404'!AE15+'2604'!AE15+'0205'!AE15+'0305'!AE15+'0805'!AE15+'0905'!AE15+'1005'!AE15</f>
        <v>0</v>
      </c>
      <c r="AK16" s="100">
        <f>Table2[[#This Row],[Threes]]/($AE$2-Table2[[#This Row],[DNP]])</f>
        <v>0</v>
      </c>
      <c r="AL16" s="98">
        <f>'Stats Global'!Z20</f>
        <v>3</v>
      </c>
      <c r="AN16" s="106">
        <f>'Stats Global'!R20-Table2[[#This Row],[Avg P]]</f>
        <v>3.5</v>
      </c>
      <c r="AO16" s="107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6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6">
        <f>'2404'!AC16+'2604'!AC16+'0205'!AC16+'0305'!AC16+'0805'!AC16+'0905'!AC16+'1005'!AC16</f>
        <v>0</v>
      </c>
      <c r="AG17" s="122">
        <f>Table2[[#This Row],[Finishes]]/($AE$2-Table2[[#This Row],[DNP]])</f>
        <v>0</v>
      </c>
      <c r="AH17" s="96">
        <f>'2404'!AD16+'2604'!AD16+'0205'!AD16+'0305'!AD16+'0805'!AD16+'0905'!AD16+'1005'!AD16</f>
        <v>0</v>
      </c>
      <c r="AI17" s="122">
        <f>Table2[[#This Row],[Midranges]]/($AE$2-Table2[[#This Row],[DNP]])</f>
        <v>0</v>
      </c>
      <c r="AJ17" s="96">
        <f>'2404'!AE16+'2604'!AE16+'0205'!AE16+'0305'!AE16+'0805'!AE16+'0905'!AE16+'1005'!AE16</f>
        <v>0</v>
      </c>
      <c r="AK17" s="95">
        <f>Table2[[#This Row],[Threes]]/($AE$2-Table2[[#This Row],[DNP]])</f>
        <v>0</v>
      </c>
      <c r="AL17" s="96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7" t="s">
        <v>79</v>
      </c>
      <c r="AD18" s="98">
        <f>Table2[[#This Row],[Finishes]]+Table2[[#This Row],[Midranges]]+Table2[[#This Row],[Threes]]+Table2[[#This Row],[Threes]]</f>
        <v>0</v>
      </c>
      <c r="AE18" s="103">
        <f>Table2[[#This Row],[Points]]/($AE$2-Table2[[#This Row],[DNP]])</f>
        <v>0</v>
      </c>
      <c r="AF18" s="98">
        <f>'2404'!AC17+'2604'!AC17+'0205'!AC17+'0305'!AC17+'0805'!AC17+'0905'!AC17+'1005'!AC17</f>
        <v>0</v>
      </c>
      <c r="AG18" s="106">
        <f>Table2[[#This Row],[Finishes]]/($AE$2-Table2[[#This Row],[DNP]])</f>
        <v>0</v>
      </c>
      <c r="AH18" s="98">
        <f>'2404'!AD17+'2604'!AD17+'0205'!AD17+'0305'!AD17+'0805'!AD17+'0905'!AD17+'1005'!AD17</f>
        <v>0</v>
      </c>
      <c r="AI18" s="106">
        <f>Table2[[#This Row],[Midranges]]/($AE$2-Table2[[#This Row],[DNP]])</f>
        <v>0</v>
      </c>
      <c r="AJ18" s="98">
        <f>'2404'!AE17+'2604'!AE17+'0205'!AE17+'0305'!AE17+'0805'!AE17+'0905'!AE17+'1005'!AE17</f>
        <v>0</v>
      </c>
      <c r="AK18" s="100">
        <f>Table2[[#This Row],[Threes]]/($AE$2-Table2[[#This Row],[DNP]])</f>
        <v>0</v>
      </c>
      <c r="AL18" s="98">
        <f>'Stats Global'!Z22</f>
        <v>0</v>
      </c>
      <c r="AN18" s="106">
        <f>'Stats Global'!R22-Table2[[#This Row],[Avg P]]</f>
        <v>0.5714285714285714</v>
      </c>
      <c r="AO18" s="107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101" t="s">
        <v>148</v>
      </c>
      <c r="AD19" s="98">
        <f>Table2[[#This Row],[Finishes]]+Table2[[#This Row],[Midranges]]+Table2[[#This Row],[Threes]]+Table2[[#This Row],[Threes]]</f>
        <v>0</v>
      </c>
      <c r="AE19" s="99">
        <f>Table2[[#This Row],[Points]]/($AE$2-Table2[[#This Row],[DNP]])</f>
        <v>0</v>
      </c>
      <c r="AF19" s="98">
        <f>'2404'!AC18+'2604'!AC18+'0205'!AC18+'0305'!AC18+'0805'!AC18+'0905'!AC18+'1005'!AC18</f>
        <v>0</v>
      </c>
      <c r="AG19" s="106">
        <f>Table2[[#This Row],[Finishes]]/($AE$2-Table2[[#This Row],[DNP]])</f>
        <v>0</v>
      </c>
      <c r="AH19" s="98">
        <f>'2404'!AD18+'2604'!AD18+'0205'!AD18+'0305'!AD18+'0805'!AD18+'0905'!AD18+'1005'!AD18</f>
        <v>0</v>
      </c>
      <c r="AI19" s="106">
        <f>Table2[[#This Row],[Midranges]]/($AE$2-Table2[[#This Row],[DNP]])</f>
        <v>0</v>
      </c>
      <c r="AJ19" s="98">
        <f>'2404'!AE18+'2604'!AE18+'0205'!AE18+'0305'!AE18+'0805'!AE18+'0905'!AE18+'1005'!AE18</f>
        <v>0</v>
      </c>
      <c r="AK19" s="100">
        <f>Table2[[#This Row],[Threes]]/($AE$2-Table2[[#This Row],[DNP]])</f>
        <v>0</v>
      </c>
      <c r="AL19" s="98">
        <f>'Stats Global'!Z23</f>
        <v>0</v>
      </c>
      <c r="AN19" s="106">
        <f>'Stats Global'!R23-Table2[[#This Row],[Avg P]]</f>
        <v>0.42857142857142855</v>
      </c>
      <c r="AO19" s="107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186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13" t="s">
        <v>187</v>
      </c>
      <c r="AD23" s="114" t="s">
        <v>170</v>
      </c>
      <c r="AE23" s="115" t="s">
        <v>78</v>
      </c>
      <c r="AF23" s="114" t="s">
        <v>188</v>
      </c>
      <c r="AG23" s="115" t="s">
        <v>75</v>
      </c>
      <c r="AH23" s="114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8" t="s">
        <v>65</v>
      </c>
      <c r="AD24" s="109" t="s">
        <v>85</v>
      </c>
      <c r="AE24" s="110" t="s">
        <v>85</v>
      </c>
      <c r="AF24" s="109" t="s">
        <v>85</v>
      </c>
      <c r="AG24" s="110" t="s">
        <v>85</v>
      </c>
      <c r="AH24" s="109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8" t="s">
        <v>71</v>
      </c>
      <c r="AD25" s="109" t="s">
        <v>78</v>
      </c>
      <c r="AE25" s="110" t="s">
        <v>188</v>
      </c>
      <c r="AF25" s="109" t="s">
        <v>78</v>
      </c>
      <c r="AG25" s="110" t="s">
        <v>78</v>
      </c>
      <c r="AH25" s="109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8" t="s">
        <v>68</v>
      </c>
      <c r="AD26" s="111" t="s">
        <v>188</v>
      </c>
      <c r="AE26" s="112" t="s">
        <v>75</v>
      </c>
      <c r="AF26" s="111" t="s">
        <v>75</v>
      </c>
      <c r="AG26" s="112" t="s">
        <v>188</v>
      </c>
      <c r="AH26" s="111" t="s">
        <v>188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8" t="s">
        <v>59</v>
      </c>
      <c r="AD27" s="111" t="s">
        <v>75</v>
      </c>
      <c r="AE27" s="112" t="s">
        <v>87</v>
      </c>
      <c r="AF27" s="111" t="s">
        <v>87</v>
      </c>
      <c r="AG27" s="112" t="s">
        <v>87</v>
      </c>
      <c r="AH27" s="111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8" t="s">
        <v>86</v>
      </c>
      <c r="AD28" s="111" t="s">
        <v>87</v>
      </c>
      <c r="AE28" s="112" t="s">
        <v>170</v>
      </c>
      <c r="AF28" s="111" t="s">
        <v>170</v>
      </c>
      <c r="AG28" s="112" t="s">
        <v>170</v>
      </c>
      <c r="AH28" s="111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10"/>
      <c r="AD29" s="109"/>
      <c r="AE29" s="110"/>
      <c r="AF29" s="109"/>
      <c r="AG29" s="110"/>
      <c r="AH29" s="109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13" t="s">
        <v>187</v>
      </c>
      <c r="AD30" s="114" t="s">
        <v>170</v>
      </c>
      <c r="AE30" s="115" t="s">
        <v>78</v>
      </c>
      <c r="AF30" s="114" t="s">
        <v>188</v>
      </c>
      <c r="AG30" s="115" t="s">
        <v>75</v>
      </c>
      <c r="AH30" s="114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10" t="s">
        <v>170</v>
      </c>
      <c r="AD31" s="109" t="s">
        <v>85</v>
      </c>
      <c r="AE31" s="110" t="s">
        <v>85</v>
      </c>
      <c r="AF31" s="109" t="s">
        <v>85</v>
      </c>
      <c r="AG31" s="110" t="s">
        <v>85</v>
      </c>
      <c r="AH31" s="109" t="s">
        <v>85</v>
      </c>
    </row>
    <row r="32" spans="1:41" ht="14.35" customHeight="1" x14ac:dyDescent="0.45">
      <c r="K32" s="1"/>
      <c r="L32" s="123" t="str">
        <f>R32&amp;H4&amp;","&amp;I4&amp;"],"</f>
        <v>"PartA":[43,48],</v>
      </c>
      <c r="M32" s="1"/>
      <c r="N32" s="1"/>
      <c r="O32" s="1"/>
      <c r="P32" s="1"/>
      <c r="Q32" s="1"/>
      <c r="R32" t="s">
        <v>198</v>
      </c>
      <c r="T32" t="s">
        <v>202</v>
      </c>
      <c r="V32" s="66">
        <f>ROUND(SUM('Stats Global'!Q14:Q15,'Stats Global'!Q19:Q20,'Stats Global'!Q22:Q23)/COUNT(B4:B40),1)</f>
        <v>6.9</v>
      </c>
      <c r="X32" s="22"/>
      <c r="AC32" s="110" t="s">
        <v>62</v>
      </c>
      <c r="AD32" s="109" t="s">
        <v>78</v>
      </c>
      <c r="AE32" s="110" t="s">
        <v>188</v>
      </c>
      <c r="AF32" s="109" t="s">
        <v>78</v>
      </c>
      <c r="AG32" s="110" t="s">
        <v>78</v>
      </c>
      <c r="AH32" s="109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199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42">
        <f>ROUND(SUM('Stats Global'!S14:S15,'Stats Global'!S19:S20,'Stats Global'!S22:S23)/COUNT(B4:B40),1)</f>
        <v>3.7</v>
      </c>
      <c r="AC33" s="110" t="s">
        <v>189</v>
      </c>
      <c r="AD33" s="109" t="s">
        <v>188</v>
      </c>
      <c r="AE33" s="110" t="s">
        <v>75</v>
      </c>
      <c r="AF33" s="109" t="s">
        <v>75</v>
      </c>
      <c r="AG33" s="110" t="s">
        <v>188</v>
      </c>
      <c r="AH33" s="109" t="s">
        <v>188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200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42">
        <f>ROUND(SUM('Stats Global'!U14:U15,'Stats Global'!U19:U20,'Stats Global'!U22:U23)/COUNT(B4:B40),1)</f>
        <v>1.7</v>
      </c>
      <c r="AC34" s="110" t="s">
        <v>55</v>
      </c>
      <c r="AD34" s="109" t="s">
        <v>87</v>
      </c>
      <c r="AE34" s="110" t="s">
        <v>170</v>
      </c>
      <c r="AF34" s="109" t="s">
        <v>170</v>
      </c>
      <c r="AG34" s="110" t="s">
        <v>170</v>
      </c>
      <c r="AH34" s="109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201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42">
        <f>ROUND(SUM('Stats Global'!W14:W15,'Stats Global'!W19:W20,'Stats Global'!W22:W23)/COUNT(B4:B40),1)</f>
        <v>0.7</v>
      </c>
      <c r="AC35" s="110" t="s">
        <v>81</v>
      </c>
      <c r="AD35" s="109" t="s">
        <v>75</v>
      </c>
      <c r="AE35" s="110" t="s">
        <v>87</v>
      </c>
      <c r="AF35" s="109" t="s">
        <v>87</v>
      </c>
      <c r="AG35" s="110" t="s">
        <v>87</v>
      </c>
      <c r="AH35" s="109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/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206</v>
      </c>
      <c r="F3" s="40" t="s">
        <v>207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209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210</v>
      </c>
      <c r="F7" s="40" t="s">
        <v>212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211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94"/>
      <c r="X9" s="94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94"/>
      <c r="X10" s="94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94"/>
      <c r="X11" s="94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94"/>
      <c r="X12" s="94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94"/>
      <c r="X13" s="94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94"/>
      <c r="X14" s="94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94"/>
      <c r="X15" s="94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94"/>
      <c r="X16" s="94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94"/>
      <c r="X17" s="94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94"/>
      <c r="X18" s="94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94"/>
      <c r="X19" s="94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94"/>
      <c r="X20" s="94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94"/>
      <c r="X21" s="94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94"/>
      <c r="X25" s="94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94"/>
      <c r="X26" s="94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94"/>
      <c r="X27" s="94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94"/>
      <c r="X28" s="94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94"/>
      <c r="X29" s="94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94"/>
      <c r="X30" s="94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23" t="str">
        <f>R32&amp;H4&amp;","&amp;I4&amp;"],"</f>
        <v>"PartA":[50,47],</v>
      </c>
      <c r="M32" s="24"/>
      <c r="N32" s="24"/>
      <c r="O32" s="24"/>
      <c r="P32" s="24"/>
      <c r="Q32" s="24"/>
      <c r="R32" s="40" t="s">
        <v>198</v>
      </c>
      <c r="T32" s="40" t="s">
        <v>202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199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200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201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208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H29" sqref="H2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206</v>
      </c>
      <c r="F3" s="40" t="s">
        <v>207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189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94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94"/>
      <c r="R4" s="94"/>
      <c r="S4" s="94"/>
      <c r="T4" s="94"/>
      <c r="U4" s="65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24" t="s">
        <v>66</v>
      </c>
      <c r="F5" s="40" t="s">
        <v>214</v>
      </c>
      <c r="K5" s="17"/>
      <c r="L5" s="51"/>
      <c r="M5" s="51">
        <v>1</v>
      </c>
      <c r="N5" s="17">
        <v>1</v>
      </c>
      <c r="O5" s="17"/>
      <c r="Q5" s="94"/>
      <c r="R5" s="94"/>
      <c r="S5" s="94"/>
      <c r="T5" s="94"/>
      <c r="U5" s="65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94" t="s">
        <v>213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94"/>
      <c r="R6" s="94"/>
      <c r="S6" s="94"/>
      <c r="T6" s="94"/>
      <c r="U6" s="65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94" t="s">
        <v>38</v>
      </c>
      <c r="F7" s="40" t="s">
        <v>215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94"/>
      <c r="R7" s="94"/>
      <c r="S7" s="94"/>
      <c r="T7" s="94"/>
      <c r="U7" s="65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94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94"/>
      <c r="R8" s="94"/>
      <c r="S8" s="94"/>
      <c r="T8" s="94"/>
      <c r="U8" s="65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94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94"/>
      <c r="R9" s="94"/>
      <c r="S9" s="94"/>
      <c r="T9" s="94"/>
      <c r="U9" s="65"/>
      <c r="V9" s="94"/>
      <c r="W9" s="94"/>
      <c r="X9" s="94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94" t="s">
        <v>33</v>
      </c>
      <c r="F10" s="40" t="s">
        <v>60</v>
      </c>
      <c r="H10" s="24" t="s">
        <v>114</v>
      </c>
      <c r="I10" s="18"/>
      <c r="K10" s="119">
        <v>1</v>
      </c>
      <c r="L10" s="119"/>
      <c r="M10" s="119"/>
      <c r="N10" s="119">
        <v>1</v>
      </c>
      <c r="O10" s="119"/>
      <c r="Q10" s="94"/>
      <c r="R10" s="94"/>
      <c r="S10" s="94"/>
      <c r="T10" s="94"/>
      <c r="U10" s="65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94"/>
      <c r="R11" s="94"/>
      <c r="S11" s="94"/>
      <c r="T11" s="94"/>
      <c r="U11" s="65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94"/>
      <c r="R12" s="94"/>
      <c r="S12" s="94"/>
      <c r="T12" s="94"/>
      <c r="U12" s="65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94"/>
      <c r="R13" s="94"/>
      <c r="S13" s="94"/>
      <c r="T13" s="94"/>
      <c r="U13" s="65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94"/>
      <c r="R14" s="94"/>
      <c r="S14" s="94"/>
      <c r="T14" s="94"/>
      <c r="U14" s="65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94"/>
      <c r="R15" s="94"/>
      <c r="S15" s="94"/>
      <c r="T15" s="94"/>
      <c r="U15" s="65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94"/>
      <c r="R16" s="94"/>
      <c r="S16" s="94"/>
      <c r="T16" s="94"/>
      <c r="U16" s="65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94"/>
      <c r="R17" s="94"/>
      <c r="S17" s="94"/>
      <c r="T17" s="94"/>
      <c r="U17" s="65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94"/>
      <c r="R18" s="94"/>
      <c r="S18" s="94"/>
      <c r="T18" s="94"/>
      <c r="U18" s="65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94"/>
      <c r="R19" s="94"/>
      <c r="S19" s="94"/>
      <c r="T19" s="94"/>
      <c r="U19" s="65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94"/>
      <c r="R20" s="94"/>
      <c r="S20" s="94"/>
      <c r="T20" s="94"/>
      <c r="U20" s="65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94"/>
      <c r="R21" s="94"/>
      <c r="S21" s="94"/>
      <c r="T21" s="94"/>
      <c r="U21" s="65"/>
      <c r="V21" s="94"/>
      <c r="W21" s="94"/>
      <c r="X21" s="94"/>
    </row>
    <row r="22" spans="1:24" ht="14.25" customHeight="1" x14ac:dyDescent="0.45">
      <c r="K22" s="17"/>
      <c r="L22" s="17"/>
      <c r="M22" s="17"/>
      <c r="N22" s="17"/>
      <c r="O22" s="17"/>
      <c r="Q22" s="94"/>
      <c r="R22" s="94"/>
      <c r="S22" s="94"/>
      <c r="T22" s="94"/>
      <c r="U22" s="65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94"/>
      <c r="R23" s="94"/>
      <c r="S23" s="94"/>
      <c r="T23" s="94"/>
      <c r="U23" s="65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94"/>
      <c r="R24" s="94"/>
      <c r="S24" s="94"/>
      <c r="T24" s="94"/>
      <c r="U24" s="65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94"/>
      <c r="R25" s="94"/>
      <c r="S25" s="94"/>
      <c r="T25" s="94"/>
      <c r="U25" s="65"/>
      <c r="V25" s="94"/>
      <c r="W25" s="94"/>
      <c r="X25" s="94"/>
    </row>
    <row r="26" spans="1:24" ht="14.25" customHeight="1" x14ac:dyDescent="0.45">
      <c r="K26" s="17"/>
      <c r="L26" s="17"/>
      <c r="M26" s="17"/>
      <c r="N26" s="17"/>
      <c r="O26" s="17"/>
      <c r="Q26" s="94"/>
      <c r="R26" s="94"/>
      <c r="S26" s="94"/>
      <c r="T26" s="94"/>
      <c r="U26" s="65"/>
      <c r="V26" s="94"/>
      <c r="W26" s="94"/>
      <c r="X26" s="94"/>
    </row>
    <row r="27" spans="1:24" ht="14.25" customHeight="1" x14ac:dyDescent="0.45">
      <c r="K27" s="17"/>
      <c r="L27" s="17"/>
      <c r="M27" s="17"/>
      <c r="N27" s="17"/>
      <c r="O27" s="17"/>
      <c r="Q27" s="94"/>
      <c r="R27" s="94"/>
      <c r="S27" s="94"/>
      <c r="T27" s="94"/>
      <c r="U27" s="65"/>
      <c r="V27" s="94"/>
      <c r="W27" s="94"/>
      <c r="X27" s="94"/>
    </row>
    <row r="28" spans="1:24" ht="14.25" customHeight="1" x14ac:dyDescent="0.45">
      <c r="K28" s="17"/>
      <c r="L28" s="17"/>
      <c r="M28" s="17"/>
      <c r="N28" s="17"/>
      <c r="O28" s="17"/>
      <c r="Q28" s="94"/>
      <c r="R28" s="94"/>
      <c r="S28" s="94"/>
      <c r="T28" s="94"/>
      <c r="U28" s="65"/>
      <c r="V28" s="94"/>
      <c r="W28" s="94"/>
      <c r="X28" s="94"/>
    </row>
    <row r="29" spans="1:24" ht="14.25" customHeight="1" x14ac:dyDescent="0.45">
      <c r="K29" s="17"/>
      <c r="L29" s="17"/>
      <c r="M29" s="17"/>
      <c r="N29" s="17"/>
      <c r="O29" s="17"/>
      <c r="Q29" s="94"/>
      <c r="R29" s="94"/>
      <c r="S29" s="94"/>
      <c r="T29" s="94"/>
      <c r="U29" s="65"/>
      <c r="V29" s="94"/>
      <c r="W29" s="94"/>
      <c r="X29" s="94"/>
    </row>
    <row r="30" spans="1:24" ht="14.25" customHeight="1" x14ac:dyDescent="0.45">
      <c r="K30" s="17"/>
      <c r="L30" s="17"/>
      <c r="M30" s="17"/>
      <c r="N30" s="17"/>
      <c r="O30" s="17"/>
      <c r="P30" s="24"/>
      <c r="Q30" s="94"/>
      <c r="R30" s="94"/>
      <c r="S30" s="94"/>
      <c r="T30" s="94"/>
      <c r="U30" s="65"/>
      <c r="V30" s="94"/>
      <c r="W30" s="94"/>
      <c r="X30" s="94"/>
    </row>
    <row r="31" spans="1:24" ht="14.25" customHeight="1" x14ac:dyDescent="0.45">
      <c r="J31" s="24"/>
      <c r="Q31" s="22" t="e">
        <f>Q30/(R30+Q30)</f>
        <v>#DIV/0!</v>
      </c>
      <c r="U31" s="65"/>
      <c r="V31" s="65"/>
      <c r="W31" s="65"/>
      <c r="X31" s="65"/>
    </row>
    <row r="32" spans="1:24" ht="14.25" customHeight="1" x14ac:dyDescent="0.45">
      <c r="J32" s="24"/>
      <c r="K32" s="123" t="str">
        <f>Q32&amp;G4&amp;","&amp;H4&amp;"],"</f>
        <v>"PartA":[48,46],</v>
      </c>
      <c r="L32" s="24"/>
      <c r="M32" s="24"/>
      <c r="N32" s="24"/>
      <c r="O32" s="24"/>
      <c r="P32" s="24"/>
      <c r="Q32" s="40" t="s">
        <v>198</v>
      </c>
      <c r="S32" s="40" t="s">
        <v>202</v>
      </c>
      <c r="U32" s="66">
        <f>ROUND(SUM('Stats Global'!Q8,'Stats Global'!Q10,'Stats Global'!Q16:Q18)/COUNT(B4:B40),1)</f>
        <v>6.7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199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"PartC":[6.7,3.7,3,0,6.9,6.6],</v>
      </c>
      <c r="Q34" s="40" t="s">
        <v>200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201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208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5" t="s">
        <v>159</v>
      </c>
      <c r="R41" s="125"/>
      <c r="S41" s="125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5"/>
      <c r="R42" s="125"/>
      <c r="S42" s="125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5" t="s">
        <v>159</v>
      </c>
      <c r="R41" s="125"/>
      <c r="S41" s="125"/>
      <c r="T41" s="19"/>
      <c r="U41" s="19"/>
    </row>
    <row r="42" spans="17:21" ht="14.25" customHeight="1" x14ac:dyDescent="0.45">
      <c r="Q42" s="125"/>
      <c r="R42" s="125"/>
      <c r="S42" s="125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5" t="s">
        <v>159</v>
      </c>
      <c r="R41" s="125"/>
      <c r="S41" s="125"/>
      <c r="T41" s="19"/>
      <c r="U41" s="19"/>
    </row>
    <row r="42" spans="17:21" ht="14.25" customHeight="1" x14ac:dyDescent="0.45">
      <c r="Q42" s="125"/>
      <c r="R42" s="125"/>
      <c r="S42" s="125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5" t="s">
        <v>159</v>
      </c>
      <c r="R41" s="125"/>
      <c r="S41" s="125"/>
      <c r="T41" s="19"/>
      <c r="U41" s="19"/>
    </row>
    <row r="42" spans="17:21" ht="14.25" customHeight="1" x14ac:dyDescent="0.45">
      <c r="Q42" s="125"/>
      <c r="R42" s="125"/>
      <c r="S42" s="125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5" t="s">
        <v>159</v>
      </c>
      <c r="R41" s="125"/>
      <c r="S41" s="125"/>
      <c r="T41" s="19"/>
      <c r="U41" s="19"/>
    </row>
    <row r="42" spans="17:21" ht="14.25" customHeight="1" x14ac:dyDescent="0.45">
      <c r="Q42" s="125"/>
      <c r="R42" s="125"/>
      <c r="S42" s="125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5" t="s">
        <v>159</v>
      </c>
      <c r="R41" s="125"/>
      <c r="S41" s="125"/>
      <c r="T41" s="19"/>
      <c r="U41" s="19"/>
    </row>
    <row r="42" spans="17:21" ht="14.25" customHeight="1" x14ac:dyDescent="0.45">
      <c r="Q42" s="125"/>
      <c r="R42" s="125"/>
      <c r="S42" s="125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5" t="s">
        <v>159</v>
      </c>
      <c r="R41" s="125"/>
      <c r="S41" s="125"/>
      <c r="T41" s="19"/>
      <c r="U41" s="19"/>
    </row>
    <row r="42" spans="2:26" ht="14.25" customHeight="1" x14ac:dyDescent="0.45">
      <c r="Q42" s="125"/>
      <c r="R42" s="125"/>
      <c r="S42" s="125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8">
        <v>1</v>
      </c>
      <c r="C4" s="118" t="s">
        <v>39</v>
      </c>
      <c r="D4" s="118" t="s">
        <v>57</v>
      </c>
      <c r="E4" s="118" t="s">
        <v>46</v>
      </c>
      <c r="F4" s="118" t="s">
        <v>123</v>
      </c>
      <c r="G4" s="118">
        <v>1</v>
      </c>
      <c r="H4" s="118">
        <v>1</v>
      </c>
      <c r="I4" s="118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8">
        <v>2</v>
      </c>
      <c r="C5" s="118" t="s">
        <v>39</v>
      </c>
      <c r="D5" s="118" t="s">
        <v>34</v>
      </c>
      <c r="E5" s="118" t="s">
        <v>36</v>
      </c>
      <c r="F5" s="118" t="s">
        <v>154</v>
      </c>
      <c r="G5" s="118">
        <v>2</v>
      </c>
      <c r="H5" s="118">
        <v>1</v>
      </c>
      <c r="I5" s="118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8">
        <v>3</v>
      </c>
      <c r="C6" s="118" t="s">
        <v>57</v>
      </c>
      <c r="D6" s="118" t="s">
        <v>39</v>
      </c>
      <c r="E6" s="118" t="s">
        <v>53</v>
      </c>
      <c r="F6" s="118" t="s">
        <v>174</v>
      </c>
      <c r="G6" s="118">
        <v>1</v>
      </c>
      <c r="H6" s="118">
        <v>1</v>
      </c>
      <c r="I6" s="118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8">
        <v>4</v>
      </c>
      <c r="C7" s="118" t="s">
        <v>57</v>
      </c>
      <c r="D7" s="118" t="s">
        <v>34</v>
      </c>
      <c r="E7" s="118" t="s">
        <v>69</v>
      </c>
      <c r="F7" s="118" t="s">
        <v>123</v>
      </c>
      <c r="G7" s="118">
        <v>2</v>
      </c>
      <c r="H7" s="118">
        <v>2</v>
      </c>
      <c r="I7" s="118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8">
        <v>5</v>
      </c>
      <c r="C8" s="118" t="s">
        <v>57</v>
      </c>
      <c r="D8" s="118" t="s">
        <v>39</v>
      </c>
      <c r="E8" s="118" t="s">
        <v>56</v>
      </c>
      <c r="F8" s="118" t="s">
        <v>154</v>
      </c>
      <c r="G8" s="118">
        <v>3</v>
      </c>
      <c r="H8" s="118">
        <v>2</v>
      </c>
      <c r="I8" s="118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8">
        <v>6</v>
      </c>
      <c r="C9" s="118" t="s">
        <v>57</v>
      </c>
      <c r="D9" s="118" t="s">
        <v>34</v>
      </c>
      <c r="E9" s="118" t="s">
        <v>53</v>
      </c>
      <c r="F9" s="118" t="s">
        <v>154</v>
      </c>
      <c r="G9" s="118">
        <v>4</v>
      </c>
      <c r="H9" s="118">
        <v>3</v>
      </c>
      <c r="I9" s="118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8">
        <v>7</v>
      </c>
      <c r="C10" s="118" t="s">
        <v>39</v>
      </c>
      <c r="D10" s="118" t="s">
        <v>57</v>
      </c>
      <c r="E10" s="118" t="s">
        <v>44</v>
      </c>
      <c r="F10" s="118" t="s">
        <v>154</v>
      </c>
      <c r="G10" s="118">
        <v>1</v>
      </c>
      <c r="H10" s="118">
        <v>1</v>
      </c>
      <c r="I10" s="118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8">
        <v>8</v>
      </c>
      <c r="C11" s="118" t="s">
        <v>39</v>
      </c>
      <c r="D11" s="118" t="s">
        <v>34</v>
      </c>
      <c r="E11" s="118" t="s">
        <v>46</v>
      </c>
      <c r="F11" s="118" t="s">
        <v>123</v>
      </c>
      <c r="G11" s="118">
        <v>2</v>
      </c>
      <c r="H11" s="118">
        <v>4</v>
      </c>
      <c r="I11" s="118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8">
        <v>9</v>
      </c>
      <c r="C12" s="118" t="s">
        <v>39</v>
      </c>
      <c r="D12" s="118" t="s">
        <v>57</v>
      </c>
      <c r="E12" s="118" t="s">
        <v>44</v>
      </c>
      <c r="F12" s="118" t="s">
        <v>154</v>
      </c>
      <c r="G12" s="118">
        <v>3</v>
      </c>
      <c r="H12" s="118">
        <v>2</v>
      </c>
      <c r="I12" s="118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8">
        <v>10</v>
      </c>
      <c r="C13" s="118" t="s">
        <v>34</v>
      </c>
      <c r="D13" s="118" t="s">
        <v>39</v>
      </c>
      <c r="E13" s="118" t="s">
        <v>60</v>
      </c>
      <c r="F13" s="118" t="s">
        <v>123</v>
      </c>
      <c r="G13" s="118">
        <v>1</v>
      </c>
      <c r="H13" s="118">
        <v>1</v>
      </c>
      <c r="I13" s="118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8">
        <v>11</v>
      </c>
      <c r="C14" s="118" t="s">
        <v>57</v>
      </c>
      <c r="D14" s="118" t="s">
        <v>34</v>
      </c>
      <c r="E14" s="118" t="s">
        <v>56</v>
      </c>
      <c r="F14" s="118" t="s">
        <v>154</v>
      </c>
      <c r="G14" s="118">
        <v>1</v>
      </c>
      <c r="H14" s="118">
        <v>1</v>
      </c>
      <c r="I14" s="118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8">
        <v>12</v>
      </c>
      <c r="C15" s="118" t="s">
        <v>57</v>
      </c>
      <c r="D15" s="118" t="s">
        <v>39</v>
      </c>
      <c r="E15" s="118" t="s">
        <v>56</v>
      </c>
      <c r="F15" s="118" t="s">
        <v>123</v>
      </c>
      <c r="G15" s="118">
        <v>2</v>
      </c>
      <c r="H15" s="118">
        <v>2</v>
      </c>
      <c r="I15" s="118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8">
        <v>13</v>
      </c>
      <c r="C16" s="118" t="s">
        <v>57</v>
      </c>
      <c r="D16" s="118" t="s">
        <v>34</v>
      </c>
      <c r="E16" s="118" t="s">
        <v>79</v>
      </c>
      <c r="F16" s="118" t="s">
        <v>123</v>
      </c>
      <c r="G16" s="118">
        <v>3</v>
      </c>
      <c r="H16" s="118">
        <v>2</v>
      </c>
      <c r="I16" s="118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8">
        <v>14</v>
      </c>
      <c r="C17" s="118" t="s">
        <v>39</v>
      </c>
      <c r="D17" s="118" t="s">
        <v>57</v>
      </c>
      <c r="E17" s="118" t="s">
        <v>44</v>
      </c>
      <c r="F17" s="118" t="s">
        <v>123</v>
      </c>
      <c r="G17" s="118">
        <v>1</v>
      </c>
      <c r="H17" s="118">
        <v>1</v>
      </c>
      <c r="I17" s="118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8">
        <v>15</v>
      </c>
      <c r="C18" s="118" t="s">
        <v>39</v>
      </c>
      <c r="D18" s="118" t="s">
        <v>34</v>
      </c>
      <c r="E18" s="118" t="s">
        <v>46</v>
      </c>
      <c r="F18" s="118" t="s">
        <v>123</v>
      </c>
      <c r="G18" s="118">
        <v>2</v>
      </c>
      <c r="H18" s="118">
        <v>3</v>
      </c>
      <c r="I18" s="118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8">
        <v>16</v>
      </c>
      <c r="C19" s="118" t="s">
        <v>57</v>
      </c>
      <c r="D19" s="118" t="s">
        <v>39</v>
      </c>
      <c r="E19" s="118" t="s">
        <v>56</v>
      </c>
      <c r="F19" s="118" t="s">
        <v>154</v>
      </c>
      <c r="G19" s="118">
        <v>1</v>
      </c>
      <c r="H19" s="118">
        <v>1</v>
      </c>
      <c r="I19" s="118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8">
        <v>17</v>
      </c>
      <c r="C20" s="118" t="s">
        <v>57</v>
      </c>
      <c r="D20" s="118" t="s">
        <v>34</v>
      </c>
      <c r="E20" s="118" t="s">
        <v>56</v>
      </c>
      <c r="F20" s="118" t="s">
        <v>123</v>
      </c>
      <c r="G20" s="118">
        <v>2</v>
      </c>
      <c r="H20" s="118">
        <v>4</v>
      </c>
      <c r="I20" s="118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8">
        <v>18</v>
      </c>
      <c r="C21" s="118" t="s">
        <v>39</v>
      </c>
      <c r="D21" s="118" t="s">
        <v>57</v>
      </c>
      <c r="E21" s="118" t="s">
        <v>44</v>
      </c>
      <c r="F21" s="118" t="s">
        <v>154</v>
      </c>
      <c r="G21" s="118">
        <v>1</v>
      </c>
      <c r="H21" s="118">
        <v>1</v>
      </c>
      <c r="I21" s="118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8">
        <v>19</v>
      </c>
      <c r="C22" s="118" t="s">
        <v>34</v>
      </c>
      <c r="D22" s="118" t="s">
        <v>39</v>
      </c>
      <c r="E22" s="118" t="s">
        <v>60</v>
      </c>
      <c r="F22" s="118" t="s">
        <v>123</v>
      </c>
      <c r="G22" s="118">
        <v>1</v>
      </c>
      <c r="H22" s="118">
        <v>1</v>
      </c>
      <c r="I22" s="118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8">
        <v>20</v>
      </c>
      <c r="C23" s="118" t="s">
        <v>57</v>
      </c>
      <c r="D23" s="118" t="s">
        <v>34</v>
      </c>
      <c r="E23" s="118" t="s">
        <v>56</v>
      </c>
      <c r="F23" s="118" t="s">
        <v>123</v>
      </c>
      <c r="G23" s="118">
        <v>1</v>
      </c>
      <c r="H23" s="118">
        <v>1</v>
      </c>
      <c r="I23" s="118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8">
        <v>21</v>
      </c>
      <c r="C24" s="118" t="s">
        <v>57</v>
      </c>
      <c r="D24" s="118" t="s">
        <v>39</v>
      </c>
      <c r="E24" s="118" t="s">
        <v>79</v>
      </c>
      <c r="F24" s="118" t="s">
        <v>154</v>
      </c>
      <c r="G24" s="118">
        <v>2</v>
      </c>
      <c r="H24" s="118">
        <v>2</v>
      </c>
      <c r="I24" s="118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8">
        <v>22</v>
      </c>
      <c r="C25" s="118" t="s">
        <v>57</v>
      </c>
      <c r="D25" s="118" t="s">
        <v>34</v>
      </c>
      <c r="E25" s="118" t="s">
        <v>53</v>
      </c>
      <c r="F25" s="118" t="s">
        <v>154</v>
      </c>
      <c r="G25" s="118">
        <v>3</v>
      </c>
      <c r="H25" s="118">
        <v>2</v>
      </c>
      <c r="I25" s="118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8">
        <v>23</v>
      </c>
      <c r="C26" s="118" t="s">
        <v>57</v>
      </c>
      <c r="D26" s="118" t="s">
        <v>39</v>
      </c>
      <c r="E26" s="118" t="s">
        <v>56</v>
      </c>
      <c r="F26" s="118" t="s">
        <v>123</v>
      </c>
      <c r="G26" s="118">
        <v>4</v>
      </c>
      <c r="H26" s="118">
        <v>3</v>
      </c>
      <c r="I26" s="118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8">
        <v>24</v>
      </c>
      <c r="C27" s="118" t="s">
        <v>34</v>
      </c>
      <c r="D27" s="118" t="s">
        <v>57</v>
      </c>
      <c r="E27" s="118" t="s">
        <v>33</v>
      </c>
      <c r="F27" s="118" t="s">
        <v>154</v>
      </c>
      <c r="G27" s="118">
        <v>1</v>
      </c>
      <c r="H27" s="118">
        <v>1</v>
      </c>
      <c r="I27" s="118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8">
        <v>25</v>
      </c>
      <c r="C28" s="118" t="s">
        <v>39</v>
      </c>
      <c r="D28" s="118" t="s">
        <v>34</v>
      </c>
      <c r="E28" s="118" t="s">
        <v>44</v>
      </c>
      <c r="F28" s="118" t="s">
        <v>154</v>
      </c>
      <c r="G28" s="118">
        <v>1</v>
      </c>
      <c r="H28" s="118">
        <v>1</v>
      </c>
      <c r="I28" s="118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8">
        <v>26</v>
      </c>
      <c r="C29" s="118" t="s">
        <v>39</v>
      </c>
      <c r="D29" s="118" t="s">
        <v>57</v>
      </c>
      <c r="E29" s="118" t="s">
        <v>44</v>
      </c>
      <c r="F29" s="118" t="s">
        <v>154</v>
      </c>
      <c r="G29" s="118">
        <v>2</v>
      </c>
      <c r="H29" s="118">
        <v>2</v>
      </c>
      <c r="I29" s="118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5" t="s">
        <v>159</v>
      </c>
      <c r="R41" s="125"/>
      <c r="S41" s="125"/>
      <c r="T41" s="19"/>
      <c r="U41" s="19"/>
    </row>
    <row r="42" spans="2:26" ht="14.25" customHeight="1" x14ac:dyDescent="0.45">
      <c r="Q42" s="125"/>
      <c r="R42" s="125"/>
      <c r="S42" s="125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2023-05-11T01:07:18Z</dcterms:modified>
</cp:coreProperties>
</file>