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011445\Documents\GitHub\TLTBO\Other Files\"/>
    </mc:Choice>
  </mc:AlternateContent>
  <xr:revisionPtr revIDLastSave="0" documentId="13_ncr:1_{87D42412-357F-4614-B076-5370A25FFDBF}" xr6:coauthVersionLast="47" xr6:coauthVersionMax="47" xr10:uidLastSave="{00000000-0000-0000-0000-000000000000}"/>
  <bookViews>
    <workbookView xWindow="-98" yWindow="-98" windowWidth="22695" windowHeight="14595" firstSheet="1" activeTab="5" xr2:uid="{7886D0A9-E56D-4F3C-AC93-1698D45AF0BB}"/>
  </bookViews>
  <sheets>
    <sheet name="READ ME" sheetId="1" r:id="rId1"/>
    <sheet name="SfB" sheetId="2" r:id="rId2"/>
    <sheet name="Stats Global" sheetId="3" r:id="rId3"/>
    <sheet name="Statistics LG" sheetId="4" r:id="rId4"/>
    <sheet name="Statistics WW" sheetId="5" r:id="rId5"/>
    <sheet name="Statistics 5M" sheetId="6" r:id="rId6"/>
    <sheet name="Template" sheetId="7" r:id="rId7"/>
    <sheet name="2404" sheetId="8" r:id="rId8"/>
    <sheet name="2604" sheetId="9" r:id="rId9"/>
    <sheet name="0205" sheetId="10" r:id="rId10"/>
    <sheet name="0305" sheetId="11" r:id="rId11"/>
    <sheet name="0405" sheetId="13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8" i="5" l="1"/>
  <c r="P8" i="5"/>
  <c r="W8" i="4"/>
  <c r="V8" i="4"/>
  <c r="R8" i="4"/>
  <c r="Q8" i="4"/>
  <c r="D8" i="6"/>
  <c r="C8" i="6"/>
  <c r="B8" i="6"/>
  <c r="A8" i="6"/>
  <c r="D8" i="5"/>
  <c r="C8" i="5"/>
  <c r="B8" i="5"/>
  <c r="A8" i="5"/>
  <c r="D8" i="4"/>
  <c r="C8" i="4"/>
  <c r="B8" i="4"/>
  <c r="H7" i="4" s="1"/>
  <c r="A8" i="4"/>
  <c r="W49" i="3"/>
  <c r="W50" i="3"/>
  <c r="W51" i="3"/>
  <c r="W52" i="3"/>
  <c r="W53" i="3"/>
  <c r="W54" i="3"/>
  <c r="W55" i="3"/>
  <c r="W56" i="3"/>
  <c r="W57" i="3"/>
  <c r="W58" i="3"/>
  <c r="W59" i="3"/>
  <c r="W60" i="3"/>
  <c r="W61" i="3"/>
  <c r="W62" i="3"/>
  <c r="W63" i="3"/>
  <c r="W48" i="3"/>
  <c r="U49" i="3"/>
  <c r="U50" i="3"/>
  <c r="U51" i="3"/>
  <c r="U52" i="3"/>
  <c r="U53" i="3"/>
  <c r="U54" i="3"/>
  <c r="U55" i="3"/>
  <c r="U56" i="3"/>
  <c r="U57" i="3"/>
  <c r="U58" i="3"/>
  <c r="U59" i="3"/>
  <c r="U60" i="3"/>
  <c r="U61" i="3"/>
  <c r="U62" i="3"/>
  <c r="U63" i="3"/>
  <c r="U48" i="3"/>
  <c r="S49" i="3"/>
  <c r="S50" i="3"/>
  <c r="S51" i="3"/>
  <c r="S52" i="3"/>
  <c r="S53" i="3"/>
  <c r="S54" i="3"/>
  <c r="S55" i="3"/>
  <c r="S56" i="3"/>
  <c r="S57" i="3"/>
  <c r="S58" i="3"/>
  <c r="S59" i="3"/>
  <c r="S60" i="3"/>
  <c r="S61" i="3"/>
  <c r="S62" i="3"/>
  <c r="S63" i="3"/>
  <c r="S48" i="3"/>
  <c r="Q49" i="3"/>
  <c r="Q50" i="3"/>
  <c r="Q51" i="3"/>
  <c r="Q52" i="3"/>
  <c r="Q53" i="3"/>
  <c r="Q54" i="3"/>
  <c r="Q55" i="3"/>
  <c r="Q56" i="3"/>
  <c r="Q57" i="3"/>
  <c r="Q58" i="3"/>
  <c r="Q59" i="3"/>
  <c r="Q60" i="3"/>
  <c r="Q61" i="3"/>
  <c r="Q62" i="3"/>
  <c r="Q63" i="3"/>
  <c r="Q48" i="3"/>
  <c r="F9" i="3"/>
  <c r="D9" i="3"/>
  <c r="C9" i="3"/>
  <c r="B9" i="3"/>
  <c r="Q43" i="13"/>
  <c r="U35" i="13"/>
  <c r="T35" i="13"/>
  <c r="S35" i="13"/>
  <c r="R35" i="13"/>
  <c r="Z28" i="13"/>
  <c r="Y28" i="13"/>
  <c r="X28" i="13"/>
  <c r="Z27" i="13"/>
  <c r="Y27" i="13"/>
  <c r="X27" i="13"/>
  <c r="Z26" i="13"/>
  <c r="Y26" i="13"/>
  <c r="X26" i="13"/>
  <c r="Z25" i="13"/>
  <c r="Y25" i="13"/>
  <c r="X25" i="13"/>
  <c r="Z24" i="13"/>
  <c r="Y24" i="13"/>
  <c r="X24" i="13"/>
  <c r="Z23" i="13"/>
  <c r="Y23" i="13"/>
  <c r="X23" i="13"/>
  <c r="Z22" i="13"/>
  <c r="Y22" i="13"/>
  <c r="X22" i="13"/>
  <c r="Z21" i="13"/>
  <c r="Y21" i="13"/>
  <c r="X21" i="13"/>
  <c r="Z20" i="13"/>
  <c r="Y20" i="13"/>
  <c r="X20" i="13"/>
  <c r="Z19" i="13"/>
  <c r="Y19" i="13"/>
  <c r="X19" i="13"/>
  <c r="Z18" i="13"/>
  <c r="Y18" i="13"/>
  <c r="X18" i="13"/>
  <c r="U18" i="13"/>
  <c r="R18" i="13" s="1"/>
  <c r="R38" i="13" s="1"/>
  <c r="T18" i="13"/>
  <c r="T38" i="13" s="1"/>
  <c r="S18" i="13"/>
  <c r="S38" i="13" s="1"/>
  <c r="Z17" i="13"/>
  <c r="Y17" i="13"/>
  <c r="X17" i="13"/>
  <c r="U17" i="13"/>
  <c r="R17" i="13" s="1"/>
  <c r="R37" i="13" s="1"/>
  <c r="T17" i="13"/>
  <c r="T37" i="13" s="1"/>
  <c r="S17" i="13"/>
  <c r="S37" i="13" s="1"/>
  <c r="Z16" i="13"/>
  <c r="Y16" i="13"/>
  <c r="X16" i="13"/>
  <c r="U16" i="13"/>
  <c r="U36" i="13" s="1"/>
  <c r="T16" i="13"/>
  <c r="T36" i="13" s="1"/>
  <c r="S16" i="13"/>
  <c r="S36" i="13" s="1"/>
  <c r="Z15" i="13"/>
  <c r="Y15" i="13"/>
  <c r="X15" i="13"/>
  <c r="U15" i="13"/>
  <c r="T15" i="13"/>
  <c r="S15" i="13"/>
  <c r="R15" i="13"/>
  <c r="Z14" i="13"/>
  <c r="Y14" i="13"/>
  <c r="X14" i="13"/>
  <c r="U14" i="13"/>
  <c r="U34" i="13" s="1"/>
  <c r="T14" i="13"/>
  <c r="T34" i="13" s="1"/>
  <c r="S14" i="13"/>
  <c r="S34" i="13" s="1"/>
  <c r="Z13" i="13"/>
  <c r="Y13" i="13"/>
  <c r="X13" i="13"/>
  <c r="U13" i="13"/>
  <c r="U33" i="13" s="1"/>
  <c r="T13" i="13"/>
  <c r="T33" i="13" s="1"/>
  <c r="S13" i="13"/>
  <c r="S33" i="13" s="1"/>
  <c r="Z12" i="13"/>
  <c r="Y12" i="13"/>
  <c r="X12" i="13"/>
  <c r="U12" i="13"/>
  <c r="R12" i="13" s="1"/>
  <c r="R32" i="13" s="1"/>
  <c r="T12" i="13"/>
  <c r="T32" i="13" s="1"/>
  <c r="S12" i="13"/>
  <c r="S32" i="13" s="1"/>
  <c r="Z11" i="13"/>
  <c r="Y11" i="13"/>
  <c r="X11" i="13"/>
  <c r="U11" i="13"/>
  <c r="U31" i="13" s="1"/>
  <c r="T11" i="13"/>
  <c r="T31" i="13" s="1"/>
  <c r="S11" i="13"/>
  <c r="S31" i="13" s="1"/>
  <c r="R11" i="13"/>
  <c r="R31" i="13" s="1"/>
  <c r="Z10" i="13"/>
  <c r="Y10" i="13"/>
  <c r="X10" i="13"/>
  <c r="U10" i="13"/>
  <c r="R10" i="13" s="1"/>
  <c r="R30" i="13" s="1"/>
  <c r="T10" i="13"/>
  <c r="T30" i="13" s="1"/>
  <c r="S10" i="13"/>
  <c r="S30" i="13" s="1"/>
  <c r="Z9" i="13"/>
  <c r="Y9" i="13"/>
  <c r="X9" i="13"/>
  <c r="U9" i="13"/>
  <c r="R9" i="13" s="1"/>
  <c r="R29" i="13" s="1"/>
  <c r="T9" i="13"/>
  <c r="T29" i="13" s="1"/>
  <c r="S9" i="13"/>
  <c r="S29" i="13" s="1"/>
  <c r="Z8" i="13"/>
  <c r="Y8" i="13"/>
  <c r="X8" i="13"/>
  <c r="U8" i="13"/>
  <c r="U28" i="13" s="1"/>
  <c r="T8" i="13"/>
  <c r="T28" i="13" s="1"/>
  <c r="S8" i="13"/>
  <c r="S28" i="13" s="1"/>
  <c r="Z7" i="13"/>
  <c r="Y7" i="13"/>
  <c r="X7" i="13"/>
  <c r="U7" i="13"/>
  <c r="U27" i="13" s="1"/>
  <c r="T7" i="13"/>
  <c r="T27" i="13" s="1"/>
  <c r="S7" i="13"/>
  <c r="S27" i="13" s="1"/>
  <c r="R7" i="13"/>
  <c r="R27" i="13" s="1"/>
  <c r="Z6" i="13"/>
  <c r="Y6" i="13"/>
  <c r="X6" i="13"/>
  <c r="U6" i="13"/>
  <c r="U26" i="13" s="1"/>
  <c r="T6" i="13"/>
  <c r="T26" i="13" s="1"/>
  <c r="S6" i="13"/>
  <c r="S26" i="13" s="1"/>
  <c r="R6" i="13"/>
  <c r="R26" i="13" s="1"/>
  <c r="Z5" i="13"/>
  <c r="Y5" i="13"/>
  <c r="X5" i="13"/>
  <c r="U5" i="13"/>
  <c r="U25" i="13" s="1"/>
  <c r="T5" i="13"/>
  <c r="T25" i="13" s="1"/>
  <c r="S5" i="13"/>
  <c r="S25" i="13" s="1"/>
  <c r="R5" i="13"/>
  <c r="R25" i="13" s="1"/>
  <c r="M5" i="13"/>
  <c r="L5" i="13"/>
  <c r="N5" i="13" s="1"/>
  <c r="Z4" i="13"/>
  <c r="Y4" i="13"/>
  <c r="X4" i="13"/>
  <c r="U4" i="13"/>
  <c r="U24" i="13" s="1"/>
  <c r="T4" i="13"/>
  <c r="T24" i="13" s="1"/>
  <c r="S4" i="13"/>
  <c r="S24" i="13" s="1"/>
  <c r="M4" i="13"/>
  <c r="L4" i="13"/>
  <c r="N4" i="13" s="1"/>
  <c r="U3" i="13"/>
  <c r="U23" i="13" s="1"/>
  <c r="T3" i="13"/>
  <c r="T23" i="13" s="1"/>
  <c r="S3" i="13"/>
  <c r="S23" i="13" s="1"/>
  <c r="M3" i="13"/>
  <c r="L3" i="13"/>
  <c r="N3" i="13" s="1"/>
  <c r="B7" i="4"/>
  <c r="H13" i="6" a="1"/>
  <c r="H13" i="6" s="1"/>
  <c r="H13" i="5" a="1"/>
  <c r="H13" i="5" s="1"/>
  <c r="H13" i="4" a="1"/>
  <c r="H13" i="4" s="1"/>
  <c r="H6" i="4"/>
  <c r="Q43" i="11"/>
  <c r="C8" i="3"/>
  <c r="B8" i="3"/>
  <c r="A7" i="6"/>
  <c r="A7" i="5"/>
  <c r="A7" i="4"/>
  <c r="Z28" i="11"/>
  <c r="Y28" i="11"/>
  <c r="X28" i="11"/>
  <c r="Z27" i="11"/>
  <c r="Y27" i="11"/>
  <c r="X27" i="11"/>
  <c r="Z26" i="11"/>
  <c r="Y26" i="11"/>
  <c r="X26" i="11"/>
  <c r="Z25" i="11"/>
  <c r="Y25" i="11"/>
  <c r="X25" i="11"/>
  <c r="Z24" i="11"/>
  <c r="Y24" i="11"/>
  <c r="X24" i="11"/>
  <c r="Z23" i="11"/>
  <c r="Y23" i="11"/>
  <c r="X23" i="11"/>
  <c r="Z22" i="11"/>
  <c r="Y22" i="11"/>
  <c r="X22" i="11"/>
  <c r="Z21" i="11"/>
  <c r="Y21" i="11"/>
  <c r="X21" i="11"/>
  <c r="Z20" i="11"/>
  <c r="Y20" i="11"/>
  <c r="X20" i="11"/>
  <c r="Z19" i="11"/>
  <c r="Y19" i="11"/>
  <c r="X19" i="11"/>
  <c r="Z18" i="11"/>
  <c r="Y18" i="11"/>
  <c r="X18" i="11"/>
  <c r="U18" i="11"/>
  <c r="R18" i="11" s="1"/>
  <c r="R38" i="11" s="1"/>
  <c r="T18" i="11"/>
  <c r="T38" i="11" s="1"/>
  <c r="S18" i="11"/>
  <c r="S38" i="11" s="1"/>
  <c r="Z17" i="11"/>
  <c r="Y17" i="11"/>
  <c r="X17" i="11"/>
  <c r="U17" i="11"/>
  <c r="R17" i="11" s="1"/>
  <c r="R37" i="11" s="1"/>
  <c r="T17" i="11"/>
  <c r="T37" i="11" s="1"/>
  <c r="S17" i="11"/>
  <c r="S37" i="11" s="1"/>
  <c r="Z16" i="11"/>
  <c r="Y16" i="11"/>
  <c r="X16" i="11"/>
  <c r="U16" i="11"/>
  <c r="U36" i="11" s="1"/>
  <c r="T16" i="11"/>
  <c r="T36" i="11" s="1"/>
  <c r="S16" i="11"/>
  <c r="S36" i="11" s="1"/>
  <c r="Z15" i="11"/>
  <c r="Y15" i="11"/>
  <c r="X15" i="11"/>
  <c r="U15" i="11"/>
  <c r="U35" i="11" s="1"/>
  <c r="T15" i="11"/>
  <c r="T35" i="11" s="1"/>
  <c r="S15" i="11"/>
  <c r="S35" i="11" s="1"/>
  <c r="Z14" i="11"/>
  <c r="Y14" i="11"/>
  <c r="X14" i="11"/>
  <c r="U14" i="11"/>
  <c r="U34" i="11" s="1"/>
  <c r="T14" i="11"/>
  <c r="T34" i="11" s="1"/>
  <c r="S14" i="11"/>
  <c r="S34" i="11" s="1"/>
  <c r="Z13" i="11"/>
  <c r="Y13" i="11"/>
  <c r="X13" i="11"/>
  <c r="U13" i="11"/>
  <c r="U33" i="11" s="1"/>
  <c r="T13" i="11"/>
  <c r="T33" i="11" s="1"/>
  <c r="S13" i="11"/>
  <c r="S33" i="11" s="1"/>
  <c r="Z12" i="11"/>
  <c r="Y12" i="11"/>
  <c r="X12" i="11"/>
  <c r="U12" i="11"/>
  <c r="U32" i="11" s="1"/>
  <c r="T12" i="11"/>
  <c r="T32" i="11" s="1"/>
  <c r="S12" i="11"/>
  <c r="S32" i="11" s="1"/>
  <c r="Z11" i="11"/>
  <c r="Y11" i="11"/>
  <c r="X11" i="11"/>
  <c r="U11" i="11"/>
  <c r="R11" i="11" s="1"/>
  <c r="R31" i="11" s="1"/>
  <c r="T11" i="11"/>
  <c r="T31" i="11" s="1"/>
  <c r="S11" i="11"/>
  <c r="S31" i="11" s="1"/>
  <c r="Z10" i="11"/>
  <c r="Y10" i="11"/>
  <c r="X10" i="11"/>
  <c r="U10" i="11"/>
  <c r="R10" i="11" s="1"/>
  <c r="R30" i="11" s="1"/>
  <c r="T10" i="11"/>
  <c r="T30" i="11" s="1"/>
  <c r="S10" i="11"/>
  <c r="S30" i="11" s="1"/>
  <c r="Z9" i="11"/>
  <c r="Y9" i="11"/>
  <c r="X9" i="11"/>
  <c r="U9" i="11"/>
  <c r="R9" i="11" s="1"/>
  <c r="R29" i="11" s="1"/>
  <c r="T9" i="11"/>
  <c r="T29" i="11" s="1"/>
  <c r="S9" i="11"/>
  <c r="S29" i="11" s="1"/>
  <c r="Z8" i="11"/>
  <c r="Y8" i="11"/>
  <c r="X8" i="11"/>
  <c r="U8" i="11"/>
  <c r="U28" i="11" s="1"/>
  <c r="T8" i="11"/>
  <c r="T28" i="11" s="1"/>
  <c r="S8" i="11"/>
  <c r="S28" i="11" s="1"/>
  <c r="Z7" i="11"/>
  <c r="Y7" i="11"/>
  <c r="X7" i="11"/>
  <c r="U7" i="11"/>
  <c r="U27" i="11" s="1"/>
  <c r="T7" i="11"/>
  <c r="T27" i="11" s="1"/>
  <c r="S7" i="11"/>
  <c r="S27" i="11" s="1"/>
  <c r="Z6" i="11"/>
  <c r="Y6" i="11"/>
  <c r="X6" i="11"/>
  <c r="U6" i="11"/>
  <c r="R6" i="11" s="1"/>
  <c r="R26" i="11" s="1"/>
  <c r="T6" i="11"/>
  <c r="T26" i="11" s="1"/>
  <c r="S6" i="11"/>
  <c r="S26" i="11" s="1"/>
  <c r="Z5" i="11"/>
  <c r="Y5" i="11"/>
  <c r="X5" i="11"/>
  <c r="U5" i="11"/>
  <c r="R5" i="11" s="1"/>
  <c r="R25" i="11" s="1"/>
  <c r="T5" i="11"/>
  <c r="T25" i="11" s="1"/>
  <c r="S5" i="11"/>
  <c r="S25" i="11" s="1"/>
  <c r="M5" i="11"/>
  <c r="L5" i="11"/>
  <c r="B7" i="5" s="1"/>
  <c r="Z4" i="11"/>
  <c r="Q7" i="5" s="1"/>
  <c r="Y4" i="11"/>
  <c r="R7" i="4" s="1"/>
  <c r="X4" i="11"/>
  <c r="V7" i="4" s="1"/>
  <c r="U4" i="11"/>
  <c r="U24" i="11" s="1"/>
  <c r="T4" i="11"/>
  <c r="T24" i="11" s="1"/>
  <c r="S4" i="11"/>
  <c r="S24" i="11" s="1"/>
  <c r="M4" i="11"/>
  <c r="C7" i="6" s="1"/>
  <c r="L4" i="11"/>
  <c r="B7" i="6" s="1"/>
  <c r="U3" i="11"/>
  <c r="U23" i="11" s="1"/>
  <c r="T3" i="11"/>
  <c r="T23" i="11" s="1"/>
  <c r="S3" i="11"/>
  <c r="S23" i="11" s="1"/>
  <c r="R3" i="11"/>
  <c r="R23" i="11" s="1"/>
  <c r="M3" i="11"/>
  <c r="C7" i="4" s="1"/>
  <c r="L3" i="11"/>
  <c r="N3" i="11" s="1"/>
  <c r="E9" i="3" l="1"/>
  <c r="O4" i="13"/>
  <c r="R13" i="13"/>
  <c r="R33" i="13" s="1"/>
  <c r="O5" i="13"/>
  <c r="O3" i="13"/>
  <c r="Q45" i="13"/>
  <c r="Q46" i="13"/>
  <c r="R3" i="13"/>
  <c r="R23" i="13" s="1"/>
  <c r="R4" i="13"/>
  <c r="R24" i="13" s="1"/>
  <c r="R8" i="13"/>
  <c r="R28" i="13" s="1"/>
  <c r="R16" i="13"/>
  <c r="R36" i="13" s="1"/>
  <c r="R14" i="13"/>
  <c r="R34" i="13" s="1"/>
  <c r="U30" i="13"/>
  <c r="U32" i="13"/>
  <c r="U38" i="13"/>
  <c r="U29" i="13"/>
  <c r="U37" i="13"/>
  <c r="W7" i="4"/>
  <c r="R4" i="11"/>
  <c r="R15" i="11"/>
  <c r="N5" i="11"/>
  <c r="C7" i="5"/>
  <c r="Q7" i="4"/>
  <c r="P7" i="5"/>
  <c r="D8" i="3"/>
  <c r="R8" i="11"/>
  <c r="F8" i="3"/>
  <c r="R7" i="11"/>
  <c r="R12" i="11"/>
  <c r="E8" i="3"/>
  <c r="N4" i="11"/>
  <c r="O4" i="11" s="1"/>
  <c r="D7" i="6" s="1"/>
  <c r="R16" i="11"/>
  <c r="Q46" i="11"/>
  <c r="Q45" i="11"/>
  <c r="U26" i="11"/>
  <c r="R14" i="11"/>
  <c r="U25" i="11"/>
  <c r="U30" i="11"/>
  <c r="U38" i="11"/>
  <c r="R13" i="11"/>
  <c r="U29" i="11"/>
  <c r="U31" i="11"/>
  <c r="U37" i="11"/>
  <c r="Q5" i="5"/>
  <c r="Q4" i="5"/>
  <c r="Q6" i="5"/>
  <c r="P6" i="5"/>
  <c r="P5" i="5"/>
  <c r="P4" i="5"/>
  <c r="Q47" i="13" l="1"/>
  <c r="Q44" i="13"/>
  <c r="R36" i="11"/>
  <c r="O5" i="11"/>
  <c r="D7" i="5" s="1"/>
  <c r="R27" i="11"/>
  <c r="Q44" i="11" s="1"/>
  <c r="R52" i="3"/>
  <c r="O3" i="11"/>
  <c r="D7" i="4" s="1"/>
  <c r="R35" i="11"/>
  <c r="R60" i="3"/>
  <c r="R34" i="11"/>
  <c r="R32" i="11"/>
  <c r="R28" i="11"/>
  <c r="R53" i="3"/>
  <c r="R33" i="11"/>
  <c r="R24" i="11"/>
  <c r="Q47" i="11"/>
  <c r="W8" i="3"/>
  <c r="W9" i="3"/>
  <c r="W10" i="3"/>
  <c r="W11" i="3"/>
  <c r="W12" i="3"/>
  <c r="W13" i="3"/>
  <c r="W14" i="3"/>
  <c r="W15" i="3"/>
  <c r="W16" i="3"/>
  <c r="W17" i="3"/>
  <c r="W18" i="3"/>
  <c r="W19" i="3"/>
  <c r="W20" i="3"/>
  <c r="W21" i="3"/>
  <c r="W22" i="3"/>
  <c r="W23" i="3"/>
  <c r="U8" i="3"/>
  <c r="U9" i="3"/>
  <c r="U10" i="3"/>
  <c r="U11" i="3"/>
  <c r="U12" i="3"/>
  <c r="U13" i="3"/>
  <c r="U14" i="3"/>
  <c r="U15" i="3"/>
  <c r="U16" i="3"/>
  <c r="U17" i="3"/>
  <c r="U18" i="3"/>
  <c r="U19" i="3"/>
  <c r="U20" i="3"/>
  <c r="U21" i="3"/>
  <c r="U22" i="3"/>
  <c r="U23" i="3"/>
  <c r="S8" i="3"/>
  <c r="S9" i="3"/>
  <c r="S10" i="3"/>
  <c r="S11" i="3"/>
  <c r="S12" i="3"/>
  <c r="S13" i="3"/>
  <c r="S14" i="3"/>
  <c r="S15" i="3"/>
  <c r="S16" i="3"/>
  <c r="S17" i="3"/>
  <c r="S18" i="3"/>
  <c r="S19" i="3"/>
  <c r="S20" i="3"/>
  <c r="S21" i="3"/>
  <c r="S22" i="3"/>
  <c r="S23" i="3"/>
  <c r="Q5" i="3"/>
  <c r="Q8" i="3"/>
  <c r="Q9" i="3"/>
  <c r="Q10" i="3"/>
  <c r="Q11" i="3"/>
  <c r="Q14" i="3"/>
  <c r="Q15" i="3"/>
  <c r="Q16" i="3"/>
  <c r="Q17" i="3"/>
  <c r="Q18" i="3"/>
  <c r="Q19" i="3"/>
  <c r="Q21" i="3"/>
  <c r="Q22" i="3"/>
  <c r="Q23" i="3"/>
  <c r="X49" i="3"/>
  <c r="X50" i="3"/>
  <c r="X51" i="3"/>
  <c r="X52" i="3"/>
  <c r="X53" i="3"/>
  <c r="X54" i="3"/>
  <c r="X55" i="3"/>
  <c r="X56" i="3"/>
  <c r="X57" i="3"/>
  <c r="X58" i="3"/>
  <c r="X59" i="3"/>
  <c r="X60" i="3"/>
  <c r="X61" i="3"/>
  <c r="X62" i="3"/>
  <c r="X63" i="3"/>
  <c r="X48" i="3"/>
  <c r="V49" i="3"/>
  <c r="V50" i="3"/>
  <c r="V51" i="3"/>
  <c r="V52" i="3"/>
  <c r="V53" i="3"/>
  <c r="V54" i="3"/>
  <c r="V55" i="3"/>
  <c r="V56" i="3"/>
  <c r="V57" i="3"/>
  <c r="V58" i="3"/>
  <c r="V59" i="3"/>
  <c r="V60" i="3"/>
  <c r="V61" i="3"/>
  <c r="V62" i="3"/>
  <c r="V63" i="3"/>
  <c r="V48" i="3"/>
  <c r="T49" i="3"/>
  <c r="T50" i="3"/>
  <c r="T51" i="3"/>
  <c r="T52" i="3"/>
  <c r="T53" i="3"/>
  <c r="T54" i="3"/>
  <c r="T55" i="3"/>
  <c r="T56" i="3"/>
  <c r="T57" i="3"/>
  <c r="T58" i="3"/>
  <c r="T59" i="3"/>
  <c r="T60" i="3"/>
  <c r="T61" i="3"/>
  <c r="T62" i="3"/>
  <c r="T63" i="3"/>
  <c r="T48" i="3"/>
  <c r="R49" i="3"/>
  <c r="R50" i="3"/>
  <c r="R51" i="3"/>
  <c r="R54" i="3"/>
  <c r="R55" i="3"/>
  <c r="R56" i="3"/>
  <c r="R57" i="3"/>
  <c r="R58" i="3"/>
  <c r="R59" i="3"/>
  <c r="R61" i="3"/>
  <c r="R62" i="3"/>
  <c r="R63" i="3"/>
  <c r="R48" i="3"/>
  <c r="Q30" i="3"/>
  <c r="Q31" i="3"/>
  <c r="Q32" i="3"/>
  <c r="Q33" i="3"/>
  <c r="Q34" i="3"/>
  <c r="Q35" i="3"/>
  <c r="Q36" i="3"/>
  <c r="Q37" i="3"/>
  <c r="Q38" i="3"/>
  <c r="Q39" i="3"/>
  <c r="Q40" i="3"/>
  <c r="Q41" i="3"/>
  <c r="Q42" i="3"/>
  <c r="Q43" i="3"/>
  <c r="Q44" i="3"/>
  <c r="S29" i="3"/>
  <c r="S30" i="3"/>
  <c r="S31" i="3"/>
  <c r="S32" i="3"/>
  <c r="S33" i="3"/>
  <c r="S34" i="3"/>
  <c r="S35" i="3"/>
  <c r="S36" i="3"/>
  <c r="S37" i="3"/>
  <c r="S38" i="3"/>
  <c r="S39" i="3"/>
  <c r="S40" i="3"/>
  <c r="S41" i="3"/>
  <c r="S42" i="3"/>
  <c r="S43" i="3"/>
  <c r="S44" i="3"/>
  <c r="Q29" i="3"/>
  <c r="W30" i="3"/>
  <c r="W31" i="3"/>
  <c r="W32" i="3"/>
  <c r="W33" i="3"/>
  <c r="W34" i="3"/>
  <c r="W35" i="3"/>
  <c r="W36" i="3"/>
  <c r="W37" i="3"/>
  <c r="W38" i="3"/>
  <c r="W39" i="3"/>
  <c r="W40" i="3"/>
  <c r="W41" i="3"/>
  <c r="W42" i="3"/>
  <c r="W43" i="3"/>
  <c r="W44" i="3"/>
  <c r="W29" i="3"/>
  <c r="U30" i="3"/>
  <c r="U31" i="3"/>
  <c r="U32" i="3"/>
  <c r="U33" i="3"/>
  <c r="U34" i="3"/>
  <c r="U35" i="3"/>
  <c r="U36" i="3"/>
  <c r="U37" i="3"/>
  <c r="U38" i="3"/>
  <c r="U39" i="3"/>
  <c r="U40" i="3"/>
  <c r="U41" i="3"/>
  <c r="U42" i="3"/>
  <c r="U43" i="3"/>
  <c r="U44" i="3"/>
  <c r="U29" i="3"/>
  <c r="Q43" i="10"/>
  <c r="AF4" i="4"/>
  <c r="AF5" i="4"/>
  <c r="AG5" i="4" s="1"/>
  <c r="AF6" i="4"/>
  <c r="AG6" i="4" s="1"/>
  <c r="AF7" i="4"/>
  <c r="AG7" i="4" s="1"/>
  <c r="AF8" i="4"/>
  <c r="AF9" i="4"/>
  <c r="AG9" i="4" s="1"/>
  <c r="AF10" i="4"/>
  <c r="AF11" i="4"/>
  <c r="AG11" i="4" s="1"/>
  <c r="AF12" i="4"/>
  <c r="AF13" i="4"/>
  <c r="AG13" i="4" s="1"/>
  <c r="AD4" i="4"/>
  <c r="AD5" i="4"/>
  <c r="AD6" i="4"/>
  <c r="AD7" i="4"/>
  <c r="AD8" i="4"/>
  <c r="AE8" i="4" s="1"/>
  <c r="AD9" i="4"/>
  <c r="AE9" i="4" s="1"/>
  <c r="AD10" i="4"/>
  <c r="AE10" i="4" s="1"/>
  <c r="AD11" i="4"/>
  <c r="AE11" i="4" s="1"/>
  <c r="AD12" i="4"/>
  <c r="AE12" i="4" s="1"/>
  <c r="AD13" i="4"/>
  <c r="Q43" i="9"/>
  <c r="AH5" i="4"/>
  <c r="AI5" i="4" s="1"/>
  <c r="AH6" i="4"/>
  <c r="AI6" i="4" s="1"/>
  <c r="AH7" i="4"/>
  <c r="AI7" i="4" s="1"/>
  <c r="AH8" i="4"/>
  <c r="AI8" i="4" s="1"/>
  <c r="AH9" i="4"/>
  <c r="AI9" i="4" s="1"/>
  <c r="AH10" i="4"/>
  <c r="AI10" i="4" s="1"/>
  <c r="AH11" i="4"/>
  <c r="AI11" i="4" s="1"/>
  <c r="AH12" i="4"/>
  <c r="AI12" i="4" s="1"/>
  <c r="AH13" i="4"/>
  <c r="AI13" i="4" s="1"/>
  <c r="AH4" i="4"/>
  <c r="AI4" i="4" s="1"/>
  <c r="U3" i="8"/>
  <c r="U23" i="8" s="1"/>
  <c r="AG8" i="4"/>
  <c r="AG10" i="4"/>
  <c r="AG12" i="4"/>
  <c r="AG4" i="4"/>
  <c r="AE6" i="4"/>
  <c r="S3" i="8"/>
  <c r="S23" i="8" s="1"/>
  <c r="Q43" i="8"/>
  <c r="Z8" i="3"/>
  <c r="Z9" i="3"/>
  <c r="Z10" i="3"/>
  <c r="Z11" i="3"/>
  <c r="Z12" i="3"/>
  <c r="Z13" i="3"/>
  <c r="Z14" i="3"/>
  <c r="Z15" i="3"/>
  <c r="Z16" i="3"/>
  <c r="Z17" i="3"/>
  <c r="Z18" i="3"/>
  <c r="Z19" i="3"/>
  <c r="Z21" i="3"/>
  <c r="Z22" i="3"/>
  <c r="Z23" i="3"/>
  <c r="Q43" i="7"/>
  <c r="S38" i="7"/>
  <c r="S36" i="7"/>
  <c r="S34" i="7"/>
  <c r="U33" i="7"/>
  <c r="T33" i="7"/>
  <c r="S33" i="7"/>
  <c r="R33" i="7"/>
  <c r="S32" i="7"/>
  <c r="S30" i="7"/>
  <c r="Z28" i="7"/>
  <c r="Y28" i="7"/>
  <c r="X28" i="7"/>
  <c r="U28" i="7"/>
  <c r="T28" i="7"/>
  <c r="S28" i="7"/>
  <c r="R28" i="7"/>
  <c r="Z27" i="7"/>
  <c r="Y27" i="7"/>
  <c r="X27" i="7"/>
  <c r="U27" i="7"/>
  <c r="Z26" i="7"/>
  <c r="Y26" i="7"/>
  <c r="X26" i="7"/>
  <c r="T26" i="7"/>
  <c r="Z25" i="7"/>
  <c r="Y25" i="7"/>
  <c r="X25" i="7"/>
  <c r="U25" i="7"/>
  <c r="T25" i="7"/>
  <c r="S25" i="7"/>
  <c r="R25" i="7"/>
  <c r="Z24" i="7"/>
  <c r="Y24" i="7"/>
  <c r="X24" i="7"/>
  <c r="Z23" i="7"/>
  <c r="Y23" i="7"/>
  <c r="X23" i="7"/>
  <c r="Z22" i="7"/>
  <c r="Y22" i="7"/>
  <c r="X22" i="7"/>
  <c r="Z21" i="7"/>
  <c r="Y21" i="7"/>
  <c r="X21" i="7"/>
  <c r="Z20" i="7"/>
  <c r="Y20" i="7"/>
  <c r="X20" i="7"/>
  <c r="Z19" i="7"/>
  <c r="Y19" i="7"/>
  <c r="X19" i="7"/>
  <c r="Z18" i="7"/>
  <c r="Y18" i="7"/>
  <c r="X18" i="7"/>
  <c r="U18" i="7"/>
  <c r="R18" i="7" s="1"/>
  <c r="R38" i="7" s="1"/>
  <c r="T18" i="7"/>
  <c r="T38" i="7" s="1"/>
  <c r="S18" i="7"/>
  <c r="Z17" i="7"/>
  <c r="Y17" i="7"/>
  <c r="X17" i="7"/>
  <c r="U17" i="7"/>
  <c r="U37" i="7" s="1"/>
  <c r="T17" i="7"/>
  <c r="T37" i="7" s="1"/>
  <c r="S17" i="7"/>
  <c r="S37" i="7" s="1"/>
  <c r="R17" i="7"/>
  <c r="R37" i="7" s="1"/>
  <c r="Z16" i="7"/>
  <c r="Y16" i="7"/>
  <c r="X16" i="7"/>
  <c r="U16" i="7"/>
  <c r="U36" i="7" s="1"/>
  <c r="T16" i="7"/>
  <c r="T36" i="7" s="1"/>
  <c r="S16" i="7"/>
  <c r="R16" i="7"/>
  <c r="R36" i="7" s="1"/>
  <c r="Z15" i="7"/>
  <c r="Y15" i="7"/>
  <c r="X15" i="7"/>
  <c r="U15" i="7"/>
  <c r="U35" i="7" s="1"/>
  <c r="T15" i="7"/>
  <c r="T35" i="7" s="1"/>
  <c r="S15" i="7"/>
  <c r="S35" i="7" s="1"/>
  <c r="Z14" i="7"/>
  <c r="Y14" i="7"/>
  <c r="X14" i="7"/>
  <c r="U14" i="7"/>
  <c r="U34" i="7" s="1"/>
  <c r="T14" i="7"/>
  <c r="T34" i="7" s="1"/>
  <c r="S14" i="7"/>
  <c r="R14" i="7"/>
  <c r="R34" i="7" s="1"/>
  <c r="Z13" i="7"/>
  <c r="Y13" i="7"/>
  <c r="X13" i="7"/>
  <c r="U13" i="7"/>
  <c r="T13" i="7"/>
  <c r="S13" i="7"/>
  <c r="R13" i="7"/>
  <c r="Z12" i="7"/>
  <c r="Y12" i="7"/>
  <c r="X12" i="7"/>
  <c r="U12" i="7"/>
  <c r="U32" i="7" s="1"/>
  <c r="T12" i="7"/>
  <c r="T32" i="7" s="1"/>
  <c r="S12" i="7"/>
  <c r="R12" i="7"/>
  <c r="R32" i="7" s="1"/>
  <c r="Z11" i="7"/>
  <c r="Y11" i="7"/>
  <c r="X11" i="7"/>
  <c r="U11" i="7"/>
  <c r="U31" i="7" s="1"/>
  <c r="T11" i="7"/>
  <c r="T31" i="7" s="1"/>
  <c r="S11" i="7"/>
  <c r="S31" i="7" s="1"/>
  <c r="Z10" i="7"/>
  <c r="Y10" i="7"/>
  <c r="X10" i="7"/>
  <c r="U10" i="7"/>
  <c r="R10" i="7" s="1"/>
  <c r="R30" i="7" s="1"/>
  <c r="T10" i="7"/>
  <c r="T30" i="7" s="1"/>
  <c r="S10" i="7"/>
  <c r="Z9" i="7"/>
  <c r="Y9" i="7"/>
  <c r="X9" i="7"/>
  <c r="U9" i="7"/>
  <c r="U29" i="7" s="1"/>
  <c r="T9" i="7"/>
  <c r="T29" i="7" s="1"/>
  <c r="S9" i="7"/>
  <c r="S29" i="7" s="1"/>
  <c r="R9" i="7"/>
  <c r="R29" i="7" s="1"/>
  <c r="Z8" i="7"/>
  <c r="Y8" i="7"/>
  <c r="X8" i="7"/>
  <c r="U8" i="7"/>
  <c r="T8" i="7"/>
  <c r="S8" i="7"/>
  <c r="R8" i="7"/>
  <c r="Z7" i="7"/>
  <c r="Y7" i="7"/>
  <c r="X7" i="7"/>
  <c r="U7" i="7"/>
  <c r="R7" i="7" s="1"/>
  <c r="R27" i="7" s="1"/>
  <c r="T7" i="7"/>
  <c r="T27" i="7" s="1"/>
  <c r="S7" i="7"/>
  <c r="S27" i="7" s="1"/>
  <c r="Z6" i="7"/>
  <c r="Y6" i="7"/>
  <c r="X6" i="7"/>
  <c r="U6" i="7"/>
  <c r="U26" i="7" s="1"/>
  <c r="T6" i="7"/>
  <c r="S6" i="7"/>
  <c r="S26" i="7" s="1"/>
  <c r="R6" i="7"/>
  <c r="R26" i="7" s="1"/>
  <c r="Z5" i="7"/>
  <c r="Y5" i="7"/>
  <c r="X5" i="7"/>
  <c r="U5" i="7"/>
  <c r="T5" i="7"/>
  <c r="S5" i="7"/>
  <c r="R5" i="7"/>
  <c r="Z4" i="7"/>
  <c r="Y4" i="7"/>
  <c r="X4" i="7"/>
  <c r="U4" i="7"/>
  <c r="U24" i="7" s="1"/>
  <c r="T4" i="7"/>
  <c r="T24" i="7" s="1"/>
  <c r="S4" i="7"/>
  <c r="S24" i="7" s="1"/>
  <c r="R4" i="7"/>
  <c r="R24" i="7" s="1"/>
  <c r="U3" i="7"/>
  <c r="U23" i="7" s="1"/>
  <c r="T3" i="7"/>
  <c r="T23" i="7" s="1"/>
  <c r="S3" i="7"/>
  <c r="S23" i="7" s="1"/>
  <c r="R3" i="7"/>
  <c r="R23" i="7" s="1"/>
  <c r="Z28" i="8"/>
  <c r="Y28" i="8"/>
  <c r="X28" i="8"/>
  <c r="Z27" i="8"/>
  <c r="Y27" i="8"/>
  <c r="X27" i="8"/>
  <c r="Z26" i="8"/>
  <c r="Y26" i="8"/>
  <c r="X26" i="8"/>
  <c r="Z25" i="8"/>
  <c r="Y25" i="8"/>
  <c r="X25" i="8"/>
  <c r="Z24" i="8"/>
  <c r="Y24" i="8"/>
  <c r="X24" i="8"/>
  <c r="Z23" i="8"/>
  <c r="Y23" i="8"/>
  <c r="X23" i="8"/>
  <c r="Z22" i="8"/>
  <c r="Y22" i="8"/>
  <c r="X22" i="8"/>
  <c r="Z21" i="8"/>
  <c r="Y21" i="8"/>
  <c r="X21" i="8"/>
  <c r="Z20" i="8"/>
  <c r="Y20" i="8"/>
  <c r="X20" i="8"/>
  <c r="Z19" i="8"/>
  <c r="Y19" i="8"/>
  <c r="X19" i="8"/>
  <c r="Z18" i="8"/>
  <c r="Y18" i="8"/>
  <c r="X18" i="8"/>
  <c r="U18" i="8"/>
  <c r="R18" i="8" s="1"/>
  <c r="R38" i="8" s="1"/>
  <c r="T18" i="8"/>
  <c r="T38" i="8" s="1"/>
  <c r="S18" i="8"/>
  <c r="S38" i="8" s="1"/>
  <c r="Z17" i="8"/>
  <c r="Y17" i="8"/>
  <c r="X17" i="8"/>
  <c r="U17" i="8"/>
  <c r="R17" i="8" s="1"/>
  <c r="R37" i="8" s="1"/>
  <c r="T17" i="8"/>
  <c r="T37" i="8" s="1"/>
  <c r="S17" i="8"/>
  <c r="S37" i="8" s="1"/>
  <c r="Z16" i="8"/>
  <c r="Y16" i="8"/>
  <c r="X16" i="8"/>
  <c r="U16" i="8"/>
  <c r="U36" i="8" s="1"/>
  <c r="T16" i="8"/>
  <c r="T36" i="8" s="1"/>
  <c r="S16" i="8"/>
  <c r="S36" i="8" s="1"/>
  <c r="R16" i="8"/>
  <c r="R36" i="8" s="1"/>
  <c r="Z15" i="8"/>
  <c r="Y15" i="8"/>
  <c r="X15" i="8"/>
  <c r="U15" i="8"/>
  <c r="U35" i="8" s="1"/>
  <c r="T15" i="8"/>
  <c r="T35" i="8" s="1"/>
  <c r="S15" i="8"/>
  <c r="S35" i="8" s="1"/>
  <c r="R15" i="8"/>
  <c r="R35" i="8" s="1"/>
  <c r="Z14" i="8"/>
  <c r="Y14" i="8"/>
  <c r="X14" i="8"/>
  <c r="U14" i="8"/>
  <c r="U34" i="8" s="1"/>
  <c r="T14" i="8"/>
  <c r="T34" i="8" s="1"/>
  <c r="S14" i="8"/>
  <c r="S34" i="8" s="1"/>
  <c r="Z13" i="8"/>
  <c r="Y13" i="8"/>
  <c r="X13" i="8"/>
  <c r="U13" i="8"/>
  <c r="R13" i="8" s="1"/>
  <c r="R33" i="8" s="1"/>
  <c r="T13" i="8"/>
  <c r="T33" i="8" s="1"/>
  <c r="S13" i="8"/>
  <c r="S33" i="8" s="1"/>
  <c r="Z12" i="8"/>
  <c r="Y12" i="8"/>
  <c r="X12" i="8"/>
  <c r="U12" i="8"/>
  <c r="R12" i="8" s="1"/>
  <c r="R32" i="8" s="1"/>
  <c r="T12" i="8"/>
  <c r="T32" i="8" s="1"/>
  <c r="S12" i="8"/>
  <c r="S32" i="8" s="1"/>
  <c r="Z11" i="8"/>
  <c r="Y11" i="8"/>
  <c r="X11" i="8"/>
  <c r="U11" i="8"/>
  <c r="U31" i="8" s="1"/>
  <c r="T11" i="8"/>
  <c r="T31" i="8" s="1"/>
  <c r="S11" i="8"/>
  <c r="S31" i="8" s="1"/>
  <c r="Z10" i="8"/>
  <c r="Y10" i="8"/>
  <c r="X10" i="8"/>
  <c r="U10" i="8"/>
  <c r="R10" i="8" s="1"/>
  <c r="R30" i="8" s="1"/>
  <c r="T10" i="8"/>
  <c r="T30" i="8" s="1"/>
  <c r="S10" i="8"/>
  <c r="S30" i="8" s="1"/>
  <c r="Z9" i="8"/>
  <c r="Y9" i="8"/>
  <c r="X9" i="8"/>
  <c r="U9" i="8"/>
  <c r="R9" i="8" s="1"/>
  <c r="R29" i="8" s="1"/>
  <c r="T9" i="8"/>
  <c r="T29" i="8" s="1"/>
  <c r="S9" i="8"/>
  <c r="S29" i="8" s="1"/>
  <c r="Z8" i="8"/>
  <c r="Y8" i="8"/>
  <c r="X8" i="8"/>
  <c r="U8" i="8"/>
  <c r="U28" i="8" s="1"/>
  <c r="T8" i="8"/>
  <c r="T28" i="8" s="1"/>
  <c r="S8" i="8"/>
  <c r="S28" i="8" s="1"/>
  <c r="R8" i="8"/>
  <c r="R28" i="8" s="1"/>
  <c r="Z7" i="8"/>
  <c r="Y7" i="8"/>
  <c r="X7" i="8"/>
  <c r="U7" i="8"/>
  <c r="R7" i="8" s="1"/>
  <c r="R27" i="8" s="1"/>
  <c r="T7" i="8"/>
  <c r="T27" i="8" s="1"/>
  <c r="S7" i="8"/>
  <c r="S27" i="8" s="1"/>
  <c r="Z6" i="8"/>
  <c r="Y6" i="8"/>
  <c r="X6" i="8"/>
  <c r="U6" i="8"/>
  <c r="U26" i="8" s="1"/>
  <c r="T6" i="8"/>
  <c r="T26" i="8" s="1"/>
  <c r="S6" i="8"/>
  <c r="S26" i="8" s="1"/>
  <c r="R6" i="8"/>
  <c r="R26" i="8" s="1"/>
  <c r="Z5" i="8"/>
  <c r="Y5" i="8"/>
  <c r="X5" i="8"/>
  <c r="U5" i="8"/>
  <c r="R5" i="8" s="1"/>
  <c r="R25" i="8" s="1"/>
  <c r="T5" i="8"/>
  <c r="T25" i="8" s="1"/>
  <c r="S5" i="8"/>
  <c r="S25" i="8" s="1"/>
  <c r="Z4" i="8"/>
  <c r="W4" i="4" s="1"/>
  <c r="Y4" i="8"/>
  <c r="R4" i="4" s="1"/>
  <c r="X4" i="8"/>
  <c r="V4" i="4" s="1"/>
  <c r="U4" i="8"/>
  <c r="U24" i="8" s="1"/>
  <c r="T4" i="8"/>
  <c r="T24" i="8" s="1"/>
  <c r="S4" i="8"/>
  <c r="S24" i="8" s="1"/>
  <c r="T3" i="8"/>
  <c r="T23" i="8" s="1"/>
  <c r="Z28" i="9"/>
  <c r="Y28" i="9"/>
  <c r="X28" i="9"/>
  <c r="Z27" i="9"/>
  <c r="Y27" i="9"/>
  <c r="X27" i="9"/>
  <c r="Z26" i="9"/>
  <c r="Y26" i="9"/>
  <c r="X26" i="9"/>
  <c r="Z25" i="9"/>
  <c r="Y25" i="9"/>
  <c r="X25" i="9"/>
  <c r="Z24" i="9"/>
  <c r="Y24" i="9"/>
  <c r="X24" i="9"/>
  <c r="Z23" i="9"/>
  <c r="Y23" i="9"/>
  <c r="X23" i="9"/>
  <c r="Z22" i="9"/>
  <c r="Y22" i="9"/>
  <c r="X22" i="9"/>
  <c r="Z21" i="9"/>
  <c r="Y21" i="9"/>
  <c r="X21" i="9"/>
  <c r="Z20" i="9"/>
  <c r="Y20" i="9"/>
  <c r="X20" i="9"/>
  <c r="Z19" i="9"/>
  <c r="Y19" i="9"/>
  <c r="X19" i="9"/>
  <c r="Z18" i="9"/>
  <c r="Y18" i="9"/>
  <c r="X18" i="9"/>
  <c r="U18" i="9"/>
  <c r="R18" i="9" s="1"/>
  <c r="R38" i="9" s="1"/>
  <c r="T18" i="9"/>
  <c r="T38" i="9" s="1"/>
  <c r="S18" i="9"/>
  <c r="S38" i="9" s="1"/>
  <c r="Z17" i="9"/>
  <c r="Y17" i="9"/>
  <c r="X17" i="9"/>
  <c r="U17" i="9"/>
  <c r="R17" i="9" s="1"/>
  <c r="R37" i="9" s="1"/>
  <c r="T17" i="9"/>
  <c r="T37" i="9" s="1"/>
  <c r="S17" i="9"/>
  <c r="S37" i="9" s="1"/>
  <c r="Z16" i="9"/>
  <c r="Y16" i="9"/>
  <c r="X16" i="9"/>
  <c r="U16" i="9"/>
  <c r="U36" i="9" s="1"/>
  <c r="T16" i="9"/>
  <c r="T36" i="9" s="1"/>
  <c r="S16" i="9"/>
  <c r="S36" i="9" s="1"/>
  <c r="Z15" i="9"/>
  <c r="Y15" i="9"/>
  <c r="X15" i="9"/>
  <c r="U15" i="9"/>
  <c r="U35" i="9" s="1"/>
  <c r="T15" i="9"/>
  <c r="T35" i="9" s="1"/>
  <c r="S15" i="9"/>
  <c r="S35" i="9" s="1"/>
  <c r="Z14" i="9"/>
  <c r="Y14" i="9"/>
  <c r="X14" i="9"/>
  <c r="U14" i="9"/>
  <c r="R14" i="9" s="1"/>
  <c r="R34" i="9" s="1"/>
  <c r="T14" i="9"/>
  <c r="T34" i="9" s="1"/>
  <c r="S14" i="9"/>
  <c r="S34" i="9" s="1"/>
  <c r="Z13" i="9"/>
  <c r="Y13" i="9"/>
  <c r="X13" i="9"/>
  <c r="U13" i="9"/>
  <c r="R13" i="9" s="1"/>
  <c r="R33" i="9" s="1"/>
  <c r="T13" i="9"/>
  <c r="T33" i="9" s="1"/>
  <c r="S13" i="9"/>
  <c r="S33" i="9" s="1"/>
  <c r="Z12" i="9"/>
  <c r="Y12" i="9"/>
  <c r="X12" i="9"/>
  <c r="U12" i="9"/>
  <c r="R12" i="9" s="1"/>
  <c r="R32" i="9" s="1"/>
  <c r="T12" i="9"/>
  <c r="T32" i="9" s="1"/>
  <c r="S12" i="9"/>
  <c r="S32" i="9" s="1"/>
  <c r="Z11" i="9"/>
  <c r="Y11" i="9"/>
  <c r="X11" i="9"/>
  <c r="U11" i="9"/>
  <c r="U31" i="9" s="1"/>
  <c r="T11" i="9"/>
  <c r="T31" i="9" s="1"/>
  <c r="S11" i="9"/>
  <c r="S31" i="9" s="1"/>
  <c r="Z10" i="9"/>
  <c r="Y10" i="9"/>
  <c r="X10" i="9"/>
  <c r="U10" i="9"/>
  <c r="U30" i="9" s="1"/>
  <c r="T10" i="9"/>
  <c r="T30" i="9" s="1"/>
  <c r="S10" i="9"/>
  <c r="S30" i="9" s="1"/>
  <c r="Z9" i="9"/>
  <c r="Y9" i="9"/>
  <c r="X9" i="9"/>
  <c r="U9" i="9"/>
  <c r="U29" i="9" s="1"/>
  <c r="T9" i="9"/>
  <c r="T29" i="9" s="1"/>
  <c r="S9" i="9"/>
  <c r="S29" i="9" s="1"/>
  <c r="Z8" i="9"/>
  <c r="Y8" i="9"/>
  <c r="X8" i="9"/>
  <c r="U8" i="9"/>
  <c r="U28" i="9" s="1"/>
  <c r="T8" i="9"/>
  <c r="T28" i="9" s="1"/>
  <c r="S8" i="9"/>
  <c r="S28" i="9" s="1"/>
  <c r="Z7" i="9"/>
  <c r="Y7" i="9"/>
  <c r="X7" i="9"/>
  <c r="U7" i="9"/>
  <c r="R7" i="9" s="1"/>
  <c r="R27" i="9" s="1"/>
  <c r="T7" i="9"/>
  <c r="T27" i="9" s="1"/>
  <c r="S7" i="9"/>
  <c r="S27" i="9" s="1"/>
  <c r="Z6" i="9"/>
  <c r="Y6" i="9"/>
  <c r="X6" i="9"/>
  <c r="U6" i="9"/>
  <c r="R6" i="9" s="1"/>
  <c r="R26" i="9" s="1"/>
  <c r="T6" i="9"/>
  <c r="T26" i="9" s="1"/>
  <c r="S6" i="9"/>
  <c r="S26" i="9" s="1"/>
  <c r="Z5" i="9"/>
  <c r="Y5" i="9"/>
  <c r="X5" i="9"/>
  <c r="U5" i="9"/>
  <c r="R5" i="9" s="1"/>
  <c r="R25" i="9" s="1"/>
  <c r="T5" i="9"/>
  <c r="T25" i="9" s="1"/>
  <c r="S5" i="9"/>
  <c r="S25" i="9" s="1"/>
  <c r="Z4" i="9"/>
  <c r="W5" i="4" s="1"/>
  <c r="Y4" i="9"/>
  <c r="X4" i="9"/>
  <c r="U4" i="9"/>
  <c r="R4" i="9" s="1"/>
  <c r="R24" i="9" s="1"/>
  <c r="T4" i="9"/>
  <c r="T24" i="9" s="1"/>
  <c r="S4" i="9"/>
  <c r="S24" i="9" s="1"/>
  <c r="U3" i="9"/>
  <c r="U23" i="9" s="1"/>
  <c r="T3" i="9"/>
  <c r="T23" i="9" s="1"/>
  <c r="S3" i="9"/>
  <c r="S23" i="9" s="1"/>
  <c r="K47" i="3"/>
  <c r="A6" i="6"/>
  <c r="A6" i="5"/>
  <c r="A6" i="4"/>
  <c r="A5" i="6"/>
  <c r="A4" i="6"/>
  <c r="A5" i="5"/>
  <c r="A4" i="5"/>
  <c r="C7" i="3"/>
  <c r="B7" i="3"/>
  <c r="Z28" i="10"/>
  <c r="Y28" i="10"/>
  <c r="X28" i="10"/>
  <c r="Z27" i="10"/>
  <c r="Y27" i="10"/>
  <c r="X27" i="10"/>
  <c r="Z26" i="10"/>
  <c r="Y26" i="10"/>
  <c r="X26" i="10"/>
  <c r="Z25" i="10"/>
  <c r="Y25" i="10"/>
  <c r="X25" i="10"/>
  <c r="Z24" i="10"/>
  <c r="Y24" i="10"/>
  <c r="X24" i="10"/>
  <c r="Z23" i="10"/>
  <c r="Y23" i="10"/>
  <c r="X23" i="10"/>
  <c r="Z22" i="10"/>
  <c r="Y22" i="10"/>
  <c r="X22" i="10"/>
  <c r="Z21" i="10"/>
  <c r="Y21" i="10"/>
  <c r="X21" i="10"/>
  <c r="Z20" i="10"/>
  <c r="Y20" i="10"/>
  <c r="X20" i="10"/>
  <c r="Z19" i="10"/>
  <c r="Y19" i="10"/>
  <c r="X19" i="10"/>
  <c r="Z18" i="10"/>
  <c r="Y18" i="10"/>
  <c r="X18" i="10"/>
  <c r="U18" i="10"/>
  <c r="R18" i="10" s="1"/>
  <c r="R38" i="10" s="1"/>
  <c r="T18" i="10"/>
  <c r="T38" i="10" s="1"/>
  <c r="S18" i="10"/>
  <c r="S38" i="10" s="1"/>
  <c r="Z17" i="10"/>
  <c r="Y17" i="10"/>
  <c r="X17" i="10"/>
  <c r="U17" i="10"/>
  <c r="R17" i="10" s="1"/>
  <c r="R37" i="10" s="1"/>
  <c r="T17" i="10"/>
  <c r="T37" i="10" s="1"/>
  <c r="S17" i="10"/>
  <c r="S37" i="10" s="1"/>
  <c r="Z16" i="10"/>
  <c r="Y16" i="10"/>
  <c r="X16" i="10"/>
  <c r="U16" i="10"/>
  <c r="U36" i="10" s="1"/>
  <c r="T16" i="10"/>
  <c r="T36" i="10" s="1"/>
  <c r="S16" i="10"/>
  <c r="S36" i="10" s="1"/>
  <c r="Z15" i="10"/>
  <c r="Y15" i="10"/>
  <c r="X15" i="10"/>
  <c r="U15" i="10"/>
  <c r="U35" i="10" s="1"/>
  <c r="T15" i="10"/>
  <c r="T35" i="10" s="1"/>
  <c r="S15" i="10"/>
  <c r="S35" i="10" s="1"/>
  <c r="Z14" i="10"/>
  <c r="Y14" i="10"/>
  <c r="X14" i="10"/>
  <c r="U14" i="10"/>
  <c r="U34" i="10" s="1"/>
  <c r="T14" i="10"/>
  <c r="T34" i="10" s="1"/>
  <c r="S14" i="10"/>
  <c r="S34" i="10" s="1"/>
  <c r="Z13" i="10"/>
  <c r="Y13" i="10"/>
  <c r="X13" i="10"/>
  <c r="U13" i="10"/>
  <c r="R13" i="10" s="1"/>
  <c r="R33" i="10" s="1"/>
  <c r="T13" i="10"/>
  <c r="T33" i="10" s="1"/>
  <c r="S13" i="10"/>
  <c r="S33" i="10" s="1"/>
  <c r="Z12" i="10"/>
  <c r="Y12" i="10"/>
  <c r="X12" i="10"/>
  <c r="U12" i="10"/>
  <c r="U32" i="10" s="1"/>
  <c r="T12" i="10"/>
  <c r="T32" i="10" s="1"/>
  <c r="S12" i="10"/>
  <c r="S32" i="10" s="1"/>
  <c r="Z11" i="10"/>
  <c r="Y11" i="10"/>
  <c r="X11" i="10"/>
  <c r="U11" i="10"/>
  <c r="U31" i="10" s="1"/>
  <c r="T11" i="10"/>
  <c r="T31" i="10" s="1"/>
  <c r="S11" i="10"/>
  <c r="S31" i="10" s="1"/>
  <c r="Z10" i="10"/>
  <c r="Y10" i="10"/>
  <c r="X10" i="10"/>
  <c r="U10" i="10"/>
  <c r="R10" i="10" s="1"/>
  <c r="R30" i="10" s="1"/>
  <c r="T10" i="10"/>
  <c r="T30" i="10" s="1"/>
  <c r="S10" i="10"/>
  <c r="S30" i="10" s="1"/>
  <c r="Z9" i="10"/>
  <c r="Y9" i="10"/>
  <c r="X9" i="10"/>
  <c r="U9" i="10"/>
  <c r="R9" i="10" s="1"/>
  <c r="R29" i="10" s="1"/>
  <c r="T9" i="10"/>
  <c r="T29" i="10" s="1"/>
  <c r="S9" i="10"/>
  <c r="S29" i="10" s="1"/>
  <c r="Z8" i="10"/>
  <c r="Y8" i="10"/>
  <c r="X8" i="10"/>
  <c r="U8" i="10"/>
  <c r="U28" i="10" s="1"/>
  <c r="T8" i="10"/>
  <c r="T28" i="10" s="1"/>
  <c r="S8" i="10"/>
  <c r="S28" i="10" s="1"/>
  <c r="Z7" i="10"/>
  <c r="Y7" i="10"/>
  <c r="X7" i="10"/>
  <c r="U7" i="10"/>
  <c r="R7" i="10" s="1"/>
  <c r="R27" i="10" s="1"/>
  <c r="T7" i="10"/>
  <c r="T27" i="10" s="1"/>
  <c r="S7" i="10"/>
  <c r="S27" i="10" s="1"/>
  <c r="Z6" i="10"/>
  <c r="Y6" i="10"/>
  <c r="X6" i="10"/>
  <c r="U6" i="10"/>
  <c r="R6" i="10" s="1"/>
  <c r="R26" i="10" s="1"/>
  <c r="T6" i="10"/>
  <c r="T26" i="10" s="1"/>
  <c r="S6" i="10"/>
  <c r="S26" i="10" s="1"/>
  <c r="Z5" i="10"/>
  <c r="Y5" i="10"/>
  <c r="X5" i="10"/>
  <c r="U5" i="10"/>
  <c r="U25" i="10" s="1"/>
  <c r="T5" i="10"/>
  <c r="T25" i="10" s="1"/>
  <c r="S5" i="10"/>
  <c r="S25" i="10" s="1"/>
  <c r="M5" i="10"/>
  <c r="C6" i="5" s="1"/>
  <c r="L5" i="10"/>
  <c r="Z4" i="10"/>
  <c r="Y4" i="10"/>
  <c r="X4" i="10"/>
  <c r="U4" i="10"/>
  <c r="U24" i="10" s="1"/>
  <c r="T4" i="10"/>
  <c r="T24" i="10" s="1"/>
  <c r="S4" i="10"/>
  <c r="S24" i="10" s="1"/>
  <c r="M4" i="10"/>
  <c r="C6" i="6" s="1"/>
  <c r="L4" i="10"/>
  <c r="B6" i="6" s="1"/>
  <c r="U3" i="10"/>
  <c r="U23" i="10" s="1"/>
  <c r="T3" i="10"/>
  <c r="T23" i="10" s="1"/>
  <c r="S3" i="10"/>
  <c r="S23" i="10" s="1"/>
  <c r="M3" i="10"/>
  <c r="C6" i="4" s="1"/>
  <c r="L3" i="10"/>
  <c r="N3" i="10" s="1"/>
  <c r="K21" i="2"/>
  <c r="J21" i="2"/>
  <c r="I21" i="2"/>
  <c r="H21" i="2"/>
  <c r="G21" i="2"/>
  <c r="F21" i="2"/>
  <c r="E21" i="2"/>
  <c r="D21" i="2"/>
  <c r="A5" i="4"/>
  <c r="C4" i="4"/>
  <c r="A4" i="4"/>
  <c r="C6" i="3"/>
  <c r="B6" i="3"/>
  <c r="C5" i="3"/>
  <c r="B5" i="3"/>
  <c r="M5" i="9"/>
  <c r="C5" i="5" s="1"/>
  <c r="L5" i="9"/>
  <c r="M4" i="9"/>
  <c r="C5" i="6" s="1"/>
  <c r="L4" i="9"/>
  <c r="M3" i="9"/>
  <c r="C5" i="4" s="1"/>
  <c r="L3" i="9"/>
  <c r="V18" i="2"/>
  <c r="U18" i="2"/>
  <c r="M5" i="8"/>
  <c r="C4" i="5" s="1"/>
  <c r="L5" i="8"/>
  <c r="B4" i="5" s="1"/>
  <c r="M4" i="8"/>
  <c r="C4" i="6" s="1"/>
  <c r="L4" i="8"/>
  <c r="B4" i="6" s="1"/>
  <c r="M3" i="8"/>
  <c r="L3" i="8"/>
  <c r="N3" i="8" s="1"/>
  <c r="M5" i="7"/>
  <c r="L5" i="7"/>
  <c r="M4" i="7"/>
  <c r="L4" i="7"/>
  <c r="M3" i="7"/>
  <c r="L3" i="7"/>
  <c r="V17" i="2"/>
  <c r="U17" i="2"/>
  <c r="V16" i="2"/>
  <c r="U16" i="2"/>
  <c r="V15" i="2"/>
  <c r="U15" i="2"/>
  <c r="V14" i="2"/>
  <c r="U14" i="2"/>
  <c r="V13" i="2"/>
  <c r="U13" i="2"/>
  <c r="V12" i="2"/>
  <c r="U12" i="2"/>
  <c r="V11" i="2"/>
  <c r="U11" i="2"/>
  <c r="V10" i="2"/>
  <c r="U10" i="2"/>
  <c r="V9" i="2"/>
  <c r="U9" i="2"/>
  <c r="V8" i="2"/>
  <c r="U8" i="2"/>
  <c r="V7" i="2"/>
  <c r="U7" i="2"/>
  <c r="V6" i="2"/>
  <c r="U6" i="2"/>
  <c r="V5" i="2"/>
  <c r="U5" i="2"/>
  <c r="V4" i="2"/>
  <c r="U4" i="2"/>
  <c r="V3" i="2"/>
  <c r="U3" i="2"/>
  <c r="Q13" i="3" l="1"/>
  <c r="Q20" i="3"/>
  <c r="Q12" i="3"/>
  <c r="V6" i="4"/>
  <c r="R12" i="10"/>
  <c r="R32" i="10" s="1"/>
  <c r="R11" i="10"/>
  <c r="R31" i="10" s="1"/>
  <c r="R6" i="4"/>
  <c r="U33" i="10"/>
  <c r="N3" i="9"/>
  <c r="V5" i="4"/>
  <c r="V30" i="4" s="1"/>
  <c r="N5" i="9"/>
  <c r="O4" i="9" s="1"/>
  <c r="D5" i="6" s="1"/>
  <c r="R8" i="9"/>
  <c r="R28" i="9" s="1"/>
  <c r="R16" i="9"/>
  <c r="R36" i="9" s="1"/>
  <c r="B5" i="5"/>
  <c r="H6" i="5" s="1"/>
  <c r="R5" i="4"/>
  <c r="R30" i="4" s="1"/>
  <c r="U33" i="9"/>
  <c r="AB7" i="4"/>
  <c r="AC7" i="4" s="1"/>
  <c r="AB11" i="4"/>
  <c r="AC11" i="4" s="1"/>
  <c r="AB4" i="4"/>
  <c r="AC4" i="4" s="1"/>
  <c r="AB13" i="4"/>
  <c r="AC13" i="4" s="1"/>
  <c r="AB5" i="4"/>
  <c r="AC5" i="4" s="1"/>
  <c r="AB6" i="4"/>
  <c r="AC6" i="4" s="1"/>
  <c r="AB12" i="4"/>
  <c r="AC12" i="4" s="1"/>
  <c r="AE7" i="4"/>
  <c r="AB10" i="4"/>
  <c r="AC10" i="4" s="1"/>
  <c r="AE13" i="4"/>
  <c r="AE5" i="4"/>
  <c r="AB9" i="4"/>
  <c r="AC9" i="4" s="1"/>
  <c r="AE4" i="4"/>
  <c r="AB8" i="4"/>
  <c r="AC8" i="4" s="1"/>
  <c r="W6" i="4"/>
  <c r="W30" i="4" s="1"/>
  <c r="U30" i="10"/>
  <c r="U27" i="10"/>
  <c r="U37" i="10"/>
  <c r="U29" i="10"/>
  <c r="U38" i="10"/>
  <c r="U26" i="10"/>
  <c r="N4" i="9"/>
  <c r="U25" i="9"/>
  <c r="Q5" i="4"/>
  <c r="B5" i="4"/>
  <c r="R3" i="9"/>
  <c r="R23" i="9" s="1"/>
  <c r="R11" i="9"/>
  <c r="R31" i="9" s="1"/>
  <c r="B5" i="6"/>
  <c r="H6" i="6" s="1"/>
  <c r="R10" i="9"/>
  <c r="R30" i="9" s="1"/>
  <c r="Q4" i="4"/>
  <c r="D5" i="3"/>
  <c r="R4" i="8"/>
  <c r="R24" i="8" s="1"/>
  <c r="R14" i="8"/>
  <c r="R34" i="8" s="1"/>
  <c r="U25" i="8"/>
  <c r="F5" i="3"/>
  <c r="U27" i="8"/>
  <c r="U33" i="8"/>
  <c r="R3" i="8"/>
  <c r="R23" i="8" s="1"/>
  <c r="B4" i="4"/>
  <c r="Q46" i="7"/>
  <c r="Q45" i="7"/>
  <c r="R15" i="7"/>
  <c r="R35" i="7" s="1"/>
  <c r="U30" i="7"/>
  <c r="Q47" i="7" s="1"/>
  <c r="U38" i="7"/>
  <c r="R11" i="7"/>
  <c r="R31" i="7" s="1"/>
  <c r="Q44" i="7" s="1"/>
  <c r="Q45" i="8"/>
  <c r="Q46" i="8"/>
  <c r="U30" i="8"/>
  <c r="U32" i="8"/>
  <c r="U38" i="8"/>
  <c r="R11" i="8"/>
  <c r="R31" i="8" s="1"/>
  <c r="U29" i="8"/>
  <c r="U37" i="8"/>
  <c r="Q45" i="9"/>
  <c r="Q46" i="9"/>
  <c r="R9" i="9"/>
  <c r="R29" i="9" s="1"/>
  <c r="U27" i="9"/>
  <c r="R15" i="9"/>
  <c r="R35" i="9" s="1"/>
  <c r="U26" i="9"/>
  <c r="U32" i="9"/>
  <c r="U34" i="9"/>
  <c r="U38" i="9"/>
  <c r="U24" i="9"/>
  <c r="U37" i="9"/>
  <c r="F7" i="3"/>
  <c r="R38" i="3"/>
  <c r="T38" i="3"/>
  <c r="T30" i="3"/>
  <c r="V38" i="3"/>
  <c r="V30" i="3"/>
  <c r="X38" i="3"/>
  <c r="X30" i="3"/>
  <c r="T29" i="3"/>
  <c r="T37" i="3"/>
  <c r="V29" i="3"/>
  <c r="V37" i="3"/>
  <c r="X29" i="3"/>
  <c r="X37" i="3"/>
  <c r="Q6" i="4"/>
  <c r="R44" i="3"/>
  <c r="T44" i="3"/>
  <c r="T36" i="3"/>
  <c r="V44" i="3"/>
  <c r="X44" i="3"/>
  <c r="B6" i="4"/>
  <c r="N4" i="10"/>
  <c r="N5" i="10"/>
  <c r="R43" i="3"/>
  <c r="T43" i="3"/>
  <c r="T35" i="3"/>
  <c r="V43" i="3"/>
  <c r="V35" i="3"/>
  <c r="X43" i="3"/>
  <c r="X35" i="3"/>
  <c r="T42" i="3"/>
  <c r="T34" i="3"/>
  <c r="V42" i="3"/>
  <c r="V34" i="3"/>
  <c r="X42" i="3"/>
  <c r="X34" i="3"/>
  <c r="R33" i="3"/>
  <c r="T41" i="3"/>
  <c r="T33" i="3"/>
  <c r="V41" i="3"/>
  <c r="V33" i="3"/>
  <c r="X41" i="3"/>
  <c r="X33" i="3"/>
  <c r="R32" i="3"/>
  <c r="T40" i="3"/>
  <c r="T32" i="3"/>
  <c r="V40" i="3"/>
  <c r="V32" i="3"/>
  <c r="X40" i="3"/>
  <c r="X32" i="3"/>
  <c r="B6" i="5"/>
  <c r="F4" i="5" s="1"/>
  <c r="R8" i="10"/>
  <c r="R28" i="10" s="1"/>
  <c r="R14" i="10"/>
  <c r="R34" i="10" s="1"/>
  <c r="D7" i="3"/>
  <c r="R39" i="3"/>
  <c r="T39" i="3"/>
  <c r="T31" i="3"/>
  <c r="V39" i="3"/>
  <c r="V31" i="3"/>
  <c r="F4" i="6"/>
  <c r="G4" i="5"/>
  <c r="I6" i="3"/>
  <c r="R16" i="10"/>
  <c r="R36" i="10" s="1"/>
  <c r="R5" i="10"/>
  <c r="R25" i="10" s="1"/>
  <c r="Q45" i="10"/>
  <c r="Q46" i="10"/>
  <c r="R3" i="10"/>
  <c r="R23" i="10" s="1"/>
  <c r="R4" i="10"/>
  <c r="R24" i="10" s="1"/>
  <c r="R15" i="10"/>
  <c r="R35" i="10" s="1"/>
  <c r="G4" i="4"/>
  <c r="D6" i="3"/>
  <c r="F6" i="3"/>
  <c r="X13" i="3"/>
  <c r="N4" i="8"/>
  <c r="N5" i="8"/>
  <c r="O5" i="8" s="1"/>
  <c r="D4" i="5" s="1"/>
  <c r="O4" i="8"/>
  <c r="D4" i="6" s="1"/>
  <c r="P30" i="5"/>
  <c r="G4" i="6"/>
  <c r="Q30" i="5"/>
  <c r="N5" i="7"/>
  <c r="N3" i="7"/>
  <c r="N4" i="7"/>
  <c r="T18" i="3" l="1"/>
  <c r="V14" i="3"/>
  <c r="E7" i="3"/>
  <c r="T9" i="3"/>
  <c r="R36" i="3"/>
  <c r="O3" i="9"/>
  <c r="D5" i="4" s="1"/>
  <c r="O5" i="9"/>
  <c r="D5" i="5" s="1"/>
  <c r="R35" i="3"/>
  <c r="F4" i="4"/>
  <c r="Q30" i="4"/>
  <c r="Q31" i="4" s="1"/>
  <c r="T22" i="3"/>
  <c r="O3" i="10"/>
  <c r="D6" i="4" s="1"/>
  <c r="R22" i="3"/>
  <c r="AC22" i="3" s="1"/>
  <c r="AE22" i="3" s="1"/>
  <c r="R18" i="3"/>
  <c r="AC18" i="3" s="1"/>
  <c r="AE18" i="3" s="1"/>
  <c r="V9" i="3"/>
  <c r="T21" i="3"/>
  <c r="Q44" i="8"/>
  <c r="X11" i="3"/>
  <c r="J6" i="2" s="1"/>
  <c r="J25" i="2" s="1"/>
  <c r="T15" i="3"/>
  <c r="V19" i="3"/>
  <c r="X8" i="3"/>
  <c r="D4" i="4"/>
  <c r="V20" i="3"/>
  <c r="V8" i="3"/>
  <c r="Q47" i="8"/>
  <c r="T12" i="3"/>
  <c r="R37" i="3"/>
  <c r="R17" i="3"/>
  <c r="AC17" i="3" s="1"/>
  <c r="AE17" i="3" s="1"/>
  <c r="X22" i="3"/>
  <c r="V11" i="3"/>
  <c r="T19" i="3"/>
  <c r="V23" i="3"/>
  <c r="Q44" i="9"/>
  <c r="Q47" i="9"/>
  <c r="T16" i="3"/>
  <c r="X9" i="3"/>
  <c r="X19" i="3"/>
  <c r="T20" i="3"/>
  <c r="T8" i="3"/>
  <c r="V17" i="3"/>
  <c r="V21" i="3"/>
  <c r="T11" i="3"/>
  <c r="T13" i="3"/>
  <c r="T23" i="3"/>
  <c r="T17" i="3"/>
  <c r="R15" i="3"/>
  <c r="AC15" i="3" s="1"/>
  <c r="AE15" i="3" s="1"/>
  <c r="T10" i="3"/>
  <c r="V12" i="3"/>
  <c r="X14" i="3"/>
  <c r="V16" i="3"/>
  <c r="V15" i="3"/>
  <c r="V36" i="3"/>
  <c r="X15" i="3"/>
  <c r="X36" i="3"/>
  <c r="X16" i="3"/>
  <c r="V18" i="3"/>
  <c r="X21" i="3"/>
  <c r="V10" i="3"/>
  <c r="V22" i="3"/>
  <c r="X12" i="3"/>
  <c r="V13" i="3"/>
  <c r="T14" i="3"/>
  <c r="X10" i="3"/>
  <c r="X31" i="3"/>
  <c r="X20" i="3"/>
  <c r="X18" i="3"/>
  <c r="X39" i="3"/>
  <c r="Q44" i="10"/>
  <c r="R31" i="3"/>
  <c r="R42" i="3"/>
  <c r="R41" i="3"/>
  <c r="R34" i="3"/>
  <c r="L6" i="3"/>
  <c r="L7" i="3" s="1"/>
  <c r="O4" i="10"/>
  <c r="D6" i="6" s="1"/>
  <c r="H4" i="6" s="1"/>
  <c r="J43" i="3" s="1"/>
  <c r="R12" i="3"/>
  <c r="AC12" i="3" s="1"/>
  <c r="AE12" i="3" s="1"/>
  <c r="R30" i="3"/>
  <c r="O5" i="10"/>
  <c r="D6" i="5" s="1"/>
  <c r="R40" i="3"/>
  <c r="Q47" i="10"/>
  <c r="R23" i="3"/>
  <c r="AC23" i="3" s="1"/>
  <c r="AE23" i="3" s="1"/>
  <c r="E6" i="3"/>
  <c r="R11" i="3"/>
  <c r="AC11" i="3" s="1"/>
  <c r="AE11" i="3" s="1"/>
  <c r="J6" i="3"/>
  <c r="J7" i="3" s="1"/>
  <c r="V31" i="4"/>
  <c r="P31" i="5"/>
  <c r="O5" i="7"/>
  <c r="E5" i="3"/>
  <c r="O3" i="7"/>
  <c r="O4" i="7"/>
  <c r="J8" i="2"/>
  <c r="J27" i="2" s="1"/>
  <c r="D13" i="2" l="1"/>
  <c r="H4" i="4"/>
  <c r="J41" i="3" s="1"/>
  <c r="R14" i="3"/>
  <c r="AC14" i="3" s="1"/>
  <c r="AE14" i="3" s="1"/>
  <c r="H4" i="5"/>
  <c r="J42" i="3" s="1"/>
  <c r="K14" i="2"/>
  <c r="K33" i="2" s="1"/>
  <c r="R16" i="3"/>
  <c r="AC16" i="3" s="1"/>
  <c r="AE16" i="3" s="1"/>
  <c r="X23" i="3"/>
  <c r="J18" i="2" s="1"/>
  <c r="J37" i="2" s="1"/>
  <c r="X17" i="3"/>
  <c r="J12" i="2" s="1"/>
  <c r="J31" i="2" s="1"/>
  <c r="J46" i="3"/>
  <c r="R9" i="3"/>
  <c r="AC9" i="3" s="1"/>
  <c r="AE9" i="3" s="1"/>
  <c r="J47" i="3"/>
  <c r="R19" i="3"/>
  <c r="AC19" i="3" s="1"/>
  <c r="AE19" i="3" s="1"/>
  <c r="R10" i="3"/>
  <c r="AC10" i="3" s="1"/>
  <c r="AE10" i="3" s="1"/>
  <c r="E3" i="2"/>
  <c r="E22" i="2" s="1"/>
  <c r="R29" i="3"/>
  <c r="R13" i="3"/>
  <c r="AC13" i="3" s="1"/>
  <c r="AE13" i="3" s="1"/>
  <c r="R21" i="3"/>
  <c r="AC21" i="3" s="1"/>
  <c r="AE21" i="3" s="1"/>
  <c r="J48" i="3"/>
  <c r="K6" i="3"/>
  <c r="K7" i="3" s="1"/>
  <c r="R20" i="3"/>
  <c r="AC20" i="3" s="1"/>
  <c r="AE20" i="3" s="1"/>
  <c r="E18" i="2"/>
  <c r="E37" i="2" s="1"/>
  <c r="J3" i="2"/>
  <c r="J22" i="2" s="1"/>
  <c r="K3" i="2"/>
  <c r="K22" i="2" s="1"/>
  <c r="K18" i="2"/>
  <c r="K37" i="2" s="1"/>
  <c r="K6" i="2"/>
  <c r="K25" i="2" s="1"/>
  <c r="J10" i="2"/>
  <c r="J29" i="2" s="1"/>
  <c r="E7" i="2"/>
  <c r="E26" i="2" s="1"/>
  <c r="K12" i="2"/>
  <c r="K31" i="2" s="1"/>
  <c r="D18" i="2"/>
  <c r="D37" i="2" s="1"/>
  <c r="K4" i="2"/>
  <c r="K23" i="2" s="1"/>
  <c r="J4" i="2"/>
  <c r="J23" i="2" s="1"/>
  <c r="J16" i="2"/>
  <c r="J35" i="2" s="1"/>
  <c r="K8" i="2"/>
  <c r="K27" i="2" s="1"/>
  <c r="H11" i="2"/>
  <c r="H30" i="2" s="1"/>
  <c r="H18" i="2"/>
  <c r="H37" i="2" s="1"/>
  <c r="I18" i="2"/>
  <c r="I37" i="2" s="1"/>
  <c r="F18" i="2"/>
  <c r="F37" i="2" s="1"/>
  <c r="G18" i="2"/>
  <c r="G37" i="2" s="1"/>
  <c r="F11" i="2"/>
  <c r="F30" i="2" s="1"/>
  <c r="K10" i="2"/>
  <c r="K29" i="2" s="1"/>
  <c r="K16" i="2"/>
  <c r="K35" i="2" s="1"/>
  <c r="J14" i="2"/>
  <c r="J33" i="2" s="1"/>
  <c r="I11" i="2"/>
  <c r="I30" i="2" s="1"/>
  <c r="G11" i="2"/>
  <c r="G30" i="2" s="1"/>
  <c r="E13" i="2"/>
  <c r="E32" i="2" s="1"/>
  <c r="H10" i="2"/>
  <c r="H29" i="2" s="1"/>
  <c r="I10" i="2"/>
  <c r="I29" i="2" s="1"/>
  <c r="J7" i="2"/>
  <c r="J26" i="2" s="1"/>
  <c r="K7" i="2"/>
  <c r="K26" i="2" s="1"/>
  <c r="F13" i="2"/>
  <c r="F32" i="2" s="1"/>
  <c r="G13" i="2"/>
  <c r="G32" i="2" s="1"/>
  <c r="I4" i="2"/>
  <c r="I23" i="2" s="1"/>
  <c r="H4" i="2"/>
  <c r="H23" i="2" s="1"/>
  <c r="F4" i="2"/>
  <c r="F23" i="2" s="1"/>
  <c r="G4" i="2"/>
  <c r="G23" i="2" s="1"/>
  <c r="I17" i="2"/>
  <c r="I36" i="2" s="1"/>
  <c r="H17" i="2"/>
  <c r="H36" i="2" s="1"/>
  <c r="F6" i="2"/>
  <c r="F25" i="2" s="1"/>
  <c r="G6" i="2"/>
  <c r="G25" i="2" s="1"/>
  <c r="I9" i="2"/>
  <c r="I28" i="2" s="1"/>
  <c r="I12" i="2"/>
  <c r="I31" i="2" s="1"/>
  <c r="H12" i="2"/>
  <c r="H31" i="2" s="1"/>
  <c r="I7" i="2"/>
  <c r="I26" i="2" s="1"/>
  <c r="H7" i="2"/>
  <c r="H26" i="2" s="1"/>
  <c r="G3" i="2"/>
  <c r="G22" i="2" s="1"/>
  <c r="F3" i="2"/>
  <c r="F22" i="2" s="1"/>
  <c r="G17" i="2"/>
  <c r="G36" i="2" s="1"/>
  <c r="F17" i="2"/>
  <c r="F36" i="2" s="1"/>
  <c r="J15" i="2"/>
  <c r="J34" i="2" s="1"/>
  <c r="K15" i="2"/>
  <c r="K34" i="2" s="1"/>
  <c r="G16" i="2"/>
  <c r="G35" i="2" s="1"/>
  <c r="F16" i="2"/>
  <c r="F35" i="2" s="1"/>
  <c r="F7" i="2"/>
  <c r="F26" i="2" s="1"/>
  <c r="G7" i="2"/>
  <c r="G26" i="2" s="1"/>
  <c r="J11" i="2"/>
  <c r="J30" i="2" s="1"/>
  <c r="K11" i="2"/>
  <c r="K30" i="2" s="1"/>
  <c r="I15" i="2"/>
  <c r="I34" i="2" s="1"/>
  <c r="H15" i="2"/>
  <c r="H34" i="2" s="1"/>
  <c r="I16" i="2"/>
  <c r="I35" i="2" s="1"/>
  <c r="H16" i="2"/>
  <c r="H35" i="2" s="1"/>
  <c r="J5" i="2"/>
  <c r="J24" i="2" s="1"/>
  <c r="K5" i="2"/>
  <c r="K24" i="2" s="1"/>
  <c r="F10" i="2"/>
  <c r="F29" i="2" s="1"/>
  <c r="G10" i="2"/>
  <c r="G29" i="2" s="1"/>
  <c r="I8" i="2"/>
  <c r="I27" i="2" s="1"/>
  <c r="H8" i="2"/>
  <c r="H27" i="2" s="1"/>
  <c r="F9" i="2"/>
  <c r="F28" i="2" s="1"/>
  <c r="G9" i="2"/>
  <c r="G28" i="2" s="1"/>
  <c r="I14" i="2"/>
  <c r="I33" i="2" s="1"/>
  <c r="H14" i="2"/>
  <c r="H33" i="2" s="1"/>
  <c r="H6" i="2"/>
  <c r="H25" i="2" s="1"/>
  <c r="I6" i="2"/>
  <c r="I25" i="2" s="1"/>
  <c r="G5" i="2"/>
  <c r="G24" i="2" s="1"/>
  <c r="F5" i="2"/>
  <c r="F24" i="2" s="1"/>
  <c r="J17" i="2"/>
  <c r="J36" i="2" s="1"/>
  <c r="K17" i="2"/>
  <c r="K36" i="2" s="1"/>
  <c r="F15" i="2"/>
  <c r="F34" i="2" s="1"/>
  <c r="G15" i="2"/>
  <c r="G34" i="2" s="1"/>
  <c r="J9" i="2"/>
  <c r="J28" i="2" s="1"/>
  <c r="K9" i="2"/>
  <c r="K28" i="2" s="1"/>
  <c r="J13" i="2"/>
  <c r="J32" i="2" s="1"/>
  <c r="K13" i="2"/>
  <c r="K32" i="2" s="1"/>
  <c r="I3" i="2"/>
  <c r="I22" i="2" s="1"/>
  <c r="H3" i="2"/>
  <c r="H22" i="2" s="1"/>
  <c r="H5" i="2"/>
  <c r="H24" i="2" s="1"/>
  <c r="I5" i="2"/>
  <c r="I24" i="2" s="1"/>
  <c r="F8" i="2"/>
  <c r="F27" i="2" s="1"/>
  <c r="G8" i="2"/>
  <c r="G27" i="2" s="1"/>
  <c r="H13" i="2"/>
  <c r="H32" i="2" s="1"/>
  <c r="I13" i="2"/>
  <c r="I32" i="2" s="1"/>
  <c r="G12" i="2"/>
  <c r="G31" i="2" s="1"/>
  <c r="F12" i="2"/>
  <c r="F31" i="2" s="1"/>
  <c r="F14" i="2"/>
  <c r="F33" i="2" s="1"/>
  <c r="G14" i="2"/>
  <c r="G33" i="2" s="1"/>
  <c r="E14" i="2" l="1"/>
  <c r="E33" i="2" s="1"/>
  <c r="E11" i="2"/>
  <c r="E30" i="2" s="1"/>
  <c r="K48" i="3"/>
  <c r="L48" i="3"/>
  <c r="E16" i="2"/>
  <c r="E35" i="2" s="1"/>
  <c r="R8" i="3"/>
  <c r="AC8" i="3" s="1"/>
  <c r="AE8" i="3" s="1"/>
  <c r="K46" i="3"/>
  <c r="L46" i="3"/>
  <c r="L47" i="3"/>
  <c r="E8" i="2"/>
  <c r="E27" i="2" s="1"/>
  <c r="L25" i="2"/>
  <c r="L27" i="2"/>
  <c r="L29" i="2"/>
  <c r="L24" i="2"/>
  <c r="L28" i="2"/>
  <c r="H9" i="2"/>
  <c r="E17" i="2"/>
  <c r="E36" i="2" s="1"/>
  <c r="E5" i="2"/>
  <c r="E24" i="2" s="1"/>
  <c r="E15" i="2"/>
  <c r="E34" i="2" s="1"/>
  <c r="E9" i="2"/>
  <c r="E28" i="2" s="1"/>
  <c r="D11" i="2"/>
  <c r="D30" i="2" s="1"/>
  <c r="D16" i="2"/>
  <c r="D35" i="2" s="1"/>
  <c r="E10" i="2"/>
  <c r="E29" i="2" s="1"/>
  <c r="D9" i="2"/>
  <c r="D28" i="2" s="1"/>
  <c r="E12" i="2"/>
  <c r="E31" i="2" s="1"/>
  <c r="E6" i="2"/>
  <c r="E25" i="2" s="1"/>
  <c r="E4" i="2"/>
  <c r="E23" i="2" s="1"/>
  <c r="D3" i="2" l="1"/>
  <c r="D22" i="2" s="1"/>
  <c r="H28" i="2"/>
  <c r="L26" i="2" s="1"/>
  <c r="L23" i="2"/>
  <c r="D17" i="2"/>
  <c r="D36" i="2" s="1"/>
  <c r="D7" i="2"/>
  <c r="D26" i="2" s="1"/>
  <c r="D6" i="2"/>
  <c r="D25" i="2" s="1"/>
  <c r="D4" i="2"/>
  <c r="D23" i="2" s="1"/>
  <c r="D14" i="2"/>
  <c r="D33" i="2" s="1"/>
  <c r="D5" i="2"/>
  <c r="D24" i="2" s="1"/>
  <c r="D12" i="2"/>
  <c r="D31" i="2" s="1"/>
  <c r="D15" i="2"/>
  <c r="D34" i="2" s="1"/>
  <c r="D10" i="2"/>
  <c r="D29" i="2" s="1"/>
  <c r="D8" i="2"/>
  <c r="D27" i="2" s="1"/>
  <c r="D32" i="2"/>
  <c r="L22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<sst xmlns="http://schemas.openxmlformats.org/spreadsheetml/2006/main" count="924" uniqueCount="184">
  <si>
    <t>Thank you for taking the time to view the past results and statistics. I hope that these will help you to succeed more in the future, and you learn from them.</t>
  </si>
  <si>
    <r>
      <rPr>
        <b/>
        <sz val="11"/>
        <color theme="1"/>
        <rFont val="Calibri"/>
      </rPr>
      <t>S-Streak</t>
    </r>
    <r>
      <rPr>
        <sz val="11"/>
        <color theme="1"/>
        <rFont val="Calibri"/>
      </rPr>
      <t>: The amount of times a player has won a game in a row</t>
    </r>
  </si>
  <si>
    <t>On Statistics Page:</t>
  </si>
  <si>
    <r>
      <rPr>
        <b/>
        <sz val="11"/>
        <color theme="1"/>
        <rFont val="Calibri"/>
      </rPr>
      <t>Streak</t>
    </r>
    <r>
      <rPr>
        <sz val="11"/>
        <color theme="1"/>
        <rFont val="Calibri"/>
      </rPr>
      <t>: The highest scoring streak that player had during that break</t>
    </r>
  </si>
  <si>
    <r>
      <rPr>
        <b/>
        <sz val="11"/>
        <color theme="1"/>
        <rFont val="Calibri"/>
      </rPr>
      <t>Against x team</t>
    </r>
    <r>
      <rPr>
        <sz val="11"/>
        <color theme="1"/>
        <rFont val="Calibri"/>
      </rPr>
      <t>: 'Our best' represents who scored the most against that team.           'Our worst' represents who scored against you the most from that team.</t>
    </r>
  </si>
  <si>
    <t>How to find stuff:</t>
  </si>
  <si>
    <t>Averages: Go to statistics global page, and at the bottom of the 'points section'</t>
  </si>
  <si>
    <t>Head-Head records: Go to statistics page for the team, and navigate to the highlighted areas</t>
  </si>
  <si>
    <t>Points</t>
  </si>
  <si>
    <t>Finishes</t>
  </si>
  <si>
    <t>Midranges</t>
  </si>
  <si>
    <t>Threes</t>
  </si>
  <si>
    <t>Name</t>
  </si>
  <si>
    <t>Team</t>
  </si>
  <si>
    <t>PPG</t>
  </si>
  <si>
    <t>TP</t>
  </si>
  <si>
    <t>FPG</t>
  </si>
  <si>
    <t>TF</t>
  </si>
  <si>
    <t>MPG</t>
  </si>
  <si>
    <t>TM</t>
  </si>
  <si>
    <t>TPG</t>
  </si>
  <si>
    <t>TT</t>
  </si>
  <si>
    <t>AccoladesOne</t>
  </si>
  <si>
    <t>AccoladesTwo</t>
  </si>
  <si>
    <t>AccoladesThree</t>
  </si>
  <si>
    <t>AccoladesFour</t>
  </si>
  <si>
    <t>AccoladesFive</t>
  </si>
  <si>
    <t>AccoladesSix</t>
  </si>
  <si>
    <t>AccoladesSeven</t>
  </si>
  <si>
    <t>AccoladesEight</t>
  </si>
  <si>
    <t>History</t>
  </si>
  <si>
    <t>TeamImage</t>
  </si>
  <si>
    <t>PlayerImage</t>
  </si>
  <si>
    <t>Jasper Collier</t>
  </si>
  <si>
    <t>5 Musketeers</t>
  </si>
  <si>
    <t>../Images/5M_Final.png</t>
  </si>
  <si>
    <t>Conor Farrington</t>
  </si>
  <si>
    <t>../Images/LG_Final.png</t>
  </si>
  <si>
    <t>Alexander Galt</t>
  </si>
  <si>
    <t>Wet Willies</t>
  </si>
  <si>
    <t>Ex-GM</t>
  </si>
  <si>
    <t>All-Defence Team T1</t>
  </si>
  <si>
    <t>Champion T1</t>
  </si>
  <si>
    <t>../Images/WW_Final.png</t>
  </si>
  <si>
    <t>Rudy Hoschke</t>
  </si>
  <si>
    <t>All-Offence Team T1</t>
  </si>
  <si>
    <t>Michael Iffland</t>
  </si>
  <si>
    <t>Playmaker T1</t>
  </si>
  <si>
    <t>Thirdman T1</t>
  </si>
  <si>
    <t>GM</t>
  </si>
  <si>
    <t>../Images/Players/</t>
  </si>
  <si>
    <t>Lukas Johnston</t>
  </si>
  <si>
    <t>MVP Runner Up T1</t>
  </si>
  <si>
    <t>Clarrie Jones</t>
  </si>
  <si>
    <t>Finals MVP</t>
  </si>
  <si>
    <t>Jasper</t>
  </si>
  <si>
    <t>William Kim</t>
  </si>
  <si>
    <t>Loose Gooses</t>
  </si>
  <si>
    <t>MVP T1</t>
  </si>
  <si>
    <t>Conor</t>
  </si>
  <si>
    <t>Samuel McConaghy</t>
  </si>
  <si>
    <t>All-Defence Team T</t>
  </si>
  <si>
    <t>Alex</t>
  </si>
  <si>
    <t>Ryan Pattemore</t>
  </si>
  <si>
    <t>Perimeter T1</t>
  </si>
  <si>
    <t>Rudy</t>
  </si>
  <si>
    <t>Nicholas Szogi</t>
  </si>
  <si>
    <t>The Biggest Bird</t>
  </si>
  <si>
    <t>Michael</t>
  </si>
  <si>
    <t>Christopher Tomkinson</t>
  </si>
  <si>
    <t>MIP T1</t>
  </si>
  <si>
    <t>Lukas</t>
  </si>
  <si>
    <t>Angus Walker</t>
  </si>
  <si>
    <t>TLTBO CEO</t>
  </si>
  <si>
    <t>Scoring Champ T1</t>
  </si>
  <si>
    <t>Clarrie</t>
  </si>
  <si>
    <t>Willie Weekes</t>
  </si>
  <si>
    <t>Teammate T1</t>
  </si>
  <si>
    <t>Kimmy</t>
  </si>
  <si>
    <t>Mitch Yue</t>
  </si>
  <si>
    <t>SamM</t>
  </si>
  <si>
    <t>Ryan</t>
  </si>
  <si>
    <t>Nick</t>
  </si>
  <si>
    <t>Chris</t>
  </si>
  <si>
    <t>Date</t>
  </si>
  <si>
    <t>Angus</t>
  </si>
  <si>
    <t>Willie</t>
  </si>
  <si>
    <t>Mitch</t>
  </si>
  <si>
    <t>Stats Global</t>
  </si>
  <si>
    <t>Games Played</t>
  </si>
  <si>
    <t>1st Wins</t>
  </si>
  <si>
    <t>2nd Wins</t>
  </si>
  <si>
    <t>3rd Wins</t>
  </si>
  <si>
    <t>Averages</t>
  </si>
  <si>
    <t>GP</t>
  </si>
  <si>
    <t>Total</t>
  </si>
  <si>
    <t>%</t>
  </si>
  <si>
    <t>Scoring</t>
  </si>
  <si>
    <t>Average</t>
  </si>
  <si>
    <t>Streak</t>
  </si>
  <si>
    <t>Against Wet Willies</t>
  </si>
  <si>
    <t>Against 5 Musketeers</t>
  </si>
  <si>
    <t>Wins</t>
  </si>
  <si>
    <t>Losses</t>
  </si>
  <si>
    <t>Total Wins</t>
  </si>
  <si>
    <t>Total Losses</t>
  </si>
  <si>
    <t>Total Points</t>
  </si>
  <si>
    <t>SamJ</t>
  </si>
  <si>
    <t>Our Best</t>
  </si>
  <si>
    <t>Our Worst</t>
  </si>
  <si>
    <t>Week 1 %</t>
  </si>
  <si>
    <t>Week 2 %</t>
  </si>
  <si>
    <t>Week 3 %</t>
  </si>
  <si>
    <t>Week 4 %</t>
  </si>
  <si>
    <t>Week 5 %</t>
  </si>
  <si>
    <t>Week 6 %</t>
  </si>
  <si>
    <t>Finals %</t>
  </si>
  <si>
    <t>Overall</t>
  </si>
  <si>
    <t>Totals</t>
  </si>
  <si>
    <t>Team Wet Willies</t>
  </si>
  <si>
    <t>Team 5 Musketeers</t>
  </si>
  <si>
    <t>Date:</t>
  </si>
  <si>
    <t>Stats</t>
  </si>
  <si>
    <t>Midrange</t>
  </si>
  <si>
    <t>3 Pointers</t>
  </si>
  <si>
    <t>Game Number</t>
  </si>
  <si>
    <t>Winner</t>
  </si>
  <si>
    <t>Loser</t>
  </si>
  <si>
    <t>Scorer</t>
  </si>
  <si>
    <t>Type</t>
  </si>
  <si>
    <t>W-Streak</t>
  </si>
  <si>
    <t>L-Streak</t>
  </si>
  <si>
    <t>LG</t>
  </si>
  <si>
    <t>WW</t>
  </si>
  <si>
    <t>5M</t>
  </si>
  <si>
    <t>Nick Szogi</t>
  </si>
  <si>
    <t>Chris Tomkinson</t>
  </si>
  <si>
    <t>Team Loose Gooses</t>
  </si>
  <si>
    <t>S-Streak</t>
  </si>
  <si>
    <t>Steps for each day:</t>
  </si>
  <si>
    <t>Put new data in new page</t>
  </si>
  <si>
    <t>Update top left and formulas on Global Page</t>
  </si>
  <si>
    <t>Update days played</t>
  </si>
  <si>
    <t>Put new data on team page</t>
  </si>
  <si>
    <t>Put streaks on team page</t>
  </si>
  <si>
    <t>Put records on team page</t>
  </si>
  <si>
    <t>Retained by 5 Musketeers</t>
  </si>
  <si>
    <t>Retained by Wet Willies</t>
  </si>
  <si>
    <t>Retained by Loose Gooses</t>
  </si>
  <si>
    <t>Sam James</t>
  </si>
  <si>
    <t>Sam J</t>
  </si>
  <si>
    <t>Drafted by 5 Musketeers</t>
  </si>
  <si>
    <t>Drafted by Wet Willies</t>
  </si>
  <si>
    <t>Drafted by Loose Gooses</t>
  </si>
  <si>
    <t>Sam M</t>
  </si>
  <si>
    <t>Finish</t>
  </si>
  <si>
    <t>Ladder Points:</t>
  </si>
  <si>
    <t>Averages2</t>
  </si>
  <si>
    <t>Averages3</t>
  </si>
  <si>
    <t>Date goes here</t>
  </si>
  <si>
    <t>COPY THIS</t>
  </si>
  <si>
    <t>Scoring Averages</t>
  </si>
  <si>
    <t>Missed Games</t>
  </si>
  <si>
    <t>Did not Play</t>
  </si>
  <si>
    <t>Scores Against Us</t>
  </si>
  <si>
    <t>Avg F</t>
  </si>
  <si>
    <t>Avg M</t>
  </si>
  <si>
    <t>Avg 3</t>
  </si>
  <si>
    <t>Avg P</t>
  </si>
  <si>
    <t>Change results.js</t>
  </si>
  <si>
    <t>Change array.js</t>
  </si>
  <si>
    <t>Sam</t>
  </si>
  <si>
    <t>A/M</t>
  </si>
  <si>
    <t>M/R</t>
  </si>
  <si>
    <t>Alex Hewes</t>
  </si>
  <si>
    <t>Three Pointer</t>
  </si>
  <si>
    <t>Week 1</t>
  </si>
  <si>
    <t>Week 2</t>
  </si>
  <si>
    <t>A/C</t>
  </si>
  <si>
    <t>N/A/R/S</t>
  </si>
  <si>
    <t>NBA Equivalents</t>
  </si>
  <si>
    <t>Last Season</t>
  </si>
  <si>
    <t>Change</t>
  </si>
  <si>
    <t>R/M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</si>
</sst>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14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4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b/>
      <u/>
      <sz val="11"/>
      <color theme="1"/>
      <name val="Calibri"/>
    </font>
    <font>
      <b/>
      <sz val="30"/>
      <color theme="1"/>
      <name val="Calibri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theme="1"/>
      <name val="Calibri"/>
      <scheme val="minor"/>
    </font>
    <font>
      <sz val="8"/>
      <name val="Calibri"/>
      <scheme val="minor"/>
    </font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rgb="FFFF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11" fillId="0" borderId="1"/>
    <xf numFmtId="9" fontId="1" fillId="0" borderId="0" applyFont="0" applyFill="0" applyBorder="0" applyAlignment="0" applyProtection="0"/>
  </cellStyleXfs>
  <cellXfs count="98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1" fillId="0" borderId="0" xfId="0" applyFont="1" applyAlignment="1"/>
    <xf numFmtId="16" fontId="3" fillId="0" borderId="0" xfId="0" applyNumberFormat="1" applyFont="1"/>
    <xf numFmtId="0" fontId="4" fillId="0" borderId="0" xfId="0" applyFont="1"/>
    <xf numFmtId="0" fontId="3" fillId="0" borderId="1" xfId="0" applyFont="1" applyBorder="1"/>
    <xf numFmtId="2" fontId="3" fillId="0" borderId="0" xfId="0" applyNumberFormat="1" applyFont="1"/>
    <xf numFmtId="164" fontId="5" fillId="0" borderId="0" xfId="0" applyNumberFormat="1" applyFont="1"/>
    <xf numFmtId="0" fontId="4" fillId="0" borderId="0" xfId="0" applyFont="1" applyAlignment="1"/>
    <xf numFmtId="0" fontId="4" fillId="0" borderId="1" xfId="0" applyFont="1" applyBorder="1"/>
    <xf numFmtId="2" fontId="3" fillId="0" borderId="1" xfId="0" applyNumberFormat="1" applyFont="1" applyBorder="1"/>
    <xf numFmtId="0" fontId="3" fillId="0" borderId="0" xfId="0" applyFont="1" applyAlignment="1">
      <alignment horizontal="center"/>
    </xf>
    <xf numFmtId="0" fontId="1" fillId="0" borderId="0" xfId="0" applyFont="1"/>
    <xf numFmtId="2" fontId="1" fillId="0" borderId="0" xfId="0" applyNumberFormat="1" applyFont="1"/>
    <xf numFmtId="165" fontId="1" fillId="0" borderId="0" xfId="0" applyNumberFormat="1" applyFont="1"/>
    <xf numFmtId="0" fontId="3" fillId="0" borderId="0" xfId="0" applyFont="1"/>
    <xf numFmtId="0" fontId="3" fillId="2" borderId="1" xfId="0" applyFont="1" applyFill="1" applyBorder="1"/>
    <xf numFmtId="164" fontId="3" fillId="0" borderId="0" xfId="0" applyNumberFormat="1" applyFont="1"/>
    <xf numFmtId="1" fontId="1" fillId="0" borderId="0" xfId="0" applyNumberFormat="1" applyFont="1"/>
    <xf numFmtId="1" fontId="3" fillId="0" borderId="0" xfId="0" applyNumberFormat="1" applyFont="1"/>
    <xf numFmtId="0" fontId="6" fillId="0" borderId="0" xfId="0" applyFont="1"/>
    <xf numFmtId="9" fontId="3" fillId="0" borderId="0" xfId="0" applyNumberFormat="1" applyFont="1"/>
    <xf numFmtId="10" fontId="3" fillId="0" borderId="0" xfId="0" applyNumberFormat="1" applyFont="1"/>
    <xf numFmtId="0" fontId="1" fillId="0" borderId="0" xfId="0" applyFont="1"/>
    <xf numFmtId="16" fontId="1" fillId="0" borderId="0" xfId="0" applyNumberFormat="1" applyFont="1"/>
    <xf numFmtId="16" fontId="1" fillId="0" borderId="0" xfId="0" applyNumberFormat="1" applyFont="1" applyAlignment="1"/>
    <xf numFmtId="1" fontId="1" fillId="0" borderId="0" xfId="0" applyNumberFormat="1" applyFont="1" applyAlignment="1"/>
    <xf numFmtId="0" fontId="1" fillId="3" borderId="0" xfId="0" applyFont="1" applyFill="1"/>
    <xf numFmtId="2" fontId="3" fillId="3" borderId="0" xfId="0" applyNumberFormat="1" applyFont="1" applyFill="1"/>
    <xf numFmtId="0" fontId="1" fillId="3" borderId="0" xfId="0" applyFont="1" applyFill="1" applyAlignment="1"/>
    <xf numFmtId="0" fontId="7" fillId="3" borderId="0" xfId="0" applyFont="1" applyFill="1"/>
    <xf numFmtId="0" fontId="7" fillId="0" borderId="0" xfId="0" applyFont="1"/>
    <xf numFmtId="0" fontId="7" fillId="0" borderId="0" xfId="0" applyFont="1" applyAlignment="1"/>
    <xf numFmtId="0" fontId="8" fillId="3" borderId="0" xfId="0" applyFont="1" applyFill="1" applyAlignment="1"/>
    <xf numFmtId="0" fontId="8" fillId="0" borderId="0" xfId="0" applyFont="1" applyAlignment="1"/>
    <xf numFmtId="16" fontId="0" fillId="0" borderId="0" xfId="0" applyNumberFormat="1" applyFont="1" applyAlignment="1"/>
    <xf numFmtId="0" fontId="9" fillId="0" borderId="0" xfId="0" applyFont="1" applyAlignment="1">
      <alignment horizontal="center" vertical="center" wrapText="1"/>
    </xf>
    <xf numFmtId="0" fontId="0" fillId="0" borderId="0" xfId="0" applyFont="1" applyAlignment="1"/>
    <xf numFmtId="0" fontId="6" fillId="0" borderId="0" xfId="0" applyFont="1"/>
    <xf numFmtId="0" fontId="0" fillId="0" borderId="0" xfId="0" applyFont="1" applyAlignment="1"/>
    <xf numFmtId="2" fontId="0" fillId="0" borderId="0" xfId="0" applyNumberFormat="1" applyFont="1" applyAlignment="1"/>
    <xf numFmtId="1" fontId="0" fillId="0" borderId="0" xfId="0" applyNumberFormat="1" applyFont="1" applyAlignment="1"/>
    <xf numFmtId="0" fontId="0" fillId="0" borderId="0" xfId="0" quotePrefix="1" applyFont="1" applyAlignment="1"/>
    <xf numFmtId="1" fontId="0" fillId="0" borderId="0" xfId="0" quotePrefix="1" applyNumberFormat="1" applyFont="1" applyAlignment="1"/>
    <xf numFmtId="0" fontId="7" fillId="0" borderId="3" xfId="0" applyFont="1" applyFill="1" applyBorder="1"/>
    <xf numFmtId="0" fontId="7" fillId="0" borderId="4" xfId="0" applyFont="1" applyFill="1" applyBorder="1"/>
    <xf numFmtId="0" fontId="7" fillId="0" borderId="4" xfId="0" applyFont="1" applyFill="1" applyBorder="1" applyAlignment="1"/>
    <xf numFmtId="0" fontId="8" fillId="0" borderId="4" xfId="0" applyFont="1" applyFill="1" applyBorder="1" applyAlignment="1"/>
    <xf numFmtId="0" fontId="4" fillId="0" borderId="5" xfId="0" applyFont="1" applyFill="1" applyBorder="1"/>
    <xf numFmtId="0" fontId="11" fillId="0" borderId="1" xfId="1" applyNumberFormat="1"/>
    <xf numFmtId="0" fontId="3" fillId="4" borderId="1" xfId="0" applyFont="1" applyFill="1" applyBorder="1"/>
    <xf numFmtId="0" fontId="11" fillId="0" borderId="1" xfId="1" applyNumberFormat="1" applyFill="1"/>
    <xf numFmtId="0" fontId="0" fillId="3" borderId="0" xfId="0" applyFont="1" applyFill="1" applyAlignment="1"/>
    <xf numFmtId="0" fontId="0" fillId="0" borderId="0" xfId="0"/>
    <xf numFmtId="0" fontId="13" fillId="2" borderId="1" xfId="0" applyFont="1" applyFill="1" applyBorder="1"/>
    <xf numFmtId="0" fontId="13" fillId="0" borderId="0" xfId="0" applyFont="1"/>
    <xf numFmtId="9" fontId="0" fillId="0" borderId="0" xfId="2" applyFont="1" applyAlignment="1"/>
    <xf numFmtId="0" fontId="7" fillId="0" borderId="0" xfId="0" applyFont="1" applyFill="1"/>
    <xf numFmtId="0" fontId="7" fillId="0" borderId="0" xfId="0" applyFont="1" applyFill="1" applyAlignment="1"/>
    <xf numFmtId="0" fontId="8" fillId="0" borderId="0" xfId="0" applyFont="1" applyFill="1" applyAlignment="1"/>
    <xf numFmtId="0" fontId="1" fillId="0" borderId="0" xfId="0" applyFont="1" applyFill="1" applyAlignment="1"/>
    <xf numFmtId="1" fontId="0" fillId="0" borderId="0" xfId="0" quotePrefix="1" applyNumberFormat="1" applyFont="1" applyFill="1" applyAlignment="1"/>
    <xf numFmtId="2" fontId="3" fillId="0" borderId="0" xfId="0" applyNumberFormat="1" applyFont="1" applyFill="1"/>
    <xf numFmtId="1" fontId="1" fillId="0" borderId="0" xfId="0" applyNumberFormat="1" applyFont="1" applyFill="1" applyAlignment="1"/>
    <xf numFmtId="0" fontId="1" fillId="0" borderId="0" xfId="0" applyFont="1" applyFill="1"/>
    <xf numFmtId="0" fontId="0" fillId="0" borderId="0" xfId="0" applyFont="1" applyFill="1" applyAlignment="1"/>
    <xf numFmtId="165" fontId="0" fillId="0" borderId="0" xfId="0" applyNumberFormat="1" applyFont="1" applyAlignment="1"/>
    <xf numFmtId="0" fontId="8" fillId="0" borderId="5" xfId="0" applyFont="1" applyFill="1" applyBorder="1" applyAlignment="1"/>
    <xf numFmtId="0" fontId="8" fillId="0" borderId="1" xfId="0" applyFont="1" applyFill="1" applyBorder="1" applyAlignment="1"/>
    <xf numFmtId="0" fontId="1" fillId="0" borderId="1" xfId="0" applyFont="1" applyFill="1" applyBorder="1" applyAlignment="1"/>
    <xf numFmtId="0" fontId="0" fillId="0" borderId="1" xfId="0" applyFont="1" applyFill="1" applyBorder="1" applyAlignment="1"/>
    <xf numFmtId="0" fontId="8" fillId="0" borderId="0" xfId="0" applyFont="1"/>
    <xf numFmtId="165" fontId="3" fillId="0" borderId="0" xfId="0" applyNumberFormat="1" applyFont="1"/>
    <xf numFmtId="9" fontId="0" fillId="0" borderId="0" xfId="0" applyNumberFormat="1" applyFont="1" applyAlignment="1"/>
    <xf numFmtId="0" fontId="11" fillId="0" borderId="1" xfId="1" applyNumberFormat="1"/>
    <xf numFmtId="0" fontId="12" fillId="0" borderId="1" xfId="0" applyFont="1" applyBorder="1" applyAlignment="1">
      <alignment horizontal="center"/>
    </xf>
    <xf numFmtId="1" fontId="0" fillId="5" borderId="2" xfId="0" quotePrefix="1" applyNumberFormat="1" applyFont="1" applyFill="1" applyBorder="1" applyAlignment="1"/>
    <xf numFmtId="2" fontId="3" fillId="5" borderId="2" xfId="0" applyNumberFormat="1" applyFont="1" applyFill="1" applyBorder="1"/>
    <xf numFmtId="1" fontId="1" fillId="5" borderId="2" xfId="0" applyNumberFormat="1" applyFont="1" applyFill="1" applyBorder="1" applyAlignment="1"/>
    <xf numFmtId="0" fontId="1" fillId="5" borderId="2" xfId="0" applyFont="1" applyFill="1" applyBorder="1"/>
    <xf numFmtId="1" fontId="0" fillId="6" borderId="2" xfId="0" quotePrefix="1" applyNumberFormat="1" applyFont="1" applyFill="1" applyBorder="1" applyAlignment="1"/>
    <xf numFmtId="2" fontId="3" fillId="6" borderId="2" xfId="0" applyNumberFormat="1" applyFont="1" applyFill="1" applyBorder="1"/>
    <xf numFmtId="1" fontId="1" fillId="6" borderId="2" xfId="0" applyNumberFormat="1" applyFont="1" applyFill="1" applyBorder="1" applyAlignment="1"/>
    <xf numFmtId="0" fontId="1" fillId="6" borderId="2" xfId="0" applyFont="1" applyFill="1" applyBorder="1"/>
    <xf numFmtId="1" fontId="0" fillId="7" borderId="2" xfId="0" quotePrefix="1" applyNumberFormat="1" applyFont="1" applyFill="1" applyBorder="1" applyAlignment="1"/>
    <xf numFmtId="2" fontId="3" fillId="7" borderId="2" xfId="0" applyNumberFormat="1" applyFont="1" applyFill="1" applyBorder="1"/>
    <xf numFmtId="1" fontId="1" fillId="7" borderId="2" xfId="0" applyNumberFormat="1" applyFont="1" applyFill="1" applyBorder="1" applyAlignment="1"/>
    <xf numFmtId="0" fontId="1" fillId="7" borderId="2" xfId="0" applyFont="1" applyFill="1" applyBorder="1"/>
    <xf numFmtId="0" fontId="1" fillId="5" borderId="2" xfId="0" applyFont="1" applyFill="1" applyBorder="1" applyAlignment="1"/>
    <xf numFmtId="1" fontId="3" fillId="5" borderId="2" xfId="0" applyNumberFormat="1" applyFont="1" applyFill="1" applyBorder="1"/>
    <xf numFmtId="0" fontId="1" fillId="6" borderId="2" xfId="0" applyFont="1" applyFill="1" applyBorder="1" applyAlignment="1"/>
    <xf numFmtId="1" fontId="3" fillId="6" borderId="2" xfId="0" applyNumberFormat="1" applyFont="1" applyFill="1" applyBorder="1"/>
    <xf numFmtId="0" fontId="1" fillId="7" borderId="2" xfId="0" applyFont="1" applyFill="1" applyBorder="1" applyAlignment="1"/>
    <xf numFmtId="1" fontId="3" fillId="7" borderId="2" xfId="0" applyNumberFormat="1" applyFont="1" applyFill="1" applyBorder="1"/>
    <xf numFmtId="0" fontId="0" fillId="7" borderId="2" xfId="0" applyFont="1" applyFill="1" applyBorder="1" applyAlignment="1"/>
    <xf numFmtId="0" fontId="3" fillId="0" borderId="1" xfId="0" applyFont="1" applyFill="1" applyBorder="1"/>
    <xf numFmtId="9" fontId="3" fillId="0" borderId="0" xfId="0" applyNumberFormat="1" applyFont="1" applyFill="1"/>
  </cellXfs>
  <cellStyles count="3">
    <cellStyle name="Normal" xfId="0" builtinId="0"/>
    <cellStyle name="Normal 2" xfId="1" xr:uid="{E4ED72E7-E964-4884-BAF1-D3A03BDB6523}"/>
    <cellStyle name="Percent" xfId="2" builtinId="5"/>
  </cellStyles>
  <dxfs count="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2" formatCode="0.0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lang="en-AU" sz="1400" b="0" i="0">
                <a:solidFill>
                  <a:srgbClr val="757575"/>
                </a:solidFill>
                <a:latin typeface="+mn-lt"/>
              </a:rPr>
              <a:t>Average Wins by Placing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1-7B47-41CB-BDE6-0D6F14CDFE17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'Stats Global'!$J$5:$L$5</c:f>
              <c:strCache>
                <c:ptCount val="3"/>
                <c:pt idx="0">
                  <c:v>1st Wins</c:v>
                </c:pt>
                <c:pt idx="1">
                  <c:v>2nd Wins</c:v>
                </c:pt>
                <c:pt idx="2">
                  <c:v>3rd Wins</c:v>
                </c:pt>
              </c:strCache>
            </c:strRef>
          </c:cat>
          <c:val>
            <c:numRef>
              <c:f>'Stats Global'!$J$7:$L$7</c:f>
              <c:numCache>
                <c:formatCode>0.0%</c:formatCode>
                <c:ptCount val="3"/>
                <c:pt idx="0">
                  <c:v>0.46268656716417911</c:v>
                </c:pt>
                <c:pt idx="1">
                  <c:v>0.31343283582089554</c:v>
                </c:pt>
                <c:pt idx="2">
                  <c:v>0.22388059701492538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B47-41CB-BDE6-0D6F14CDFE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533400</xdr:colOff>
      <xdr:row>8</xdr:row>
      <xdr:rowOff>47625</xdr:rowOff>
    </xdr:from>
    <xdr:ext cx="3867150" cy="3190875"/>
    <xdr:graphicFrame macro="">
      <xdr:nvGraphicFramePr>
        <xdr:cNvPr id="626447301" name="Chart 1">
          <a:extLst>
            <a:ext uri="{FF2B5EF4-FFF2-40B4-BE49-F238E27FC236}">
              <a16:creationId xmlns:a16="http://schemas.microsoft.com/office/drawing/2014/main" id="{00000000-0008-0000-0200-0000C5D356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8ECA3B-99B4-4CAB-8F81-5D711AA5A7FC}" name="Table1" displayName="Table1" ref="P7:Z23" totalsRowShown="0" headerRowDxfId="25" headerRowBorderDxfId="24" tableBorderDxfId="23" totalsRowBorderDxfId="22">
  <autoFilter ref="P7:Z23" xr:uid="{598ECA3B-99B4-4CAB-8F81-5D711AA5A7FC}"/>
  <tableColumns count="11">
    <tableColumn id="1" xr3:uid="{9B036617-5450-4894-9268-827D2E0914FF}" name="Scoring" dataDxfId="10"/>
    <tableColumn id="2" xr3:uid="{6662CE93-E9C4-47DE-9476-E46126825B0A}" name="Points" dataDxfId="9">
      <calculatedColumnFormula>Q29+Q48</calculatedColumnFormula>
    </tableColumn>
    <tableColumn id="3" xr3:uid="{8FDDFCB0-2692-4EB0-948C-7B877263B55B}" name="Average" dataDxfId="8">
      <calculatedColumnFormula>Table1[[#This Row],[Points]]/($Q$5-Table1[[#This Row],[Missed Games]])</calculatedColumnFormula>
    </tableColumn>
    <tableColumn id="4" xr3:uid="{CC3F9B31-1857-48FB-A18B-CBC82C117BF4}" name="Finishes" dataDxfId="7">
      <calculatedColumnFormula>S29+S48</calculatedColumnFormula>
    </tableColumn>
    <tableColumn id="5" xr3:uid="{5F324C66-956D-4EDC-870F-8EDE96C328C8}" name="Averages" dataDxfId="6">
      <calculatedColumnFormula>Table1[[#This Row],[Finishes]]/($Q$5-Table1[[#This Row],[Missed Games]])</calculatedColumnFormula>
    </tableColumn>
    <tableColumn id="6" xr3:uid="{80C6E15E-675D-4F58-AA26-27226F1CE373}" name="Midranges" dataDxfId="5">
      <calculatedColumnFormula>U29+U48</calculatedColumnFormula>
    </tableColumn>
    <tableColumn id="7" xr3:uid="{8E7E6B37-23A0-4556-8839-B9D7834E3E68}" name="Averages2" dataDxfId="4">
      <calculatedColumnFormula>Table1[[#This Row],[Midranges]]/($Q$5-Table1[[#This Row],[Missed Games]])</calculatedColumnFormula>
    </tableColumn>
    <tableColumn id="8" xr3:uid="{8B28715D-E310-4E1F-B9F0-F58F7C70E830}" name="Threes" dataDxfId="3">
      <calculatedColumnFormula>W29+W48</calculatedColumnFormula>
    </tableColumn>
    <tableColumn id="9" xr3:uid="{E0C0BF1C-40E8-4137-8E0F-BB238D651DAE}" name="Averages3" dataDxfId="2">
      <calculatedColumnFormula>Table1[[#This Row],[Threes]]/($Q$5-Table1[[#This Row],[Missed Games]])</calculatedColumnFormula>
    </tableColumn>
    <tableColumn id="10" xr3:uid="{1C75F230-74E0-47EE-BF13-C22289FE0F87}" name="Team" dataDxfId="1"/>
    <tableColumn id="11" xr3:uid="{E167D7FA-56F9-4571-B292-FF3869585F59}" name="Missed Games" dataDxfId="0">
      <calculatedColumnFormula>Y29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87B90AE-8257-4DD1-B916-54A097BDCDB9}" name="Table2" displayName="Table2" ref="AA3:AI13" totalsRowShown="0" headerRowDxfId="21" dataDxfId="20">
  <autoFilter ref="AA3:AI13" xr:uid="{587B90AE-8257-4DD1-B916-54A097BDCDB9}"/>
  <tableColumns count="9">
    <tableColumn id="1" xr3:uid="{9C18B4B0-9A37-408A-98B5-B414F029A26A}" name="Scoring" dataDxfId="19"/>
    <tableColumn id="2" xr3:uid="{CC6666B6-FDFB-4B1A-846E-17C28664C92E}" name="Points" dataDxfId="18">
      <calculatedColumnFormula>Table2[[#This Row],[Finishes]]+Table2[[#This Row],[Midranges]]+Table2[[#This Row],[Threes]]+Table2[[#This Row],[Threes]]</calculatedColumnFormula>
    </tableColumn>
    <tableColumn id="3" xr3:uid="{B5D40421-D55D-4F90-92A6-7ACDF9A81BB9}" name="Avg P" dataDxfId="17">
      <calculatedColumnFormula>Table2[[#This Row],[Points]]/$AC$2</calculatedColumnFormula>
    </tableColumn>
    <tableColumn id="4" xr3:uid="{FA85A798-E688-4A4F-A92F-2DD56D710025}" name="Finishes" dataDxfId="16">
      <calculatedColumnFormula>COUNTIFS('2404'!$E$4:$E$33, 'Statistics LG'!$AA4, '2404'!$F$4:$F$33, "Finish", '2404'!$D$4:$D$33, "Loose Gooses")+COUNTIFS('2604'!$E$4:$E$33, 'Statistics LG'!$AA4, '2604'!$F$4:$F$33, "Finish", '2604'!$D$4:$D$33, "Loose Gooses")</calculatedColumnFormula>
    </tableColumn>
    <tableColumn id="5" xr3:uid="{14C722B6-CCC7-4AA5-A077-4781282133B0}" name="Avg F" dataDxfId="15">
      <calculatedColumnFormula>Table2[[#This Row],[Finishes]]/$AC$2</calculatedColumnFormula>
    </tableColumn>
    <tableColumn id="6" xr3:uid="{1E54054E-9F21-4987-99FC-EF35338EC708}" name="Midranges" dataDxfId="14">
      <calculatedColumnFormula>COUNTIFS('2404'!$E$4:$E$33, 'Statistics LG'!$AA4, '2404'!$F$4:$F$33, "Midrange", '2404'!$D$4:$D$33, "Loose Gooses")+COUNTIFS('2604'!$E$4:$E$33, 'Statistics LG'!$AA4, '2604'!$F$4:$F$33, "Midrange", '2604'!$D$4:$D$33, "Loose Gooses")</calculatedColumnFormula>
    </tableColumn>
    <tableColumn id="7" xr3:uid="{3BC984C2-EE5E-43C7-8014-7F0DA5F9EB7A}" name="Avg M" dataDxfId="13">
      <calculatedColumnFormula>Table2[[#This Row],[Midranges]]/$AC$2</calculatedColumnFormula>
    </tableColumn>
    <tableColumn id="8" xr3:uid="{9FAC1FFA-039C-4124-88C5-1A3BE26F7F04}" name="Threes" dataDxfId="12">
      <calculatedColumnFormula>COUNTIFS('2404'!$E$4:$E$33, 'Statistics LG'!$AA4, '2404'!$F$4:$F$33, "Three Pointer", '2404'!$D$4:$D$33, "Loose Gooses")</calculatedColumnFormula>
    </tableColumn>
    <tableColumn id="9" xr3:uid="{44E19C86-A8F7-4165-82A8-E143251937CE}" name="Avg 3" dataDxfId="11">
      <calculatedColumnFormula>Table2[[#This Row],[Threes]]/$AC$2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B1000"/>
  <sheetViews>
    <sheetView workbookViewId="0"/>
  </sheetViews>
  <sheetFormatPr defaultColWidth="14.3984375" defaultRowHeight="15" customHeight="1" x14ac:dyDescent="0.45"/>
  <cols>
    <col min="1" max="26" width="8.73046875" customWidth="1"/>
  </cols>
  <sheetData>
    <row r="1" spans="2:2" ht="14.25" customHeight="1" x14ac:dyDescent="0.45"/>
    <row r="2" spans="2:2" ht="14.25" customHeight="1" x14ac:dyDescent="0.45">
      <c r="B2" s="1" t="s">
        <v>0</v>
      </c>
    </row>
    <row r="3" spans="2:2" ht="14.25" customHeight="1" x14ac:dyDescent="0.45"/>
    <row r="4" spans="2:2" ht="14.25" customHeight="1" x14ac:dyDescent="0.45">
      <c r="B4" s="1" t="s">
        <v>1</v>
      </c>
    </row>
    <row r="5" spans="2:2" ht="14.25" customHeight="1" x14ac:dyDescent="0.45"/>
    <row r="6" spans="2:2" ht="14.25" customHeight="1" x14ac:dyDescent="0.55000000000000004">
      <c r="B6" s="2" t="s">
        <v>2</v>
      </c>
    </row>
    <row r="7" spans="2:2" ht="14.25" customHeight="1" x14ac:dyDescent="0.45">
      <c r="B7" s="1" t="s">
        <v>3</v>
      </c>
    </row>
    <row r="8" spans="2:2" ht="14.25" customHeight="1" x14ac:dyDescent="0.45">
      <c r="B8" s="1" t="s">
        <v>4</v>
      </c>
    </row>
    <row r="9" spans="2:2" ht="14.25" customHeight="1" x14ac:dyDescent="0.45"/>
    <row r="10" spans="2:2" ht="14.25" customHeight="1" x14ac:dyDescent="0.45"/>
    <row r="11" spans="2:2" ht="14.25" customHeight="1" x14ac:dyDescent="0.45"/>
    <row r="12" spans="2:2" ht="14.25" customHeight="1" x14ac:dyDescent="0.55000000000000004">
      <c r="B12" s="2" t="s">
        <v>5</v>
      </c>
    </row>
    <row r="13" spans="2:2" ht="14.25" customHeight="1" x14ac:dyDescent="0.45">
      <c r="B13" s="1" t="s">
        <v>6</v>
      </c>
    </row>
    <row r="14" spans="2:2" ht="14.25" customHeight="1" x14ac:dyDescent="0.45">
      <c r="B14" s="1" t="s">
        <v>7</v>
      </c>
    </row>
    <row r="15" spans="2:2" ht="14.25" customHeight="1" x14ac:dyDescent="0.45"/>
    <row r="16" spans="2:2" ht="14.25" customHeight="1" x14ac:dyDescent="0.45"/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1:X1000"/>
  <sheetViews>
    <sheetView zoomScale="85" zoomScaleNormal="85" workbookViewId="0">
      <selection activeCell="F30" sqref="F30"/>
    </sheetView>
  </sheetViews>
  <sheetFormatPr defaultColWidth="14.3984375" defaultRowHeight="15" customHeight="1" x14ac:dyDescent="0.45"/>
  <cols>
    <col min="1" max="1" width="12.53125" customWidth="1"/>
    <col min="2" max="2" width="21.3984375" customWidth="1"/>
    <col min="3" max="19" width="12.53125" customWidth="1"/>
    <col min="20" max="20" width="30.53125" customWidth="1"/>
    <col min="21" max="22" width="25.53125" customWidth="1"/>
    <col min="23" max="26" width="8.73046875" customWidth="1"/>
  </cols>
  <sheetData>
    <row r="1" spans="2:24" ht="14.25" customHeight="1" x14ac:dyDescent="0.45">
      <c r="D1" s="1" t="s">
        <v>8</v>
      </c>
      <c r="F1" s="1" t="s">
        <v>9</v>
      </c>
      <c r="H1" s="1" t="s">
        <v>10</v>
      </c>
      <c r="J1" s="1" t="s">
        <v>11</v>
      </c>
    </row>
    <row r="2" spans="2:24" ht="14.25" customHeight="1" x14ac:dyDescent="0.45"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31</v>
      </c>
      <c r="V2" s="1" t="s">
        <v>32</v>
      </c>
    </row>
    <row r="3" spans="2:24" ht="14.25" customHeight="1" x14ac:dyDescent="0.45">
      <c r="B3" s="3" t="s">
        <v>33</v>
      </c>
      <c r="C3" s="3" t="s">
        <v>34</v>
      </c>
      <c r="D3" s="14">
        <f>'Stats Global'!R8</f>
        <v>0.25</v>
      </c>
      <c r="E3" s="1">
        <f>'Stats Global'!Q8</f>
        <v>1</v>
      </c>
      <c r="F3" s="14">
        <f>'Stats Global'!T8</f>
        <v>0</v>
      </c>
      <c r="G3" s="24">
        <f>'Stats Global'!S8</f>
        <v>0</v>
      </c>
      <c r="H3" s="14">
        <f>'Stats Global'!V8</f>
        <v>0.25</v>
      </c>
      <c r="I3" s="24">
        <f>'Stats Global'!U8</f>
        <v>1</v>
      </c>
      <c r="J3" s="14">
        <f>'Stats Global'!X8</f>
        <v>0</v>
      </c>
      <c r="K3" s="24">
        <f>'Stats Global'!W8</f>
        <v>0</v>
      </c>
      <c r="T3" s="1" t="s">
        <v>151</v>
      </c>
      <c r="U3" s="1" t="str">
        <f t="shared" ref="U3:U18" si="0">IF(C3="5 Musketeers", $X$3, IF(C3="Loose Gooses", $X$4, $X$5))</f>
        <v>../Images/5M_Final.png</v>
      </c>
      <c r="V3" s="1" t="str">
        <f t="shared" ref="V3:V18" si="1">X$7&amp;X9&amp;".png"</f>
        <v>../Images/Players/Jasper.png</v>
      </c>
      <c r="X3" s="3" t="s">
        <v>35</v>
      </c>
    </row>
    <row r="4" spans="2:24" ht="14.25" customHeight="1" x14ac:dyDescent="0.45">
      <c r="B4" s="3" t="s">
        <v>36</v>
      </c>
      <c r="C4" s="3" t="s">
        <v>39</v>
      </c>
      <c r="D4" s="14">
        <f>'Stats Global'!R9</f>
        <v>0.33333333333333331</v>
      </c>
      <c r="E4" s="24">
        <f>'Stats Global'!Q9</f>
        <v>1</v>
      </c>
      <c r="F4" s="14">
        <f>'Stats Global'!T9</f>
        <v>0.33333333333333331</v>
      </c>
      <c r="G4" s="24">
        <f>'Stats Global'!S9</f>
        <v>1</v>
      </c>
      <c r="H4" s="14">
        <f>'Stats Global'!V9</f>
        <v>0</v>
      </c>
      <c r="I4" s="24">
        <f>'Stats Global'!U9</f>
        <v>0</v>
      </c>
      <c r="J4" s="14">
        <f>'Stats Global'!X9</f>
        <v>0</v>
      </c>
      <c r="K4" s="24">
        <f>'Stats Global'!W9</f>
        <v>0</v>
      </c>
      <c r="T4" s="24" t="s">
        <v>152</v>
      </c>
      <c r="U4" s="1" t="str">
        <f t="shared" si="0"/>
        <v>../Images/WW_Final.png</v>
      </c>
      <c r="V4" s="1" t="str">
        <f t="shared" si="1"/>
        <v>../Images/Players/Conor.png</v>
      </c>
      <c r="X4" s="3" t="s">
        <v>37</v>
      </c>
    </row>
    <row r="5" spans="2:24" ht="14.25" customHeight="1" x14ac:dyDescent="0.45">
      <c r="B5" s="3" t="s">
        <v>38</v>
      </c>
      <c r="C5" s="3" t="s">
        <v>34</v>
      </c>
      <c r="D5" s="14">
        <f>'Stats Global'!R10</f>
        <v>2.75</v>
      </c>
      <c r="E5" s="24">
        <f>'Stats Global'!Q10</f>
        <v>11</v>
      </c>
      <c r="F5" s="14">
        <f>'Stats Global'!T10</f>
        <v>2.75</v>
      </c>
      <c r="G5" s="24">
        <f>'Stats Global'!S10</f>
        <v>11</v>
      </c>
      <c r="H5" s="14">
        <f>'Stats Global'!V10</f>
        <v>0</v>
      </c>
      <c r="I5" s="24">
        <f>'Stats Global'!U10</f>
        <v>0</v>
      </c>
      <c r="J5" s="14">
        <f>'Stats Global'!X10</f>
        <v>0</v>
      </c>
      <c r="K5" s="24">
        <f>'Stats Global'!W10</f>
        <v>0</v>
      </c>
      <c r="L5" s="3" t="s">
        <v>40</v>
      </c>
      <c r="M5" s="3" t="s">
        <v>41</v>
      </c>
      <c r="N5" s="3" t="s">
        <v>42</v>
      </c>
      <c r="T5" s="1" t="s">
        <v>146</v>
      </c>
      <c r="U5" s="1" t="str">
        <f t="shared" si="0"/>
        <v>../Images/5M_Final.png</v>
      </c>
      <c r="V5" s="1" t="str">
        <f t="shared" si="1"/>
        <v>../Images/Players/Alex.png</v>
      </c>
      <c r="X5" s="3" t="s">
        <v>43</v>
      </c>
    </row>
    <row r="6" spans="2:24" ht="14.25" customHeight="1" x14ac:dyDescent="0.45">
      <c r="B6" s="3" t="s">
        <v>44</v>
      </c>
      <c r="C6" s="3" t="s">
        <v>39</v>
      </c>
      <c r="D6" s="14">
        <f>'Stats Global'!R11</f>
        <v>1.75</v>
      </c>
      <c r="E6" s="24">
        <f>'Stats Global'!Q11</f>
        <v>7</v>
      </c>
      <c r="F6" s="14">
        <f>'Stats Global'!T11</f>
        <v>1.75</v>
      </c>
      <c r="G6" s="24">
        <f>'Stats Global'!S11</f>
        <v>7</v>
      </c>
      <c r="H6" s="14">
        <f>'Stats Global'!V11</f>
        <v>0</v>
      </c>
      <c r="I6" s="24">
        <f>'Stats Global'!U11</f>
        <v>0</v>
      </c>
      <c r="J6" s="14">
        <f>'Stats Global'!X11</f>
        <v>0</v>
      </c>
      <c r="K6" s="24">
        <f>'Stats Global'!W11</f>
        <v>0</v>
      </c>
      <c r="L6" s="3" t="s">
        <v>40</v>
      </c>
      <c r="M6" s="3" t="s">
        <v>45</v>
      </c>
      <c r="N6" s="3" t="s">
        <v>41</v>
      </c>
      <c r="O6" s="3" t="s">
        <v>42</v>
      </c>
      <c r="T6" s="1" t="s">
        <v>147</v>
      </c>
      <c r="U6" s="1" t="str">
        <f t="shared" si="0"/>
        <v>../Images/WW_Final.png</v>
      </c>
      <c r="V6" s="1" t="str">
        <f t="shared" si="1"/>
        <v>../Images/Players/Rudy.png</v>
      </c>
    </row>
    <row r="7" spans="2:24" ht="14.25" customHeight="1" x14ac:dyDescent="0.45">
      <c r="B7" s="3" t="s">
        <v>46</v>
      </c>
      <c r="C7" s="3" t="s">
        <v>39</v>
      </c>
      <c r="D7" s="14">
        <f>'Stats Global'!R12</f>
        <v>1</v>
      </c>
      <c r="E7" s="24">
        <f>'Stats Global'!Q12</f>
        <v>4</v>
      </c>
      <c r="F7" s="14">
        <f>'Stats Global'!T12</f>
        <v>0.25</v>
      </c>
      <c r="G7" s="24">
        <f>'Stats Global'!S12</f>
        <v>1</v>
      </c>
      <c r="H7" s="14">
        <f>'Stats Global'!V12</f>
        <v>0.75</v>
      </c>
      <c r="I7" s="24">
        <f>'Stats Global'!U12</f>
        <v>3</v>
      </c>
      <c r="J7" s="14">
        <f>'Stats Global'!X12</f>
        <v>0</v>
      </c>
      <c r="K7" s="24">
        <f>'Stats Global'!W12</f>
        <v>0</v>
      </c>
      <c r="L7" s="3" t="s">
        <v>47</v>
      </c>
      <c r="M7" s="3" t="s">
        <v>48</v>
      </c>
      <c r="N7" s="3" t="s">
        <v>49</v>
      </c>
      <c r="T7" s="24"/>
      <c r="U7" s="1" t="str">
        <f t="shared" si="0"/>
        <v>../Images/WW_Final.png</v>
      </c>
      <c r="V7" s="1" t="str">
        <f t="shared" si="1"/>
        <v>../Images/Players/Michael.png</v>
      </c>
      <c r="X7" s="3" t="s">
        <v>50</v>
      </c>
    </row>
    <row r="8" spans="2:24" ht="14.25" customHeight="1" x14ac:dyDescent="0.45">
      <c r="B8" s="3" t="s">
        <v>51</v>
      </c>
      <c r="C8" s="3" t="s">
        <v>39</v>
      </c>
      <c r="D8" s="14">
        <f>'Stats Global'!R13</f>
        <v>0.75</v>
      </c>
      <c r="E8" s="24">
        <f>'Stats Global'!Q13</f>
        <v>3</v>
      </c>
      <c r="F8" s="14">
        <f>'Stats Global'!T13</f>
        <v>0.5</v>
      </c>
      <c r="G8" s="24">
        <f>'Stats Global'!S13</f>
        <v>2</v>
      </c>
      <c r="H8" s="14">
        <f>'Stats Global'!V13</f>
        <v>0.25</v>
      </c>
      <c r="I8" s="24">
        <f>'Stats Global'!U13</f>
        <v>1</v>
      </c>
      <c r="J8" s="14">
        <f>'Stats Global'!X13</f>
        <v>0</v>
      </c>
      <c r="K8" s="24">
        <f>'Stats Global'!W13</f>
        <v>0</v>
      </c>
      <c r="L8" s="3" t="s">
        <v>52</v>
      </c>
      <c r="M8" s="3" t="s">
        <v>45</v>
      </c>
      <c r="T8" s="24" t="s">
        <v>152</v>
      </c>
      <c r="U8" s="1" t="str">
        <f t="shared" si="0"/>
        <v>../Images/WW_Final.png</v>
      </c>
      <c r="V8" s="1" t="str">
        <f t="shared" si="1"/>
        <v>../Images/Players/Lukas.png</v>
      </c>
    </row>
    <row r="9" spans="2:24" ht="14.25" customHeight="1" x14ac:dyDescent="0.45">
      <c r="B9" s="3" t="s">
        <v>53</v>
      </c>
      <c r="C9" s="3" t="s">
        <v>57</v>
      </c>
      <c r="D9" s="14">
        <f>'Stats Global'!R14</f>
        <v>1.25</v>
      </c>
      <c r="E9" s="24">
        <f>'Stats Global'!Q14</f>
        <v>5</v>
      </c>
      <c r="F9" s="14">
        <f>'Stats Global'!T14</f>
        <v>0</v>
      </c>
      <c r="G9" s="24">
        <f>'Stats Global'!S14</f>
        <v>0</v>
      </c>
      <c r="H9" s="14">
        <f>'Stats Global'!V14</f>
        <v>0.25</v>
      </c>
      <c r="I9" s="24">
        <f>'Stats Global'!U14</f>
        <v>1</v>
      </c>
      <c r="J9" s="14">
        <f>'Stats Global'!X14</f>
        <v>0.5</v>
      </c>
      <c r="K9" s="24">
        <f>'Stats Global'!W14</f>
        <v>2</v>
      </c>
      <c r="L9" s="3" t="s">
        <v>42</v>
      </c>
      <c r="M9" s="3" t="s">
        <v>54</v>
      </c>
      <c r="T9" s="24" t="s">
        <v>153</v>
      </c>
      <c r="U9" s="1" t="str">
        <f t="shared" si="0"/>
        <v>../Images/LG_Final.png</v>
      </c>
      <c r="V9" s="1" t="str">
        <f t="shared" si="1"/>
        <v>../Images/Players/Clarrie.png</v>
      </c>
      <c r="X9" s="3" t="s">
        <v>55</v>
      </c>
    </row>
    <row r="10" spans="2:24" ht="14.25" customHeight="1" x14ac:dyDescent="0.45">
      <c r="B10" s="3" t="s">
        <v>56</v>
      </c>
      <c r="C10" s="3" t="s">
        <v>57</v>
      </c>
      <c r="D10" s="14">
        <f>'Stats Global'!R15</f>
        <v>0.75</v>
      </c>
      <c r="E10" s="24">
        <f>'Stats Global'!Q15</f>
        <v>3</v>
      </c>
      <c r="F10" s="14">
        <f>'Stats Global'!T15</f>
        <v>0.25</v>
      </c>
      <c r="G10" s="24">
        <f>'Stats Global'!S15</f>
        <v>1</v>
      </c>
      <c r="H10" s="14">
        <f>'Stats Global'!V15</f>
        <v>0.5</v>
      </c>
      <c r="I10" s="24">
        <f>'Stats Global'!U15</f>
        <v>2</v>
      </c>
      <c r="J10" s="14">
        <f>'Stats Global'!X15</f>
        <v>0</v>
      </c>
      <c r="K10" s="24">
        <f>'Stats Global'!W15</f>
        <v>0</v>
      </c>
      <c r="L10" s="3" t="s">
        <v>58</v>
      </c>
      <c r="M10" s="3" t="s">
        <v>45</v>
      </c>
      <c r="N10" s="3" t="s">
        <v>41</v>
      </c>
      <c r="T10" s="1" t="s">
        <v>148</v>
      </c>
      <c r="U10" s="1" t="str">
        <f t="shared" si="0"/>
        <v>../Images/LG_Final.png</v>
      </c>
      <c r="V10" s="1" t="str">
        <f t="shared" si="1"/>
        <v>../Images/Players/Kimmy.png</v>
      </c>
      <c r="X10" s="3" t="s">
        <v>59</v>
      </c>
    </row>
    <row r="11" spans="2:24" ht="14.25" customHeight="1" x14ac:dyDescent="0.45">
      <c r="B11" s="3" t="s">
        <v>60</v>
      </c>
      <c r="C11" s="3" t="s">
        <v>34</v>
      </c>
      <c r="D11" s="14">
        <f>'Stats Global'!R16</f>
        <v>2.3333333333333335</v>
      </c>
      <c r="E11" s="24">
        <f>'Stats Global'!Q16</f>
        <v>7</v>
      </c>
      <c r="F11" s="14">
        <f>'Stats Global'!T16</f>
        <v>1</v>
      </c>
      <c r="G11" s="24">
        <f>'Stats Global'!S16</f>
        <v>3</v>
      </c>
      <c r="H11" s="14">
        <f>'Stats Global'!V16</f>
        <v>1.3333333333333333</v>
      </c>
      <c r="I11" s="24">
        <f>'Stats Global'!U16</f>
        <v>4</v>
      </c>
      <c r="J11" s="14">
        <f>'Stats Global'!X16</f>
        <v>0</v>
      </c>
      <c r="K11" s="24">
        <f>'Stats Global'!W16</f>
        <v>0</v>
      </c>
      <c r="L11" s="3" t="s">
        <v>49</v>
      </c>
      <c r="M11" s="3" t="s">
        <v>45</v>
      </c>
      <c r="N11" s="3" t="s">
        <v>61</v>
      </c>
      <c r="T11" s="24"/>
      <c r="U11" s="1" t="str">
        <f t="shared" si="0"/>
        <v>../Images/5M_Final.png</v>
      </c>
      <c r="V11" s="1" t="str">
        <f t="shared" si="1"/>
        <v>../Images/Players/SamM.png</v>
      </c>
      <c r="X11" s="3" t="s">
        <v>62</v>
      </c>
    </row>
    <row r="12" spans="2:24" ht="14.25" customHeight="1" x14ac:dyDescent="0.45">
      <c r="B12" s="3" t="s">
        <v>63</v>
      </c>
      <c r="C12" s="3" t="s">
        <v>34</v>
      </c>
      <c r="D12" s="14">
        <f>'Stats Global'!R17</f>
        <v>1</v>
      </c>
      <c r="E12" s="24">
        <f>'Stats Global'!Q17</f>
        <v>4</v>
      </c>
      <c r="F12" s="14">
        <f>'Stats Global'!T17</f>
        <v>0.25</v>
      </c>
      <c r="G12" s="24">
        <f>'Stats Global'!S17</f>
        <v>1</v>
      </c>
      <c r="H12" s="14">
        <f>'Stats Global'!V17</f>
        <v>0.75</v>
      </c>
      <c r="I12" s="24">
        <f>'Stats Global'!U17</f>
        <v>3</v>
      </c>
      <c r="J12" s="14">
        <f>'Stats Global'!X17</f>
        <v>0</v>
      </c>
      <c r="K12" s="24">
        <f>'Stats Global'!W17</f>
        <v>0</v>
      </c>
      <c r="L12" s="3" t="s">
        <v>64</v>
      </c>
      <c r="M12" s="3" t="s">
        <v>42</v>
      </c>
      <c r="T12" s="24" t="s">
        <v>151</v>
      </c>
      <c r="U12" s="1" t="str">
        <f t="shared" si="0"/>
        <v>../Images/5M_Final.png</v>
      </c>
      <c r="V12" s="1" t="str">
        <f t="shared" si="1"/>
        <v>../Images/Players/Ryan.png</v>
      </c>
      <c r="X12" s="3" t="s">
        <v>65</v>
      </c>
    </row>
    <row r="13" spans="2:24" ht="14.25" customHeight="1" x14ac:dyDescent="0.45">
      <c r="B13" s="3" t="s">
        <v>66</v>
      </c>
      <c r="C13" s="3" t="s">
        <v>34</v>
      </c>
      <c r="D13" s="14">
        <f>'Stats Global'!R18</f>
        <v>1.75</v>
      </c>
      <c r="E13" s="24">
        <f>'Stats Global'!Q18</f>
        <v>7</v>
      </c>
      <c r="F13" s="14">
        <f>'Stats Global'!T18</f>
        <v>1.75</v>
      </c>
      <c r="G13" s="24">
        <f>'Stats Global'!S18</f>
        <v>7</v>
      </c>
      <c r="H13" s="14">
        <f>'Stats Global'!V18</f>
        <v>0</v>
      </c>
      <c r="I13" s="24">
        <f>'Stats Global'!U18</f>
        <v>0</v>
      </c>
      <c r="J13" s="14">
        <f>'Stats Global'!X18</f>
        <v>0</v>
      </c>
      <c r="K13" s="24">
        <f>'Stats Global'!W18</f>
        <v>0</v>
      </c>
      <c r="L13" s="3" t="s">
        <v>67</v>
      </c>
      <c r="M13" s="3" t="s">
        <v>42</v>
      </c>
      <c r="T13" s="24" t="s">
        <v>151</v>
      </c>
      <c r="U13" s="1" t="str">
        <f t="shared" si="0"/>
        <v>../Images/5M_Final.png</v>
      </c>
      <c r="V13" s="1" t="str">
        <f t="shared" si="1"/>
        <v>../Images/Players/Nick.png</v>
      </c>
      <c r="X13" s="3" t="s">
        <v>68</v>
      </c>
    </row>
    <row r="14" spans="2:24" ht="14.25" customHeight="1" x14ac:dyDescent="0.45">
      <c r="B14" s="3" t="s">
        <v>69</v>
      </c>
      <c r="C14" s="3" t="s">
        <v>57</v>
      </c>
      <c r="D14" s="14">
        <f>'Stats Global'!R19</f>
        <v>0.5</v>
      </c>
      <c r="E14" s="24">
        <f>'Stats Global'!Q19</f>
        <v>2</v>
      </c>
      <c r="F14" s="14">
        <f>'Stats Global'!T19</f>
        <v>0.5</v>
      </c>
      <c r="G14" s="24">
        <f>'Stats Global'!S19</f>
        <v>2</v>
      </c>
      <c r="H14" s="14">
        <f>'Stats Global'!V19</f>
        <v>0</v>
      </c>
      <c r="I14" s="24">
        <f>'Stats Global'!U19</f>
        <v>0</v>
      </c>
      <c r="J14" s="14">
        <f>'Stats Global'!X19</f>
        <v>0</v>
      </c>
      <c r="K14" s="24">
        <f>'Stats Global'!W19</f>
        <v>0</v>
      </c>
      <c r="L14" s="3" t="s">
        <v>70</v>
      </c>
      <c r="T14" s="24" t="s">
        <v>153</v>
      </c>
      <c r="U14" s="1" t="str">
        <f t="shared" si="0"/>
        <v>../Images/LG_Final.png</v>
      </c>
      <c r="V14" s="1" t="str">
        <f t="shared" si="1"/>
        <v>../Images/Players/Chris.png</v>
      </c>
      <c r="X14" s="3" t="s">
        <v>71</v>
      </c>
    </row>
    <row r="15" spans="2:24" ht="14.25" customHeight="1" x14ac:dyDescent="0.45">
      <c r="B15" s="3" t="s">
        <v>72</v>
      </c>
      <c r="C15" s="3" t="s">
        <v>57</v>
      </c>
      <c r="D15" s="14">
        <f>'Stats Global'!R20</f>
        <v>3.3333333333333335</v>
      </c>
      <c r="E15" s="24">
        <f>'Stats Global'!Q20</f>
        <v>10</v>
      </c>
      <c r="F15" s="14">
        <f>'Stats Global'!T20</f>
        <v>2.6666666666666665</v>
      </c>
      <c r="G15" s="24">
        <f>'Stats Global'!S20</f>
        <v>8</v>
      </c>
      <c r="H15" s="14">
        <f>'Stats Global'!V20</f>
        <v>0</v>
      </c>
      <c r="I15" s="24">
        <f>'Stats Global'!U20</f>
        <v>0</v>
      </c>
      <c r="J15" s="14">
        <f>'Stats Global'!X20</f>
        <v>0.33333333333333331</v>
      </c>
      <c r="K15" s="24">
        <f>'Stats Global'!W20</f>
        <v>1</v>
      </c>
      <c r="L15" s="3" t="s">
        <v>73</v>
      </c>
      <c r="M15" s="3" t="s">
        <v>49</v>
      </c>
      <c r="N15" s="3" t="s">
        <v>45</v>
      </c>
      <c r="O15" s="3" t="s">
        <v>41</v>
      </c>
      <c r="P15" s="3" t="s">
        <v>74</v>
      </c>
      <c r="T15" s="24"/>
      <c r="U15" s="1" t="str">
        <f t="shared" si="0"/>
        <v>../Images/LG_Final.png</v>
      </c>
      <c r="V15" s="1" t="str">
        <f t="shared" si="1"/>
        <v>../Images/Players/Angus.png</v>
      </c>
      <c r="X15" s="3" t="s">
        <v>75</v>
      </c>
    </row>
    <row r="16" spans="2:24" ht="14.25" customHeight="1" x14ac:dyDescent="0.45">
      <c r="B16" s="3" t="s">
        <v>76</v>
      </c>
      <c r="C16" s="3" t="s">
        <v>39</v>
      </c>
      <c r="D16" s="14">
        <f>'Stats Global'!R21</f>
        <v>0</v>
      </c>
      <c r="E16" s="24">
        <f>'Stats Global'!Q21</f>
        <v>0</v>
      </c>
      <c r="F16" s="14">
        <f>'Stats Global'!T21</f>
        <v>0</v>
      </c>
      <c r="G16" s="24">
        <f>'Stats Global'!S21</f>
        <v>0</v>
      </c>
      <c r="H16" s="14">
        <f>'Stats Global'!V21</f>
        <v>0</v>
      </c>
      <c r="I16" s="24">
        <f>'Stats Global'!U21</f>
        <v>0</v>
      </c>
      <c r="J16" s="14">
        <f>'Stats Global'!X21</f>
        <v>0</v>
      </c>
      <c r="K16" s="24">
        <f>'Stats Global'!W21</f>
        <v>0</v>
      </c>
      <c r="L16" s="3" t="s">
        <v>77</v>
      </c>
      <c r="M16" s="3" t="s">
        <v>42</v>
      </c>
      <c r="T16" s="24" t="s">
        <v>152</v>
      </c>
      <c r="U16" s="1" t="str">
        <f t="shared" si="0"/>
        <v>../Images/WW_Final.png</v>
      </c>
      <c r="V16" s="1" t="str">
        <f t="shared" si="1"/>
        <v>../Images/Players/Willie.png</v>
      </c>
      <c r="X16" s="3" t="s">
        <v>78</v>
      </c>
    </row>
    <row r="17" spans="2:24" ht="14.25" customHeight="1" x14ac:dyDescent="0.45">
      <c r="B17" s="3" t="s">
        <v>79</v>
      </c>
      <c r="C17" s="3" t="s">
        <v>57</v>
      </c>
      <c r="D17" s="14">
        <f>'Stats Global'!R22</f>
        <v>0.25</v>
      </c>
      <c r="E17" s="24">
        <f>'Stats Global'!Q22</f>
        <v>1</v>
      </c>
      <c r="F17" s="14">
        <f>'Stats Global'!T22</f>
        <v>0.25</v>
      </c>
      <c r="G17" s="24">
        <f>'Stats Global'!S22</f>
        <v>1</v>
      </c>
      <c r="H17" s="14">
        <f>'Stats Global'!V22</f>
        <v>0</v>
      </c>
      <c r="I17" s="24">
        <f>'Stats Global'!U22</f>
        <v>0</v>
      </c>
      <c r="J17" s="14">
        <f>'Stats Global'!X22</f>
        <v>0</v>
      </c>
      <c r="K17" s="24">
        <f>'Stats Global'!W22</f>
        <v>0</v>
      </c>
      <c r="T17" s="24" t="s">
        <v>153</v>
      </c>
      <c r="U17" s="1" t="str">
        <f t="shared" si="0"/>
        <v>../Images/LG_Final.png</v>
      </c>
      <c r="V17" s="1" t="str">
        <f t="shared" si="1"/>
        <v>../Images/Players/Mitch.png</v>
      </c>
      <c r="X17" s="3" t="s">
        <v>80</v>
      </c>
    </row>
    <row r="18" spans="2:24" ht="14.25" customHeight="1" x14ac:dyDescent="0.45">
      <c r="B18" s="40" t="s">
        <v>149</v>
      </c>
      <c r="C18" s="40" t="s">
        <v>57</v>
      </c>
      <c r="D18" s="14">
        <f>'Stats Global'!R23</f>
        <v>0.75</v>
      </c>
      <c r="E18" s="24">
        <f>'Stats Global'!Q23</f>
        <v>3</v>
      </c>
      <c r="F18" s="14">
        <f>'Stats Global'!T23</f>
        <v>0.75</v>
      </c>
      <c r="G18" s="24">
        <f>'Stats Global'!S23</f>
        <v>3</v>
      </c>
      <c r="H18" s="14">
        <f>'Stats Global'!V23</f>
        <v>0</v>
      </c>
      <c r="I18" s="24">
        <f>'Stats Global'!U23</f>
        <v>0</v>
      </c>
      <c r="J18" s="14">
        <f>'Stats Global'!X23</f>
        <v>0</v>
      </c>
      <c r="K18" s="24">
        <f>'Stats Global'!W23</f>
        <v>0</v>
      </c>
      <c r="T18" s="24" t="s">
        <v>153</v>
      </c>
      <c r="U18" s="40" t="str">
        <f t="shared" si="0"/>
        <v>../Images/LG_Final.png</v>
      </c>
      <c r="V18" s="24" t="str">
        <f t="shared" si="1"/>
        <v>../Images/Players/SamJ.png</v>
      </c>
      <c r="X18" s="3" t="s">
        <v>81</v>
      </c>
    </row>
    <row r="19" spans="2:24" ht="14.25" customHeight="1" x14ac:dyDescent="0.45">
      <c r="X19" s="3" t="s">
        <v>82</v>
      </c>
    </row>
    <row r="20" spans="2:24" ht="14.25" customHeight="1" x14ac:dyDescent="0.45">
      <c r="B20" s="1"/>
      <c r="D20" s="41"/>
      <c r="F20" s="41"/>
      <c r="H20" s="41"/>
      <c r="I20" s="38"/>
      <c r="J20" s="41"/>
      <c r="K20" s="38"/>
      <c r="L20" s="76" t="s">
        <v>160</v>
      </c>
      <c r="M20" s="76"/>
      <c r="N20" s="76"/>
      <c r="X20" s="3" t="s">
        <v>83</v>
      </c>
    </row>
    <row r="21" spans="2:24" ht="14.25" customHeight="1" x14ac:dyDescent="0.45">
      <c r="B21" s="1"/>
      <c r="C21" s="1"/>
      <c r="D21" s="41" t="str">
        <f>CHAR(34)&amp;"PPG"&amp;CHAR(34)</f>
        <v>"PPG"</v>
      </c>
      <c r="E21" s="41" t="str">
        <f>CHAR(34)&amp;"TP"&amp;CHAR(34)</f>
        <v>"TP"</v>
      </c>
      <c r="F21" s="41" t="str">
        <f>CHAR(34)&amp;"FPG"&amp;CHAR(34)</f>
        <v>"FPG"</v>
      </c>
      <c r="G21" s="41" t="str">
        <f>CHAR(34)&amp;"TF"&amp;CHAR(34)</f>
        <v>"TF"</v>
      </c>
      <c r="H21" s="41" t="str">
        <f>CHAR(34)&amp;"MPG"&amp;CHAR(34)</f>
        <v>"MPG"</v>
      </c>
      <c r="I21" s="41" t="str">
        <f>CHAR(34)&amp;"TM"&amp;CHAR(34)</f>
        <v>"TM"</v>
      </c>
      <c r="J21" s="41" t="str">
        <f>CHAR(34)&amp;"TPG"&amp;CHAR(34)</f>
        <v>"TPG"</v>
      </c>
      <c r="K21" s="41" t="str">
        <f>CHAR(34)&amp;"TT"&amp;CHAR(34)</f>
        <v>"TT"</v>
      </c>
      <c r="L21" s="76"/>
      <c r="M21" s="76"/>
      <c r="N21" s="76"/>
      <c r="X21" s="3" t="s">
        <v>85</v>
      </c>
    </row>
    <row r="22" spans="2:24" ht="14.25" customHeight="1" x14ac:dyDescent="0.45">
      <c r="B22" s="4"/>
      <c r="D22" s="41" t="str">
        <f>CHAR(34)&amp;ROUND(D3,2)&amp;CHAR(34)&amp;","</f>
        <v>"0.25",</v>
      </c>
      <c r="E22" s="41" t="str">
        <f t="shared" ref="E22:K22" si="2">CHAR(34)&amp;E3&amp;CHAR(34)&amp;","</f>
        <v>"1",</v>
      </c>
      <c r="F22" s="41" t="str">
        <f>CHAR(34)&amp;ROUND(F3,2)&amp;CHAR(34)&amp;","</f>
        <v>"0",</v>
      </c>
      <c r="G22" s="41" t="str">
        <f t="shared" si="2"/>
        <v>"0",</v>
      </c>
      <c r="H22" s="41" t="str">
        <f>CHAR(34)&amp;ROUND(H3,2)&amp;CHAR(34)&amp;","</f>
        <v>"0.25",</v>
      </c>
      <c r="I22" s="41" t="str">
        <f t="shared" si="2"/>
        <v>"1",</v>
      </c>
      <c r="J22" s="41" t="str">
        <f>CHAR(34)&amp;ROUND(J3,2)&amp;CHAR(34)&amp;","</f>
        <v>"0",</v>
      </c>
      <c r="K22" s="41" t="str">
        <f t="shared" si="2"/>
        <v>"0",</v>
      </c>
      <c r="L22" s="41" t="str">
        <f>D21&amp;":["&amp;D22&amp;D23&amp;D24&amp;D25&amp;D26&amp;D27&amp;D28&amp;D29&amp;D30&amp;D31&amp;D32&amp;D33&amp;D34&amp;D35&amp;D36&amp;D37&amp;"],"</f>
        <v>"PPG":["0.25","0.33","2.75","1.75","1","0.75","1.25","0.75","2.33","1","1.75","0.5","3.33","0","0.25","0.75",],</v>
      </c>
      <c r="X22" s="3" t="s">
        <v>86</v>
      </c>
    </row>
    <row r="23" spans="2:24" ht="14.25" customHeight="1" x14ac:dyDescent="0.45">
      <c r="B23" s="4"/>
      <c r="D23" s="41" t="str">
        <f t="shared" ref="D23:D37" si="3">CHAR(34)&amp;ROUND(D4,2)&amp;CHAR(34)&amp;","</f>
        <v>"0.33",</v>
      </c>
      <c r="E23" s="41" t="str">
        <f t="shared" ref="E23:K23" si="4">CHAR(34)&amp;E4&amp;CHAR(34)&amp;","</f>
        <v>"1",</v>
      </c>
      <c r="F23" s="41" t="str">
        <f t="shared" ref="F23:F37" si="5">CHAR(34)&amp;ROUND(F4,2)&amp;CHAR(34)&amp;","</f>
        <v>"0.33",</v>
      </c>
      <c r="G23" s="41" t="str">
        <f t="shared" si="4"/>
        <v>"1",</v>
      </c>
      <c r="H23" s="41" t="str">
        <f t="shared" ref="H23:H37" si="6">CHAR(34)&amp;ROUND(H4,2)&amp;CHAR(34)&amp;","</f>
        <v>"0",</v>
      </c>
      <c r="I23" s="41" t="str">
        <f t="shared" si="4"/>
        <v>"0",</v>
      </c>
      <c r="J23" s="41" t="str">
        <f t="shared" ref="J23:J37" si="7">CHAR(34)&amp;ROUND(J4,2)&amp;CHAR(34)&amp;","</f>
        <v>"0",</v>
      </c>
      <c r="K23" s="41" t="str">
        <f t="shared" si="4"/>
        <v>"0",</v>
      </c>
      <c r="L23" t="str">
        <f>E21&amp;":["&amp;E22&amp;E23&amp;E24&amp;E25&amp;E26&amp;E27&amp;E28&amp;E29&amp;E30&amp;E31&amp;E32&amp;E33&amp;E34&amp;E35&amp;E36&amp;E37&amp;"],"</f>
        <v>"TP":["1","1","11","7","4","3","5","3","7","4","7","2","10","0","1","3"],</v>
      </c>
      <c r="X23" s="3" t="s">
        <v>87</v>
      </c>
    </row>
    <row r="24" spans="2:24" ht="14.25" customHeight="1" x14ac:dyDescent="0.45">
      <c r="D24" s="41" t="str">
        <f t="shared" si="3"/>
        <v>"2.75",</v>
      </c>
      <c r="E24" s="41" t="str">
        <f t="shared" ref="E24:K24" si="8">CHAR(34)&amp;E5&amp;CHAR(34)&amp;","</f>
        <v>"11",</v>
      </c>
      <c r="F24" s="41" t="str">
        <f t="shared" si="5"/>
        <v>"2.75",</v>
      </c>
      <c r="G24" s="41" t="str">
        <f t="shared" si="8"/>
        <v>"11",</v>
      </c>
      <c r="H24" s="41" t="str">
        <f t="shared" si="6"/>
        <v>"0",</v>
      </c>
      <c r="I24" s="41" t="str">
        <f t="shared" si="8"/>
        <v>"0",</v>
      </c>
      <c r="J24" s="41" t="str">
        <f t="shared" si="7"/>
        <v>"0",</v>
      </c>
      <c r="K24" s="41" t="str">
        <f t="shared" si="8"/>
        <v>"0",</v>
      </c>
      <c r="L24" t="str">
        <f>F21&amp;":["&amp;F22&amp;F23&amp;F24&amp;F25&amp;F26&amp;F27&amp;F28&amp;F29&amp;F30&amp;F31&amp;F32&amp;F33&amp;F34&amp;F35&amp;F36&amp;F37&amp;"],"</f>
        <v>"FPG":["0","0.33","2.75","1.75","0.25","0.5","0","0.25","1","0.25","1.75","0.5","2.67","0","0.25","0.75",],</v>
      </c>
      <c r="X24" s="40" t="s">
        <v>107</v>
      </c>
    </row>
    <row r="25" spans="2:24" ht="14.25" customHeight="1" x14ac:dyDescent="0.45">
      <c r="D25" s="41" t="str">
        <f t="shared" si="3"/>
        <v>"1.75",</v>
      </c>
      <c r="E25" s="41" t="str">
        <f t="shared" ref="E25:K25" si="9">CHAR(34)&amp;E6&amp;CHAR(34)&amp;","</f>
        <v>"7",</v>
      </c>
      <c r="F25" s="41" t="str">
        <f t="shared" si="5"/>
        <v>"1.75",</v>
      </c>
      <c r="G25" s="41" t="str">
        <f t="shared" si="9"/>
        <v>"7",</v>
      </c>
      <c r="H25" s="41" t="str">
        <f t="shared" si="6"/>
        <v>"0",</v>
      </c>
      <c r="I25" s="41" t="str">
        <f t="shared" si="9"/>
        <v>"0",</v>
      </c>
      <c r="J25" s="41" t="str">
        <f t="shared" si="7"/>
        <v>"0",</v>
      </c>
      <c r="K25" s="41" t="str">
        <f t="shared" si="9"/>
        <v>"0",</v>
      </c>
      <c r="L25" t="str">
        <f>G21&amp;":["&amp;G22&amp;G23&amp;G24&amp;G25&amp;G26&amp;G27&amp;G28&amp;G29&amp;G30&amp;G31&amp;G32&amp;G33&amp;G34&amp;G35&amp;G36&amp;G37&amp;"],"</f>
        <v>"TF":["0","1","11","7","1","2","0","1","3","1","7","2","8","0","1","3"],</v>
      </c>
    </row>
    <row r="26" spans="2:24" ht="14.25" customHeight="1" x14ac:dyDescent="0.45">
      <c r="D26" s="41" t="str">
        <f t="shared" si="3"/>
        <v>"1",</v>
      </c>
      <c r="E26" s="41" t="str">
        <f t="shared" ref="E26:K26" si="10">CHAR(34)&amp;E7&amp;CHAR(34)&amp;","</f>
        <v>"4",</v>
      </c>
      <c r="F26" s="41" t="str">
        <f t="shared" si="5"/>
        <v>"0.25",</v>
      </c>
      <c r="G26" s="41" t="str">
        <f t="shared" si="10"/>
        <v>"1",</v>
      </c>
      <c r="H26" s="41" t="str">
        <f t="shared" si="6"/>
        <v>"0.75",</v>
      </c>
      <c r="I26" s="41" t="str">
        <f t="shared" si="10"/>
        <v>"3",</v>
      </c>
      <c r="J26" s="41" t="str">
        <f t="shared" si="7"/>
        <v>"0",</v>
      </c>
      <c r="K26" s="41" t="str">
        <f t="shared" si="10"/>
        <v>"0",</v>
      </c>
      <c r="L26" t="str">
        <f>H21&amp;":["&amp;H22&amp;H23&amp;H24&amp;H25&amp;H26&amp;H27&amp;H28&amp;H29&amp;H30&amp;H31&amp;H32&amp;H33&amp;H34&amp;H35&amp;H36&amp;H37&amp;"],"</f>
        <v>"MPG":["0.25","0","0","0","0.75","0.25","0.25","0.5","1.33","0.75","0","0","0","0","0","0",],</v>
      </c>
    </row>
    <row r="27" spans="2:24" ht="14.25" customHeight="1" x14ac:dyDescent="0.45">
      <c r="D27" s="41" t="str">
        <f t="shared" si="3"/>
        <v>"0.75",</v>
      </c>
      <c r="E27" s="41" t="str">
        <f t="shared" ref="E27:K27" si="11">CHAR(34)&amp;E8&amp;CHAR(34)&amp;","</f>
        <v>"3",</v>
      </c>
      <c r="F27" s="41" t="str">
        <f t="shared" si="5"/>
        <v>"0.5",</v>
      </c>
      <c r="G27" s="41" t="str">
        <f t="shared" si="11"/>
        <v>"2",</v>
      </c>
      <c r="H27" s="41" t="str">
        <f t="shared" si="6"/>
        <v>"0.25",</v>
      </c>
      <c r="I27" s="41" t="str">
        <f t="shared" si="11"/>
        <v>"1",</v>
      </c>
      <c r="J27" s="41" t="str">
        <f t="shared" si="7"/>
        <v>"0",</v>
      </c>
      <c r="K27" s="41" t="str">
        <f t="shared" si="11"/>
        <v>"0",</v>
      </c>
      <c r="L27" t="str">
        <f>I21&amp;":["&amp;I22&amp;I23&amp;I24&amp;I25&amp;I26&amp;I27&amp;I28&amp;I29&amp;I30&amp;I31&amp;I32&amp;I33&amp;I34&amp;I35&amp;I36&amp;I37&amp;"],"</f>
        <v>"TM":["1","0","0","0","3","1","1","2","4","3","0","0","0","0","0","0"],</v>
      </c>
    </row>
    <row r="28" spans="2:24" ht="14.25" customHeight="1" x14ac:dyDescent="0.45">
      <c r="D28" s="41" t="str">
        <f t="shared" si="3"/>
        <v>"1.25",</v>
      </c>
      <c r="E28" s="41" t="str">
        <f t="shared" ref="E28:K28" si="12">CHAR(34)&amp;E9&amp;CHAR(34)&amp;","</f>
        <v>"5",</v>
      </c>
      <c r="F28" s="41" t="str">
        <f t="shared" si="5"/>
        <v>"0",</v>
      </c>
      <c r="G28" s="41" t="str">
        <f t="shared" si="12"/>
        <v>"0",</v>
      </c>
      <c r="H28" s="41" t="str">
        <f t="shared" si="6"/>
        <v>"0.25",</v>
      </c>
      <c r="I28" s="41" t="str">
        <f t="shared" si="12"/>
        <v>"1",</v>
      </c>
      <c r="J28" s="41" t="str">
        <f t="shared" si="7"/>
        <v>"0.5",</v>
      </c>
      <c r="K28" s="41" t="str">
        <f t="shared" si="12"/>
        <v>"2",</v>
      </c>
      <c r="L28" t="str">
        <f>J21&amp;":["&amp;J22&amp;J23&amp;J24&amp;J25&amp;J26&amp;J27&amp;J28&amp;J29&amp;J30&amp;J31&amp;J32&amp;J33&amp;J34&amp;J35&amp;J36&amp;J37&amp;"],"</f>
        <v>"TPG":["0","0","0","0","0","0","0.5","0","0","0","0","0","0.33","0","0","0",],</v>
      </c>
    </row>
    <row r="29" spans="2:24" ht="14.25" customHeight="1" x14ac:dyDescent="0.45">
      <c r="D29" s="41" t="str">
        <f t="shared" si="3"/>
        <v>"0.75",</v>
      </c>
      <c r="E29" s="41" t="str">
        <f t="shared" ref="E29:K29" si="13">CHAR(34)&amp;E10&amp;CHAR(34)&amp;","</f>
        <v>"3",</v>
      </c>
      <c r="F29" s="41" t="str">
        <f t="shared" si="5"/>
        <v>"0.25",</v>
      </c>
      <c r="G29" s="41" t="str">
        <f t="shared" si="13"/>
        <v>"1",</v>
      </c>
      <c r="H29" s="41" t="str">
        <f t="shared" si="6"/>
        <v>"0.5",</v>
      </c>
      <c r="I29" s="41" t="str">
        <f t="shared" si="13"/>
        <v>"2",</v>
      </c>
      <c r="J29" s="41" t="str">
        <f t="shared" si="7"/>
        <v>"0",</v>
      </c>
      <c r="K29" s="41" t="str">
        <f t="shared" si="13"/>
        <v>"0",</v>
      </c>
      <c r="L29" t="str">
        <f>K21&amp;":["&amp;K22&amp;K23&amp;K24&amp;K25&amp;K26&amp;K27&amp;K28&amp;K29&amp;K30&amp;K31&amp;K32&amp;K33&amp;K34&amp;K35&amp;K36&amp;K37&amp;"],"</f>
        <v>"TT":["0","0","0","0","0","0","2","0","0","0","0","0","1","0","0","0"],</v>
      </c>
    </row>
    <row r="30" spans="2:24" ht="14.25" customHeight="1" x14ac:dyDescent="0.45">
      <c r="C30" s="41"/>
      <c r="D30" s="41" t="str">
        <f t="shared" si="3"/>
        <v>"2.33",</v>
      </c>
      <c r="E30" s="41" t="str">
        <f t="shared" ref="E30:K30" si="14">CHAR(34)&amp;E11&amp;CHAR(34)&amp;","</f>
        <v>"7",</v>
      </c>
      <c r="F30" s="41" t="str">
        <f t="shared" si="5"/>
        <v>"1",</v>
      </c>
      <c r="G30" s="41" t="str">
        <f t="shared" si="14"/>
        <v>"3",</v>
      </c>
      <c r="H30" s="41" t="str">
        <f t="shared" si="6"/>
        <v>"1.33",</v>
      </c>
      <c r="I30" s="41" t="str">
        <f t="shared" si="14"/>
        <v>"4",</v>
      </c>
      <c r="J30" s="41" t="str">
        <f t="shared" si="7"/>
        <v>"0",</v>
      </c>
      <c r="K30" s="41" t="str">
        <f t="shared" si="14"/>
        <v>"0",</v>
      </c>
    </row>
    <row r="31" spans="2:24" ht="14.25" customHeight="1" x14ac:dyDescent="0.45">
      <c r="C31" s="41"/>
      <c r="D31" s="41" t="str">
        <f t="shared" si="3"/>
        <v>"1",</v>
      </c>
      <c r="E31" s="41" t="str">
        <f t="shared" ref="E31:K31" si="15">CHAR(34)&amp;E12&amp;CHAR(34)&amp;","</f>
        <v>"4",</v>
      </c>
      <c r="F31" s="41" t="str">
        <f t="shared" si="5"/>
        <v>"0.25",</v>
      </c>
      <c r="G31" s="41" t="str">
        <f t="shared" si="15"/>
        <v>"1",</v>
      </c>
      <c r="H31" s="41" t="str">
        <f t="shared" si="6"/>
        <v>"0.75",</v>
      </c>
      <c r="I31" s="41" t="str">
        <f t="shared" si="15"/>
        <v>"3",</v>
      </c>
      <c r="J31" s="41" t="str">
        <f t="shared" si="7"/>
        <v>"0",</v>
      </c>
      <c r="K31" s="41" t="str">
        <f t="shared" si="15"/>
        <v>"0",</v>
      </c>
    </row>
    <row r="32" spans="2:24" ht="14.25" customHeight="1" x14ac:dyDescent="0.45">
      <c r="C32" s="41"/>
      <c r="D32" s="41" t="str">
        <f t="shared" si="3"/>
        <v>"1.75",</v>
      </c>
      <c r="E32" s="41" t="str">
        <f t="shared" ref="E32:K32" si="16">CHAR(34)&amp;E13&amp;CHAR(34)&amp;","</f>
        <v>"7",</v>
      </c>
      <c r="F32" s="41" t="str">
        <f t="shared" si="5"/>
        <v>"1.75",</v>
      </c>
      <c r="G32" s="41" t="str">
        <f t="shared" si="16"/>
        <v>"7",</v>
      </c>
      <c r="H32" s="41" t="str">
        <f t="shared" si="6"/>
        <v>"0",</v>
      </c>
      <c r="I32" s="41" t="str">
        <f t="shared" si="16"/>
        <v>"0",</v>
      </c>
      <c r="J32" s="41" t="str">
        <f t="shared" si="7"/>
        <v>"0",</v>
      </c>
      <c r="K32" s="41" t="str">
        <f t="shared" si="16"/>
        <v>"0",</v>
      </c>
    </row>
    <row r="33" spans="3:11" ht="14.25" customHeight="1" x14ac:dyDescent="0.45">
      <c r="C33" s="41"/>
      <c r="D33" s="41" t="str">
        <f t="shared" si="3"/>
        <v>"0.5",</v>
      </c>
      <c r="E33" s="41" t="str">
        <f t="shared" ref="E33:K33" si="17">CHAR(34)&amp;E14&amp;CHAR(34)&amp;","</f>
        <v>"2",</v>
      </c>
      <c r="F33" s="41" t="str">
        <f t="shared" si="5"/>
        <v>"0.5",</v>
      </c>
      <c r="G33" s="41" t="str">
        <f t="shared" si="17"/>
        <v>"2",</v>
      </c>
      <c r="H33" s="41" t="str">
        <f t="shared" si="6"/>
        <v>"0",</v>
      </c>
      <c r="I33" s="41" t="str">
        <f t="shared" si="17"/>
        <v>"0",</v>
      </c>
      <c r="J33" s="41" t="str">
        <f t="shared" si="7"/>
        <v>"0",</v>
      </c>
      <c r="K33" s="41" t="str">
        <f t="shared" si="17"/>
        <v>"0",</v>
      </c>
    </row>
    <row r="34" spans="3:11" ht="14.25" customHeight="1" x14ac:dyDescent="0.45">
      <c r="C34" s="41"/>
      <c r="D34" s="41" t="str">
        <f t="shared" si="3"/>
        <v>"3.33",</v>
      </c>
      <c r="E34" s="41" t="str">
        <f t="shared" ref="E34:K34" si="18">CHAR(34)&amp;E15&amp;CHAR(34)&amp;","</f>
        <v>"10",</v>
      </c>
      <c r="F34" s="41" t="str">
        <f t="shared" si="5"/>
        <v>"2.67",</v>
      </c>
      <c r="G34" s="41" t="str">
        <f t="shared" si="18"/>
        <v>"8",</v>
      </c>
      <c r="H34" s="41" t="str">
        <f t="shared" si="6"/>
        <v>"0",</v>
      </c>
      <c r="I34" s="41" t="str">
        <f t="shared" si="18"/>
        <v>"0",</v>
      </c>
      <c r="J34" s="41" t="str">
        <f t="shared" si="7"/>
        <v>"0.33",</v>
      </c>
      <c r="K34" s="41" t="str">
        <f t="shared" si="18"/>
        <v>"1",</v>
      </c>
    </row>
    <row r="35" spans="3:11" ht="14.25" customHeight="1" x14ac:dyDescent="0.45">
      <c r="C35" s="41"/>
      <c r="D35" s="41" t="str">
        <f t="shared" si="3"/>
        <v>"0",</v>
      </c>
      <c r="E35" s="41" t="str">
        <f t="shared" ref="E35:K35" si="19">CHAR(34)&amp;E16&amp;CHAR(34)&amp;","</f>
        <v>"0",</v>
      </c>
      <c r="F35" s="41" t="str">
        <f t="shared" si="5"/>
        <v>"0",</v>
      </c>
      <c r="G35" s="41" t="str">
        <f t="shared" si="19"/>
        <v>"0",</v>
      </c>
      <c r="H35" s="41" t="str">
        <f t="shared" si="6"/>
        <v>"0",</v>
      </c>
      <c r="I35" s="41" t="str">
        <f t="shared" si="19"/>
        <v>"0",</v>
      </c>
      <c r="J35" s="41" t="str">
        <f t="shared" si="7"/>
        <v>"0",</v>
      </c>
      <c r="K35" s="41" t="str">
        <f t="shared" si="19"/>
        <v>"0",</v>
      </c>
    </row>
    <row r="36" spans="3:11" ht="14.25" customHeight="1" x14ac:dyDescent="0.45">
      <c r="C36" s="41"/>
      <c r="D36" s="41" t="str">
        <f t="shared" si="3"/>
        <v>"0.25",</v>
      </c>
      <c r="E36" s="41" t="str">
        <f t="shared" ref="E36:K36" si="20">CHAR(34)&amp;E17&amp;CHAR(34)&amp;","</f>
        <v>"1",</v>
      </c>
      <c r="F36" s="41" t="str">
        <f t="shared" si="5"/>
        <v>"0.25",</v>
      </c>
      <c r="G36" s="41" t="str">
        <f t="shared" si="20"/>
        <v>"1",</v>
      </c>
      <c r="H36" s="41" t="str">
        <f t="shared" si="6"/>
        <v>"0",</v>
      </c>
      <c r="I36" s="41" t="str">
        <f t="shared" si="20"/>
        <v>"0",</v>
      </c>
      <c r="J36" s="41" t="str">
        <f t="shared" si="7"/>
        <v>"0",</v>
      </c>
      <c r="K36" s="41" t="str">
        <f t="shared" si="20"/>
        <v>"0",</v>
      </c>
    </row>
    <row r="37" spans="3:11" ht="14.25" customHeight="1" x14ac:dyDescent="0.45">
      <c r="C37" s="41"/>
      <c r="D37" s="41" t="str">
        <f t="shared" si="3"/>
        <v>"0.75",</v>
      </c>
      <c r="E37" s="41" t="str">
        <f t="shared" ref="E37:K37" si="21">CHAR(34)&amp;E18&amp;CHAR(34)</f>
        <v>"3"</v>
      </c>
      <c r="F37" s="41" t="str">
        <f t="shared" si="5"/>
        <v>"0.75",</v>
      </c>
      <c r="G37" s="41" t="str">
        <f t="shared" si="21"/>
        <v>"3"</v>
      </c>
      <c r="H37" s="41" t="str">
        <f t="shared" si="6"/>
        <v>"0",</v>
      </c>
      <c r="I37" s="41" t="str">
        <f t="shared" si="21"/>
        <v>"0"</v>
      </c>
      <c r="J37" s="41" t="str">
        <f t="shared" si="7"/>
        <v>"0",</v>
      </c>
      <c r="K37" s="41" t="str">
        <f t="shared" si="21"/>
        <v>"0"</v>
      </c>
    </row>
    <row r="38" spans="3:11" ht="14.25" customHeight="1" x14ac:dyDescent="0.45"/>
    <row r="39" spans="3:11" ht="14.25" customHeight="1" x14ac:dyDescent="0.45">
      <c r="E39" s="41"/>
      <c r="F39" s="41"/>
      <c r="G39" s="41"/>
      <c r="H39" s="41"/>
      <c r="I39" s="41"/>
      <c r="J39" s="41"/>
      <c r="K39" s="41"/>
    </row>
    <row r="40" spans="3:11" ht="14.25" customHeight="1" x14ac:dyDescent="0.45"/>
    <row r="41" spans="3:11" ht="14.25" customHeight="1" x14ac:dyDescent="0.45"/>
    <row r="42" spans="3:11" ht="14.25" customHeight="1" x14ac:dyDescent="0.45"/>
    <row r="43" spans="3:11" ht="14.25" customHeight="1" x14ac:dyDescent="0.45"/>
    <row r="44" spans="3:11" ht="14.25" customHeight="1" x14ac:dyDescent="0.45"/>
    <row r="45" spans="3:11" ht="14.25" customHeight="1" x14ac:dyDescent="0.45"/>
    <row r="46" spans="3:11" ht="14.25" customHeight="1" x14ac:dyDescent="0.45"/>
    <row r="47" spans="3:11" ht="14.25" customHeight="1" x14ac:dyDescent="0.45"/>
    <row r="48" spans="3:1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L20:N21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1:AL1000"/>
  <sheetViews>
    <sheetView zoomScale="70" zoomScaleNormal="70" workbookViewId="0">
      <selection activeCell="M44" sqref="M44"/>
    </sheetView>
  </sheetViews>
  <sheetFormatPr defaultColWidth="14.3984375" defaultRowHeight="15" customHeight="1" x14ac:dyDescent="0.45"/>
  <cols>
    <col min="1" max="2" width="8.73046875" customWidth="1"/>
    <col min="3" max="3" width="12.1328125" customWidth="1"/>
    <col min="4" max="17" width="8.73046875" customWidth="1"/>
    <col min="18" max="18" width="9.53125" customWidth="1"/>
    <col min="19" max="19" width="10.1328125" customWidth="1"/>
    <col min="20" max="20" width="10.265625" customWidth="1"/>
    <col min="21" max="22" width="11.33203125" customWidth="1"/>
    <col min="23" max="23" width="8.73046875" customWidth="1"/>
    <col min="24" max="24" width="11.33203125" customWidth="1"/>
    <col min="25" max="25" width="12.796875" customWidth="1"/>
    <col min="26" max="28" width="8.73046875" customWidth="1"/>
    <col min="29" max="29" width="15.19921875" customWidth="1"/>
    <col min="30" max="30" width="11.06640625" customWidth="1"/>
    <col min="31" max="38" width="8.73046875" customWidth="1"/>
  </cols>
  <sheetData>
    <row r="1" spans="2:38" ht="14.25" customHeight="1" x14ac:dyDescent="0.45"/>
    <row r="2" spans="2:38" ht="14.25" customHeight="1" x14ac:dyDescent="0.45">
      <c r="B2" s="5" t="s">
        <v>88</v>
      </c>
    </row>
    <row r="3" spans="2:38" ht="14.25" customHeight="1" x14ac:dyDescent="0.45"/>
    <row r="4" spans="2:38" ht="14.25" customHeight="1" x14ac:dyDescent="0.45">
      <c r="B4" s="5" t="s">
        <v>84</v>
      </c>
      <c r="C4" s="5" t="s">
        <v>89</v>
      </c>
      <c r="D4" s="5" t="s">
        <v>90</v>
      </c>
      <c r="E4" s="5" t="s">
        <v>91</v>
      </c>
      <c r="F4" s="5" t="s">
        <v>92</v>
      </c>
      <c r="I4" s="5" t="s">
        <v>93</v>
      </c>
    </row>
    <row r="5" spans="2:38" ht="14.25" customHeight="1" x14ac:dyDescent="0.45">
      <c r="B5" s="36">
        <f>'2404'!$C$2</f>
        <v>45040</v>
      </c>
      <c r="C5" s="3">
        <f>COUNT('2404'!$B$3:$B$30)</f>
        <v>13</v>
      </c>
      <c r="D5" s="3">
        <f>MAX('2404'!$L$3:$L$5)</f>
        <v>7</v>
      </c>
      <c r="E5" s="3">
        <f>C5-D5-F5</f>
        <v>3</v>
      </c>
      <c r="F5" s="3">
        <f>MIN('2404'!$L$3:$L$5)</f>
        <v>3</v>
      </c>
      <c r="I5" s="1" t="s">
        <v>94</v>
      </c>
      <c r="J5" s="1" t="s">
        <v>90</v>
      </c>
      <c r="K5" s="1" t="s">
        <v>91</v>
      </c>
      <c r="L5" s="1" t="s">
        <v>92</v>
      </c>
      <c r="P5" s="3" t="s">
        <v>95</v>
      </c>
      <c r="Q5" s="1">
        <f>Q26+Q46</f>
        <v>4</v>
      </c>
      <c r="AJ5" s="6"/>
      <c r="AK5" s="6"/>
      <c r="AL5" s="6"/>
    </row>
    <row r="6" spans="2:38" ht="14.25" customHeight="1" x14ac:dyDescent="0.45">
      <c r="B6" s="36">
        <f>'2604'!$C$2</f>
        <v>45042</v>
      </c>
      <c r="C6" s="3">
        <f>COUNT('2604'!$B$3:$B$30)</f>
        <v>10</v>
      </c>
      <c r="D6" s="3">
        <f>MAX('2604'!$L$3:$L$5)</f>
        <v>4</v>
      </c>
      <c r="E6" s="3">
        <f>C6-D6-F6</f>
        <v>3</v>
      </c>
      <c r="F6" s="3">
        <f>MIN('2604'!$L$3:$L$5)</f>
        <v>3</v>
      </c>
      <c r="I6" s="7">
        <f t="shared" ref="I6:L6" si="0">AVERAGE(C5:C30)</f>
        <v>13.4</v>
      </c>
      <c r="J6" s="1">
        <f t="shared" si="0"/>
        <v>6.2</v>
      </c>
      <c r="K6" s="1">
        <f t="shared" si="0"/>
        <v>4.2</v>
      </c>
      <c r="L6" s="1">
        <f t="shared" si="0"/>
        <v>3</v>
      </c>
      <c r="AJ6" s="6"/>
      <c r="AK6" s="6"/>
      <c r="AL6" s="6"/>
    </row>
    <row r="7" spans="2:38" ht="14.25" customHeight="1" x14ac:dyDescent="0.45">
      <c r="B7" s="36">
        <f>'0205'!$C$2</f>
        <v>45048</v>
      </c>
      <c r="C7" s="3">
        <f>COUNT('0205'!$B$3:$B$30)</f>
        <v>21</v>
      </c>
      <c r="D7" s="3">
        <f>MAX('0205'!$L$3:$L$5)</f>
        <v>8</v>
      </c>
      <c r="E7" s="3">
        <f>C7-D7-F7</f>
        <v>8</v>
      </c>
      <c r="F7" s="3">
        <f>MIN('0205'!$L$3:$L$5)</f>
        <v>5</v>
      </c>
      <c r="I7" s="5" t="s">
        <v>96</v>
      </c>
      <c r="J7" s="8">
        <f t="shared" ref="J7:L7" si="1">J6/$I$6</f>
        <v>0.46268656716417911</v>
      </c>
      <c r="K7" s="8">
        <f t="shared" si="1"/>
        <v>0.31343283582089554</v>
      </c>
      <c r="L7" s="8">
        <f t="shared" si="1"/>
        <v>0.22388059701492538</v>
      </c>
      <c r="P7" s="45" t="s">
        <v>97</v>
      </c>
      <c r="Q7" s="46" t="s">
        <v>8</v>
      </c>
      <c r="R7" s="46" t="s">
        <v>98</v>
      </c>
      <c r="S7" s="47" t="s">
        <v>9</v>
      </c>
      <c r="T7" s="48" t="s">
        <v>93</v>
      </c>
      <c r="U7" s="48" t="s">
        <v>10</v>
      </c>
      <c r="V7" s="48" t="s">
        <v>157</v>
      </c>
      <c r="W7" s="47" t="s">
        <v>11</v>
      </c>
      <c r="X7" s="48" t="s">
        <v>158</v>
      </c>
      <c r="Y7" s="49" t="s">
        <v>13</v>
      </c>
      <c r="Z7" s="68" t="s">
        <v>162</v>
      </c>
      <c r="AB7" s="69"/>
      <c r="AC7" s="5" t="s">
        <v>180</v>
      </c>
      <c r="AD7" s="72" t="s">
        <v>181</v>
      </c>
      <c r="AE7" s="33" t="s">
        <v>182</v>
      </c>
      <c r="AF7" s="5"/>
      <c r="AG7" s="5"/>
      <c r="AH7" s="5"/>
      <c r="AJ7" s="10"/>
      <c r="AK7" s="10"/>
      <c r="AL7" s="10"/>
    </row>
    <row r="8" spans="2:38" ht="14.25" customHeight="1" x14ac:dyDescent="0.45">
      <c r="B8" s="36">
        <f>'0305'!$C$2</f>
        <v>45049</v>
      </c>
      <c r="C8" s="3">
        <f>COUNT('0305'!$B$3:$B$30)</f>
        <v>23</v>
      </c>
      <c r="D8" s="3">
        <f>MAX('0305'!$L$3:$L$5)</f>
        <v>12</v>
      </c>
      <c r="E8" s="3">
        <f>C8-D8-F8</f>
        <v>7</v>
      </c>
      <c r="F8" s="3">
        <f>MIN('0305'!$L$3:$L$5)</f>
        <v>4</v>
      </c>
      <c r="P8" s="89" t="s">
        <v>55</v>
      </c>
      <c r="Q8" s="77">
        <f t="shared" ref="Q8:Q23" si="2">Q29+Q48</f>
        <v>1</v>
      </c>
      <c r="R8" s="78">
        <f>Table1[[#This Row],[Points]]/($Q$5-Table1[[#This Row],[Missed Games]])</f>
        <v>0.25</v>
      </c>
      <c r="S8" s="79">
        <f t="shared" ref="S8:S23" si="3">S29+S48</f>
        <v>0</v>
      </c>
      <c r="T8" s="80">
        <f>Table1[[#This Row],[Finishes]]/($Q$5-Table1[[#This Row],[Missed Games]])</f>
        <v>0</v>
      </c>
      <c r="U8" s="79">
        <f t="shared" ref="U8:U23" si="4">U29+U48</f>
        <v>1</v>
      </c>
      <c r="V8" s="80">
        <f>Table1[[#This Row],[Midranges]]/($Q$5-Table1[[#This Row],[Missed Games]])</f>
        <v>0.25</v>
      </c>
      <c r="W8" s="79">
        <f t="shared" ref="W8:W23" si="5">W29+W48</f>
        <v>0</v>
      </c>
      <c r="X8" s="80">
        <f>Table1[[#This Row],[Threes]]/($Q$5-Table1[[#This Row],[Missed Games]])</f>
        <v>0</v>
      </c>
      <c r="Y8" s="89" t="s">
        <v>34</v>
      </c>
      <c r="Z8" s="90">
        <f t="shared" ref="Z8:Z23" si="6">Y29</f>
        <v>0</v>
      </c>
      <c r="AB8" s="70" t="s">
        <v>55</v>
      </c>
      <c r="AC8" s="67">
        <f>Table1[[#This Row],[Average]]/$I$6</f>
        <v>1.8656716417910446E-2</v>
      </c>
      <c r="AD8" s="73">
        <v>4.7</v>
      </c>
      <c r="AE8" s="67">
        <f>AC8-AD8</f>
        <v>-4.6813432835820894</v>
      </c>
      <c r="AG8" s="57"/>
      <c r="AH8" s="57"/>
      <c r="AI8" s="74"/>
      <c r="AJ8" s="6"/>
      <c r="AK8" s="6"/>
      <c r="AL8" s="11"/>
    </row>
    <row r="9" spans="2:38" ht="14.25" customHeight="1" x14ac:dyDescent="0.45">
      <c r="B9" s="36">
        <f>'0405'!$C$2</f>
        <v>45050</v>
      </c>
      <c r="C9" s="3">
        <f>COUNT('0405'!$B$3:$B$30)</f>
        <v>0</v>
      </c>
      <c r="D9" s="3">
        <f>MAX('0405'!$L$3:$L$5)</f>
        <v>0</v>
      </c>
      <c r="E9" s="3">
        <f>C9-D9-F9</f>
        <v>0</v>
      </c>
      <c r="F9" s="3">
        <f>MIN('0405'!$L$3:$L$5)</f>
        <v>0</v>
      </c>
      <c r="P9" s="91" t="s">
        <v>59</v>
      </c>
      <c r="Q9" s="81">
        <f t="shared" si="2"/>
        <v>1</v>
      </c>
      <c r="R9" s="82">
        <f>Table1[[#This Row],[Points]]/($Q$5-Table1[[#This Row],[Missed Games]])</f>
        <v>0.33333333333333331</v>
      </c>
      <c r="S9" s="83">
        <f t="shared" si="3"/>
        <v>1</v>
      </c>
      <c r="T9" s="84">
        <f>Table1[[#This Row],[Finishes]]/($Q$5-Table1[[#This Row],[Missed Games]])</f>
        <v>0.33333333333333331</v>
      </c>
      <c r="U9" s="83">
        <f t="shared" si="4"/>
        <v>0</v>
      </c>
      <c r="V9" s="84">
        <f>Table1[[#This Row],[Midranges]]/($Q$5-Table1[[#This Row],[Missed Games]])</f>
        <v>0</v>
      </c>
      <c r="W9" s="83">
        <f t="shared" si="5"/>
        <v>0</v>
      </c>
      <c r="X9" s="84">
        <f>Table1[[#This Row],[Threes]]/($Q$5-Table1[[#This Row],[Missed Games]])</f>
        <v>0</v>
      </c>
      <c r="Y9" s="91" t="s">
        <v>39</v>
      </c>
      <c r="Z9" s="92">
        <f t="shared" si="6"/>
        <v>1</v>
      </c>
      <c r="AB9" s="70" t="s">
        <v>59</v>
      </c>
      <c r="AC9" s="67">
        <f>Table1[[#This Row],[Average]]/$I$6*300</f>
        <v>7.4626865671641784</v>
      </c>
      <c r="AD9" s="73">
        <v>8.1999999999999993</v>
      </c>
      <c r="AE9" s="67">
        <f t="shared" ref="AE9:AE23" si="7">AC9-AD9</f>
        <v>-0.73731343283582085</v>
      </c>
      <c r="AG9" s="57"/>
      <c r="AH9" s="57"/>
      <c r="AI9" s="74"/>
      <c r="AJ9" s="6"/>
      <c r="AK9" s="6"/>
      <c r="AL9" s="11"/>
    </row>
    <row r="10" spans="2:38" ht="14.25" customHeight="1" x14ac:dyDescent="0.45">
      <c r="B10" s="4"/>
      <c r="P10" s="89" t="s">
        <v>62</v>
      </c>
      <c r="Q10" s="77">
        <f t="shared" si="2"/>
        <v>11</v>
      </c>
      <c r="R10" s="78">
        <f>Table1[[#This Row],[Points]]/($Q$5-Table1[[#This Row],[Missed Games]])</f>
        <v>2.75</v>
      </c>
      <c r="S10" s="79">
        <f t="shared" si="3"/>
        <v>11</v>
      </c>
      <c r="T10" s="80">
        <f>Table1[[#This Row],[Finishes]]/($Q$5-Table1[[#This Row],[Missed Games]])</f>
        <v>2.75</v>
      </c>
      <c r="U10" s="79">
        <f t="shared" si="4"/>
        <v>0</v>
      </c>
      <c r="V10" s="80">
        <f>Table1[[#This Row],[Midranges]]/($Q$5-Table1[[#This Row],[Missed Games]])</f>
        <v>0</v>
      </c>
      <c r="W10" s="79">
        <f t="shared" si="5"/>
        <v>0</v>
      </c>
      <c r="X10" s="80">
        <f>Table1[[#This Row],[Threes]]/($Q$5-Table1[[#This Row],[Missed Games]])</f>
        <v>0</v>
      </c>
      <c r="Y10" s="89" t="s">
        <v>34</v>
      </c>
      <c r="Z10" s="90">
        <f t="shared" si="6"/>
        <v>0</v>
      </c>
      <c r="AB10" s="70" t="s">
        <v>62</v>
      </c>
      <c r="AC10" s="67">
        <f>Table1[[#This Row],[Average]]/$I$6*300</f>
        <v>61.567164179104473</v>
      </c>
      <c r="AD10" s="73">
        <v>39.4</v>
      </c>
      <c r="AE10" s="67">
        <f t="shared" si="7"/>
        <v>22.167164179104475</v>
      </c>
      <c r="AG10" s="57"/>
      <c r="AH10" s="57"/>
      <c r="AI10" s="74"/>
      <c r="AJ10" s="6"/>
      <c r="AK10" s="6"/>
      <c r="AL10" s="11"/>
    </row>
    <row r="11" spans="2:38" ht="14.25" customHeight="1" x14ac:dyDescent="0.45">
      <c r="B11" s="4"/>
      <c r="P11" s="91" t="s">
        <v>65</v>
      </c>
      <c r="Q11" s="81">
        <f t="shared" si="2"/>
        <v>7</v>
      </c>
      <c r="R11" s="82">
        <f>Table1[[#This Row],[Points]]/($Q$5-Table1[[#This Row],[Missed Games]])</f>
        <v>1.75</v>
      </c>
      <c r="S11" s="83">
        <f t="shared" si="3"/>
        <v>7</v>
      </c>
      <c r="T11" s="84">
        <f>Table1[[#This Row],[Finishes]]/($Q$5-Table1[[#This Row],[Missed Games]])</f>
        <v>1.75</v>
      </c>
      <c r="U11" s="83">
        <f t="shared" si="4"/>
        <v>0</v>
      </c>
      <c r="V11" s="84">
        <f>Table1[[#This Row],[Midranges]]/($Q$5-Table1[[#This Row],[Missed Games]])</f>
        <v>0</v>
      </c>
      <c r="W11" s="83">
        <f t="shared" si="5"/>
        <v>0</v>
      </c>
      <c r="X11" s="84">
        <f>Table1[[#This Row],[Threes]]/($Q$5-Table1[[#This Row],[Missed Games]])</f>
        <v>0</v>
      </c>
      <c r="Y11" s="91" t="s">
        <v>39</v>
      </c>
      <c r="Z11" s="92">
        <f t="shared" si="6"/>
        <v>0</v>
      </c>
      <c r="AB11" s="70" t="s">
        <v>65</v>
      </c>
      <c r="AC11" s="67">
        <f>Table1[[#This Row],[Average]]/$I$6*300</f>
        <v>39.179104477611936</v>
      </c>
      <c r="AD11" s="73">
        <v>37.4</v>
      </c>
      <c r="AE11" s="67">
        <f t="shared" si="7"/>
        <v>1.7791044776119378</v>
      </c>
      <c r="AG11" s="57"/>
      <c r="AH11" s="57"/>
      <c r="AI11" s="74"/>
      <c r="AJ11" s="6"/>
      <c r="AK11" s="6"/>
      <c r="AL11" s="11"/>
    </row>
    <row r="12" spans="2:38" ht="14.25" customHeight="1" x14ac:dyDescent="0.45">
      <c r="B12" s="4"/>
      <c r="P12" s="91" t="s">
        <v>68</v>
      </c>
      <c r="Q12" s="81">
        <f t="shared" si="2"/>
        <v>4</v>
      </c>
      <c r="R12" s="82">
        <f>Table1[[#This Row],[Points]]/($Q$5-Table1[[#This Row],[Missed Games]])</f>
        <v>1</v>
      </c>
      <c r="S12" s="83">
        <f t="shared" si="3"/>
        <v>1</v>
      </c>
      <c r="T12" s="84">
        <f>Table1[[#This Row],[Finishes]]/($Q$5-Table1[[#This Row],[Missed Games]])</f>
        <v>0.25</v>
      </c>
      <c r="U12" s="83">
        <f t="shared" si="4"/>
        <v>3</v>
      </c>
      <c r="V12" s="84">
        <f>Table1[[#This Row],[Midranges]]/($Q$5-Table1[[#This Row],[Missed Games]])</f>
        <v>0.75</v>
      </c>
      <c r="W12" s="83">
        <f t="shared" si="5"/>
        <v>0</v>
      </c>
      <c r="X12" s="84">
        <f>Table1[[#This Row],[Threes]]/($Q$5-Table1[[#This Row],[Missed Games]])</f>
        <v>0</v>
      </c>
      <c r="Y12" s="91" t="s">
        <v>39</v>
      </c>
      <c r="Z12" s="92">
        <f t="shared" si="6"/>
        <v>0</v>
      </c>
      <c r="AB12" s="70" t="s">
        <v>68</v>
      </c>
      <c r="AC12" s="67">
        <f>Table1[[#This Row],[Average]]/$I$6*300</f>
        <v>22.388059701492537</v>
      </c>
      <c r="AD12" s="73">
        <v>19.8</v>
      </c>
      <c r="AE12" s="67">
        <f t="shared" si="7"/>
        <v>2.5880597014925364</v>
      </c>
      <c r="AG12" s="57"/>
      <c r="AH12" s="57"/>
      <c r="AI12" s="74"/>
      <c r="AJ12" s="6"/>
      <c r="AK12" s="6"/>
      <c r="AL12" s="11"/>
    </row>
    <row r="13" spans="2:38" ht="14.25" customHeight="1" x14ac:dyDescent="0.45">
      <c r="B13" s="4"/>
      <c r="P13" s="91" t="s">
        <v>71</v>
      </c>
      <c r="Q13" s="81">
        <f t="shared" si="2"/>
        <v>3</v>
      </c>
      <c r="R13" s="82">
        <f>Table1[[#This Row],[Points]]/($Q$5-Table1[[#This Row],[Missed Games]])</f>
        <v>0.75</v>
      </c>
      <c r="S13" s="83">
        <f t="shared" si="3"/>
        <v>2</v>
      </c>
      <c r="T13" s="84">
        <f>Table1[[#This Row],[Finishes]]/($Q$5-Table1[[#This Row],[Missed Games]])</f>
        <v>0.5</v>
      </c>
      <c r="U13" s="83">
        <f t="shared" si="4"/>
        <v>1</v>
      </c>
      <c r="V13" s="84">
        <f>Table1[[#This Row],[Midranges]]/($Q$5-Table1[[#This Row],[Missed Games]])</f>
        <v>0.25</v>
      </c>
      <c r="W13" s="83">
        <f t="shared" si="5"/>
        <v>0</v>
      </c>
      <c r="X13" s="84">
        <f>Table1[[#This Row],[Threes]]/($Q$5-Table1[[#This Row],[Missed Games]])</f>
        <v>0</v>
      </c>
      <c r="Y13" s="91" t="s">
        <v>39</v>
      </c>
      <c r="Z13" s="92">
        <f t="shared" si="6"/>
        <v>0</v>
      </c>
      <c r="AB13" s="70" t="s">
        <v>71</v>
      </c>
      <c r="AC13" s="67">
        <f>Table1[[#This Row],[Average]]/$I$6*300</f>
        <v>16.791044776119403</v>
      </c>
      <c r="AD13" s="73">
        <v>30.4</v>
      </c>
      <c r="AE13" s="67">
        <f t="shared" si="7"/>
        <v>-13.608955223880596</v>
      </c>
      <c r="AG13" s="57"/>
      <c r="AH13" s="57"/>
      <c r="AI13" s="74"/>
      <c r="AJ13" s="6"/>
      <c r="AK13" s="6"/>
      <c r="AL13" s="11"/>
    </row>
    <row r="14" spans="2:38" ht="14.25" customHeight="1" x14ac:dyDescent="0.45">
      <c r="B14" s="4"/>
      <c r="P14" s="93" t="s">
        <v>75</v>
      </c>
      <c r="Q14" s="85">
        <f t="shared" si="2"/>
        <v>5</v>
      </c>
      <c r="R14" s="86">
        <f>Table1[[#This Row],[Points]]/($Q$5-Table1[[#This Row],[Missed Games]])</f>
        <v>1.25</v>
      </c>
      <c r="S14" s="87">
        <f t="shared" si="3"/>
        <v>0</v>
      </c>
      <c r="T14" s="88">
        <f>Table1[[#This Row],[Finishes]]/($Q$5-Table1[[#This Row],[Missed Games]])</f>
        <v>0</v>
      </c>
      <c r="U14" s="87">
        <f t="shared" si="4"/>
        <v>1</v>
      </c>
      <c r="V14" s="88">
        <f>Table1[[#This Row],[Midranges]]/($Q$5-Table1[[#This Row],[Missed Games]])</f>
        <v>0.25</v>
      </c>
      <c r="W14" s="87">
        <f t="shared" si="5"/>
        <v>2</v>
      </c>
      <c r="X14" s="88">
        <f>Table1[[#This Row],[Threes]]/($Q$5-Table1[[#This Row],[Missed Games]])</f>
        <v>0.5</v>
      </c>
      <c r="Y14" s="93" t="s">
        <v>57</v>
      </c>
      <c r="Z14" s="94">
        <f t="shared" si="6"/>
        <v>0</v>
      </c>
      <c r="AB14" s="70" t="s">
        <v>75</v>
      </c>
      <c r="AC14" s="67">
        <f>Table1[[#This Row],[Average]]/$I$6*300</f>
        <v>27.985074626865668</v>
      </c>
      <c r="AD14" s="73">
        <v>11.7</v>
      </c>
      <c r="AE14" s="67">
        <f t="shared" si="7"/>
        <v>16.285074626865669</v>
      </c>
      <c r="AG14" s="57"/>
      <c r="AH14" s="57"/>
      <c r="AI14" s="74"/>
      <c r="AJ14" s="6"/>
      <c r="AK14" s="6"/>
      <c r="AL14" s="11"/>
    </row>
    <row r="15" spans="2:38" ht="14.25" customHeight="1" x14ac:dyDescent="0.45">
      <c r="B15" s="4"/>
      <c r="P15" s="93" t="s">
        <v>78</v>
      </c>
      <c r="Q15" s="85">
        <f t="shared" si="2"/>
        <v>3</v>
      </c>
      <c r="R15" s="86">
        <f>Table1[[#This Row],[Points]]/($Q$5-Table1[[#This Row],[Missed Games]])</f>
        <v>0.75</v>
      </c>
      <c r="S15" s="87">
        <f t="shared" si="3"/>
        <v>1</v>
      </c>
      <c r="T15" s="88">
        <f>Table1[[#This Row],[Finishes]]/($Q$5-Table1[[#This Row],[Missed Games]])</f>
        <v>0.25</v>
      </c>
      <c r="U15" s="87">
        <f t="shared" si="4"/>
        <v>2</v>
      </c>
      <c r="V15" s="88">
        <f>Table1[[#This Row],[Midranges]]/($Q$5-Table1[[#This Row],[Missed Games]])</f>
        <v>0.5</v>
      </c>
      <c r="W15" s="87">
        <f t="shared" si="5"/>
        <v>0</v>
      </c>
      <c r="X15" s="88">
        <f>Table1[[#This Row],[Threes]]/($Q$5-Table1[[#This Row],[Missed Games]])</f>
        <v>0</v>
      </c>
      <c r="Y15" s="93" t="s">
        <v>57</v>
      </c>
      <c r="Z15" s="94">
        <f t="shared" si="6"/>
        <v>0</v>
      </c>
      <c r="AB15" s="70" t="s">
        <v>78</v>
      </c>
      <c r="AC15" s="67">
        <f>Table1[[#This Row],[Average]]/$I$6*300</f>
        <v>16.791044776119403</v>
      </c>
      <c r="AD15" s="73">
        <v>37.4</v>
      </c>
      <c r="AE15" s="67">
        <f t="shared" si="7"/>
        <v>-20.608955223880596</v>
      </c>
      <c r="AG15" s="57"/>
      <c r="AH15" s="57"/>
      <c r="AI15" s="74"/>
      <c r="AJ15" s="6"/>
      <c r="AK15" s="6"/>
      <c r="AL15" s="11"/>
    </row>
    <row r="16" spans="2:38" ht="14.25" customHeight="1" x14ac:dyDescent="0.45">
      <c r="B16" s="4"/>
      <c r="P16" s="89" t="s">
        <v>80</v>
      </c>
      <c r="Q16" s="77">
        <f t="shared" si="2"/>
        <v>7</v>
      </c>
      <c r="R16" s="78">
        <f>Table1[[#This Row],[Points]]/($Q$5-Table1[[#This Row],[Missed Games]])</f>
        <v>2.3333333333333335</v>
      </c>
      <c r="S16" s="79">
        <f t="shared" si="3"/>
        <v>3</v>
      </c>
      <c r="T16" s="80">
        <f>Table1[[#This Row],[Finishes]]/($Q$5-Table1[[#This Row],[Missed Games]])</f>
        <v>1</v>
      </c>
      <c r="U16" s="79">
        <f t="shared" si="4"/>
        <v>4</v>
      </c>
      <c r="V16" s="80">
        <f>Table1[[#This Row],[Midranges]]/($Q$5-Table1[[#This Row],[Missed Games]])</f>
        <v>1.3333333333333333</v>
      </c>
      <c r="W16" s="79">
        <f t="shared" si="5"/>
        <v>0</v>
      </c>
      <c r="X16" s="80">
        <f>Table1[[#This Row],[Threes]]/($Q$5-Table1[[#This Row],[Missed Games]])</f>
        <v>0</v>
      </c>
      <c r="Y16" s="89" t="s">
        <v>34</v>
      </c>
      <c r="Z16" s="90">
        <f t="shared" si="6"/>
        <v>1</v>
      </c>
      <c r="AB16" s="70" t="s">
        <v>80</v>
      </c>
      <c r="AC16" s="67">
        <f>Table1[[#This Row],[Average]]/$I$6*300</f>
        <v>52.238805970149258</v>
      </c>
      <c r="AD16" s="73">
        <v>29.2</v>
      </c>
      <c r="AE16" s="67">
        <f t="shared" si="7"/>
        <v>23.038805970149259</v>
      </c>
      <c r="AG16" s="57"/>
      <c r="AH16" s="57"/>
      <c r="AI16" s="74"/>
      <c r="AJ16" s="6"/>
      <c r="AK16" s="6"/>
      <c r="AL16" s="11"/>
    </row>
    <row r="17" spans="2:38" ht="14.25" customHeight="1" x14ac:dyDescent="0.45">
      <c r="B17" s="4"/>
      <c r="P17" s="89" t="s">
        <v>81</v>
      </c>
      <c r="Q17" s="77">
        <f t="shared" si="2"/>
        <v>4</v>
      </c>
      <c r="R17" s="78">
        <f>Table1[[#This Row],[Points]]/($Q$5-Table1[[#This Row],[Missed Games]])</f>
        <v>1</v>
      </c>
      <c r="S17" s="79">
        <f t="shared" si="3"/>
        <v>1</v>
      </c>
      <c r="T17" s="80">
        <f>Table1[[#This Row],[Finishes]]/($Q$5-Table1[[#This Row],[Missed Games]])</f>
        <v>0.25</v>
      </c>
      <c r="U17" s="79">
        <f t="shared" si="4"/>
        <v>3</v>
      </c>
      <c r="V17" s="80">
        <f>Table1[[#This Row],[Midranges]]/($Q$5-Table1[[#This Row],[Missed Games]])</f>
        <v>0.75</v>
      </c>
      <c r="W17" s="79">
        <f t="shared" si="5"/>
        <v>0</v>
      </c>
      <c r="X17" s="80">
        <f>Table1[[#This Row],[Threes]]/($Q$5-Table1[[#This Row],[Missed Games]])</f>
        <v>0</v>
      </c>
      <c r="Y17" s="89" t="s">
        <v>34</v>
      </c>
      <c r="Z17" s="90">
        <f t="shared" si="6"/>
        <v>0</v>
      </c>
      <c r="AB17" s="70" t="s">
        <v>81</v>
      </c>
      <c r="AC17" s="67">
        <f>Table1[[#This Row],[Average]]/$I$6*300</f>
        <v>22.388059701492537</v>
      </c>
      <c r="AD17" s="73">
        <v>5.8</v>
      </c>
      <c r="AE17" s="67">
        <f t="shared" si="7"/>
        <v>16.588059701492536</v>
      </c>
      <c r="AG17" s="57"/>
      <c r="AH17" s="57"/>
      <c r="AI17" s="74"/>
      <c r="AJ17" s="6"/>
      <c r="AK17" s="6"/>
      <c r="AL17" s="11"/>
    </row>
    <row r="18" spans="2:38" ht="14.25" customHeight="1" x14ac:dyDescent="0.45">
      <c r="B18" s="4"/>
      <c r="P18" s="89" t="s">
        <v>82</v>
      </c>
      <c r="Q18" s="77">
        <f t="shared" si="2"/>
        <v>7</v>
      </c>
      <c r="R18" s="78">
        <f>Table1[[#This Row],[Points]]/($Q$5-Table1[[#This Row],[Missed Games]])</f>
        <v>1.75</v>
      </c>
      <c r="S18" s="79">
        <f t="shared" si="3"/>
        <v>7</v>
      </c>
      <c r="T18" s="80">
        <f>Table1[[#This Row],[Finishes]]/($Q$5-Table1[[#This Row],[Missed Games]])</f>
        <v>1.75</v>
      </c>
      <c r="U18" s="79">
        <f t="shared" si="4"/>
        <v>0</v>
      </c>
      <c r="V18" s="80">
        <f>Table1[[#This Row],[Midranges]]/($Q$5-Table1[[#This Row],[Missed Games]])</f>
        <v>0</v>
      </c>
      <c r="W18" s="79">
        <f t="shared" si="5"/>
        <v>0</v>
      </c>
      <c r="X18" s="80">
        <f>Table1[[#This Row],[Threes]]/($Q$5-Table1[[#This Row],[Missed Games]])</f>
        <v>0</v>
      </c>
      <c r="Y18" s="89" t="s">
        <v>34</v>
      </c>
      <c r="Z18" s="90">
        <f t="shared" si="6"/>
        <v>0</v>
      </c>
      <c r="AB18" s="70" t="s">
        <v>82</v>
      </c>
      <c r="AC18" s="67">
        <f>Table1[[#This Row],[Average]]/$I$6*300</f>
        <v>39.179104477611936</v>
      </c>
      <c r="AD18" s="73">
        <v>11.7</v>
      </c>
      <c r="AE18" s="67">
        <f t="shared" si="7"/>
        <v>27.479104477611937</v>
      </c>
      <c r="AG18" s="57"/>
      <c r="AH18" s="57"/>
      <c r="AI18" s="74"/>
      <c r="AJ18" s="6"/>
      <c r="AK18" s="6"/>
      <c r="AL18" s="11"/>
    </row>
    <row r="19" spans="2:38" ht="14.25" customHeight="1" x14ac:dyDescent="0.45">
      <c r="B19" s="4"/>
      <c r="P19" s="93" t="s">
        <v>83</v>
      </c>
      <c r="Q19" s="85">
        <f t="shared" si="2"/>
        <v>2</v>
      </c>
      <c r="R19" s="86">
        <f>Table1[[#This Row],[Points]]/($Q$5-Table1[[#This Row],[Missed Games]])</f>
        <v>0.5</v>
      </c>
      <c r="S19" s="87">
        <f t="shared" si="3"/>
        <v>2</v>
      </c>
      <c r="T19" s="88">
        <f>Table1[[#This Row],[Finishes]]/($Q$5-Table1[[#This Row],[Missed Games]])</f>
        <v>0.5</v>
      </c>
      <c r="U19" s="87">
        <f t="shared" si="4"/>
        <v>0</v>
      </c>
      <c r="V19" s="88">
        <f>Table1[[#This Row],[Midranges]]/($Q$5-Table1[[#This Row],[Missed Games]])</f>
        <v>0</v>
      </c>
      <c r="W19" s="87">
        <f t="shared" si="5"/>
        <v>0</v>
      </c>
      <c r="X19" s="88">
        <f>Table1[[#This Row],[Threes]]/($Q$5-Table1[[#This Row],[Missed Games]])</f>
        <v>0</v>
      </c>
      <c r="Y19" s="93" t="s">
        <v>57</v>
      </c>
      <c r="Z19" s="94">
        <f t="shared" si="6"/>
        <v>0</v>
      </c>
      <c r="AB19" s="70" t="s">
        <v>83</v>
      </c>
      <c r="AC19" s="67">
        <f>Table1[[#This Row],[Average]]/$I$6*300</f>
        <v>11.194029850746269</v>
      </c>
      <c r="AD19" s="73">
        <v>16.5</v>
      </c>
      <c r="AE19" s="67">
        <f t="shared" si="7"/>
        <v>-5.3059701492537314</v>
      </c>
      <c r="AG19" s="57"/>
      <c r="AH19" s="57"/>
      <c r="AI19" s="74"/>
      <c r="AJ19" s="6"/>
      <c r="AK19" s="6"/>
      <c r="AL19" s="11"/>
    </row>
    <row r="20" spans="2:38" ht="14.25" customHeight="1" x14ac:dyDescent="0.45">
      <c r="B20" s="4"/>
      <c r="P20" s="93" t="s">
        <v>85</v>
      </c>
      <c r="Q20" s="85">
        <f t="shared" si="2"/>
        <v>10</v>
      </c>
      <c r="R20" s="86">
        <f>Table1[[#This Row],[Points]]/($Q$5-Table1[[#This Row],[Missed Games]])</f>
        <v>3.3333333333333335</v>
      </c>
      <c r="S20" s="87">
        <f t="shared" si="3"/>
        <v>8</v>
      </c>
      <c r="T20" s="88">
        <f>Table1[[#This Row],[Finishes]]/($Q$5-Table1[[#This Row],[Missed Games]])</f>
        <v>2.6666666666666665</v>
      </c>
      <c r="U20" s="87">
        <f t="shared" si="4"/>
        <v>0</v>
      </c>
      <c r="V20" s="88">
        <f>Table1[[#This Row],[Midranges]]/($Q$5-Table1[[#This Row],[Missed Games]])</f>
        <v>0</v>
      </c>
      <c r="W20" s="87">
        <f t="shared" si="5"/>
        <v>1</v>
      </c>
      <c r="X20" s="88">
        <f>Table1[[#This Row],[Threes]]/($Q$5-Table1[[#This Row],[Missed Games]])</f>
        <v>0.33333333333333331</v>
      </c>
      <c r="Y20" s="93" t="s">
        <v>57</v>
      </c>
      <c r="Z20" s="94">
        <v>1</v>
      </c>
      <c r="AB20" s="70" t="s">
        <v>85</v>
      </c>
      <c r="AC20" s="67">
        <f>Table1[[#This Row],[Average]]/$I$6*300</f>
        <v>74.626865671641795</v>
      </c>
      <c r="AD20" s="73">
        <v>39.700000000000003</v>
      </c>
      <c r="AE20" s="67">
        <f t="shared" si="7"/>
        <v>34.926865671641792</v>
      </c>
      <c r="AG20" s="57"/>
      <c r="AH20" s="57"/>
      <c r="AI20" s="74"/>
      <c r="AJ20" s="6"/>
      <c r="AK20" s="6"/>
      <c r="AL20" s="11"/>
    </row>
    <row r="21" spans="2:38" ht="14.25" customHeight="1" x14ac:dyDescent="0.45">
      <c r="B21" s="4"/>
      <c r="P21" s="91" t="s">
        <v>86</v>
      </c>
      <c r="Q21" s="81">
        <f t="shared" si="2"/>
        <v>0</v>
      </c>
      <c r="R21" s="82">
        <f>Table1[[#This Row],[Points]]/($Q$5-Table1[[#This Row],[Missed Games]])</f>
        <v>0</v>
      </c>
      <c r="S21" s="83">
        <f t="shared" si="3"/>
        <v>0</v>
      </c>
      <c r="T21" s="84">
        <f>Table1[[#This Row],[Finishes]]/($Q$5-Table1[[#This Row],[Missed Games]])</f>
        <v>0</v>
      </c>
      <c r="U21" s="83">
        <f t="shared" si="4"/>
        <v>0</v>
      </c>
      <c r="V21" s="84">
        <f>Table1[[#This Row],[Midranges]]/($Q$5-Table1[[#This Row],[Missed Games]])</f>
        <v>0</v>
      </c>
      <c r="W21" s="83">
        <f t="shared" si="5"/>
        <v>0</v>
      </c>
      <c r="X21" s="84">
        <f>Table1[[#This Row],[Threes]]/($Q$5-Table1[[#This Row],[Missed Games]])</f>
        <v>0</v>
      </c>
      <c r="Y21" s="91" t="s">
        <v>39</v>
      </c>
      <c r="Z21" s="92">
        <f t="shared" si="6"/>
        <v>0</v>
      </c>
      <c r="AB21" s="70" t="s">
        <v>86</v>
      </c>
      <c r="AC21" s="67">
        <f>Table1[[#This Row],[Average]]/$I$6*300</f>
        <v>0</v>
      </c>
      <c r="AD21" s="73">
        <v>8.1999999999999993</v>
      </c>
      <c r="AE21" s="67">
        <f t="shared" si="7"/>
        <v>-8.1999999999999993</v>
      </c>
      <c r="AG21" s="57"/>
      <c r="AH21" s="57"/>
      <c r="AI21" s="74"/>
      <c r="AJ21" s="6"/>
      <c r="AK21" s="6"/>
      <c r="AL21" s="11"/>
    </row>
    <row r="22" spans="2:38" ht="14.25" customHeight="1" x14ac:dyDescent="0.45">
      <c r="P22" s="93" t="s">
        <v>87</v>
      </c>
      <c r="Q22" s="85">
        <f t="shared" si="2"/>
        <v>1</v>
      </c>
      <c r="R22" s="86">
        <f>Table1[[#This Row],[Points]]/($Q$5-Table1[[#This Row],[Missed Games]])</f>
        <v>0.25</v>
      </c>
      <c r="S22" s="87">
        <f t="shared" si="3"/>
        <v>1</v>
      </c>
      <c r="T22" s="88">
        <f>Table1[[#This Row],[Finishes]]/($Q$5-Table1[[#This Row],[Missed Games]])</f>
        <v>0.25</v>
      </c>
      <c r="U22" s="87">
        <f t="shared" si="4"/>
        <v>0</v>
      </c>
      <c r="V22" s="88">
        <f>Table1[[#This Row],[Midranges]]/($Q$5-Table1[[#This Row],[Missed Games]])</f>
        <v>0</v>
      </c>
      <c r="W22" s="87">
        <f t="shared" si="5"/>
        <v>0</v>
      </c>
      <c r="X22" s="88">
        <f>Table1[[#This Row],[Threes]]/($Q$5-Table1[[#This Row],[Missed Games]])</f>
        <v>0</v>
      </c>
      <c r="Y22" s="93" t="s">
        <v>57</v>
      </c>
      <c r="Z22" s="94">
        <f t="shared" si="6"/>
        <v>0</v>
      </c>
      <c r="AB22" s="70" t="s">
        <v>87</v>
      </c>
      <c r="AC22" s="67">
        <f>Table1[[#This Row],[Average]]/$I$6*300</f>
        <v>5.5970149253731343</v>
      </c>
      <c r="AD22" s="73">
        <v>7</v>
      </c>
      <c r="AE22" s="67">
        <f t="shared" si="7"/>
        <v>-1.4029850746268657</v>
      </c>
      <c r="AG22" s="57"/>
      <c r="AH22" s="57"/>
      <c r="AI22" s="74"/>
      <c r="AJ22" s="6"/>
      <c r="AK22" s="6"/>
      <c r="AL22" s="11"/>
    </row>
    <row r="23" spans="2:38" ht="14.25" customHeight="1" x14ac:dyDescent="0.45">
      <c r="P23" s="95" t="s">
        <v>107</v>
      </c>
      <c r="Q23" s="85">
        <f t="shared" si="2"/>
        <v>3</v>
      </c>
      <c r="R23" s="86">
        <f>Table1[[#This Row],[Points]]/($Q$5-Table1[[#This Row],[Missed Games]])</f>
        <v>0.75</v>
      </c>
      <c r="S23" s="87">
        <f t="shared" si="3"/>
        <v>3</v>
      </c>
      <c r="T23" s="88">
        <f>Table1[[#This Row],[Finishes]]/($Q$5-Table1[[#This Row],[Missed Games]])</f>
        <v>0.75</v>
      </c>
      <c r="U23" s="87">
        <f t="shared" si="4"/>
        <v>0</v>
      </c>
      <c r="V23" s="88">
        <f>Table1[[#This Row],[Midranges]]/($Q$5-Table1[[#This Row],[Missed Games]])</f>
        <v>0</v>
      </c>
      <c r="W23" s="87">
        <f t="shared" si="5"/>
        <v>0</v>
      </c>
      <c r="X23" s="88">
        <f>Table1[[#This Row],[Threes]]/($Q$5-Table1[[#This Row],[Missed Games]])</f>
        <v>0</v>
      </c>
      <c r="Y23" s="95" t="s">
        <v>57</v>
      </c>
      <c r="Z23" s="94">
        <f t="shared" si="6"/>
        <v>0</v>
      </c>
      <c r="AB23" s="71" t="s">
        <v>107</v>
      </c>
      <c r="AC23" s="67">
        <f>Table1[[#This Row],[Average]]/$I$6*300</f>
        <v>16.791044776119403</v>
      </c>
      <c r="AD23" s="73">
        <v>3.5</v>
      </c>
      <c r="AE23" s="67">
        <f t="shared" si="7"/>
        <v>13.291044776119403</v>
      </c>
      <c r="AG23" s="57"/>
      <c r="AH23" s="57"/>
      <c r="AI23" s="74"/>
      <c r="AJ23" s="6"/>
      <c r="AK23" s="6"/>
      <c r="AL23" s="11"/>
    </row>
    <row r="24" spans="2:38" ht="14.25" customHeight="1" x14ac:dyDescent="0.45">
      <c r="R24" s="7"/>
      <c r="V24" s="7"/>
      <c r="Z24" s="7"/>
      <c r="AD24" s="7"/>
      <c r="AH24" s="7"/>
      <c r="AJ24" s="6"/>
      <c r="AK24" s="6"/>
      <c r="AL24" s="11"/>
    </row>
    <row r="25" spans="2:38" ht="14.25" customHeight="1" x14ac:dyDescent="0.45"/>
    <row r="26" spans="2:38" ht="14.25" customHeight="1" x14ac:dyDescent="0.45">
      <c r="P26" s="3" t="s">
        <v>176</v>
      </c>
      <c r="Q26" s="1">
        <v>2</v>
      </c>
    </row>
    <row r="27" spans="2:38" ht="14.25" customHeight="1" x14ac:dyDescent="0.45">
      <c r="Y27" s="5"/>
    </row>
    <row r="28" spans="2:38" ht="14.25" customHeight="1" x14ac:dyDescent="0.45">
      <c r="H28" s="5"/>
      <c r="I28" s="5" t="s">
        <v>139</v>
      </c>
      <c r="J28" s="5"/>
      <c r="K28" s="5"/>
      <c r="L28" s="5"/>
      <c r="M28" s="5"/>
      <c r="N28" s="5"/>
      <c r="P28" s="31" t="s">
        <v>97</v>
      </c>
      <c r="Q28" s="32" t="s">
        <v>8</v>
      </c>
      <c r="R28" s="31" t="s">
        <v>98</v>
      </c>
      <c r="S28" s="33" t="s">
        <v>9</v>
      </c>
      <c r="T28" s="34" t="s">
        <v>93</v>
      </c>
      <c r="U28" s="35" t="s">
        <v>10</v>
      </c>
      <c r="V28" s="34" t="s">
        <v>93</v>
      </c>
      <c r="W28" s="33" t="s">
        <v>11</v>
      </c>
      <c r="X28" s="34" t="s">
        <v>93</v>
      </c>
      <c r="Y28" s="5" t="s">
        <v>162</v>
      </c>
    </row>
    <row r="29" spans="2:38" ht="14.25" customHeight="1" x14ac:dyDescent="0.45">
      <c r="H29" s="5"/>
      <c r="I29" t="s">
        <v>140</v>
      </c>
      <c r="N29" s="43"/>
      <c r="O29" s="43"/>
      <c r="P29" s="30" t="s">
        <v>55</v>
      </c>
      <c r="Q29" s="44">
        <f>'2404'!$R$3+'2604'!$R$3</f>
        <v>1</v>
      </c>
      <c r="R29" s="29">
        <f>Q29/(Q$26-Y29)</f>
        <v>0.5</v>
      </c>
      <c r="S29" s="27">
        <f>'2404'!S3+'2604'!S3</f>
        <v>0</v>
      </c>
      <c r="T29" s="28">
        <f>S29/($Q$26-Y29)</f>
        <v>0</v>
      </c>
      <c r="U29" s="27">
        <f>'2404'!T3+'2604'!T3</f>
        <v>1</v>
      </c>
      <c r="V29" s="28">
        <f>U29/($Q$26-Y29)</f>
        <v>0.5</v>
      </c>
      <c r="W29" s="27">
        <f>'2404'!U3+'2604'!U3</f>
        <v>0</v>
      </c>
      <c r="X29" s="28">
        <f>W29/($Q$26-Y29)</f>
        <v>0</v>
      </c>
      <c r="Y29">
        <v>0</v>
      </c>
    </row>
    <row r="30" spans="2:38" ht="14.25" customHeight="1" x14ac:dyDescent="0.45">
      <c r="H30" s="5"/>
      <c r="I30" t="s">
        <v>141</v>
      </c>
      <c r="P30" s="30" t="s">
        <v>59</v>
      </c>
      <c r="Q30" s="44">
        <f>'2404'!R4+'2604'!R4</f>
        <v>0</v>
      </c>
      <c r="R30" s="29">
        <f t="shared" ref="R30:R44" si="8">Q30/(Q$26-Y30)</f>
        <v>0</v>
      </c>
      <c r="S30" s="27">
        <f>'2404'!S4+'2604'!S4</f>
        <v>0</v>
      </c>
      <c r="T30" s="28">
        <f t="shared" ref="T30:T44" si="9">S30/($Q$26-Y30)</f>
        <v>0</v>
      </c>
      <c r="U30" s="27">
        <f>'2404'!T4+'2604'!T4</f>
        <v>0</v>
      </c>
      <c r="V30" s="28">
        <f t="shared" ref="V30:V44" si="10">U30/($Q$26-Y30)</f>
        <v>0</v>
      </c>
      <c r="W30" s="27">
        <f>'2404'!U4+'2604'!U4</f>
        <v>0</v>
      </c>
      <c r="X30" s="28">
        <f t="shared" ref="X30:X44" si="11">W30/($Q$26-Y30)</f>
        <v>0</v>
      </c>
      <c r="Y30" s="40">
        <v>1</v>
      </c>
    </row>
    <row r="31" spans="2:38" ht="14.25" customHeight="1" x14ac:dyDescent="0.45">
      <c r="H31" s="5"/>
      <c r="I31" t="s">
        <v>142</v>
      </c>
      <c r="P31" s="30" t="s">
        <v>62</v>
      </c>
      <c r="Q31" s="44">
        <f>'2404'!R5+'2604'!R5</f>
        <v>3</v>
      </c>
      <c r="R31" s="29">
        <f t="shared" si="8"/>
        <v>1.5</v>
      </c>
      <c r="S31" s="27">
        <f>'2404'!S5+'2604'!S5</f>
        <v>3</v>
      </c>
      <c r="T31" s="28">
        <f t="shared" si="9"/>
        <v>1.5</v>
      </c>
      <c r="U31" s="27">
        <f>'2404'!T5+'2604'!T5</f>
        <v>0</v>
      </c>
      <c r="V31" s="28">
        <f t="shared" si="10"/>
        <v>0</v>
      </c>
      <c r="W31" s="27">
        <f>'2404'!U5+'2604'!U5</f>
        <v>0</v>
      </c>
      <c r="X31" s="28">
        <f t="shared" si="11"/>
        <v>0</v>
      </c>
      <c r="Y31" s="40">
        <v>0</v>
      </c>
    </row>
    <row r="32" spans="2:38" ht="14.25" customHeight="1" x14ac:dyDescent="0.45">
      <c r="I32" t="s">
        <v>143</v>
      </c>
      <c r="N32" s="42"/>
      <c r="P32" s="30" t="s">
        <v>65</v>
      </c>
      <c r="Q32" s="44">
        <f>'2404'!R6+'2604'!R6</f>
        <v>3</v>
      </c>
      <c r="R32" s="29">
        <f t="shared" si="8"/>
        <v>1.5</v>
      </c>
      <c r="S32" s="27">
        <f>'2404'!S6+'2604'!S6</f>
        <v>3</v>
      </c>
      <c r="T32" s="28">
        <f t="shared" si="9"/>
        <v>1.5</v>
      </c>
      <c r="U32" s="27">
        <f>'2404'!T6+'2604'!T6</f>
        <v>0</v>
      </c>
      <c r="V32" s="28">
        <f t="shared" si="10"/>
        <v>0</v>
      </c>
      <c r="W32" s="27">
        <f>'2404'!U6+'2604'!U6</f>
        <v>0</v>
      </c>
      <c r="X32" s="28">
        <f t="shared" si="11"/>
        <v>0</v>
      </c>
      <c r="Y32" s="40">
        <v>0</v>
      </c>
    </row>
    <row r="33" spans="9:27" ht="14.25" customHeight="1" x14ac:dyDescent="0.45">
      <c r="I33" t="s">
        <v>144</v>
      </c>
      <c r="P33" s="30" t="s">
        <v>68</v>
      </c>
      <c r="Q33" s="44">
        <f>'2404'!R7+'2604'!R7</f>
        <v>1</v>
      </c>
      <c r="R33" s="29">
        <f t="shared" si="8"/>
        <v>0.5</v>
      </c>
      <c r="S33" s="27">
        <f>'2404'!S7+'2604'!S7</f>
        <v>1</v>
      </c>
      <c r="T33" s="28">
        <f t="shared" si="9"/>
        <v>0.5</v>
      </c>
      <c r="U33" s="27">
        <f>'2404'!T7+'2604'!T7</f>
        <v>0</v>
      </c>
      <c r="V33" s="28">
        <f t="shared" si="10"/>
        <v>0</v>
      </c>
      <c r="W33" s="27">
        <f>'2404'!U7+'2604'!U7</f>
        <v>0</v>
      </c>
      <c r="X33" s="28">
        <f t="shared" si="11"/>
        <v>0</v>
      </c>
      <c r="Y33" s="40">
        <v>0</v>
      </c>
    </row>
    <row r="34" spans="9:27" ht="14.25" customHeight="1" x14ac:dyDescent="0.45">
      <c r="I34" t="s">
        <v>145</v>
      </c>
      <c r="P34" s="30" t="s">
        <v>71</v>
      </c>
      <c r="Q34" s="44">
        <f>'2404'!R8+'2604'!R8</f>
        <v>2</v>
      </c>
      <c r="R34" s="29">
        <f t="shared" si="8"/>
        <v>1</v>
      </c>
      <c r="S34" s="27">
        <f>'2404'!S8+'2604'!S8</f>
        <v>2</v>
      </c>
      <c r="T34" s="28">
        <f t="shared" si="9"/>
        <v>1</v>
      </c>
      <c r="U34" s="27">
        <f>'2404'!T8+'2604'!T8</f>
        <v>0</v>
      </c>
      <c r="V34" s="28">
        <f t="shared" si="10"/>
        <v>0</v>
      </c>
      <c r="W34" s="27">
        <f>'2404'!U8+'2604'!U8</f>
        <v>0</v>
      </c>
      <c r="X34" s="28">
        <f t="shared" si="11"/>
        <v>0</v>
      </c>
      <c r="Y34" s="40">
        <v>0</v>
      </c>
    </row>
    <row r="35" spans="9:27" ht="14.25" customHeight="1" x14ac:dyDescent="0.45">
      <c r="I35" t="s">
        <v>170</v>
      </c>
      <c r="P35" s="30" t="s">
        <v>75</v>
      </c>
      <c r="Q35" s="44">
        <f>'2404'!R9+'2604'!R9</f>
        <v>0</v>
      </c>
      <c r="R35" s="29">
        <f t="shared" si="8"/>
        <v>0</v>
      </c>
      <c r="S35" s="27">
        <f>'2404'!S9+'2604'!S9</f>
        <v>0</v>
      </c>
      <c r="T35" s="28">
        <f t="shared" si="9"/>
        <v>0</v>
      </c>
      <c r="U35" s="27">
        <f>'2404'!T9+'2604'!T9</f>
        <v>0</v>
      </c>
      <c r="V35" s="28">
        <f t="shared" si="10"/>
        <v>0</v>
      </c>
      <c r="W35" s="27">
        <f>'2404'!U9+'2604'!U9</f>
        <v>0</v>
      </c>
      <c r="X35" s="28">
        <f t="shared" si="11"/>
        <v>0</v>
      </c>
      <c r="Y35" s="40">
        <v>0</v>
      </c>
    </row>
    <row r="36" spans="9:27" ht="14.25" customHeight="1" x14ac:dyDescent="0.45">
      <c r="I36" t="s">
        <v>169</v>
      </c>
      <c r="P36" s="30" t="s">
        <v>78</v>
      </c>
      <c r="Q36" s="44">
        <f>'2404'!R10+'2604'!R10</f>
        <v>0</v>
      </c>
      <c r="R36" s="29">
        <f t="shared" si="8"/>
        <v>0</v>
      </c>
      <c r="S36" s="27">
        <f>'2404'!S10+'2604'!S10</f>
        <v>0</v>
      </c>
      <c r="T36" s="28">
        <f t="shared" si="9"/>
        <v>0</v>
      </c>
      <c r="U36" s="27">
        <f>'2404'!T10+'2604'!T10</f>
        <v>0</v>
      </c>
      <c r="V36" s="28">
        <f t="shared" si="10"/>
        <v>0</v>
      </c>
      <c r="W36" s="27">
        <f>'2404'!U10+'2604'!U10</f>
        <v>0</v>
      </c>
      <c r="X36" s="28">
        <f t="shared" si="11"/>
        <v>0</v>
      </c>
      <c r="Y36" s="40">
        <v>0</v>
      </c>
    </row>
    <row r="37" spans="9:27" ht="14.25" customHeight="1" x14ac:dyDescent="0.45">
      <c r="P37" s="30" t="s">
        <v>80</v>
      </c>
      <c r="Q37" s="44">
        <f>'2404'!R11+'2604'!R11</f>
        <v>2</v>
      </c>
      <c r="R37" s="29">
        <f t="shared" si="8"/>
        <v>2</v>
      </c>
      <c r="S37" s="27">
        <f>'2404'!S11+'2604'!S11</f>
        <v>1</v>
      </c>
      <c r="T37" s="28">
        <f t="shared" si="9"/>
        <v>1</v>
      </c>
      <c r="U37" s="27">
        <f>'2404'!T11+'2604'!T11</f>
        <v>1</v>
      </c>
      <c r="V37" s="28">
        <f t="shared" si="10"/>
        <v>1</v>
      </c>
      <c r="W37" s="27">
        <f>'2404'!U11+'2604'!U11</f>
        <v>0</v>
      </c>
      <c r="X37" s="28">
        <f t="shared" si="11"/>
        <v>0</v>
      </c>
      <c r="Y37" s="40">
        <v>1</v>
      </c>
    </row>
    <row r="38" spans="9:27" ht="14.25" customHeight="1" x14ac:dyDescent="0.45">
      <c r="P38" s="30" t="s">
        <v>81</v>
      </c>
      <c r="Q38" s="44">
        <f>'2404'!R12+'2604'!R12</f>
        <v>0</v>
      </c>
      <c r="R38" s="29">
        <f t="shared" si="8"/>
        <v>0</v>
      </c>
      <c r="S38" s="27">
        <f>'2404'!S12+'2604'!S12</f>
        <v>0</v>
      </c>
      <c r="T38" s="28">
        <f t="shared" si="9"/>
        <v>0</v>
      </c>
      <c r="U38" s="27">
        <f>'2404'!T12+'2604'!T12</f>
        <v>0</v>
      </c>
      <c r="V38" s="28">
        <f t="shared" si="10"/>
        <v>0</v>
      </c>
      <c r="W38" s="27">
        <f>'2404'!U12+'2604'!U12</f>
        <v>0</v>
      </c>
      <c r="X38" s="28">
        <f t="shared" si="11"/>
        <v>0</v>
      </c>
      <c r="Y38" s="40">
        <v>0</v>
      </c>
    </row>
    <row r="39" spans="9:27" ht="14.25" customHeight="1" x14ac:dyDescent="0.45">
      <c r="P39" s="30" t="s">
        <v>82</v>
      </c>
      <c r="Q39" s="44">
        <f>'2404'!R13+'2604'!R13</f>
        <v>4</v>
      </c>
      <c r="R39" s="29">
        <f t="shared" si="8"/>
        <v>2</v>
      </c>
      <c r="S39" s="27">
        <f>'2404'!S13+'2604'!S13</f>
        <v>4</v>
      </c>
      <c r="T39" s="28">
        <f t="shared" si="9"/>
        <v>2</v>
      </c>
      <c r="U39" s="27">
        <f>'2404'!T13+'2604'!T13</f>
        <v>0</v>
      </c>
      <c r="V39" s="28">
        <f t="shared" si="10"/>
        <v>0</v>
      </c>
      <c r="W39" s="27">
        <f>'2404'!U13+'2604'!U13</f>
        <v>0</v>
      </c>
      <c r="X39" s="28">
        <f t="shared" si="11"/>
        <v>0</v>
      </c>
      <c r="Y39" s="40">
        <v>0</v>
      </c>
      <c r="Z39" s="12"/>
      <c r="AA39" s="12"/>
    </row>
    <row r="40" spans="9:27" ht="14.25" customHeight="1" x14ac:dyDescent="0.45">
      <c r="I40" s="33" t="s">
        <v>156</v>
      </c>
      <c r="P40" s="30" t="s">
        <v>83</v>
      </c>
      <c r="Q40" s="44">
        <f>'2404'!R14+'2604'!R14</f>
        <v>0</v>
      </c>
      <c r="R40" s="29">
        <f t="shared" si="8"/>
        <v>0</v>
      </c>
      <c r="S40" s="27">
        <f>'2404'!S14+'2604'!S14</f>
        <v>0</v>
      </c>
      <c r="T40" s="28">
        <f t="shared" si="9"/>
        <v>0</v>
      </c>
      <c r="U40" s="27">
        <f>'2404'!T14+'2604'!T14</f>
        <v>0</v>
      </c>
      <c r="V40" s="28">
        <f t="shared" si="10"/>
        <v>0</v>
      </c>
      <c r="W40" s="27">
        <f>'2404'!U14+'2604'!U14</f>
        <v>0</v>
      </c>
      <c r="X40" s="28">
        <f t="shared" si="11"/>
        <v>0</v>
      </c>
      <c r="Y40" s="40">
        <v>0</v>
      </c>
    </row>
    <row r="41" spans="9:27" ht="14.25" customHeight="1" x14ac:dyDescent="0.45">
      <c r="I41" s="33" t="s">
        <v>132</v>
      </c>
      <c r="J41" t="e">
        <f>'Statistics LG'!H4</f>
        <v>#DIV/0!</v>
      </c>
      <c r="P41" s="30" t="s">
        <v>85</v>
      </c>
      <c r="Q41" s="44">
        <f>'2404'!R15+'2604'!R15</f>
        <v>4</v>
      </c>
      <c r="R41" s="29">
        <f t="shared" si="8"/>
        <v>2</v>
      </c>
      <c r="S41" s="27">
        <f>'2404'!S15+'2604'!S15</f>
        <v>4</v>
      </c>
      <c r="T41" s="28">
        <f t="shared" si="9"/>
        <v>2</v>
      </c>
      <c r="U41" s="27">
        <f>'2404'!T15+'2604'!T15</f>
        <v>0</v>
      </c>
      <c r="V41" s="28">
        <f t="shared" si="10"/>
        <v>0</v>
      </c>
      <c r="W41" s="27">
        <f>'2404'!U15+'2604'!U15</f>
        <v>0</v>
      </c>
      <c r="X41" s="28">
        <f t="shared" si="11"/>
        <v>0</v>
      </c>
      <c r="Y41" s="40">
        <v>0</v>
      </c>
    </row>
    <row r="42" spans="9:27" ht="14.25" customHeight="1" x14ac:dyDescent="0.45">
      <c r="I42" s="33" t="s">
        <v>133</v>
      </c>
      <c r="J42" t="e">
        <f>'Statistics WW'!H4</f>
        <v>#DIV/0!</v>
      </c>
      <c r="P42" s="30" t="s">
        <v>86</v>
      </c>
      <c r="Q42" s="44">
        <f>'2404'!R16+'2604'!R16</f>
        <v>0</v>
      </c>
      <c r="R42" s="29">
        <f t="shared" si="8"/>
        <v>0</v>
      </c>
      <c r="S42" s="27">
        <f>'2404'!S16+'2604'!S16</f>
        <v>0</v>
      </c>
      <c r="T42" s="28">
        <f t="shared" si="9"/>
        <v>0</v>
      </c>
      <c r="U42" s="27">
        <f>'2404'!T16+'2604'!T16</f>
        <v>0</v>
      </c>
      <c r="V42" s="28">
        <f t="shared" si="10"/>
        <v>0</v>
      </c>
      <c r="W42" s="27">
        <f>'2404'!U16+'2604'!U16</f>
        <v>0</v>
      </c>
      <c r="X42" s="28">
        <f t="shared" si="11"/>
        <v>0</v>
      </c>
      <c r="Y42" s="40">
        <v>0</v>
      </c>
    </row>
    <row r="43" spans="9:27" ht="14.25" customHeight="1" x14ac:dyDescent="0.45">
      <c r="I43" s="33" t="s">
        <v>134</v>
      </c>
      <c r="J43" t="e">
        <f>'Statistics 5M'!H4</f>
        <v>#DIV/0!</v>
      </c>
      <c r="P43" s="30" t="s">
        <v>87</v>
      </c>
      <c r="Q43" s="44">
        <f>'2404'!R17+'2604'!R17</f>
        <v>1</v>
      </c>
      <c r="R43" s="29">
        <f t="shared" si="8"/>
        <v>0.5</v>
      </c>
      <c r="S43" s="27">
        <f>'2404'!S17+'2604'!S17</f>
        <v>1</v>
      </c>
      <c r="T43" s="28">
        <f t="shared" si="9"/>
        <v>0.5</v>
      </c>
      <c r="U43" s="27">
        <f>'2404'!T17+'2604'!T17</f>
        <v>0</v>
      </c>
      <c r="V43" s="28">
        <f t="shared" si="10"/>
        <v>0</v>
      </c>
      <c r="W43" s="27">
        <f>'2404'!U17+'2604'!U17</f>
        <v>0</v>
      </c>
      <c r="X43" s="28">
        <f t="shared" si="11"/>
        <v>0</v>
      </c>
      <c r="Y43" s="40">
        <v>0</v>
      </c>
    </row>
    <row r="44" spans="9:27" ht="14.25" customHeight="1" x14ac:dyDescent="0.45">
      <c r="P44" s="53" t="s">
        <v>107</v>
      </c>
      <c r="Q44" s="44">
        <f>'2404'!R18+'2604'!R18</f>
        <v>1</v>
      </c>
      <c r="R44" s="29">
        <f t="shared" si="8"/>
        <v>0.5</v>
      </c>
      <c r="S44" s="27">
        <f>'2404'!S18+'2604'!S18</f>
        <v>1</v>
      </c>
      <c r="T44" s="28">
        <f t="shared" si="9"/>
        <v>0.5</v>
      </c>
      <c r="U44" s="27">
        <f>'2404'!T18+'2604'!T18</f>
        <v>0</v>
      </c>
      <c r="V44" s="28">
        <f t="shared" si="10"/>
        <v>0</v>
      </c>
      <c r="W44" s="27">
        <f>'2404'!U18+'2604'!U18</f>
        <v>0</v>
      </c>
      <c r="X44" s="28">
        <f t="shared" si="11"/>
        <v>0</v>
      </c>
      <c r="Y44" s="40">
        <v>0</v>
      </c>
    </row>
    <row r="45" spans="9:27" ht="14.25" customHeight="1" x14ac:dyDescent="0.45">
      <c r="I45" s="33" t="s">
        <v>161</v>
      </c>
    </row>
    <row r="46" spans="9:27" ht="14.25" customHeight="1" x14ac:dyDescent="0.45">
      <c r="I46" s="33" t="s">
        <v>9</v>
      </c>
      <c r="J46" s="42">
        <f>SUM(Table1[Finishes])</f>
        <v>48</v>
      </c>
      <c r="K46">
        <f>J46/Q5</f>
        <v>12</v>
      </c>
      <c r="L46" s="57">
        <f>J46/SUM($J$46:$J$48)</f>
        <v>0.72727272727272729</v>
      </c>
      <c r="P46" s="66" t="s">
        <v>177</v>
      </c>
      <c r="Q46" s="13">
        <v>2</v>
      </c>
      <c r="R46" s="13"/>
      <c r="S46" s="13"/>
    </row>
    <row r="47" spans="9:27" ht="14.25" customHeight="1" x14ac:dyDescent="0.45">
      <c r="I47" s="33" t="s">
        <v>10</v>
      </c>
      <c r="J47" s="42">
        <f>SUM(Table1[Midranges])</f>
        <v>15</v>
      </c>
      <c r="K47">
        <f>Q5</f>
        <v>4</v>
      </c>
      <c r="L47" s="57">
        <f t="shared" ref="L47:L48" si="12">J47/SUM($J$46:$J$48)</f>
        <v>0.22727272727272727</v>
      </c>
      <c r="P47" s="31" t="s">
        <v>97</v>
      </c>
      <c r="Q47" s="32" t="s">
        <v>8</v>
      </c>
      <c r="R47" s="31" t="s">
        <v>98</v>
      </c>
      <c r="S47" s="33" t="s">
        <v>9</v>
      </c>
      <c r="T47" s="34" t="s">
        <v>93</v>
      </c>
      <c r="U47" s="35" t="s">
        <v>10</v>
      </c>
      <c r="V47" s="34" t="s">
        <v>93</v>
      </c>
      <c r="W47" s="33" t="s">
        <v>11</v>
      </c>
      <c r="X47" s="34" t="s">
        <v>93</v>
      </c>
      <c r="Y47" s="5" t="s">
        <v>162</v>
      </c>
    </row>
    <row r="48" spans="9:27" ht="14.25" customHeight="1" x14ac:dyDescent="0.45">
      <c r="I48" s="33" t="s">
        <v>11</v>
      </c>
      <c r="J48" s="42">
        <f>SUM(Table1[Threes])</f>
        <v>3</v>
      </c>
      <c r="K48">
        <f>J48/Q5</f>
        <v>0.75</v>
      </c>
      <c r="L48" s="57">
        <f t="shared" si="12"/>
        <v>4.5454545454545456E-2</v>
      </c>
      <c r="P48" s="30" t="s">
        <v>55</v>
      </c>
      <c r="Q48" s="44">
        <f>'0205'!R3+'0305'!R3+'0405'!R3</f>
        <v>0</v>
      </c>
      <c r="R48" s="29">
        <f>Q48/(Q$46-Y48)</f>
        <v>0</v>
      </c>
      <c r="S48" s="27">
        <f>'0205'!S3+'0305'!S3+'0405'!R3</f>
        <v>0</v>
      </c>
      <c r="T48" s="28">
        <f>S48/($Q$46-Y48)</f>
        <v>0</v>
      </c>
      <c r="U48" s="27">
        <f>'0205'!T3+'0305'!T3+'0405'!R3</f>
        <v>0</v>
      </c>
      <c r="V48" s="28">
        <f>U48/($Q$46-Y48)</f>
        <v>0</v>
      </c>
      <c r="W48" s="27">
        <f>'0205'!U3+'0305'!U3+'0405'!R3</f>
        <v>0</v>
      </c>
      <c r="X48" s="28">
        <f>W48/($Q$46-Y48)</f>
        <v>0</v>
      </c>
      <c r="Y48" s="40">
        <v>0</v>
      </c>
    </row>
    <row r="49" spans="16:25" ht="14.25" customHeight="1" x14ac:dyDescent="0.45">
      <c r="P49" s="30" t="s">
        <v>59</v>
      </c>
      <c r="Q49" s="44">
        <f>'0205'!R4+'0305'!R4+'0405'!R4</f>
        <v>1</v>
      </c>
      <c r="R49" s="29">
        <f t="shared" ref="R49:R63" si="13">Q49/(Q$46-Y49)</f>
        <v>0.5</v>
      </c>
      <c r="S49" s="27">
        <f>'0205'!S4+'0305'!S4+'0405'!R4</f>
        <v>1</v>
      </c>
      <c r="T49" s="28">
        <f t="shared" ref="T49:T63" si="14">S49/($Q$46-Y49)</f>
        <v>0.5</v>
      </c>
      <c r="U49" s="27">
        <f>'0205'!T4+'0305'!T4+'0405'!R4</f>
        <v>0</v>
      </c>
      <c r="V49" s="28">
        <f t="shared" ref="V49:V63" si="15">U49/($Q$46-Y49)</f>
        <v>0</v>
      </c>
      <c r="W49" s="27">
        <f>'0205'!U4+'0305'!U4+'0405'!R4</f>
        <v>0</v>
      </c>
      <c r="X49" s="28">
        <f t="shared" ref="X49:X63" si="16">W49/($Q$46-Y49)</f>
        <v>0</v>
      </c>
      <c r="Y49" s="40">
        <v>0</v>
      </c>
    </row>
    <row r="50" spans="16:25" ht="14.25" customHeight="1" x14ac:dyDescent="0.45">
      <c r="P50" s="30" t="s">
        <v>62</v>
      </c>
      <c r="Q50" s="44">
        <f>'0205'!R5+'0305'!R5+'0405'!R5</f>
        <v>8</v>
      </c>
      <c r="R50" s="29">
        <f t="shared" si="13"/>
        <v>4</v>
      </c>
      <c r="S50" s="27">
        <f>'0205'!S5+'0305'!S5+'0405'!R5</f>
        <v>8</v>
      </c>
      <c r="T50" s="28">
        <f t="shared" si="14"/>
        <v>4</v>
      </c>
      <c r="U50" s="27">
        <f>'0205'!T5+'0305'!T5+'0405'!R5</f>
        <v>0</v>
      </c>
      <c r="V50" s="28">
        <f t="shared" si="15"/>
        <v>0</v>
      </c>
      <c r="W50" s="27">
        <f>'0205'!U5+'0305'!U5+'0405'!R5</f>
        <v>0</v>
      </c>
      <c r="X50" s="28">
        <f t="shared" si="16"/>
        <v>0</v>
      </c>
      <c r="Y50" s="40">
        <v>0</v>
      </c>
    </row>
    <row r="51" spans="16:25" ht="14.25" customHeight="1" x14ac:dyDescent="0.45">
      <c r="P51" s="30" t="s">
        <v>65</v>
      </c>
      <c r="Q51" s="44">
        <f>'0205'!R6+'0305'!R6+'0405'!R6</f>
        <v>4</v>
      </c>
      <c r="R51" s="29">
        <f t="shared" si="13"/>
        <v>2</v>
      </c>
      <c r="S51" s="27">
        <f>'0205'!S6+'0305'!S6+'0405'!R6</f>
        <v>4</v>
      </c>
      <c r="T51" s="28">
        <f t="shared" si="14"/>
        <v>2</v>
      </c>
      <c r="U51" s="27">
        <f>'0205'!T6+'0305'!T6+'0405'!R6</f>
        <v>0</v>
      </c>
      <c r="V51" s="28">
        <f t="shared" si="15"/>
        <v>0</v>
      </c>
      <c r="W51" s="27">
        <f>'0205'!U6+'0305'!U6+'0405'!R6</f>
        <v>0</v>
      </c>
      <c r="X51" s="28">
        <f t="shared" si="16"/>
        <v>0</v>
      </c>
      <c r="Y51" s="40">
        <v>0</v>
      </c>
    </row>
    <row r="52" spans="16:25" ht="14.25" customHeight="1" x14ac:dyDescent="0.45">
      <c r="P52" s="30" t="s">
        <v>68</v>
      </c>
      <c r="Q52" s="44">
        <f>'0205'!R7+'0305'!R7+'0405'!R7</f>
        <v>3</v>
      </c>
      <c r="R52" s="29">
        <f t="shared" si="13"/>
        <v>1.5</v>
      </c>
      <c r="S52" s="27">
        <f>'0205'!S7+'0305'!S7+'0405'!R7</f>
        <v>0</v>
      </c>
      <c r="T52" s="28">
        <f t="shared" si="14"/>
        <v>0</v>
      </c>
      <c r="U52" s="27">
        <f>'0205'!T7+'0305'!T7+'0405'!R7</f>
        <v>3</v>
      </c>
      <c r="V52" s="28">
        <f t="shared" si="15"/>
        <v>1.5</v>
      </c>
      <c r="W52" s="27">
        <f>'0205'!U7+'0305'!U7+'0405'!R7</f>
        <v>0</v>
      </c>
      <c r="X52" s="28">
        <f t="shared" si="16"/>
        <v>0</v>
      </c>
      <c r="Y52" s="40">
        <v>0</v>
      </c>
    </row>
    <row r="53" spans="16:25" ht="14.25" customHeight="1" x14ac:dyDescent="0.45">
      <c r="P53" s="30" t="s">
        <v>71</v>
      </c>
      <c r="Q53" s="44">
        <f>'0205'!R8+'0305'!R8+'0405'!R8</f>
        <v>1</v>
      </c>
      <c r="R53" s="29">
        <f t="shared" si="13"/>
        <v>0.5</v>
      </c>
      <c r="S53" s="27">
        <f>'0205'!S8+'0305'!S8+'0405'!R8</f>
        <v>0</v>
      </c>
      <c r="T53" s="28">
        <f t="shared" si="14"/>
        <v>0</v>
      </c>
      <c r="U53" s="27">
        <f>'0205'!T8+'0305'!T8+'0405'!R8</f>
        <v>1</v>
      </c>
      <c r="V53" s="28">
        <f t="shared" si="15"/>
        <v>0.5</v>
      </c>
      <c r="W53" s="27">
        <f>'0205'!U8+'0305'!U8+'0405'!R8</f>
        <v>0</v>
      </c>
      <c r="X53" s="28">
        <f t="shared" si="16"/>
        <v>0</v>
      </c>
      <c r="Y53" s="40">
        <v>0</v>
      </c>
    </row>
    <row r="54" spans="16:25" ht="14.25" customHeight="1" x14ac:dyDescent="0.45">
      <c r="P54" s="30" t="s">
        <v>75</v>
      </c>
      <c r="Q54" s="44">
        <f>'0205'!R9+'0305'!R9+'0405'!R9</f>
        <v>5</v>
      </c>
      <c r="R54" s="29">
        <f t="shared" si="13"/>
        <v>2.5</v>
      </c>
      <c r="S54" s="27">
        <f>'0205'!S9+'0305'!S9+'0405'!R9</f>
        <v>0</v>
      </c>
      <c r="T54" s="28">
        <f t="shared" si="14"/>
        <v>0</v>
      </c>
      <c r="U54" s="27">
        <f>'0205'!T9+'0305'!T9+'0405'!R9</f>
        <v>1</v>
      </c>
      <c r="V54" s="28">
        <f t="shared" si="15"/>
        <v>0.5</v>
      </c>
      <c r="W54" s="27">
        <f>'0205'!U9+'0305'!U9+'0405'!R9</f>
        <v>2</v>
      </c>
      <c r="X54" s="28">
        <f t="shared" si="16"/>
        <v>1</v>
      </c>
      <c r="Y54" s="40">
        <v>0</v>
      </c>
    </row>
    <row r="55" spans="16:25" ht="14.25" customHeight="1" x14ac:dyDescent="0.45">
      <c r="P55" s="30" t="s">
        <v>78</v>
      </c>
      <c r="Q55" s="44">
        <f>'0205'!R10+'0305'!R10+'0405'!R10</f>
        <v>3</v>
      </c>
      <c r="R55" s="29">
        <f t="shared" si="13"/>
        <v>1.5</v>
      </c>
      <c r="S55" s="27">
        <f>'0205'!S10+'0305'!S10+'0405'!R10</f>
        <v>1</v>
      </c>
      <c r="T55" s="28">
        <f t="shared" si="14"/>
        <v>0.5</v>
      </c>
      <c r="U55" s="27">
        <f>'0205'!T10+'0305'!T10+'0405'!R10</f>
        <v>2</v>
      </c>
      <c r="V55" s="28">
        <f t="shared" si="15"/>
        <v>1</v>
      </c>
      <c r="W55" s="27">
        <f>'0205'!U10+'0305'!U10+'0405'!R10</f>
        <v>0</v>
      </c>
      <c r="X55" s="28">
        <f t="shared" si="16"/>
        <v>0</v>
      </c>
      <c r="Y55" s="40">
        <v>0</v>
      </c>
    </row>
    <row r="56" spans="16:25" ht="14.25" customHeight="1" x14ac:dyDescent="0.45">
      <c r="P56" s="30" t="s">
        <v>80</v>
      </c>
      <c r="Q56" s="44">
        <f>'0205'!R11+'0305'!R11+'0405'!R11</f>
        <v>5</v>
      </c>
      <c r="R56" s="29">
        <f t="shared" si="13"/>
        <v>2.5</v>
      </c>
      <c r="S56" s="27">
        <f>'0205'!S11+'0305'!S11+'0405'!R11</f>
        <v>2</v>
      </c>
      <c r="T56" s="28">
        <f t="shared" si="14"/>
        <v>1</v>
      </c>
      <c r="U56" s="27">
        <f>'0205'!T11+'0305'!T11+'0405'!R11</f>
        <v>3</v>
      </c>
      <c r="V56" s="28">
        <f t="shared" si="15"/>
        <v>1.5</v>
      </c>
      <c r="W56" s="27">
        <f>'0205'!U11+'0305'!U11+'0405'!R11</f>
        <v>0</v>
      </c>
      <c r="X56" s="28">
        <f t="shared" si="16"/>
        <v>0</v>
      </c>
      <c r="Y56" s="40">
        <v>0</v>
      </c>
    </row>
    <row r="57" spans="16:25" ht="14.25" customHeight="1" x14ac:dyDescent="0.45">
      <c r="P57" s="30" t="s">
        <v>81</v>
      </c>
      <c r="Q57" s="44">
        <f>'0205'!R12+'0305'!R12+'0405'!R12</f>
        <v>4</v>
      </c>
      <c r="R57" s="29">
        <f t="shared" si="13"/>
        <v>2</v>
      </c>
      <c r="S57" s="27">
        <f>'0205'!S12+'0305'!S12+'0405'!R12</f>
        <v>1</v>
      </c>
      <c r="T57" s="28">
        <f t="shared" si="14"/>
        <v>0.5</v>
      </c>
      <c r="U57" s="27">
        <f>'0205'!T12+'0305'!T12+'0405'!R12</f>
        <v>3</v>
      </c>
      <c r="V57" s="28">
        <f t="shared" si="15"/>
        <v>1.5</v>
      </c>
      <c r="W57" s="27">
        <f>'0205'!U12+'0305'!U12+'0405'!R12</f>
        <v>0</v>
      </c>
      <c r="X57" s="28">
        <f t="shared" si="16"/>
        <v>0</v>
      </c>
      <c r="Y57" s="40">
        <v>0</v>
      </c>
    </row>
    <row r="58" spans="16:25" ht="14.25" customHeight="1" x14ac:dyDescent="0.45">
      <c r="P58" s="30" t="s">
        <v>82</v>
      </c>
      <c r="Q58" s="44">
        <f>'0205'!R13+'0305'!R13+'0405'!R13</f>
        <v>3</v>
      </c>
      <c r="R58" s="29">
        <f t="shared" si="13"/>
        <v>1.5</v>
      </c>
      <c r="S58" s="27">
        <f>'0205'!S13+'0305'!S13+'0405'!R13</f>
        <v>3</v>
      </c>
      <c r="T58" s="28">
        <f t="shared" si="14"/>
        <v>1.5</v>
      </c>
      <c r="U58" s="27">
        <f>'0205'!T13+'0305'!T13+'0405'!R13</f>
        <v>0</v>
      </c>
      <c r="V58" s="28">
        <f t="shared" si="15"/>
        <v>0</v>
      </c>
      <c r="W58" s="27">
        <f>'0205'!U13+'0305'!U13+'0405'!R13</f>
        <v>0</v>
      </c>
      <c r="X58" s="28">
        <f t="shared" si="16"/>
        <v>0</v>
      </c>
      <c r="Y58" s="40">
        <v>0</v>
      </c>
    </row>
    <row r="59" spans="16:25" ht="14.25" customHeight="1" x14ac:dyDescent="0.45">
      <c r="P59" s="30" t="s">
        <v>83</v>
      </c>
      <c r="Q59" s="44">
        <f>'0205'!R14+'0305'!R14+'0405'!R14</f>
        <v>2</v>
      </c>
      <c r="R59" s="29">
        <f t="shared" si="13"/>
        <v>1</v>
      </c>
      <c r="S59" s="27">
        <f>'0205'!S14+'0305'!S14+'0405'!R14</f>
        <v>2</v>
      </c>
      <c r="T59" s="28">
        <f t="shared" si="14"/>
        <v>1</v>
      </c>
      <c r="U59" s="27">
        <f>'0205'!T14+'0305'!T14+'0405'!R14</f>
        <v>0</v>
      </c>
      <c r="V59" s="28">
        <f t="shared" si="15"/>
        <v>0</v>
      </c>
      <c r="W59" s="27">
        <f>'0205'!U14+'0305'!U14+'0405'!R14</f>
        <v>0</v>
      </c>
      <c r="X59" s="28">
        <f t="shared" si="16"/>
        <v>0</v>
      </c>
      <c r="Y59" s="40">
        <v>0</v>
      </c>
    </row>
    <row r="60" spans="16:25" ht="14.25" customHeight="1" x14ac:dyDescent="0.45">
      <c r="P60" s="30" t="s">
        <v>85</v>
      </c>
      <c r="Q60" s="44">
        <f>'0205'!R15+'0305'!R15+'0405'!R15</f>
        <v>6</v>
      </c>
      <c r="R60" s="29">
        <f t="shared" si="13"/>
        <v>6</v>
      </c>
      <c r="S60" s="27">
        <f>'0205'!S15+'0305'!S15+'0405'!R15</f>
        <v>4</v>
      </c>
      <c r="T60" s="28">
        <f t="shared" si="14"/>
        <v>4</v>
      </c>
      <c r="U60" s="27">
        <f>'0205'!T15+'0305'!T15+'0405'!R15</f>
        <v>0</v>
      </c>
      <c r="V60" s="28">
        <f t="shared" si="15"/>
        <v>0</v>
      </c>
      <c r="W60" s="27">
        <f>'0205'!U15+'0305'!U15+'0405'!R15</f>
        <v>1</v>
      </c>
      <c r="X60" s="28">
        <f t="shared" si="16"/>
        <v>1</v>
      </c>
      <c r="Y60" s="40">
        <v>1</v>
      </c>
    </row>
    <row r="61" spans="16:25" ht="14.25" customHeight="1" x14ac:dyDescent="0.45">
      <c r="P61" s="30" t="s">
        <v>86</v>
      </c>
      <c r="Q61" s="44">
        <f>'0205'!R16+'0305'!R16+'0405'!R16</f>
        <v>0</v>
      </c>
      <c r="R61" s="29">
        <f t="shared" si="13"/>
        <v>0</v>
      </c>
      <c r="S61" s="27">
        <f>'0205'!S16+'0305'!S16+'0405'!R16</f>
        <v>0</v>
      </c>
      <c r="T61" s="28">
        <f t="shared" si="14"/>
        <v>0</v>
      </c>
      <c r="U61" s="27">
        <f>'0205'!T16+'0305'!T16+'0405'!R16</f>
        <v>0</v>
      </c>
      <c r="V61" s="28">
        <f t="shared" si="15"/>
        <v>0</v>
      </c>
      <c r="W61" s="27">
        <f>'0205'!U16+'0305'!U16+'0405'!R16</f>
        <v>0</v>
      </c>
      <c r="X61" s="28">
        <f t="shared" si="16"/>
        <v>0</v>
      </c>
      <c r="Y61" s="40">
        <v>0</v>
      </c>
    </row>
    <row r="62" spans="16:25" ht="14.25" customHeight="1" x14ac:dyDescent="0.45">
      <c r="P62" s="30" t="s">
        <v>87</v>
      </c>
      <c r="Q62" s="44">
        <f>'0205'!R17+'0305'!R17+'0405'!R17</f>
        <v>0</v>
      </c>
      <c r="R62" s="29">
        <f t="shared" si="13"/>
        <v>0</v>
      </c>
      <c r="S62" s="27">
        <f>'0205'!S17+'0305'!S17+'0405'!R17</f>
        <v>0</v>
      </c>
      <c r="T62" s="28">
        <f t="shared" si="14"/>
        <v>0</v>
      </c>
      <c r="U62" s="27">
        <f>'0205'!T17+'0305'!T17+'0405'!R17</f>
        <v>0</v>
      </c>
      <c r="V62" s="28">
        <f t="shared" si="15"/>
        <v>0</v>
      </c>
      <c r="W62" s="27">
        <f>'0205'!U17+'0305'!U17+'0405'!R17</f>
        <v>0</v>
      </c>
      <c r="X62" s="28">
        <f t="shared" si="16"/>
        <v>0</v>
      </c>
      <c r="Y62" s="40">
        <v>0</v>
      </c>
    </row>
    <row r="63" spans="16:25" ht="14.25" customHeight="1" x14ac:dyDescent="0.45">
      <c r="P63" s="53" t="s">
        <v>107</v>
      </c>
      <c r="Q63" s="44">
        <f>'0205'!R18+'0305'!R18+'0405'!R18</f>
        <v>2</v>
      </c>
      <c r="R63" s="29">
        <f t="shared" si="13"/>
        <v>1</v>
      </c>
      <c r="S63" s="27">
        <f>'0205'!S18+'0305'!S18+'0405'!R18</f>
        <v>2</v>
      </c>
      <c r="T63" s="28">
        <f t="shared" si="14"/>
        <v>1</v>
      </c>
      <c r="U63" s="27">
        <f>'0205'!T18+'0305'!T18+'0405'!R18</f>
        <v>0</v>
      </c>
      <c r="V63" s="28">
        <f t="shared" si="15"/>
        <v>0</v>
      </c>
      <c r="W63" s="27">
        <f>'0205'!U18+'0305'!U18+'0405'!R18</f>
        <v>0</v>
      </c>
      <c r="X63" s="28">
        <f t="shared" si="16"/>
        <v>0</v>
      </c>
      <c r="Y63" s="40">
        <v>0</v>
      </c>
    </row>
    <row r="64" spans="16:25" ht="14.25" customHeight="1" x14ac:dyDescent="0.45">
      <c r="P64" s="13"/>
      <c r="Q64" s="15"/>
      <c r="R64" s="15"/>
      <c r="S64" s="15"/>
    </row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honeticPr fontId="10" type="noConversion"/>
  <conditionalFormatting sqref="AE8:AE23">
    <cfRule type="cellIs" dxfId="27" priority="2" operator="greaterThan">
      <formula>0</formula>
    </cfRule>
    <cfRule type="cellIs" dxfId="26" priority="1" operator="lessThan">
      <formula>0</formula>
    </cfRule>
  </conditionalFormatting>
  <pageMargins left="0.7" right="0.7" top="0.75" bottom="0.75" header="0" footer="0"/>
  <pageSetup paperSize="9"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J1000"/>
  <sheetViews>
    <sheetView zoomScale="70" zoomScaleNormal="70" workbookViewId="0">
      <selection activeCell="W9" sqref="W9"/>
    </sheetView>
  </sheetViews>
  <sheetFormatPr defaultColWidth="14.3984375" defaultRowHeight="15" customHeight="1" x14ac:dyDescent="0.45"/>
  <cols>
    <col min="1" max="28" width="8.73046875" customWidth="1"/>
    <col min="29" max="29" width="9.53125" customWidth="1"/>
    <col min="30" max="30" width="9.265625" customWidth="1"/>
    <col min="31" max="31" width="10.265625" customWidth="1"/>
    <col min="32" max="32" width="11.33203125" customWidth="1"/>
    <col min="33" max="33" width="12.46484375" customWidth="1"/>
    <col min="34" max="34" width="11.06640625" customWidth="1"/>
    <col min="35" max="35" width="11.33203125" customWidth="1"/>
  </cols>
  <sheetData>
    <row r="1" spans="1:36" ht="14.25" customHeight="1" x14ac:dyDescent="0.45"/>
    <row r="2" spans="1:36" ht="14.25" customHeight="1" x14ac:dyDescent="0.45">
      <c r="B2" s="5" t="s">
        <v>137</v>
      </c>
      <c r="L2" s="1" t="s">
        <v>99</v>
      </c>
      <c r="Q2" s="1" t="s">
        <v>100</v>
      </c>
      <c r="V2" s="1" t="s">
        <v>101</v>
      </c>
      <c r="AA2" t="s">
        <v>164</v>
      </c>
      <c r="AC2">
        <v>2</v>
      </c>
    </row>
    <row r="3" spans="1:36" ht="14.25" customHeight="1" x14ac:dyDescent="0.45">
      <c r="A3" s="1" t="s">
        <v>84</v>
      </c>
      <c r="B3" s="1" t="s">
        <v>102</v>
      </c>
      <c r="C3" s="1" t="s">
        <v>103</v>
      </c>
      <c r="D3" s="1" t="s">
        <v>8</v>
      </c>
      <c r="F3" s="1" t="s">
        <v>104</v>
      </c>
      <c r="G3" s="1" t="s">
        <v>105</v>
      </c>
      <c r="H3" s="1" t="s">
        <v>106</v>
      </c>
      <c r="J3" s="1" t="s">
        <v>85</v>
      </c>
      <c r="K3" s="1" t="s">
        <v>78</v>
      </c>
      <c r="L3" s="1" t="s">
        <v>75</v>
      </c>
      <c r="M3" s="1" t="s">
        <v>83</v>
      </c>
      <c r="N3" s="1" t="s">
        <v>87</v>
      </c>
      <c r="O3" s="1" t="s">
        <v>150</v>
      </c>
      <c r="Q3" s="1" t="s">
        <v>102</v>
      </c>
      <c r="R3" s="1" t="s">
        <v>103</v>
      </c>
      <c r="S3" s="1" t="s">
        <v>108</v>
      </c>
      <c r="T3" s="1" t="s">
        <v>109</v>
      </c>
      <c r="V3" s="1" t="s">
        <v>102</v>
      </c>
      <c r="W3" s="1" t="s">
        <v>103</v>
      </c>
      <c r="X3" s="1" t="s">
        <v>108</v>
      </c>
      <c r="Y3" s="1" t="s">
        <v>109</v>
      </c>
      <c r="AA3" s="58" t="s">
        <v>97</v>
      </c>
      <c r="AB3" s="58" t="s">
        <v>8</v>
      </c>
      <c r="AC3" s="58" t="s">
        <v>168</v>
      </c>
      <c r="AD3" s="59" t="s">
        <v>9</v>
      </c>
      <c r="AE3" s="60" t="s">
        <v>165</v>
      </c>
      <c r="AF3" s="60" t="s">
        <v>10</v>
      </c>
      <c r="AG3" s="60" t="s">
        <v>166</v>
      </c>
      <c r="AH3" s="59" t="s">
        <v>11</v>
      </c>
      <c r="AI3" s="60" t="s">
        <v>167</v>
      </c>
      <c r="AJ3" s="5"/>
    </row>
    <row r="4" spans="1:36" ht="14.25" customHeight="1" x14ac:dyDescent="0.45">
      <c r="A4" s="4">
        <f>'2404'!$C$2</f>
        <v>45040</v>
      </c>
      <c r="B4" s="16">
        <f>'2404'!$L$3</f>
        <v>3</v>
      </c>
      <c r="C4" s="16">
        <f>'2404'!$M$3</f>
        <v>5</v>
      </c>
      <c r="D4" s="16">
        <f>'2404'!$O$3</f>
        <v>2</v>
      </c>
      <c r="F4" s="1">
        <f t="shared" ref="F4:H4" si="0">SUM(B4:B30)</f>
        <v>21</v>
      </c>
      <c r="G4" s="1">
        <f t="shared" si="0"/>
        <v>22</v>
      </c>
      <c r="H4" s="1" t="e">
        <f t="shared" si="0"/>
        <v>#DIV/0!</v>
      </c>
      <c r="J4" s="17">
        <v>1</v>
      </c>
      <c r="K4" s="51"/>
      <c r="L4" s="51"/>
      <c r="M4" s="17"/>
      <c r="N4" s="17"/>
      <c r="O4" s="51"/>
      <c r="Q4" s="17">
        <f>COUNTIF('2404'!$X$4:$X$26,"LG/WW")</f>
        <v>2</v>
      </c>
      <c r="R4" s="17">
        <f>COUNTIF('2404'!$Y$4:$Y$26,"WW/LG")</f>
        <v>1</v>
      </c>
      <c r="S4" s="17" t="s">
        <v>85</v>
      </c>
      <c r="T4" s="17" t="s">
        <v>65</v>
      </c>
      <c r="V4" s="17">
        <f>COUNTIF('2404'!$X$4:$X$26,"LG/5M")</f>
        <v>1</v>
      </c>
      <c r="W4" s="17">
        <f>COUNTIF('2404'!$Z$4:$Z$26,"5M/LG")</f>
        <v>4</v>
      </c>
      <c r="X4" s="17" t="s">
        <v>85</v>
      </c>
      <c r="Y4" s="17" t="s">
        <v>62</v>
      </c>
      <c r="AA4" s="61" t="s">
        <v>33</v>
      </c>
      <c r="AB4" s="62">
        <f>Table2[[#This Row],[Finishes]]+Table2[[#This Row],[Midranges]]+Table2[[#This Row],[Threes]]+Table2[[#This Row],[Threes]]</f>
        <v>0</v>
      </c>
      <c r="AC4" s="63">
        <f>Table2[[#This Row],[Points]]/$AC$2</f>
        <v>0</v>
      </c>
      <c r="AD4" s="64">
        <f>COUNTIFS('2404'!$E$4:$E$33, 'Statistics LG'!$AA4, '2404'!$F$4:$F$33, "Finish", '2404'!$D$4:$D$33, "Loose Gooses")+COUNTIFS('2604'!$E$4:$E$33, 'Statistics LG'!$AA4, '2604'!$F$4:$F$33, "Finish", '2604'!$D$4:$D$33, "Loose Gooses")</f>
        <v>0</v>
      </c>
      <c r="AE4" s="65">
        <f>Table2[[#This Row],[Finishes]]/$AC$2</f>
        <v>0</v>
      </c>
      <c r="AF4" s="64">
        <f>COUNTIFS('2404'!$E$4:$E$33, 'Statistics LG'!$AA4, '2404'!$F$4:$F$33, "Midrange", '2404'!$D$4:$D$33, "Loose Gooses")+COUNTIFS('2604'!$E$4:$E$33, 'Statistics LG'!$AA4, '2604'!$F$4:$F$33, "Midrange", '2604'!$D$4:$D$33, "Loose Gooses")</f>
        <v>0</v>
      </c>
      <c r="AG4" s="65">
        <f>Table2[[#This Row],[Midranges]]/$AC$2</f>
        <v>0</v>
      </c>
      <c r="AH4" s="64">
        <f>COUNTIFS('2404'!$E$4:$E$33, 'Statistics LG'!$AA4, '2404'!$F$4:$F$33, "Three Pointer", '2404'!$D$4:$D$33, "Loose Gooses")</f>
        <v>0</v>
      </c>
      <c r="AI4" s="65">
        <f>Table2[[#This Row],[Threes]]/$AC$2</f>
        <v>0</v>
      </c>
      <c r="AJ4" s="40"/>
    </row>
    <row r="5" spans="1:36" ht="14.25" customHeight="1" x14ac:dyDescent="0.45">
      <c r="A5" s="4">
        <f>'2604'!$C$2</f>
        <v>45042</v>
      </c>
      <c r="B5" s="16">
        <f>'2604'!$L$3</f>
        <v>3</v>
      </c>
      <c r="C5" s="16">
        <f>'2604'!$M$3</f>
        <v>3</v>
      </c>
      <c r="D5" s="16">
        <f>'2604'!$O$3</f>
        <v>2</v>
      </c>
      <c r="J5" s="17">
        <v>1</v>
      </c>
      <c r="K5" s="51"/>
      <c r="L5" s="51"/>
      <c r="M5" s="17"/>
      <c r="N5" s="17">
        <v>1</v>
      </c>
      <c r="O5" s="51">
        <v>1</v>
      </c>
      <c r="Q5" s="17">
        <f>COUNTIF('2604'!$X$4:$X$26,"LG/WW")</f>
        <v>1</v>
      </c>
      <c r="R5" s="17">
        <f>COUNTIF('2604'!$Y$4:$Y$26,"WW/LG")</f>
        <v>2</v>
      </c>
      <c r="S5" s="55" t="s">
        <v>171</v>
      </c>
      <c r="T5" s="55" t="s">
        <v>173</v>
      </c>
      <c r="V5" s="17">
        <f>COUNTIF('2604'!$X$4:$X$26,"LG/5M")</f>
        <v>2</v>
      </c>
      <c r="W5" s="17">
        <f>COUNTIF('2604'!$Z$4:$Z$26,"5M/LG")</f>
        <v>1</v>
      </c>
      <c r="X5" s="55" t="s">
        <v>172</v>
      </c>
      <c r="Y5" s="55" t="s">
        <v>82</v>
      </c>
      <c r="AA5" s="61" t="s">
        <v>36</v>
      </c>
      <c r="AB5" s="62">
        <f>Table2[[#This Row],[Finishes]]+Table2[[#This Row],[Midranges]]+Table2[[#This Row],[Threes]]+Table2[[#This Row],[Threes]]</f>
        <v>0</v>
      </c>
      <c r="AC5" s="63">
        <f>Table2[[#This Row],[Points]]/$AC$2</f>
        <v>0</v>
      </c>
      <c r="AD5" s="64">
        <f>COUNTIFS('2404'!$E$4:$E$33, 'Statistics LG'!$AA5, '2404'!$F$4:$F$33, "Finish", '2404'!$D$4:$D$33, "Loose Gooses")+COUNTIFS('2604'!$E$4:$E$33, 'Statistics LG'!$AA5, '2604'!$F$4:$F$33, "Finish", '2604'!$D$4:$D$33, "Loose Gooses")</f>
        <v>0</v>
      </c>
      <c r="AE5" s="65">
        <f>Table2[[#This Row],[Finishes]]/$AC$2</f>
        <v>0</v>
      </c>
      <c r="AF5" s="64">
        <f>COUNTIFS('2404'!$E$4:$E$33, 'Statistics LG'!$AA5, '2404'!$F$4:$F$33, "Midrange", '2404'!$D$4:$D$33, "Loose Gooses")+COUNTIFS('2604'!$E$4:$E$33, 'Statistics LG'!$AA5, '2604'!$F$4:$F$33, "Midrange", '2604'!$D$4:$D$33, "Loose Gooses")</f>
        <v>0</v>
      </c>
      <c r="AG5" s="65">
        <f>Table2[[#This Row],[Midranges]]/$AC$2</f>
        <v>0</v>
      </c>
      <c r="AH5" s="64">
        <f>COUNTIFS('2404'!$E$4:$E$33, 'Statistics LG'!$AA5, '2404'!$F$4:$F$33, "Three Pointer", '2404'!$D$4:$D$33, "Loose Gooses")</f>
        <v>0</v>
      </c>
      <c r="AI5" s="65">
        <f>Table2[[#This Row],[Threes]]/$AC$2</f>
        <v>0</v>
      </c>
      <c r="AJ5" s="40"/>
    </row>
    <row r="6" spans="1:36" ht="14.25" customHeight="1" x14ac:dyDescent="0.45">
      <c r="A6" s="4">
        <f>'0205'!$C$2</f>
        <v>45048</v>
      </c>
      <c r="B6" s="16">
        <f>'0205'!$L$3</f>
        <v>8</v>
      </c>
      <c r="C6" s="16">
        <f>'0205'!$M$3</f>
        <v>6</v>
      </c>
      <c r="D6" s="16">
        <f>'0205'!$O$3</f>
        <v>3</v>
      </c>
      <c r="G6" s="1" t="s">
        <v>110</v>
      </c>
      <c r="H6" s="18">
        <f>SUM(B4:B5)/SUM(B4:C5)</f>
        <v>0.42857142857142855</v>
      </c>
      <c r="J6" s="17">
        <v>3</v>
      </c>
      <c r="K6" s="51"/>
      <c r="L6" s="51">
        <v>1</v>
      </c>
      <c r="M6" s="17">
        <v>1</v>
      </c>
      <c r="N6" s="17"/>
      <c r="O6" s="51"/>
      <c r="Q6" s="17">
        <f>COUNTIF('0205'!$X$4:$X$26,"LG/WW")</f>
        <v>4</v>
      </c>
      <c r="R6" s="17">
        <f>COUNTIF('0205'!$Y$4:$Y$26,"WW/LG")</f>
        <v>2</v>
      </c>
      <c r="S6" s="17" t="s">
        <v>85</v>
      </c>
      <c r="T6" s="17" t="s">
        <v>65</v>
      </c>
      <c r="V6" s="17">
        <f>COUNTIF('0205'!$X$4:$X$26,"LG/5M")</f>
        <v>4</v>
      </c>
      <c r="W6" s="17">
        <f>COUNTIF('0205'!$Z$4:$Z$26,"5M/LG")</f>
        <v>4</v>
      </c>
      <c r="X6" s="17" t="s">
        <v>178</v>
      </c>
      <c r="Y6" s="17" t="s">
        <v>179</v>
      </c>
      <c r="AA6" s="61" t="s">
        <v>38</v>
      </c>
      <c r="AB6" s="62">
        <f>Table2[[#This Row],[Finishes]]+Table2[[#This Row],[Midranges]]+Table2[[#This Row],[Threes]]+Table2[[#This Row],[Threes]]</f>
        <v>3</v>
      </c>
      <c r="AC6" s="63">
        <f>Table2[[#This Row],[Points]]/$AC$2</f>
        <v>1.5</v>
      </c>
      <c r="AD6" s="64">
        <f>COUNTIFS('2404'!$E$4:$E$33, 'Statistics LG'!$AA6, '2404'!$F$4:$F$33, "Finish", '2404'!$D$4:$D$33, "Loose Gooses")+COUNTIFS('2604'!$E$4:$E$33, 'Statistics LG'!$AA6, '2604'!$F$4:$F$33, "Finish", '2604'!$D$4:$D$33, "Loose Gooses")</f>
        <v>3</v>
      </c>
      <c r="AE6" s="65">
        <f>Table2[[#This Row],[Finishes]]/$AC$2</f>
        <v>1.5</v>
      </c>
      <c r="AF6" s="64">
        <f>COUNTIFS('2404'!$E$4:$E$33, 'Statistics LG'!$AA6, '2404'!$F$4:$F$33, "Midrange", '2404'!$D$4:$D$33, "Loose Gooses")+COUNTIFS('2604'!$E$4:$E$33, 'Statistics LG'!$AA6, '2604'!$F$4:$F$33, "Midrange", '2604'!$D$4:$D$33, "Loose Gooses")</f>
        <v>0</v>
      </c>
      <c r="AG6" s="65">
        <f>Table2[[#This Row],[Midranges]]/$AC$2</f>
        <v>0</v>
      </c>
      <c r="AH6" s="64">
        <f>COUNTIFS('2404'!$E$4:$E$33, 'Statistics LG'!$AA6, '2404'!$F$4:$F$33, "Three Pointer", '2404'!$D$4:$D$33, "Loose Gooses")</f>
        <v>0</v>
      </c>
      <c r="AI6" s="65">
        <f>Table2[[#This Row],[Threes]]/$AC$2</f>
        <v>0</v>
      </c>
      <c r="AJ6" s="40"/>
    </row>
    <row r="7" spans="1:36" ht="14.25" customHeight="1" x14ac:dyDescent="0.45">
      <c r="A7" s="4">
        <f>'0305'!$C$2</f>
        <v>45049</v>
      </c>
      <c r="B7" s="16">
        <f>'0305'!$L$3</f>
        <v>7</v>
      </c>
      <c r="C7" s="16">
        <f>'0305'!$M$3</f>
        <v>8</v>
      </c>
      <c r="D7" s="16">
        <f>'0305'!$O$3</f>
        <v>2</v>
      </c>
      <c r="G7" s="1" t="s">
        <v>111</v>
      </c>
      <c r="H7" s="18">
        <f>SUM(B6:B8)/SUM(B6:C8)</f>
        <v>0.51724137931034486</v>
      </c>
      <c r="J7" s="17"/>
      <c r="K7" s="17">
        <v>1</v>
      </c>
      <c r="L7" s="17">
        <v>1</v>
      </c>
      <c r="M7" s="17">
        <v>1</v>
      </c>
      <c r="N7" s="17"/>
      <c r="O7" s="51">
        <v>1</v>
      </c>
      <c r="Q7" s="17">
        <f>COUNTIF('0305'!$X$4:$X$26,"LG/WW")</f>
        <v>4</v>
      </c>
      <c r="R7" s="17">
        <f>COUNTIF('0305'!$Y$4:$Y$26,"WW/LG")</f>
        <v>2</v>
      </c>
      <c r="S7" s="17" t="s">
        <v>171</v>
      </c>
      <c r="T7" s="17" t="s">
        <v>183</v>
      </c>
      <c r="V7" s="17">
        <f>COUNTIF('0305'!$X$4:$X$26,"LG/5M")</f>
        <v>3</v>
      </c>
      <c r="W7" s="17">
        <f>COUNTIF('0305'!$Z$4:$Z$26,"5M/LG")</f>
        <v>6</v>
      </c>
      <c r="X7" s="17" t="s">
        <v>78</v>
      </c>
      <c r="Y7" s="17" t="s">
        <v>62</v>
      </c>
      <c r="AA7" s="61" t="s">
        <v>44</v>
      </c>
      <c r="AB7" s="62">
        <f>Table2[[#This Row],[Finishes]]+Table2[[#This Row],[Midranges]]+Table2[[#This Row],[Threes]]+Table2[[#This Row],[Threes]]</f>
        <v>2</v>
      </c>
      <c r="AC7" s="63">
        <f>Table2[[#This Row],[Points]]/$AC$2</f>
        <v>1</v>
      </c>
      <c r="AD7" s="64">
        <f>COUNTIFS('2404'!$E$4:$E$33, 'Statistics LG'!$AA7, '2404'!$F$4:$F$33, "Finish", '2404'!$D$4:$D$33, "Loose Gooses")+COUNTIFS('2604'!$E$4:$E$33, 'Statistics LG'!$AA7, '2604'!$F$4:$F$33, "Finish", '2604'!$D$4:$D$33, "Loose Gooses")</f>
        <v>2</v>
      </c>
      <c r="AE7" s="65">
        <f>Table2[[#This Row],[Finishes]]/$AC$2</f>
        <v>1</v>
      </c>
      <c r="AF7" s="64">
        <f>COUNTIFS('2404'!$E$4:$E$33, 'Statistics LG'!$AA7, '2404'!$F$4:$F$33, "Midrange", '2404'!$D$4:$D$33, "Loose Gooses")+COUNTIFS('2604'!$E$4:$E$33, 'Statistics LG'!$AA7, '2604'!$F$4:$F$33, "Midrange", '2604'!$D$4:$D$33, "Loose Gooses")</f>
        <v>0</v>
      </c>
      <c r="AG7" s="65">
        <f>Table2[[#This Row],[Midranges]]/$AC$2</f>
        <v>0</v>
      </c>
      <c r="AH7" s="64">
        <f>COUNTIFS('2404'!$E$4:$E$33, 'Statistics LG'!$AA7, '2404'!$F$4:$F$33, "Three Pointer", '2404'!$D$4:$D$33, "Loose Gooses")</f>
        <v>0</v>
      </c>
      <c r="AI7" s="65">
        <f>Table2[[#This Row],[Threes]]/$AC$2</f>
        <v>0</v>
      </c>
      <c r="AJ7" s="40"/>
    </row>
    <row r="8" spans="1:36" ht="14.25" customHeight="1" x14ac:dyDescent="0.45">
      <c r="A8" s="4">
        <f>'0405'!$C$2</f>
        <v>45050</v>
      </c>
      <c r="B8" s="16">
        <f>'0405'!$L$3</f>
        <v>0</v>
      </c>
      <c r="C8" s="16">
        <f>'0405'!$M$3</f>
        <v>0</v>
      </c>
      <c r="D8" s="16" t="e">
        <f>'0405'!$O$3</f>
        <v>#DIV/0!</v>
      </c>
      <c r="G8" s="1" t="s">
        <v>112</v>
      </c>
      <c r="H8" s="18"/>
      <c r="J8" s="17"/>
      <c r="K8" s="17"/>
      <c r="L8" s="17"/>
      <c r="M8" s="17"/>
      <c r="N8" s="17"/>
      <c r="O8" s="51"/>
      <c r="Q8" s="17">
        <f>COUNTIF('0405'!$X$4:$X$26,"LG/WW")</f>
        <v>0</v>
      </c>
      <c r="R8" s="17">
        <f>COUNTIF('0405'!$Y$4:$Y$26,"WW/LG")</f>
        <v>0</v>
      </c>
      <c r="S8" s="17"/>
      <c r="T8" s="17"/>
      <c r="V8" s="17">
        <f>COUNTIF('0405'!$X$4:$X$26,"LG/5M")</f>
        <v>0</v>
      </c>
      <c r="W8" s="17">
        <f>COUNTIF('0405'!$Z$4:$Z$26,"5M/LG")</f>
        <v>0</v>
      </c>
      <c r="X8" s="17"/>
      <c r="Y8" s="17"/>
      <c r="AA8" s="61" t="s">
        <v>46</v>
      </c>
      <c r="AB8" s="62">
        <f>Table2[[#This Row],[Finishes]]+Table2[[#This Row],[Midranges]]+Table2[[#This Row],[Threes]]+Table2[[#This Row],[Threes]]</f>
        <v>1</v>
      </c>
      <c r="AC8" s="63">
        <f>Table2[[#This Row],[Points]]/$AC$2</f>
        <v>0.5</v>
      </c>
      <c r="AD8" s="64">
        <f>COUNTIFS('2404'!$E$4:$E$33, 'Statistics LG'!$AA8, '2404'!$F$4:$F$33, "Finish", '2404'!$D$4:$D$33, "Loose Gooses")+COUNTIFS('2604'!$E$4:$E$33, 'Statistics LG'!$AA8, '2604'!$F$4:$F$33, "Finish", '2604'!$D$4:$D$33, "Loose Gooses")</f>
        <v>1</v>
      </c>
      <c r="AE8" s="65">
        <f>Table2[[#This Row],[Finishes]]/$AC$2</f>
        <v>0.5</v>
      </c>
      <c r="AF8" s="64">
        <f>COUNTIFS('2404'!$E$4:$E$33, 'Statistics LG'!$AA8, '2404'!$F$4:$F$33, "Midrange", '2404'!$D$4:$D$33, "Loose Gooses")+COUNTIFS('2604'!$E$4:$E$33, 'Statistics LG'!$AA8, '2604'!$F$4:$F$33, "Midrange", '2604'!$D$4:$D$33, "Loose Gooses")</f>
        <v>0</v>
      </c>
      <c r="AG8" s="65">
        <f>Table2[[#This Row],[Midranges]]/$AC$2</f>
        <v>0</v>
      </c>
      <c r="AH8" s="64">
        <f>COUNTIFS('2404'!$E$4:$E$33, 'Statistics LG'!$AA8, '2404'!$F$4:$F$33, "Three Pointer", '2404'!$D$4:$D$33, "Loose Gooses")</f>
        <v>0</v>
      </c>
      <c r="AI8" s="65">
        <f>Table2[[#This Row],[Threes]]/$AC$2</f>
        <v>0</v>
      </c>
      <c r="AJ8" s="40"/>
    </row>
    <row r="9" spans="1:36" ht="14.25" customHeight="1" x14ac:dyDescent="0.45">
      <c r="A9" s="4"/>
      <c r="B9" s="16"/>
      <c r="C9" s="16"/>
      <c r="D9" s="16"/>
      <c r="G9" s="1" t="s">
        <v>113</v>
      </c>
      <c r="H9" s="18"/>
      <c r="J9" s="17"/>
      <c r="K9" s="17"/>
      <c r="L9" s="17"/>
      <c r="M9" s="17"/>
      <c r="N9" s="17"/>
      <c r="O9" s="51"/>
      <c r="Q9" s="17"/>
      <c r="R9" s="17"/>
      <c r="S9" s="17"/>
      <c r="T9" s="17"/>
      <c r="V9" s="17"/>
      <c r="W9" s="17"/>
      <c r="X9" s="17"/>
      <c r="Y9" s="17"/>
      <c r="AA9" s="61" t="s">
        <v>51</v>
      </c>
      <c r="AB9" s="62">
        <f>Table2[[#This Row],[Finishes]]+Table2[[#This Row],[Midranges]]+Table2[[#This Row],[Threes]]+Table2[[#This Row],[Threes]]</f>
        <v>0</v>
      </c>
      <c r="AC9" s="63">
        <f>Table2[[#This Row],[Points]]/$AC$2</f>
        <v>0</v>
      </c>
      <c r="AD9" s="64">
        <f>COUNTIFS('2404'!$E$4:$E$33, 'Statistics LG'!$AA9, '2404'!$F$4:$F$33, "Finish", '2404'!$D$4:$D$33, "Loose Gooses")+COUNTIFS('2604'!$E$4:$E$33, 'Statistics LG'!$AA9, '2604'!$F$4:$F$33, "Finish", '2604'!$D$4:$D$33, "Loose Gooses")</f>
        <v>0</v>
      </c>
      <c r="AE9" s="65">
        <f>Table2[[#This Row],[Finishes]]/$AC$2</f>
        <v>0</v>
      </c>
      <c r="AF9" s="64">
        <f>COUNTIFS('2404'!$E$4:$E$33, 'Statistics LG'!$AA9, '2404'!$F$4:$F$33, "Midrange", '2404'!$D$4:$D$33, "Loose Gooses")+COUNTIFS('2604'!$E$4:$E$33, 'Statistics LG'!$AA9, '2604'!$F$4:$F$33, "Midrange", '2604'!$D$4:$D$33, "Loose Gooses")</f>
        <v>0</v>
      </c>
      <c r="AG9" s="65">
        <f>Table2[[#This Row],[Midranges]]/$AC$2</f>
        <v>0</v>
      </c>
      <c r="AH9" s="64">
        <f>COUNTIFS('2404'!$E$4:$E$33, 'Statistics LG'!$AA9, '2404'!$F$4:$F$33, "Three Pointer", '2404'!$D$4:$D$33, "Loose Gooses")</f>
        <v>0</v>
      </c>
      <c r="AI9" s="65">
        <f>Table2[[#This Row],[Threes]]/$AC$2</f>
        <v>0</v>
      </c>
      <c r="AJ9" s="40"/>
    </row>
    <row r="10" spans="1:36" ht="14.25" customHeight="1" x14ac:dyDescent="0.45">
      <c r="A10" s="4"/>
      <c r="B10" s="16"/>
      <c r="C10" s="16"/>
      <c r="D10" s="16"/>
      <c r="G10" s="1" t="s">
        <v>114</v>
      </c>
      <c r="H10" s="18"/>
      <c r="J10" s="17"/>
      <c r="K10" s="17"/>
      <c r="L10" s="17"/>
      <c r="M10" s="17"/>
      <c r="N10" s="17"/>
      <c r="O10" s="51"/>
      <c r="Q10" s="17"/>
      <c r="R10" s="17"/>
      <c r="S10" s="17"/>
      <c r="T10" s="17"/>
      <c r="V10" s="17"/>
      <c r="W10" s="17"/>
      <c r="X10" s="17"/>
      <c r="Y10" s="17"/>
      <c r="AA10" s="61" t="s">
        <v>60</v>
      </c>
      <c r="AB10" s="62">
        <f>Table2[[#This Row],[Finishes]]+Table2[[#This Row],[Midranges]]+Table2[[#This Row],[Threes]]+Table2[[#This Row],[Threes]]</f>
        <v>0</v>
      </c>
      <c r="AC10" s="63">
        <f>Table2[[#This Row],[Points]]/$AC$2</f>
        <v>0</v>
      </c>
      <c r="AD10" s="64">
        <f>COUNTIFS('2404'!$E$4:$E$33, 'Statistics LG'!$AA10, '2404'!$F$4:$F$33, "Finish", '2404'!$D$4:$D$33, "Loose Gooses")+COUNTIFS('2604'!$E$4:$E$33, 'Statistics LG'!$AA10, '2604'!$F$4:$F$33, "Finish", '2604'!$D$4:$D$33, "Loose Gooses")</f>
        <v>0</v>
      </c>
      <c r="AE10" s="65">
        <f>Table2[[#This Row],[Finishes]]/$AC$2</f>
        <v>0</v>
      </c>
      <c r="AF10" s="64">
        <f>COUNTIFS('2404'!$E$4:$E$33, 'Statistics LG'!$AA10, '2404'!$F$4:$F$33, "Midrange", '2404'!$D$4:$D$33, "Loose Gooses")+COUNTIFS('2604'!$E$4:$E$33, 'Statistics LG'!$AA10, '2604'!$F$4:$F$33, "Midrange", '2604'!$D$4:$D$33, "Loose Gooses")</f>
        <v>0</v>
      </c>
      <c r="AG10" s="65">
        <f>Table2[[#This Row],[Midranges]]/$AC$2</f>
        <v>0</v>
      </c>
      <c r="AH10" s="64">
        <f>COUNTIFS('2404'!$E$4:$E$33, 'Statistics LG'!$AA10, '2404'!$F$4:$F$33, "Three Pointer", '2404'!$D$4:$D$33, "Loose Gooses")</f>
        <v>0</v>
      </c>
      <c r="AI10" s="65">
        <f>Table2[[#This Row],[Threes]]/$AC$2</f>
        <v>0</v>
      </c>
      <c r="AJ10" s="40"/>
    </row>
    <row r="11" spans="1:36" ht="14.25" customHeight="1" x14ac:dyDescent="0.45">
      <c r="A11" s="4"/>
      <c r="B11" s="16"/>
      <c r="C11" s="16"/>
      <c r="D11" s="16"/>
      <c r="G11" s="1" t="s">
        <v>115</v>
      </c>
      <c r="H11" s="18"/>
      <c r="J11" s="17"/>
      <c r="K11" s="17"/>
      <c r="L11" s="17"/>
      <c r="M11" s="17"/>
      <c r="N11" s="17"/>
      <c r="O11" s="17"/>
      <c r="Q11" s="17"/>
      <c r="R11" s="17"/>
      <c r="S11" s="17"/>
      <c r="T11" s="17"/>
      <c r="V11" s="17"/>
      <c r="W11" s="17"/>
      <c r="X11" s="17"/>
      <c r="Y11" s="17"/>
      <c r="AA11" s="61" t="s">
        <v>63</v>
      </c>
      <c r="AB11" s="62">
        <f>Table2[[#This Row],[Finishes]]+Table2[[#This Row],[Midranges]]+Table2[[#This Row],[Threes]]+Table2[[#This Row],[Threes]]</f>
        <v>0</v>
      </c>
      <c r="AC11" s="63">
        <f>Table2[[#This Row],[Points]]/$AC$2</f>
        <v>0</v>
      </c>
      <c r="AD11" s="64">
        <f>COUNTIFS('2404'!$E$4:$E$33, 'Statistics LG'!$AA11, '2404'!$F$4:$F$33, "Finish", '2404'!$D$4:$D$33, "Loose Gooses")+COUNTIFS('2604'!$E$4:$E$33, 'Statistics LG'!$AA11, '2604'!$F$4:$F$33, "Finish", '2604'!$D$4:$D$33, "Loose Gooses")</f>
        <v>0</v>
      </c>
      <c r="AE11" s="65">
        <f>Table2[[#This Row],[Finishes]]/$AC$2</f>
        <v>0</v>
      </c>
      <c r="AF11" s="64">
        <f>COUNTIFS('2404'!$E$4:$E$33, 'Statistics LG'!$AA11, '2404'!$F$4:$F$33, "Midrange", '2404'!$D$4:$D$33, "Loose Gooses")+COUNTIFS('2604'!$E$4:$E$33, 'Statistics LG'!$AA11, '2604'!$F$4:$F$33, "Midrange", '2604'!$D$4:$D$33, "Loose Gooses")</f>
        <v>0</v>
      </c>
      <c r="AG11" s="65">
        <f>Table2[[#This Row],[Midranges]]/$AC$2</f>
        <v>0</v>
      </c>
      <c r="AH11" s="64">
        <f>COUNTIFS('2404'!$E$4:$E$33, 'Statistics LG'!$AA11, '2404'!$F$4:$F$33, "Three Pointer", '2404'!$D$4:$D$33, "Loose Gooses")</f>
        <v>0</v>
      </c>
      <c r="AI11" s="65">
        <f>Table2[[#This Row],[Threes]]/$AC$2</f>
        <v>0</v>
      </c>
      <c r="AJ11" s="40"/>
    </row>
    <row r="12" spans="1:36" ht="14.25" customHeight="1" x14ac:dyDescent="0.45">
      <c r="A12" s="4"/>
      <c r="B12" s="16"/>
      <c r="C12" s="16"/>
      <c r="D12" s="16"/>
      <c r="G12" s="1" t="s">
        <v>116</v>
      </c>
      <c r="H12" s="18"/>
      <c r="J12" s="17"/>
      <c r="K12" s="17"/>
      <c r="L12" s="17"/>
      <c r="M12" s="17"/>
      <c r="N12" s="17"/>
      <c r="O12" s="17"/>
      <c r="Q12" s="17"/>
      <c r="R12" s="17"/>
      <c r="S12" s="17"/>
      <c r="T12" s="17"/>
      <c r="V12" s="17"/>
      <c r="W12" s="17"/>
      <c r="X12" s="17"/>
      <c r="Y12" s="17"/>
      <c r="AA12" s="61" t="s">
        <v>135</v>
      </c>
      <c r="AB12" s="62">
        <f>Table2[[#This Row],[Finishes]]+Table2[[#This Row],[Midranges]]+Table2[[#This Row],[Threes]]+Table2[[#This Row],[Threes]]</f>
        <v>2</v>
      </c>
      <c r="AC12" s="63">
        <f>Table2[[#This Row],[Points]]/$AC$2</f>
        <v>1</v>
      </c>
      <c r="AD12" s="64">
        <f>COUNTIFS('2404'!$E$4:$E$33, 'Statistics LG'!$AA12, '2404'!$F$4:$F$33, "Finish", '2404'!$D$4:$D$33, "Loose Gooses")+COUNTIFS('2604'!$E$4:$E$33, 'Statistics LG'!$AA12, '2604'!$F$4:$F$33, "Finish", '2604'!$D$4:$D$33, "Loose Gooses")</f>
        <v>2</v>
      </c>
      <c r="AE12" s="65">
        <f>Table2[[#This Row],[Finishes]]/$AC$2</f>
        <v>1</v>
      </c>
      <c r="AF12" s="64">
        <f>COUNTIFS('2404'!$E$4:$E$33, 'Statistics LG'!$AA12, '2404'!$F$4:$F$33, "Midrange", '2404'!$D$4:$D$33, "Loose Gooses")+COUNTIFS('2604'!$E$4:$E$33, 'Statistics LG'!$AA12, '2604'!$F$4:$F$33, "Midrange", '2604'!$D$4:$D$33, "Loose Gooses")</f>
        <v>0</v>
      </c>
      <c r="AG12" s="65">
        <f>Table2[[#This Row],[Midranges]]/$AC$2</f>
        <v>0</v>
      </c>
      <c r="AH12" s="64">
        <f>COUNTIFS('2404'!$E$4:$E$33, 'Statistics LG'!$AA12, '2404'!$F$4:$F$33, "Three Pointer", '2404'!$D$4:$D$33, "Loose Gooses")</f>
        <v>0</v>
      </c>
      <c r="AI12" s="65">
        <f>Table2[[#This Row],[Threes]]/$AC$2</f>
        <v>0</v>
      </c>
      <c r="AJ12" s="40"/>
    </row>
    <row r="13" spans="1:36" ht="14.25" customHeight="1" x14ac:dyDescent="0.45">
      <c r="A13" s="4"/>
      <c r="B13" s="16"/>
      <c r="C13" s="16"/>
      <c r="D13" s="16"/>
      <c r="G13" s="1" t="s">
        <v>117</v>
      </c>
      <c r="H13" s="18" cm="1">
        <f t="array" ref="H13">SUM(B4:B7/SUM(B4:C7))</f>
        <v>0.48837209302325585</v>
      </c>
      <c r="J13" s="17"/>
      <c r="K13" s="17"/>
      <c r="L13" s="17"/>
      <c r="M13" s="17"/>
      <c r="N13" s="17"/>
      <c r="O13" s="17"/>
      <c r="Q13" s="17"/>
      <c r="R13" s="17"/>
      <c r="S13" s="17"/>
      <c r="T13" s="17"/>
      <c r="V13" s="17"/>
      <c r="W13" s="17"/>
      <c r="X13" s="17"/>
      <c r="Y13" s="17"/>
      <c r="AA13" s="61" t="s">
        <v>76</v>
      </c>
      <c r="AB13" s="62">
        <f>Table2[[#This Row],[Finishes]]+Table2[[#This Row],[Midranges]]+Table2[[#This Row],[Threes]]+Table2[[#This Row],[Threes]]</f>
        <v>0</v>
      </c>
      <c r="AC13" s="63">
        <f>Table2[[#This Row],[Points]]/$AC$2</f>
        <v>0</v>
      </c>
      <c r="AD13" s="64">
        <f>COUNTIFS('2404'!$E$4:$E$33, 'Statistics LG'!$AA13, '2404'!$F$4:$F$33, "Finish", '2404'!$D$4:$D$33, "Loose Gooses")+COUNTIFS('2604'!$E$4:$E$33, 'Statistics LG'!$AA13, '2604'!$F$4:$F$33, "Finish", '2604'!$D$4:$D$33, "Loose Gooses")</f>
        <v>0</v>
      </c>
      <c r="AE13" s="65">
        <f>Table2[[#This Row],[Finishes]]/$AC$2</f>
        <v>0</v>
      </c>
      <c r="AF13" s="64">
        <f>COUNTIFS('2404'!$E$4:$E$33, 'Statistics LG'!$AA13, '2404'!$F$4:$F$33, "Midrange", '2404'!$D$4:$D$33, "Loose Gooses")+COUNTIFS('2604'!$E$4:$E$33, 'Statistics LG'!$AA13, '2604'!$F$4:$F$33, "Midrange", '2604'!$D$4:$D$33, "Loose Gooses")</f>
        <v>0</v>
      </c>
      <c r="AG13" s="65">
        <f>Table2[[#This Row],[Midranges]]/$AC$2</f>
        <v>0</v>
      </c>
      <c r="AH13" s="64">
        <f>COUNTIFS('2404'!$E$4:$E$33, 'Statistics LG'!$AA13, '2404'!$F$4:$F$33, "Three Pointer", '2404'!$D$4:$D$33, "Loose Gooses")</f>
        <v>0</v>
      </c>
      <c r="AI13" s="65">
        <f>Table2[[#This Row],[Threes]]/$AC$2</f>
        <v>0</v>
      </c>
      <c r="AJ13" s="40"/>
    </row>
    <row r="14" spans="1:36" ht="14.25" customHeight="1" x14ac:dyDescent="0.45">
      <c r="A14" s="4"/>
      <c r="B14" s="16"/>
      <c r="C14" s="16"/>
      <c r="D14" s="16"/>
      <c r="J14" s="17"/>
      <c r="K14" s="17"/>
      <c r="L14" s="17"/>
      <c r="M14" s="17"/>
      <c r="N14" s="17"/>
      <c r="O14" s="17"/>
      <c r="Q14" s="17"/>
      <c r="R14" s="17"/>
      <c r="S14" s="17"/>
      <c r="T14" s="17"/>
      <c r="V14" s="17"/>
      <c r="W14" s="17"/>
      <c r="X14" s="17"/>
      <c r="Y14" s="17"/>
      <c r="AJ14" s="40"/>
    </row>
    <row r="15" spans="1:36" ht="14.25" customHeight="1" x14ac:dyDescent="0.45">
      <c r="A15" s="4"/>
      <c r="B15" s="16"/>
      <c r="C15" s="16"/>
      <c r="D15" s="16"/>
      <c r="J15" s="17"/>
      <c r="K15" s="17"/>
      <c r="L15" s="17"/>
      <c r="M15" s="17"/>
      <c r="N15" s="17"/>
      <c r="O15" s="17"/>
      <c r="Q15" s="17"/>
      <c r="R15" s="17"/>
      <c r="S15" s="17"/>
      <c r="T15" s="17"/>
      <c r="V15" s="17"/>
      <c r="W15" s="17"/>
      <c r="X15" s="17"/>
      <c r="Y15" s="17"/>
      <c r="AJ15" s="40"/>
    </row>
    <row r="16" spans="1:36" ht="14.25" customHeight="1" x14ac:dyDescent="0.45">
      <c r="A16" s="4"/>
      <c r="B16" s="16"/>
      <c r="C16" s="16"/>
      <c r="D16" s="16"/>
      <c r="J16" s="17"/>
      <c r="K16" s="17"/>
      <c r="L16" s="17"/>
      <c r="M16" s="17"/>
      <c r="N16" s="17"/>
      <c r="O16" s="17"/>
      <c r="Q16" s="17"/>
      <c r="R16" s="17"/>
      <c r="S16" s="17"/>
      <c r="T16" s="17"/>
      <c r="V16" s="17"/>
      <c r="W16" s="17"/>
      <c r="X16" s="17"/>
      <c r="Y16" s="17"/>
      <c r="AJ16" s="40"/>
    </row>
    <row r="17" spans="1:36" ht="14.25" customHeight="1" x14ac:dyDescent="0.45">
      <c r="A17" s="4"/>
      <c r="B17" s="16"/>
      <c r="C17" s="16"/>
      <c r="D17" s="16"/>
      <c r="J17" s="17"/>
      <c r="K17" s="17"/>
      <c r="L17" s="17"/>
      <c r="M17" s="17"/>
      <c r="N17" s="17"/>
      <c r="O17" s="17"/>
      <c r="Q17" s="17"/>
      <c r="R17" s="17"/>
      <c r="S17" s="17"/>
      <c r="T17" s="17"/>
      <c r="V17" s="17"/>
      <c r="W17" s="17"/>
      <c r="X17" s="17"/>
      <c r="Y17" s="17"/>
      <c r="AJ17" s="40"/>
    </row>
    <row r="18" spans="1:36" ht="14.25" customHeight="1" x14ac:dyDescent="0.45">
      <c r="A18" s="4"/>
      <c r="B18" s="16"/>
      <c r="C18" s="16"/>
      <c r="D18" s="16"/>
      <c r="J18" s="17"/>
      <c r="K18" s="17"/>
      <c r="L18" s="17"/>
      <c r="M18" s="17"/>
      <c r="N18" s="17"/>
      <c r="O18" s="17"/>
      <c r="Q18" s="17"/>
      <c r="R18" s="17"/>
      <c r="S18" s="17"/>
      <c r="T18" s="17"/>
      <c r="V18" s="17"/>
      <c r="W18" s="17"/>
      <c r="X18" s="17"/>
      <c r="Y18" s="17"/>
      <c r="AJ18" s="40"/>
    </row>
    <row r="19" spans="1:36" ht="14.25" customHeight="1" x14ac:dyDescent="0.45">
      <c r="A19" s="4"/>
      <c r="B19" s="16"/>
      <c r="C19" s="16"/>
      <c r="D19" s="16"/>
      <c r="J19" s="17"/>
      <c r="K19" s="17"/>
      <c r="L19" s="17"/>
      <c r="M19" s="17"/>
      <c r="N19" s="17"/>
      <c r="O19" s="17"/>
      <c r="Q19" s="17"/>
      <c r="R19" s="17"/>
      <c r="S19" s="17"/>
      <c r="T19" s="17"/>
      <c r="V19" s="17"/>
      <c r="W19" s="17"/>
      <c r="X19" s="17"/>
      <c r="Y19" s="17"/>
      <c r="AJ19" s="40"/>
    </row>
    <row r="20" spans="1:36" ht="14.25" customHeight="1" x14ac:dyDescent="0.45">
      <c r="A20" s="4"/>
      <c r="B20" s="16"/>
      <c r="C20" s="16"/>
      <c r="D20" s="16"/>
      <c r="J20" s="17"/>
      <c r="K20" s="17"/>
      <c r="L20" s="17"/>
      <c r="M20" s="17"/>
      <c r="N20" s="17"/>
      <c r="O20" s="17"/>
      <c r="Q20" s="17"/>
      <c r="R20" s="17"/>
      <c r="S20" s="17"/>
      <c r="T20" s="17"/>
      <c r="V20" s="17"/>
      <c r="W20" s="17"/>
      <c r="X20" s="17"/>
      <c r="Y20" s="17"/>
    </row>
    <row r="21" spans="1:36" ht="14.25" customHeight="1" x14ac:dyDescent="0.45">
      <c r="A21" s="4"/>
      <c r="B21" s="16"/>
      <c r="C21" s="16"/>
      <c r="D21" s="16"/>
      <c r="J21" s="17"/>
      <c r="K21" s="17"/>
      <c r="L21" s="17"/>
      <c r="M21" s="17"/>
      <c r="N21" s="17"/>
      <c r="O21" s="17"/>
      <c r="Q21" s="17"/>
      <c r="R21" s="17"/>
      <c r="S21" s="17"/>
      <c r="T21" s="17"/>
      <c r="V21" s="17"/>
      <c r="W21" s="17"/>
      <c r="X21" s="17"/>
      <c r="Y21" s="17"/>
    </row>
    <row r="22" spans="1:36" ht="14.25" customHeight="1" x14ac:dyDescent="0.45">
      <c r="J22" s="17"/>
      <c r="K22" s="17"/>
      <c r="L22" s="17"/>
      <c r="M22" s="17"/>
      <c r="N22" s="17"/>
      <c r="O22" s="17"/>
      <c r="Q22" s="17"/>
      <c r="R22" s="17"/>
      <c r="S22" s="17"/>
      <c r="T22" s="17"/>
      <c r="V22" s="17"/>
      <c r="W22" s="17"/>
      <c r="X22" s="17"/>
      <c r="Y22" s="17"/>
    </row>
    <row r="23" spans="1:36" ht="14.25" customHeight="1" x14ac:dyDescent="1.1000000000000001">
      <c r="A23" s="21"/>
      <c r="B23" s="21"/>
      <c r="C23" s="21"/>
      <c r="D23" s="21"/>
      <c r="E23" s="21"/>
      <c r="F23" s="21"/>
      <c r="J23" s="17"/>
      <c r="K23" s="17"/>
      <c r="L23" s="17"/>
      <c r="M23" s="17"/>
      <c r="N23" s="17"/>
      <c r="O23" s="17"/>
      <c r="Q23" s="17"/>
      <c r="R23" s="17"/>
      <c r="S23" s="17"/>
      <c r="T23" s="17"/>
      <c r="V23" s="17"/>
      <c r="W23" s="17"/>
      <c r="X23" s="17"/>
      <c r="Y23" s="17"/>
    </row>
    <row r="24" spans="1:36" ht="14.25" customHeight="1" x14ac:dyDescent="1.1000000000000001">
      <c r="A24" s="21"/>
      <c r="B24" s="21"/>
      <c r="C24" s="21"/>
      <c r="D24" s="21"/>
      <c r="E24" s="21"/>
      <c r="F24" s="21"/>
      <c r="J24" s="17"/>
      <c r="K24" s="17"/>
      <c r="L24" s="17"/>
      <c r="M24" s="17"/>
      <c r="N24" s="17"/>
      <c r="O24" s="17"/>
      <c r="Q24" s="17"/>
      <c r="R24" s="17"/>
      <c r="S24" s="17"/>
      <c r="T24" s="17"/>
      <c r="V24" s="17"/>
      <c r="W24" s="17"/>
      <c r="X24" s="17"/>
      <c r="Y24" s="17"/>
    </row>
    <row r="25" spans="1:36" ht="14.25" customHeight="1" x14ac:dyDescent="1.1000000000000001">
      <c r="A25" s="21"/>
      <c r="B25" s="21"/>
      <c r="C25" s="21"/>
      <c r="D25" s="21"/>
      <c r="E25" s="21"/>
      <c r="F25" s="21"/>
      <c r="J25" s="17"/>
      <c r="K25" s="17"/>
      <c r="L25" s="17"/>
      <c r="M25" s="17"/>
      <c r="N25" s="17"/>
      <c r="O25" s="17"/>
      <c r="Q25" s="17"/>
      <c r="R25" s="17"/>
      <c r="S25" s="17"/>
      <c r="T25" s="17"/>
      <c r="V25" s="17"/>
      <c r="W25" s="17"/>
      <c r="X25" s="17"/>
      <c r="Y25" s="17"/>
    </row>
    <row r="26" spans="1:36" ht="14.25" customHeight="1" x14ac:dyDescent="0.45">
      <c r="J26" s="17"/>
      <c r="K26" s="17"/>
      <c r="L26" s="17"/>
      <c r="M26" s="17"/>
      <c r="N26" s="17"/>
      <c r="O26" s="17"/>
      <c r="Q26" s="17"/>
      <c r="R26" s="17"/>
      <c r="S26" s="17"/>
      <c r="T26" s="17"/>
      <c r="V26" s="17"/>
      <c r="W26" s="17"/>
      <c r="X26" s="17"/>
      <c r="Y26" s="17"/>
    </row>
    <row r="27" spans="1:36" ht="14.25" customHeight="1" x14ac:dyDescent="0.45">
      <c r="J27" s="17"/>
      <c r="K27" s="17"/>
      <c r="L27" s="17"/>
      <c r="M27" s="17"/>
      <c r="N27" s="17"/>
      <c r="O27" s="17"/>
      <c r="Q27" s="17"/>
      <c r="R27" s="17"/>
      <c r="S27" s="17"/>
      <c r="T27" s="17"/>
      <c r="V27" s="17"/>
      <c r="W27" s="17"/>
      <c r="X27" s="17"/>
      <c r="Y27" s="17"/>
    </row>
    <row r="28" spans="1:36" ht="14.25" customHeight="1" x14ac:dyDescent="0.45">
      <c r="J28" s="17"/>
      <c r="K28" s="17"/>
      <c r="L28" s="17"/>
      <c r="M28" s="17"/>
      <c r="N28" s="17"/>
      <c r="O28" s="17"/>
      <c r="Q28" s="17"/>
      <c r="R28" s="17"/>
      <c r="S28" s="17"/>
      <c r="T28" s="17"/>
      <c r="V28" s="17"/>
      <c r="W28" s="17"/>
      <c r="X28" s="17"/>
      <c r="Y28" s="17"/>
    </row>
    <row r="29" spans="1:36" ht="14.25" customHeight="1" x14ac:dyDescent="0.45">
      <c r="J29" s="17"/>
      <c r="K29" s="17"/>
      <c r="L29" s="17"/>
      <c r="M29" s="17"/>
      <c r="N29" s="17"/>
      <c r="O29" s="17"/>
      <c r="Q29" s="17"/>
      <c r="R29" s="17"/>
      <c r="S29" s="17"/>
      <c r="T29" s="17"/>
      <c r="V29" s="17"/>
      <c r="W29" s="17"/>
      <c r="X29" s="17"/>
      <c r="Y29" s="17"/>
    </row>
    <row r="30" spans="1:36" ht="14.25" customHeight="1" x14ac:dyDescent="0.45">
      <c r="J30" s="17"/>
      <c r="K30" s="17"/>
      <c r="L30" s="17"/>
      <c r="M30" s="17"/>
      <c r="N30" s="17"/>
      <c r="O30" s="17"/>
      <c r="P30" s="1" t="s">
        <v>118</v>
      </c>
      <c r="Q30" s="17">
        <f t="shared" ref="Q30:R30" si="1">SUM(Q4:Q29)</f>
        <v>11</v>
      </c>
      <c r="R30" s="17">
        <f t="shared" si="1"/>
        <v>7</v>
      </c>
      <c r="S30" s="17"/>
      <c r="T30" s="17"/>
      <c r="V30" s="17">
        <f t="shared" ref="V30:W30" si="2">SUM(V4:V29)</f>
        <v>10</v>
      </c>
      <c r="W30" s="17">
        <f t="shared" si="2"/>
        <v>15</v>
      </c>
      <c r="X30" s="17"/>
      <c r="Y30" s="17"/>
    </row>
    <row r="31" spans="1:36" ht="14.25" customHeight="1" x14ac:dyDescent="0.45">
      <c r="I31" s="1"/>
      <c r="Q31" s="22">
        <f>Q30/(R30+Q30)</f>
        <v>0.61111111111111116</v>
      </c>
      <c r="V31" s="22">
        <f>V30/(W30+V30)</f>
        <v>0.4</v>
      </c>
    </row>
    <row r="32" spans="1:36" ht="14.25" customHeight="1" x14ac:dyDescent="0.45">
      <c r="I32" s="1"/>
      <c r="J32" s="1"/>
      <c r="K32" s="1"/>
      <c r="L32" s="1"/>
      <c r="M32" s="1"/>
      <c r="N32" s="1"/>
      <c r="O32" s="1"/>
      <c r="V32" s="22"/>
    </row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paperSize="9" orientation="portrait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X1000"/>
  <sheetViews>
    <sheetView zoomScale="70" zoomScaleNormal="70" workbookViewId="0">
      <selection activeCell="I17" sqref="I17"/>
    </sheetView>
  </sheetViews>
  <sheetFormatPr defaultColWidth="14.3984375" defaultRowHeight="15" customHeight="1" x14ac:dyDescent="0.45"/>
  <cols>
    <col min="1" max="32" width="8.73046875" style="40" customWidth="1"/>
    <col min="33" max="16384" width="14.3984375" style="40"/>
  </cols>
  <sheetData>
    <row r="1" spans="1:24" ht="14.25" customHeight="1" x14ac:dyDescent="0.45"/>
    <row r="2" spans="1:24" ht="14.25" customHeight="1" x14ac:dyDescent="0.45">
      <c r="B2" s="5" t="s">
        <v>119</v>
      </c>
      <c r="L2" s="24" t="s">
        <v>99</v>
      </c>
      <c r="P2" s="24" t="s">
        <v>101</v>
      </c>
      <c r="T2" s="66"/>
      <c r="U2" s="65"/>
      <c r="V2" s="66"/>
      <c r="W2" s="66"/>
      <c r="X2" s="66"/>
    </row>
    <row r="3" spans="1:24" ht="14.25" customHeight="1" x14ac:dyDescent="0.45">
      <c r="A3" s="24" t="s">
        <v>84</v>
      </c>
      <c r="B3" s="24" t="s">
        <v>102</v>
      </c>
      <c r="C3" s="24" t="s">
        <v>103</v>
      </c>
      <c r="D3" s="24" t="s">
        <v>8</v>
      </c>
      <c r="F3" s="24" t="s">
        <v>104</v>
      </c>
      <c r="G3" s="24" t="s">
        <v>105</v>
      </c>
      <c r="H3" s="24" t="s">
        <v>106</v>
      </c>
      <c r="J3" s="24" t="s">
        <v>68</v>
      </c>
      <c r="K3" s="24" t="s">
        <v>65</v>
      </c>
      <c r="L3" s="24" t="s">
        <v>71</v>
      </c>
      <c r="M3" s="24" t="s">
        <v>59</v>
      </c>
      <c r="N3" s="24" t="s">
        <v>86</v>
      </c>
      <c r="P3" s="24" t="s">
        <v>102</v>
      </c>
      <c r="Q3" s="24" t="s">
        <v>103</v>
      </c>
      <c r="R3" s="24" t="s">
        <v>108</v>
      </c>
      <c r="S3" s="24" t="s">
        <v>109</v>
      </c>
      <c r="T3" s="66"/>
      <c r="U3" s="65"/>
      <c r="V3" s="65"/>
      <c r="W3" s="65"/>
      <c r="X3" s="65"/>
    </row>
    <row r="4" spans="1:24" ht="14.25" customHeight="1" x14ac:dyDescent="0.45">
      <c r="A4" s="4">
        <f>'2404'!C$2</f>
        <v>45040</v>
      </c>
      <c r="B4" s="16">
        <f>'2404'!L$5</f>
        <v>3</v>
      </c>
      <c r="C4" s="16">
        <f>'2404'!M$5</f>
        <v>5</v>
      </c>
      <c r="D4" s="16">
        <f>'2404'!O$5</f>
        <v>1</v>
      </c>
      <c r="F4" s="24">
        <f t="shared" ref="F4:H4" si="0">SUM(B4:B30)</f>
        <v>15</v>
      </c>
      <c r="G4" s="24">
        <f t="shared" si="0"/>
        <v>27</v>
      </c>
      <c r="H4" s="24" t="e">
        <f t="shared" si="0"/>
        <v>#DIV/0!</v>
      </c>
      <c r="J4" s="17"/>
      <c r="K4" s="51">
        <v>1</v>
      </c>
      <c r="L4" s="51">
        <v>2</v>
      </c>
      <c r="M4" s="17"/>
      <c r="N4" s="17"/>
      <c r="P4" s="17">
        <f>COUNTIF('2404'!$Y$4:$Y$26,"WW/5M")</f>
        <v>2</v>
      </c>
      <c r="Q4" s="17">
        <f>COUNTIF('2404'!$Z$4:$Z$26,"5M/WW")</f>
        <v>3</v>
      </c>
      <c r="R4" s="17"/>
      <c r="S4" s="17"/>
      <c r="T4" s="66"/>
      <c r="U4" s="96"/>
      <c r="V4" s="96"/>
      <c r="W4" s="96"/>
      <c r="X4" s="96"/>
    </row>
    <row r="5" spans="1:24" ht="14.25" customHeight="1" x14ac:dyDescent="0.45">
      <c r="A5" s="4">
        <f>'2604'!C$2</f>
        <v>45042</v>
      </c>
      <c r="B5" s="16">
        <f>'2604'!L$5</f>
        <v>3</v>
      </c>
      <c r="C5" s="16">
        <f>'2604'!M$5</f>
        <v>4</v>
      </c>
      <c r="D5" s="16">
        <f>'2604'!O$5</f>
        <v>1</v>
      </c>
      <c r="J5" s="17">
        <v>1</v>
      </c>
      <c r="K5" s="51">
        <v>1</v>
      </c>
      <c r="L5" s="51"/>
      <c r="M5" s="17"/>
      <c r="N5" s="17"/>
      <c r="P5" s="17">
        <f>COUNTIF('2604'!$Y$4:$Y$26,"WW/5M")</f>
        <v>1</v>
      </c>
      <c r="Q5" s="17">
        <f>COUNTIF('2604'!$Z$4:$Z$26,"5M/WW")</f>
        <v>3</v>
      </c>
      <c r="R5" s="17"/>
      <c r="S5" s="17"/>
      <c r="T5" s="66"/>
      <c r="U5" s="96"/>
      <c r="V5" s="96"/>
      <c r="W5" s="96"/>
      <c r="X5" s="96"/>
    </row>
    <row r="6" spans="1:24" ht="14.25" customHeight="1" x14ac:dyDescent="0.45">
      <c r="A6" s="4">
        <f>'0205'!C$2</f>
        <v>45048</v>
      </c>
      <c r="B6" s="16">
        <f>'0205'!L$5</f>
        <v>5</v>
      </c>
      <c r="C6" s="16">
        <f>'0205'!M$5</f>
        <v>8</v>
      </c>
      <c r="D6" s="16">
        <f>'0205'!O$5</f>
        <v>1</v>
      </c>
      <c r="G6" s="24" t="s">
        <v>110</v>
      </c>
      <c r="H6" s="18">
        <f>SUM(B4:B6)/SUM(B4:C6)</f>
        <v>0.39285714285714285</v>
      </c>
      <c r="J6" s="17">
        <v>1</v>
      </c>
      <c r="K6" s="51">
        <v>1</v>
      </c>
      <c r="L6" s="51">
        <v>1</v>
      </c>
      <c r="M6" s="17"/>
      <c r="N6" s="17"/>
      <c r="P6" s="17">
        <f>COUNTIF('0205'!$Y$4:$Y$26,"WW/5M")</f>
        <v>3</v>
      </c>
      <c r="Q6" s="17">
        <f>COUNTIF('0205'!$Z$4:$Z$26,"5M/WW")</f>
        <v>4</v>
      </c>
      <c r="R6" s="17"/>
      <c r="S6" s="17"/>
      <c r="T6" s="66"/>
      <c r="U6" s="96"/>
      <c r="V6" s="96"/>
      <c r="W6" s="96"/>
      <c r="X6" s="96"/>
    </row>
    <row r="7" spans="1:24" ht="14.25" customHeight="1" x14ac:dyDescent="0.45">
      <c r="A7" s="4">
        <f>'0305'!C$2</f>
        <v>45049</v>
      </c>
      <c r="B7" s="16">
        <f>'0305'!L$5</f>
        <v>4</v>
      </c>
      <c r="C7" s="16">
        <f>'0305'!M$5</f>
        <v>10</v>
      </c>
      <c r="D7" s="16">
        <f>'0305'!O$5</f>
        <v>1</v>
      </c>
      <c r="G7" s="24" t="s">
        <v>111</v>
      </c>
      <c r="H7" s="18"/>
      <c r="J7" s="17">
        <v>1</v>
      </c>
      <c r="K7" s="17">
        <v>2</v>
      </c>
      <c r="L7" s="17"/>
      <c r="M7" s="17">
        <v>1</v>
      </c>
      <c r="N7" s="17"/>
      <c r="P7" s="17">
        <f>COUNTIF('0305'!$Y$4:$Y$26,"WW/5M")</f>
        <v>2</v>
      </c>
      <c r="Q7" s="17">
        <f>COUNTIF('0305'!$Z$4:$Z$26,"5M/WW")</f>
        <v>6</v>
      </c>
      <c r="R7" s="17"/>
      <c r="S7" s="17"/>
      <c r="T7" s="66"/>
      <c r="U7" s="96"/>
      <c r="V7" s="96"/>
      <c r="W7" s="96"/>
      <c r="X7" s="96"/>
    </row>
    <row r="8" spans="1:24" ht="14.25" customHeight="1" x14ac:dyDescent="0.45">
      <c r="A8" s="4">
        <f>'0405'!C$2</f>
        <v>45050</v>
      </c>
      <c r="B8" s="16">
        <f>'0405'!L$5</f>
        <v>0</v>
      </c>
      <c r="C8" s="16">
        <f>'0405'!M$5</f>
        <v>0</v>
      </c>
      <c r="D8" s="16" t="e">
        <f>'0405'!O$5</f>
        <v>#DIV/0!</v>
      </c>
      <c r="G8" s="24" t="s">
        <v>112</v>
      </c>
      <c r="H8" s="18"/>
      <c r="J8" s="17"/>
      <c r="K8" s="17"/>
      <c r="L8" s="17"/>
      <c r="M8" s="17"/>
      <c r="N8" s="17"/>
      <c r="P8" s="17">
        <f>COUNTIF('0405'!$Y$4:$Y$26,"WW/5M")</f>
        <v>0</v>
      </c>
      <c r="Q8" s="17">
        <f>COUNTIF('0405'!$Z$4:$Z$26,"5M/WW")</f>
        <v>0</v>
      </c>
      <c r="R8" s="17"/>
      <c r="S8" s="17"/>
      <c r="T8" s="66"/>
      <c r="U8" s="96"/>
      <c r="V8" s="96"/>
      <c r="W8" s="96"/>
      <c r="X8" s="96"/>
    </row>
    <row r="9" spans="1:24" ht="14.25" customHeight="1" x14ac:dyDescent="0.45">
      <c r="A9" s="4"/>
      <c r="B9" s="16"/>
      <c r="C9" s="16"/>
      <c r="D9" s="16"/>
      <c r="G9" s="24" t="s">
        <v>113</v>
      </c>
      <c r="H9" s="18"/>
      <c r="J9" s="17"/>
      <c r="K9" s="17"/>
      <c r="L9" s="17"/>
      <c r="M9" s="17"/>
      <c r="N9" s="17"/>
      <c r="P9" s="17"/>
      <c r="Q9" s="17"/>
      <c r="R9" s="17"/>
      <c r="S9" s="17"/>
      <c r="T9" s="66"/>
      <c r="U9" s="96"/>
      <c r="V9" s="96"/>
      <c r="W9" s="96"/>
      <c r="X9" s="96"/>
    </row>
    <row r="10" spans="1:24" ht="14.25" customHeight="1" x14ac:dyDescent="0.45">
      <c r="A10" s="4"/>
      <c r="B10" s="16"/>
      <c r="C10" s="16"/>
      <c r="D10" s="16"/>
      <c r="G10" s="24" t="s">
        <v>114</v>
      </c>
      <c r="H10" s="18"/>
      <c r="J10" s="17"/>
      <c r="K10" s="17"/>
      <c r="L10" s="17"/>
      <c r="M10" s="17"/>
      <c r="N10" s="17"/>
      <c r="P10" s="17"/>
      <c r="Q10" s="17"/>
      <c r="R10" s="17"/>
      <c r="S10" s="17"/>
      <c r="T10" s="66"/>
      <c r="U10" s="96"/>
      <c r="V10" s="96"/>
      <c r="W10" s="96"/>
      <c r="X10" s="96"/>
    </row>
    <row r="11" spans="1:24" ht="14.25" customHeight="1" x14ac:dyDescent="0.45">
      <c r="A11" s="4"/>
      <c r="B11" s="16"/>
      <c r="C11" s="16"/>
      <c r="D11" s="16"/>
      <c r="G11" s="24" t="s">
        <v>115</v>
      </c>
      <c r="H11" s="18"/>
      <c r="J11" s="17"/>
      <c r="K11" s="17"/>
      <c r="L11" s="17"/>
      <c r="M11" s="17"/>
      <c r="N11" s="17"/>
      <c r="P11" s="17"/>
      <c r="Q11" s="17"/>
      <c r="R11" s="17"/>
      <c r="S11" s="17"/>
      <c r="T11" s="66"/>
      <c r="U11" s="96"/>
      <c r="V11" s="96"/>
      <c r="W11" s="96"/>
      <c r="X11" s="96"/>
    </row>
    <row r="12" spans="1:24" ht="14.25" customHeight="1" x14ac:dyDescent="0.45">
      <c r="A12" s="4"/>
      <c r="B12" s="16"/>
      <c r="C12" s="16"/>
      <c r="D12" s="16"/>
      <c r="G12" s="24" t="s">
        <v>116</v>
      </c>
      <c r="H12" s="18"/>
      <c r="J12" s="17"/>
      <c r="K12" s="17"/>
      <c r="L12" s="17"/>
      <c r="M12" s="17"/>
      <c r="N12" s="17"/>
      <c r="P12" s="17"/>
      <c r="Q12" s="17"/>
      <c r="R12" s="17"/>
      <c r="S12" s="17"/>
      <c r="T12" s="66"/>
      <c r="U12" s="96"/>
      <c r="V12" s="96"/>
      <c r="W12" s="96"/>
      <c r="X12" s="96"/>
    </row>
    <row r="13" spans="1:24" ht="14.25" customHeight="1" x14ac:dyDescent="0.45">
      <c r="A13" s="4"/>
      <c r="B13" s="16"/>
      <c r="C13" s="16"/>
      <c r="D13" s="16"/>
      <c r="G13" s="24" t="s">
        <v>117</v>
      </c>
      <c r="H13" s="18" cm="1">
        <f t="array" ref="H13">SUM(B4:B7/SUM(B4:C7))</f>
        <v>0.3571428571428571</v>
      </c>
      <c r="J13" s="17"/>
      <c r="K13" s="17"/>
      <c r="L13" s="17"/>
      <c r="M13" s="17"/>
      <c r="N13" s="17"/>
      <c r="P13" s="17"/>
      <c r="Q13" s="17"/>
      <c r="R13" s="17"/>
      <c r="S13" s="17"/>
      <c r="T13" s="66"/>
      <c r="U13" s="96"/>
      <c r="V13" s="96"/>
      <c r="W13" s="96"/>
      <c r="X13" s="96"/>
    </row>
    <row r="14" spans="1:24" ht="14.25" customHeight="1" x14ac:dyDescent="0.45">
      <c r="A14" s="4"/>
      <c r="B14" s="16"/>
      <c r="C14" s="16"/>
      <c r="D14" s="16"/>
      <c r="J14" s="17"/>
      <c r="K14" s="17"/>
      <c r="L14" s="17"/>
      <c r="M14" s="17"/>
      <c r="N14" s="17"/>
      <c r="P14" s="17"/>
      <c r="Q14" s="17"/>
      <c r="R14" s="17"/>
      <c r="S14" s="17"/>
      <c r="T14" s="66"/>
      <c r="U14" s="96"/>
      <c r="V14" s="96"/>
      <c r="W14" s="96"/>
      <c r="X14" s="96"/>
    </row>
    <row r="15" spans="1:24" ht="14.25" customHeight="1" x14ac:dyDescent="0.45">
      <c r="A15" s="4"/>
      <c r="B15" s="16"/>
      <c r="C15" s="16"/>
      <c r="D15" s="16"/>
      <c r="J15" s="17"/>
      <c r="K15" s="17"/>
      <c r="L15" s="17"/>
      <c r="M15" s="17"/>
      <c r="N15" s="17"/>
      <c r="P15" s="17"/>
      <c r="Q15" s="17"/>
      <c r="R15" s="17"/>
      <c r="S15" s="17"/>
      <c r="T15" s="66"/>
      <c r="U15" s="96"/>
      <c r="V15" s="96"/>
      <c r="W15" s="96"/>
      <c r="X15" s="96"/>
    </row>
    <row r="16" spans="1:24" ht="14.25" customHeight="1" x14ac:dyDescent="0.45">
      <c r="A16" s="4"/>
      <c r="B16" s="16"/>
      <c r="C16" s="16"/>
      <c r="D16" s="16"/>
      <c r="J16" s="17"/>
      <c r="K16" s="17"/>
      <c r="L16" s="17"/>
      <c r="M16" s="17"/>
      <c r="N16" s="17"/>
      <c r="P16" s="17"/>
      <c r="Q16" s="17"/>
      <c r="R16" s="17"/>
      <c r="S16" s="17"/>
      <c r="T16" s="66"/>
      <c r="U16" s="96"/>
      <c r="V16" s="96"/>
      <c r="W16" s="96"/>
      <c r="X16" s="96"/>
    </row>
    <row r="17" spans="1:24" ht="14.25" customHeight="1" x14ac:dyDescent="0.45">
      <c r="A17" s="4"/>
      <c r="B17" s="16"/>
      <c r="C17" s="16"/>
      <c r="D17" s="16"/>
      <c r="J17" s="17"/>
      <c r="K17" s="17"/>
      <c r="L17" s="17"/>
      <c r="M17" s="17"/>
      <c r="N17" s="17"/>
      <c r="P17" s="17"/>
      <c r="Q17" s="17"/>
      <c r="R17" s="17"/>
      <c r="S17" s="17"/>
      <c r="T17" s="66"/>
      <c r="U17" s="96"/>
      <c r="V17" s="96"/>
      <c r="W17" s="96"/>
      <c r="X17" s="96"/>
    </row>
    <row r="18" spans="1:24" ht="14.25" customHeight="1" x14ac:dyDescent="0.45">
      <c r="A18" s="4"/>
      <c r="B18" s="16"/>
      <c r="C18" s="16"/>
      <c r="D18" s="16"/>
      <c r="J18" s="17"/>
      <c r="K18" s="17"/>
      <c r="L18" s="17"/>
      <c r="M18" s="17"/>
      <c r="N18" s="17"/>
      <c r="P18" s="17"/>
      <c r="Q18" s="17"/>
      <c r="R18" s="17"/>
      <c r="S18" s="17"/>
      <c r="T18" s="66"/>
      <c r="U18" s="96"/>
      <c r="V18" s="96"/>
      <c r="W18" s="96"/>
      <c r="X18" s="96"/>
    </row>
    <row r="19" spans="1:24" ht="14.25" customHeight="1" x14ac:dyDescent="0.45">
      <c r="A19" s="4"/>
      <c r="B19" s="16"/>
      <c r="C19" s="16"/>
      <c r="D19" s="16"/>
      <c r="J19" s="17"/>
      <c r="K19" s="17"/>
      <c r="L19" s="17"/>
      <c r="M19" s="17"/>
      <c r="N19" s="17"/>
      <c r="P19" s="17"/>
      <c r="Q19" s="17"/>
      <c r="R19" s="17"/>
      <c r="S19" s="17"/>
      <c r="T19" s="66"/>
      <c r="U19" s="96"/>
      <c r="V19" s="96"/>
      <c r="W19" s="96"/>
      <c r="X19" s="96"/>
    </row>
    <row r="20" spans="1:24" ht="14.25" customHeight="1" x14ac:dyDescent="0.45">
      <c r="A20" s="4"/>
      <c r="B20" s="16"/>
      <c r="C20" s="16"/>
      <c r="D20" s="16"/>
      <c r="J20" s="17"/>
      <c r="K20" s="17"/>
      <c r="L20" s="17"/>
      <c r="M20" s="17"/>
      <c r="N20" s="17"/>
      <c r="P20" s="17"/>
      <c r="Q20" s="17"/>
      <c r="R20" s="17"/>
      <c r="S20" s="17"/>
      <c r="T20" s="66"/>
      <c r="U20" s="96"/>
      <c r="V20" s="96"/>
      <c r="W20" s="96"/>
      <c r="X20" s="96"/>
    </row>
    <row r="21" spans="1:24" ht="14.25" customHeight="1" x14ac:dyDescent="0.45">
      <c r="A21" s="4"/>
      <c r="B21" s="16"/>
      <c r="C21" s="16"/>
      <c r="D21" s="16"/>
      <c r="J21" s="17"/>
      <c r="K21" s="17"/>
      <c r="L21" s="17"/>
      <c r="M21" s="17"/>
      <c r="N21" s="17"/>
      <c r="P21" s="17"/>
      <c r="Q21" s="17"/>
      <c r="R21" s="17"/>
      <c r="S21" s="17"/>
      <c r="T21" s="66"/>
      <c r="U21" s="96"/>
      <c r="V21" s="96"/>
      <c r="W21" s="96"/>
      <c r="X21" s="96"/>
    </row>
    <row r="22" spans="1:24" ht="14.25" customHeight="1" x14ac:dyDescent="0.45">
      <c r="J22" s="17"/>
      <c r="K22" s="17"/>
      <c r="L22" s="17"/>
      <c r="M22" s="17"/>
      <c r="N22" s="17"/>
      <c r="P22" s="17"/>
      <c r="Q22" s="17"/>
      <c r="R22" s="17"/>
      <c r="S22" s="17"/>
      <c r="T22" s="66"/>
      <c r="U22" s="96"/>
      <c r="V22" s="96"/>
      <c r="W22" s="96"/>
      <c r="X22" s="96"/>
    </row>
    <row r="23" spans="1:24" ht="14.25" customHeight="1" x14ac:dyDescent="1.1000000000000001">
      <c r="A23" s="39"/>
      <c r="B23" s="39"/>
      <c r="C23" s="39"/>
      <c r="D23" s="39"/>
      <c r="E23" s="39"/>
      <c r="F23" s="39"/>
      <c r="J23" s="17"/>
      <c r="K23" s="17"/>
      <c r="L23" s="17"/>
      <c r="M23" s="17"/>
      <c r="N23" s="17"/>
      <c r="P23" s="17"/>
      <c r="Q23" s="17"/>
      <c r="R23" s="17"/>
      <c r="S23" s="17"/>
      <c r="T23" s="66"/>
      <c r="U23" s="96"/>
      <c r="V23" s="96"/>
      <c r="W23" s="96"/>
      <c r="X23" s="96"/>
    </row>
    <row r="24" spans="1:24" ht="14.25" customHeight="1" x14ac:dyDescent="1.1000000000000001">
      <c r="A24" s="39"/>
      <c r="B24" s="39"/>
      <c r="C24" s="39"/>
      <c r="D24" s="39"/>
      <c r="E24" s="39"/>
      <c r="F24" s="39"/>
      <c r="J24" s="17"/>
      <c r="K24" s="17"/>
      <c r="L24" s="17"/>
      <c r="M24" s="17"/>
      <c r="N24" s="17"/>
      <c r="P24" s="17"/>
      <c r="Q24" s="17"/>
      <c r="R24" s="17"/>
      <c r="S24" s="17"/>
      <c r="T24" s="66"/>
      <c r="U24" s="96"/>
      <c r="V24" s="96"/>
      <c r="W24" s="96"/>
      <c r="X24" s="96"/>
    </row>
    <row r="25" spans="1:24" ht="14.25" customHeight="1" x14ac:dyDescent="1.1000000000000001">
      <c r="A25" s="39"/>
      <c r="B25" s="39"/>
      <c r="C25" s="39"/>
      <c r="D25" s="39"/>
      <c r="E25" s="39"/>
      <c r="F25" s="39"/>
      <c r="J25" s="17"/>
      <c r="K25" s="17"/>
      <c r="L25" s="17"/>
      <c r="M25" s="17"/>
      <c r="N25" s="17"/>
      <c r="P25" s="17"/>
      <c r="Q25" s="17"/>
      <c r="R25" s="17"/>
      <c r="S25" s="17"/>
      <c r="T25" s="66"/>
      <c r="U25" s="96"/>
      <c r="V25" s="96"/>
      <c r="W25" s="96"/>
      <c r="X25" s="96"/>
    </row>
    <row r="26" spans="1:24" ht="14.25" customHeight="1" x14ac:dyDescent="0.45">
      <c r="J26" s="17"/>
      <c r="K26" s="17"/>
      <c r="L26" s="17"/>
      <c r="M26" s="17"/>
      <c r="N26" s="17"/>
      <c r="P26" s="17"/>
      <c r="Q26" s="17"/>
      <c r="R26" s="17"/>
      <c r="S26" s="17"/>
      <c r="T26" s="66"/>
      <c r="U26" s="96"/>
      <c r="V26" s="96"/>
      <c r="W26" s="96"/>
      <c r="X26" s="96"/>
    </row>
    <row r="27" spans="1:24" ht="14.25" customHeight="1" x14ac:dyDescent="0.45">
      <c r="J27" s="17"/>
      <c r="K27" s="17"/>
      <c r="L27" s="17"/>
      <c r="M27" s="17"/>
      <c r="N27" s="17"/>
      <c r="P27" s="17"/>
      <c r="Q27" s="17"/>
      <c r="R27" s="17"/>
      <c r="S27" s="17"/>
      <c r="T27" s="66"/>
      <c r="U27" s="96"/>
      <c r="V27" s="96"/>
      <c r="W27" s="96"/>
      <c r="X27" s="96"/>
    </row>
    <row r="28" spans="1:24" ht="14.25" customHeight="1" x14ac:dyDescent="0.45">
      <c r="J28" s="17"/>
      <c r="K28" s="17"/>
      <c r="L28" s="17"/>
      <c r="M28" s="17"/>
      <c r="N28" s="17"/>
      <c r="P28" s="17"/>
      <c r="Q28" s="17"/>
      <c r="R28" s="17"/>
      <c r="S28" s="17"/>
      <c r="T28" s="66"/>
      <c r="U28" s="96"/>
      <c r="V28" s="96"/>
      <c r="W28" s="96"/>
      <c r="X28" s="96"/>
    </row>
    <row r="29" spans="1:24" ht="14.25" customHeight="1" x14ac:dyDescent="0.45">
      <c r="J29" s="17"/>
      <c r="K29" s="17"/>
      <c r="L29" s="17"/>
      <c r="M29" s="17"/>
      <c r="N29" s="17"/>
      <c r="P29" s="17"/>
      <c r="Q29" s="17"/>
      <c r="R29" s="17"/>
      <c r="S29" s="17"/>
      <c r="T29" s="66"/>
      <c r="U29" s="96"/>
      <c r="V29" s="96"/>
      <c r="W29" s="96"/>
      <c r="X29" s="96"/>
    </row>
    <row r="30" spans="1:24" ht="14.25" customHeight="1" x14ac:dyDescent="0.45">
      <c r="J30" s="17"/>
      <c r="K30" s="17"/>
      <c r="L30" s="17"/>
      <c r="M30" s="17"/>
      <c r="N30" s="17"/>
      <c r="O30" s="40" t="s">
        <v>118</v>
      </c>
      <c r="P30" s="17">
        <f t="shared" ref="P30:Q30" si="1">SUM(P4:P29)</f>
        <v>8</v>
      </c>
      <c r="Q30" s="17">
        <f t="shared" si="1"/>
        <v>16</v>
      </c>
      <c r="R30" s="17"/>
      <c r="S30" s="17"/>
      <c r="T30" s="66"/>
      <c r="U30" s="96"/>
      <c r="V30" s="96"/>
      <c r="W30" s="96"/>
      <c r="X30" s="96"/>
    </row>
    <row r="31" spans="1:24" ht="14.25" customHeight="1" x14ac:dyDescent="0.45">
      <c r="I31" s="24"/>
      <c r="P31" s="22">
        <f>P30/(Q30+P30)</f>
        <v>0.33333333333333331</v>
      </c>
      <c r="T31" s="66"/>
      <c r="U31" s="97"/>
      <c r="V31" s="66"/>
      <c r="W31" s="66"/>
      <c r="X31" s="66"/>
    </row>
    <row r="32" spans="1:24" ht="14.25" customHeight="1" x14ac:dyDescent="0.45">
      <c r="I32" s="24"/>
      <c r="J32" s="24"/>
      <c r="K32" s="24"/>
      <c r="L32" s="24"/>
      <c r="M32" s="24"/>
      <c r="N32" s="24"/>
      <c r="O32" s="24"/>
      <c r="T32" s="66"/>
      <c r="U32" s="66"/>
      <c r="V32" s="97"/>
      <c r="W32" s="66"/>
      <c r="X32" s="66"/>
    </row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X1000"/>
  <sheetViews>
    <sheetView tabSelected="1" zoomScale="85" zoomScaleNormal="85" workbookViewId="0">
      <selection activeCell="R16" sqref="R16"/>
    </sheetView>
  </sheetViews>
  <sheetFormatPr defaultColWidth="14.3984375" defaultRowHeight="15" customHeight="1" x14ac:dyDescent="0.45"/>
  <cols>
    <col min="1" max="32" width="8.73046875" style="40" customWidth="1"/>
    <col min="33" max="16384" width="14.3984375" style="40"/>
  </cols>
  <sheetData>
    <row r="1" spans="1:24" ht="14.25" customHeight="1" x14ac:dyDescent="0.45"/>
    <row r="2" spans="1:24" ht="14.25" customHeight="1" x14ac:dyDescent="0.45">
      <c r="B2" s="5" t="s">
        <v>120</v>
      </c>
      <c r="L2" s="24" t="s">
        <v>99</v>
      </c>
      <c r="P2" s="65"/>
      <c r="Q2" s="66"/>
      <c r="R2" s="66"/>
      <c r="S2" s="66"/>
      <c r="T2" s="66"/>
      <c r="U2" s="65"/>
      <c r="V2" s="66"/>
      <c r="W2" s="66"/>
      <c r="X2" s="66"/>
    </row>
    <row r="3" spans="1:24" ht="14.25" customHeight="1" x14ac:dyDescent="0.45">
      <c r="A3" s="24" t="s">
        <v>84</v>
      </c>
      <c r="B3" s="24" t="s">
        <v>102</v>
      </c>
      <c r="C3" s="24" t="s">
        <v>103</v>
      </c>
      <c r="D3" s="24" t="s">
        <v>8</v>
      </c>
      <c r="F3" s="24" t="s">
        <v>104</v>
      </c>
      <c r="G3" s="24" t="s">
        <v>105</v>
      </c>
      <c r="H3" s="24" t="s">
        <v>106</v>
      </c>
      <c r="J3" s="24" t="s">
        <v>154</v>
      </c>
      <c r="K3" s="24" t="s">
        <v>62</v>
      </c>
      <c r="L3" s="24" t="s">
        <v>82</v>
      </c>
      <c r="M3" s="24" t="s">
        <v>55</v>
      </c>
      <c r="N3" s="24" t="s">
        <v>81</v>
      </c>
      <c r="P3" s="65"/>
      <c r="Q3" s="65"/>
      <c r="R3" s="65"/>
      <c r="S3" s="65"/>
      <c r="T3" s="66"/>
      <c r="U3" s="65"/>
      <c r="V3" s="65"/>
      <c r="W3" s="65"/>
      <c r="X3" s="65"/>
    </row>
    <row r="4" spans="1:24" ht="14.25" customHeight="1" x14ac:dyDescent="0.45">
      <c r="A4" s="4">
        <f>'2404'!C$2</f>
        <v>45040</v>
      </c>
      <c r="B4" s="16">
        <f>'2404'!L$4</f>
        <v>7</v>
      </c>
      <c r="C4" s="16">
        <f>'2404'!M$4</f>
        <v>3</v>
      </c>
      <c r="D4" s="16">
        <f>'2404'!O$4</f>
        <v>3</v>
      </c>
      <c r="F4" s="24">
        <f t="shared" ref="F4:H4" si="0">SUM(B4:B30)</f>
        <v>31</v>
      </c>
      <c r="G4" s="24">
        <f t="shared" si="0"/>
        <v>18</v>
      </c>
      <c r="H4" s="24" t="e">
        <f t="shared" si="0"/>
        <v>#DIV/0!</v>
      </c>
      <c r="J4" s="17">
        <v>1</v>
      </c>
      <c r="K4" s="51">
        <v>1</v>
      </c>
      <c r="L4" s="51">
        <v>2</v>
      </c>
      <c r="M4" s="17"/>
      <c r="N4" s="17"/>
      <c r="P4" s="96"/>
      <c r="Q4" s="96"/>
      <c r="R4" s="96"/>
      <c r="S4" s="96"/>
      <c r="T4" s="66"/>
      <c r="U4" s="96"/>
      <c r="V4" s="96"/>
      <c r="W4" s="96"/>
      <c r="X4" s="96"/>
    </row>
    <row r="5" spans="1:24" ht="14.25" customHeight="1" x14ac:dyDescent="0.45">
      <c r="A5" s="4">
        <f>'2604'!C$2</f>
        <v>45042</v>
      </c>
      <c r="B5" s="16">
        <f>'2604'!L$4</f>
        <v>4</v>
      </c>
      <c r="C5" s="16">
        <f>'2604'!M$4</f>
        <v>3</v>
      </c>
      <c r="D5" s="16">
        <f>'2604'!O$4</f>
        <v>3</v>
      </c>
      <c r="J5" s="17"/>
      <c r="K5" s="51"/>
      <c r="L5" s="51">
        <v>1</v>
      </c>
      <c r="M5" s="17">
        <v>1</v>
      </c>
      <c r="N5" s="17"/>
      <c r="P5" s="96"/>
      <c r="Q5" s="96"/>
      <c r="R5" s="96"/>
      <c r="S5" s="96"/>
      <c r="T5" s="66"/>
      <c r="U5" s="96"/>
      <c r="V5" s="96"/>
      <c r="W5" s="96"/>
      <c r="X5" s="96"/>
    </row>
    <row r="6" spans="1:24" ht="14.25" customHeight="1" x14ac:dyDescent="0.45">
      <c r="A6" s="4">
        <f>'0205'!C$2</f>
        <v>45048</v>
      </c>
      <c r="B6" s="16">
        <f>'0205'!L$4</f>
        <v>8</v>
      </c>
      <c r="C6" s="16">
        <f>'0205'!M$4</f>
        <v>7</v>
      </c>
      <c r="D6" s="16">
        <f>'0205'!O$4</f>
        <v>2</v>
      </c>
      <c r="G6" s="24" t="s">
        <v>110</v>
      </c>
      <c r="H6" s="18">
        <f>SUM(B4:B6)/SUM(B4:C6)</f>
        <v>0.59375</v>
      </c>
      <c r="J6" s="17"/>
      <c r="K6" s="51"/>
      <c r="L6" s="51"/>
      <c r="M6" s="17"/>
      <c r="N6" s="17"/>
      <c r="P6" s="96"/>
      <c r="Q6" s="96"/>
      <c r="R6" s="96"/>
      <c r="S6" s="96"/>
      <c r="T6" s="66"/>
      <c r="U6" s="96"/>
      <c r="V6" s="96"/>
      <c r="W6" s="96"/>
      <c r="X6" s="96"/>
    </row>
    <row r="7" spans="1:24" ht="14.25" customHeight="1" x14ac:dyDescent="0.45">
      <c r="A7" s="4">
        <f>'0305'!C$2</f>
        <v>45049</v>
      </c>
      <c r="B7" s="16">
        <f>'0305'!L$4</f>
        <v>12</v>
      </c>
      <c r="C7" s="16">
        <f>'0305'!M$4</f>
        <v>5</v>
      </c>
      <c r="D7" s="16">
        <f>'0305'!O$4</f>
        <v>3</v>
      </c>
      <c r="G7" s="24" t="s">
        <v>111</v>
      </c>
      <c r="H7" s="18"/>
      <c r="J7" s="17">
        <v>2</v>
      </c>
      <c r="K7" s="17">
        <v>1</v>
      </c>
      <c r="L7" s="17">
        <v>1</v>
      </c>
      <c r="M7" s="17"/>
      <c r="N7" s="17">
        <v>1</v>
      </c>
      <c r="P7" s="96"/>
      <c r="Q7" s="96"/>
      <c r="R7" s="96"/>
      <c r="S7" s="96"/>
      <c r="T7" s="66"/>
      <c r="U7" s="96"/>
      <c r="V7" s="96"/>
      <c r="W7" s="96"/>
      <c r="X7" s="96"/>
    </row>
    <row r="8" spans="1:24" ht="14.25" customHeight="1" x14ac:dyDescent="0.45">
      <c r="A8" s="4">
        <f>'0405'!C$2</f>
        <v>45050</v>
      </c>
      <c r="B8" s="16">
        <f>'0405'!L$4</f>
        <v>0</v>
      </c>
      <c r="C8" s="16">
        <f>'0405'!M$4</f>
        <v>0</v>
      </c>
      <c r="D8" s="16" t="e">
        <f>'0405'!O$4</f>
        <v>#DIV/0!</v>
      </c>
      <c r="G8" s="24" t="s">
        <v>112</v>
      </c>
      <c r="H8" s="18"/>
      <c r="J8" s="17"/>
      <c r="K8" s="17"/>
      <c r="L8" s="17"/>
      <c r="M8" s="17"/>
      <c r="N8" s="17"/>
      <c r="P8" s="96"/>
      <c r="Q8" s="96"/>
      <c r="R8" s="96"/>
      <c r="S8" s="96"/>
      <c r="T8" s="66"/>
      <c r="U8" s="96"/>
      <c r="V8" s="96"/>
      <c r="W8" s="96"/>
      <c r="X8" s="96"/>
    </row>
    <row r="9" spans="1:24" ht="14.25" customHeight="1" x14ac:dyDescent="0.45">
      <c r="A9" s="4"/>
      <c r="B9" s="16"/>
      <c r="C9" s="16"/>
      <c r="D9" s="16"/>
      <c r="G9" s="24" t="s">
        <v>113</v>
      </c>
      <c r="H9" s="18"/>
      <c r="J9" s="17"/>
      <c r="K9" s="17"/>
      <c r="L9" s="17"/>
      <c r="M9" s="17"/>
      <c r="N9" s="17"/>
      <c r="P9" s="96"/>
      <c r="Q9" s="96"/>
      <c r="R9" s="96"/>
      <c r="S9" s="96"/>
      <c r="T9" s="66"/>
      <c r="U9" s="96"/>
      <c r="V9" s="96"/>
      <c r="W9" s="96"/>
      <c r="X9" s="96"/>
    </row>
    <row r="10" spans="1:24" ht="14.25" customHeight="1" x14ac:dyDescent="0.45">
      <c r="A10" s="4"/>
      <c r="B10" s="16"/>
      <c r="C10" s="16"/>
      <c r="D10" s="16"/>
      <c r="G10" s="24" t="s">
        <v>114</v>
      </c>
      <c r="H10" s="18"/>
      <c r="J10" s="17"/>
      <c r="K10" s="17"/>
      <c r="L10" s="17"/>
      <c r="M10" s="17"/>
      <c r="N10" s="17"/>
      <c r="P10" s="96"/>
      <c r="Q10" s="96"/>
      <c r="R10" s="96"/>
      <c r="S10" s="96"/>
      <c r="T10" s="66"/>
      <c r="U10" s="96"/>
      <c r="V10" s="96"/>
      <c r="W10" s="96"/>
      <c r="X10" s="96"/>
    </row>
    <row r="11" spans="1:24" ht="14.25" customHeight="1" x14ac:dyDescent="0.45">
      <c r="A11" s="4"/>
      <c r="B11" s="16"/>
      <c r="C11" s="16"/>
      <c r="D11" s="16"/>
      <c r="G11" s="24" t="s">
        <v>115</v>
      </c>
      <c r="H11" s="18"/>
      <c r="J11" s="17"/>
      <c r="K11" s="17"/>
      <c r="L11" s="17"/>
      <c r="M11" s="17"/>
      <c r="N11" s="17"/>
      <c r="P11" s="96"/>
      <c r="Q11" s="96"/>
      <c r="R11" s="96"/>
      <c r="S11" s="96"/>
      <c r="T11" s="66"/>
      <c r="U11" s="96"/>
      <c r="V11" s="96"/>
      <c r="W11" s="96"/>
      <c r="X11" s="96"/>
    </row>
    <row r="12" spans="1:24" ht="14.25" customHeight="1" x14ac:dyDescent="0.45">
      <c r="A12" s="4"/>
      <c r="B12" s="16"/>
      <c r="C12" s="16"/>
      <c r="D12" s="16"/>
      <c r="G12" s="24" t="s">
        <v>116</v>
      </c>
      <c r="H12" s="18"/>
      <c r="J12" s="17"/>
      <c r="K12" s="17"/>
      <c r="L12" s="17"/>
      <c r="M12" s="17"/>
      <c r="N12" s="17"/>
      <c r="P12" s="96"/>
      <c r="Q12" s="96"/>
      <c r="R12" s="96"/>
      <c r="S12" s="96"/>
      <c r="T12" s="66"/>
      <c r="U12" s="96"/>
      <c r="V12" s="96"/>
      <c r="W12" s="96"/>
      <c r="X12" s="96"/>
    </row>
    <row r="13" spans="1:24" ht="14.25" customHeight="1" x14ac:dyDescent="0.45">
      <c r="A13" s="4"/>
      <c r="B13" s="16"/>
      <c r="C13" s="16"/>
      <c r="D13" s="16"/>
      <c r="G13" s="24" t="s">
        <v>117</v>
      </c>
      <c r="H13" s="18" cm="1">
        <f t="array" ref="H13">SUM(B4:B7/SUM(B4:C7))</f>
        <v>0.63265306122448983</v>
      </c>
      <c r="J13" s="17"/>
      <c r="K13" s="17"/>
      <c r="L13" s="17"/>
      <c r="M13" s="17"/>
      <c r="N13" s="17"/>
      <c r="P13" s="96"/>
      <c r="Q13" s="96"/>
      <c r="R13" s="96"/>
      <c r="S13" s="96"/>
      <c r="T13" s="66"/>
      <c r="U13" s="96"/>
      <c r="V13" s="96"/>
      <c r="W13" s="96"/>
      <c r="X13" s="96"/>
    </row>
    <row r="14" spans="1:24" ht="14.25" customHeight="1" x14ac:dyDescent="0.45">
      <c r="A14" s="4"/>
      <c r="B14" s="16"/>
      <c r="C14" s="16"/>
      <c r="D14" s="16"/>
      <c r="J14" s="17"/>
      <c r="K14" s="17"/>
      <c r="L14" s="17"/>
      <c r="M14" s="17"/>
      <c r="N14" s="17"/>
      <c r="P14" s="96"/>
      <c r="Q14" s="96"/>
      <c r="R14" s="96"/>
      <c r="S14" s="96"/>
      <c r="T14" s="66"/>
      <c r="U14" s="96"/>
      <c r="V14" s="96"/>
      <c r="W14" s="96"/>
      <c r="X14" s="96"/>
    </row>
    <row r="15" spans="1:24" ht="14.25" customHeight="1" x14ac:dyDescent="0.45">
      <c r="A15" s="4"/>
      <c r="B15" s="16"/>
      <c r="C15" s="16"/>
      <c r="D15" s="16"/>
      <c r="J15" s="17"/>
      <c r="K15" s="17"/>
      <c r="L15" s="17"/>
      <c r="M15" s="17"/>
      <c r="N15" s="17"/>
      <c r="P15" s="96"/>
      <c r="Q15" s="96"/>
      <c r="R15" s="96"/>
      <c r="S15" s="96"/>
      <c r="T15" s="66"/>
      <c r="U15" s="96"/>
      <c r="V15" s="96"/>
      <c r="W15" s="96"/>
      <c r="X15" s="96"/>
    </row>
    <row r="16" spans="1:24" ht="14.25" customHeight="1" x14ac:dyDescent="0.45">
      <c r="A16" s="4"/>
      <c r="B16" s="16"/>
      <c r="C16" s="16"/>
      <c r="D16" s="16"/>
      <c r="J16" s="17"/>
      <c r="K16" s="17"/>
      <c r="L16" s="17"/>
      <c r="M16" s="17"/>
      <c r="N16" s="17"/>
      <c r="P16" s="96"/>
      <c r="Q16" s="96"/>
      <c r="R16" s="96"/>
      <c r="S16" s="96"/>
      <c r="T16" s="66"/>
      <c r="U16" s="96"/>
      <c r="V16" s="96"/>
      <c r="W16" s="96"/>
      <c r="X16" s="96"/>
    </row>
    <row r="17" spans="1:24" ht="14.25" customHeight="1" x14ac:dyDescent="0.45">
      <c r="A17" s="4"/>
      <c r="B17" s="16"/>
      <c r="C17" s="16"/>
      <c r="D17" s="16"/>
      <c r="J17" s="17"/>
      <c r="K17" s="17"/>
      <c r="L17" s="17"/>
      <c r="M17" s="17"/>
      <c r="N17" s="17"/>
      <c r="P17" s="96"/>
      <c r="Q17" s="96"/>
      <c r="R17" s="96"/>
      <c r="S17" s="96"/>
      <c r="T17" s="66"/>
      <c r="U17" s="96"/>
      <c r="V17" s="96"/>
      <c r="W17" s="96"/>
      <c r="X17" s="96"/>
    </row>
    <row r="18" spans="1:24" ht="14.25" customHeight="1" x14ac:dyDescent="0.45">
      <c r="A18" s="4"/>
      <c r="B18" s="16"/>
      <c r="C18" s="16"/>
      <c r="D18" s="16"/>
      <c r="J18" s="17"/>
      <c r="K18" s="17"/>
      <c r="L18" s="17"/>
      <c r="M18" s="17"/>
      <c r="N18" s="17"/>
      <c r="P18" s="96"/>
      <c r="Q18" s="96"/>
      <c r="R18" s="96"/>
      <c r="S18" s="96"/>
      <c r="T18" s="66"/>
      <c r="U18" s="96"/>
      <c r="V18" s="96"/>
      <c r="W18" s="96"/>
      <c r="X18" s="96"/>
    </row>
    <row r="19" spans="1:24" ht="14.25" customHeight="1" x14ac:dyDescent="0.45">
      <c r="A19" s="4"/>
      <c r="B19" s="16"/>
      <c r="C19" s="16"/>
      <c r="D19" s="16"/>
      <c r="J19" s="17"/>
      <c r="K19" s="17"/>
      <c r="L19" s="17"/>
      <c r="M19" s="17"/>
      <c r="N19" s="17"/>
      <c r="P19" s="96"/>
      <c r="Q19" s="96"/>
      <c r="R19" s="96"/>
      <c r="S19" s="96"/>
      <c r="T19" s="66"/>
      <c r="U19" s="96"/>
      <c r="V19" s="96"/>
      <c r="W19" s="96"/>
      <c r="X19" s="96"/>
    </row>
    <row r="20" spans="1:24" ht="14.25" customHeight="1" x14ac:dyDescent="0.45">
      <c r="A20" s="4"/>
      <c r="B20" s="16"/>
      <c r="C20" s="16"/>
      <c r="D20" s="16"/>
      <c r="J20" s="17"/>
      <c r="K20" s="17"/>
      <c r="L20" s="17"/>
      <c r="M20" s="17"/>
      <c r="N20" s="17"/>
      <c r="P20" s="96"/>
      <c r="Q20" s="96"/>
      <c r="R20" s="96"/>
      <c r="S20" s="96"/>
      <c r="T20" s="66"/>
      <c r="U20" s="96"/>
      <c r="V20" s="96"/>
      <c r="W20" s="96"/>
      <c r="X20" s="96"/>
    </row>
    <row r="21" spans="1:24" ht="14.25" customHeight="1" x14ac:dyDescent="0.45">
      <c r="A21" s="4"/>
      <c r="B21" s="16"/>
      <c r="C21" s="16"/>
      <c r="D21" s="16"/>
      <c r="J21" s="17"/>
      <c r="K21" s="17"/>
      <c r="L21" s="17"/>
      <c r="M21" s="17"/>
      <c r="N21" s="17"/>
      <c r="P21" s="96"/>
      <c r="Q21" s="96"/>
      <c r="R21" s="96"/>
      <c r="S21" s="96"/>
      <c r="T21" s="66"/>
      <c r="U21" s="96"/>
      <c r="V21" s="96"/>
      <c r="W21" s="96"/>
      <c r="X21" s="96"/>
    </row>
    <row r="22" spans="1:24" ht="14.25" customHeight="1" x14ac:dyDescent="0.45">
      <c r="J22" s="17"/>
      <c r="K22" s="17"/>
      <c r="L22" s="17"/>
      <c r="M22" s="17"/>
      <c r="N22" s="17"/>
      <c r="P22" s="96"/>
      <c r="Q22" s="96"/>
      <c r="R22" s="96"/>
      <c r="S22" s="96"/>
      <c r="T22" s="66"/>
      <c r="U22" s="96"/>
      <c r="V22" s="96"/>
      <c r="W22" s="96"/>
      <c r="X22" s="96"/>
    </row>
    <row r="23" spans="1:24" ht="14.25" customHeight="1" x14ac:dyDescent="1.1000000000000001">
      <c r="A23" s="39"/>
      <c r="B23" s="39"/>
      <c r="C23" s="39"/>
      <c r="D23" s="39"/>
      <c r="E23" s="39"/>
      <c r="F23" s="39"/>
      <c r="J23" s="17"/>
      <c r="K23" s="17"/>
      <c r="L23" s="17"/>
      <c r="M23" s="17"/>
      <c r="N23" s="17"/>
      <c r="P23" s="96"/>
      <c r="Q23" s="96"/>
      <c r="R23" s="96"/>
      <c r="S23" s="96"/>
      <c r="T23" s="66"/>
      <c r="U23" s="96"/>
      <c r="V23" s="96"/>
      <c r="W23" s="96"/>
      <c r="X23" s="96"/>
    </row>
    <row r="24" spans="1:24" ht="14.25" customHeight="1" x14ac:dyDescent="1.1000000000000001">
      <c r="A24" s="39"/>
      <c r="B24" s="39"/>
      <c r="C24" s="39"/>
      <c r="D24" s="39"/>
      <c r="E24" s="39"/>
      <c r="F24" s="39"/>
      <c r="J24" s="17"/>
      <c r="K24" s="17"/>
      <c r="L24" s="17"/>
      <c r="M24" s="17"/>
      <c r="N24" s="17"/>
      <c r="P24" s="96"/>
      <c r="Q24" s="96"/>
      <c r="R24" s="96"/>
      <c r="S24" s="96"/>
      <c r="T24" s="66"/>
      <c r="U24" s="96"/>
      <c r="V24" s="96"/>
      <c r="W24" s="96"/>
      <c r="X24" s="96"/>
    </row>
    <row r="25" spans="1:24" ht="14.25" customHeight="1" x14ac:dyDescent="1.1000000000000001">
      <c r="A25" s="39"/>
      <c r="B25" s="39"/>
      <c r="C25" s="39"/>
      <c r="D25" s="39"/>
      <c r="E25" s="39"/>
      <c r="F25" s="39"/>
      <c r="J25" s="17"/>
      <c r="K25" s="17"/>
      <c r="L25" s="17"/>
      <c r="M25" s="17"/>
      <c r="N25" s="17"/>
      <c r="P25" s="96"/>
      <c r="Q25" s="96"/>
      <c r="R25" s="96"/>
      <c r="S25" s="96"/>
      <c r="T25" s="66"/>
      <c r="U25" s="96"/>
      <c r="V25" s="96"/>
      <c r="W25" s="96"/>
      <c r="X25" s="96"/>
    </row>
    <row r="26" spans="1:24" ht="14.25" customHeight="1" x14ac:dyDescent="0.45">
      <c r="J26" s="17"/>
      <c r="K26" s="17"/>
      <c r="L26" s="17"/>
      <c r="M26" s="17"/>
      <c r="N26" s="17"/>
      <c r="P26" s="96"/>
      <c r="Q26" s="96"/>
      <c r="R26" s="96"/>
      <c r="S26" s="96"/>
      <c r="T26" s="66"/>
      <c r="U26" s="96"/>
      <c r="V26" s="96"/>
      <c r="W26" s="96"/>
      <c r="X26" s="96"/>
    </row>
    <row r="27" spans="1:24" ht="14.25" customHeight="1" x14ac:dyDescent="0.45">
      <c r="J27" s="17"/>
      <c r="K27" s="17"/>
      <c r="L27" s="17"/>
      <c r="M27" s="17"/>
      <c r="N27" s="17"/>
      <c r="P27" s="96"/>
      <c r="Q27" s="96"/>
      <c r="R27" s="96"/>
      <c r="S27" s="96"/>
      <c r="T27" s="66"/>
      <c r="U27" s="96"/>
      <c r="V27" s="96"/>
      <c r="W27" s="96"/>
      <c r="X27" s="96"/>
    </row>
    <row r="28" spans="1:24" ht="14.25" customHeight="1" x14ac:dyDescent="0.45">
      <c r="J28" s="17"/>
      <c r="K28" s="17"/>
      <c r="L28" s="17"/>
      <c r="M28" s="17"/>
      <c r="N28" s="17"/>
      <c r="P28" s="96"/>
      <c r="Q28" s="96"/>
      <c r="R28" s="96"/>
      <c r="S28" s="96"/>
      <c r="T28" s="66"/>
      <c r="U28" s="96"/>
      <c r="V28" s="96"/>
      <c r="W28" s="96"/>
      <c r="X28" s="96"/>
    </row>
    <row r="29" spans="1:24" ht="14.25" customHeight="1" x14ac:dyDescent="0.45">
      <c r="J29" s="17"/>
      <c r="K29" s="17"/>
      <c r="L29" s="17"/>
      <c r="M29" s="17"/>
      <c r="N29" s="17"/>
      <c r="P29" s="96"/>
      <c r="Q29" s="96"/>
      <c r="R29" s="96"/>
      <c r="S29" s="96"/>
      <c r="T29" s="66"/>
      <c r="U29" s="96"/>
      <c r="V29" s="96"/>
      <c r="W29" s="96"/>
      <c r="X29" s="96"/>
    </row>
    <row r="30" spans="1:24" ht="14.25" customHeight="1" x14ac:dyDescent="0.45">
      <c r="J30" s="17"/>
      <c r="K30" s="17"/>
      <c r="L30" s="17"/>
      <c r="M30" s="17"/>
      <c r="N30" s="17"/>
      <c r="O30" s="24"/>
      <c r="P30" s="96"/>
      <c r="Q30" s="96"/>
      <c r="R30" s="96"/>
      <c r="S30" s="96"/>
      <c r="T30" s="66"/>
      <c r="U30" s="96"/>
      <c r="V30" s="96"/>
      <c r="W30" s="96"/>
      <c r="X30" s="96"/>
    </row>
    <row r="31" spans="1:24" ht="14.25" customHeight="1" x14ac:dyDescent="0.45">
      <c r="I31" s="24"/>
      <c r="P31" s="97"/>
      <c r="Q31" s="66"/>
      <c r="R31" s="66"/>
      <c r="S31" s="66"/>
      <c r="T31" s="66"/>
      <c r="U31" s="97"/>
      <c r="V31" s="66"/>
      <c r="W31" s="66"/>
      <c r="X31" s="66"/>
    </row>
    <row r="32" spans="1:24" ht="14.25" customHeight="1" x14ac:dyDescent="0.45">
      <c r="I32" s="24"/>
      <c r="J32" s="24"/>
      <c r="K32" s="24"/>
      <c r="L32" s="24"/>
      <c r="M32" s="24"/>
      <c r="N32" s="24"/>
      <c r="U32" s="22"/>
    </row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B1:Z1000"/>
  <sheetViews>
    <sheetView workbookViewId="0"/>
  </sheetViews>
  <sheetFormatPr defaultColWidth="14.3984375" defaultRowHeight="15" customHeight="1" x14ac:dyDescent="0.45"/>
  <cols>
    <col min="1" max="1" width="8.73046875" customWidth="1"/>
    <col min="2" max="2" width="13.1328125" customWidth="1"/>
    <col min="3" max="3" width="11.73046875" customWidth="1"/>
    <col min="4" max="4" width="14" customWidth="1"/>
    <col min="5" max="17" width="8.73046875" customWidth="1"/>
    <col min="18" max="18" width="10.73046875" customWidth="1"/>
    <col min="19" max="26" width="8.73046875" customWidth="1"/>
  </cols>
  <sheetData>
    <row r="1" spans="2:26" ht="14.25" customHeight="1" x14ac:dyDescent="0.45"/>
    <row r="2" spans="2:26" ht="14.25" customHeight="1" x14ac:dyDescent="0.45">
      <c r="B2" s="1" t="s">
        <v>121</v>
      </c>
      <c r="C2" s="4" t="s">
        <v>159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163</v>
      </c>
      <c r="W2" s="40"/>
      <c r="X2" s="40"/>
      <c r="Y2" s="40"/>
      <c r="Z2" s="40"/>
    </row>
    <row r="3" spans="2:26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138</v>
      </c>
      <c r="K3" s="1" t="s">
        <v>132</v>
      </c>
      <c r="L3" s="1">
        <f>COUNTIF(C3:C30, "Loose Gooses")</f>
        <v>0</v>
      </c>
      <c r="M3" s="1">
        <f>COUNTIF(D3:D30, "Loose Gooses")</f>
        <v>0</v>
      </c>
      <c r="N3" s="23" t="e">
        <f t="shared" ref="N3:N5" si="0">L3/(L3+M3)</f>
        <v>#DIV/0!</v>
      </c>
      <c r="O3" s="1" t="e">
        <f>IF(AND(N3&gt;N4, N3&gt;N5), 3, IF(OR(N3&gt;N4, N3&gt;N5), 2, 1))</f>
        <v>#DIV/0!</v>
      </c>
      <c r="Q3" s="3" t="s">
        <v>33</v>
      </c>
      <c r="R3" s="19">
        <f t="shared" ref="R3:R18" si="1">COUNTIF($E$3:$E$27, Q3)+U3</f>
        <v>0</v>
      </c>
      <c r="S3" s="20">
        <f t="shared" ref="S3:S18" si="2">COUNTIFS($E$3:$E$27, $Q3,$F$3:$F$27,"Finish")</f>
        <v>0</v>
      </c>
      <c r="T3" s="20">
        <f t="shared" ref="T3:T18" si="3">COUNTIFS($E$3:$E$27, $Q3,$F$3:$F$27,"Midrange")</f>
        <v>0</v>
      </c>
      <c r="U3" s="20">
        <f t="shared" ref="U3:U18" si="4">COUNTIFS($E$3:$E$27, $Q3,$F$3:$F$27,"Three Pointer")</f>
        <v>0</v>
      </c>
      <c r="V3" s="56" t="b">
        <v>0</v>
      </c>
      <c r="W3" s="40"/>
      <c r="X3" s="5" t="s">
        <v>132</v>
      </c>
      <c r="Y3" s="5" t="s">
        <v>133</v>
      </c>
      <c r="Z3" s="5" t="s">
        <v>134</v>
      </c>
    </row>
    <row r="4" spans="2:26" ht="14.25" customHeight="1" x14ac:dyDescent="0.5">
      <c r="B4" s="50"/>
      <c r="C4" s="50"/>
      <c r="D4" s="50"/>
      <c r="E4" s="50"/>
      <c r="F4" s="50"/>
      <c r="G4" s="50"/>
      <c r="H4" s="50"/>
      <c r="K4" s="1" t="s">
        <v>134</v>
      </c>
      <c r="L4" s="1">
        <f>COUNTIF(C3:C30, "5 Musketeers")</f>
        <v>0</v>
      </c>
      <c r="M4" s="1">
        <f>COUNTIF(D3:D30, "5 Musketeers")</f>
        <v>0</v>
      </c>
      <c r="N4" s="23" t="e">
        <f t="shared" si="0"/>
        <v>#DIV/0!</v>
      </c>
      <c r="O4" s="1" t="e">
        <f>IF(AND(N4&gt;N3, N4&gt;N5), 3, IF(OR(N4&gt;N3, N4&gt;N5), 2, 1))</f>
        <v>#DIV/0!</v>
      </c>
      <c r="Q4" s="3" t="s">
        <v>36</v>
      </c>
      <c r="R4" s="19">
        <f t="shared" si="1"/>
        <v>0</v>
      </c>
      <c r="S4" s="20">
        <f t="shared" si="2"/>
        <v>0</v>
      </c>
      <c r="T4" s="20">
        <f t="shared" si="3"/>
        <v>0</v>
      </c>
      <c r="U4" s="20">
        <f t="shared" si="4"/>
        <v>0</v>
      </c>
      <c r="V4" s="56" t="b">
        <v>0</v>
      </c>
      <c r="W4" s="40"/>
      <c r="X4" s="24" t="str">
        <f t="shared" ref="X4:X28" si="5">IF(AND(C4="Loose Gooses",D4="Wet Willies"),"LG/WW", IF(AND(C4="Loose Gooses",D4="5 Musketeers"),"LG/5M", ""))</f>
        <v/>
      </c>
      <c r="Y4" s="24" t="str">
        <f t="shared" ref="Y4:Y28" si="6">IF(AND(C4="Wet Willies",D4="Loose Gooses"),"WW/LG", IF(AND(C4="Wet Willies",D4="5 Musketeers"),"WW/5M", ""))</f>
        <v/>
      </c>
      <c r="Z4" s="24" t="str">
        <f t="shared" ref="Z4:Z28" si="7">IF(AND(C4="5 Musketeers",D4="Loose Gooses"),"5M/LG", IF(AND($C4="5 Musketeers",$D4="Wet Willies"),"5M/WW", ""))</f>
        <v/>
      </c>
    </row>
    <row r="5" spans="2:26" ht="14.25" customHeight="1" x14ac:dyDescent="0.5">
      <c r="B5" s="50"/>
      <c r="C5" s="50"/>
      <c r="D5" s="50"/>
      <c r="E5" s="50"/>
      <c r="F5" s="50"/>
      <c r="G5" s="50"/>
      <c r="H5" s="50"/>
      <c r="K5" s="1" t="s">
        <v>133</v>
      </c>
      <c r="L5" s="1">
        <f>COUNTIF(C3:C30, "Wet Willies")</f>
        <v>0</v>
      </c>
      <c r="M5" s="1">
        <f>COUNTIF(D3:D30, "Wet Willies")</f>
        <v>0</v>
      </c>
      <c r="N5" s="23" t="e">
        <f t="shared" si="0"/>
        <v>#DIV/0!</v>
      </c>
      <c r="O5" s="1" t="e">
        <f>IF(AND(N5&gt;N4, N5&gt;N3), 3, IF(OR(N5&gt;N4, N5&gt;N3), 2, 1))</f>
        <v>#DIV/0!</v>
      </c>
      <c r="Q5" s="3" t="s">
        <v>38</v>
      </c>
      <c r="R5" s="19">
        <f t="shared" si="1"/>
        <v>0</v>
      </c>
      <c r="S5" s="20">
        <f t="shared" si="2"/>
        <v>0</v>
      </c>
      <c r="T5" s="20">
        <f t="shared" si="3"/>
        <v>0</v>
      </c>
      <c r="U5" s="20">
        <f t="shared" si="4"/>
        <v>0</v>
      </c>
      <c r="V5" s="56" t="b">
        <v>0</v>
      </c>
      <c r="W5" s="40"/>
      <c r="X5" s="24" t="str">
        <f t="shared" si="5"/>
        <v/>
      </c>
      <c r="Y5" s="24" t="str">
        <f t="shared" si="6"/>
        <v/>
      </c>
      <c r="Z5" s="24" t="str">
        <f t="shared" si="7"/>
        <v/>
      </c>
    </row>
    <row r="6" spans="2:26" ht="14.25" customHeight="1" x14ac:dyDescent="0.5">
      <c r="B6" s="50"/>
      <c r="C6" s="50"/>
      <c r="D6" s="50"/>
      <c r="E6" s="50"/>
      <c r="F6" s="50"/>
      <c r="G6" s="50"/>
      <c r="H6" s="50"/>
      <c r="Q6" s="3" t="s">
        <v>44</v>
      </c>
      <c r="R6" s="19">
        <f t="shared" si="1"/>
        <v>0</v>
      </c>
      <c r="S6" s="20">
        <f t="shared" si="2"/>
        <v>0</v>
      </c>
      <c r="T6" s="20">
        <f t="shared" si="3"/>
        <v>0</v>
      </c>
      <c r="U6" s="20">
        <f t="shared" si="4"/>
        <v>0</v>
      </c>
      <c r="V6" s="56" t="b">
        <v>0</v>
      </c>
      <c r="W6" s="40"/>
      <c r="X6" s="24" t="str">
        <f t="shared" si="5"/>
        <v/>
      </c>
      <c r="Y6" s="24" t="str">
        <f t="shared" si="6"/>
        <v/>
      </c>
      <c r="Z6" s="24" t="str">
        <f t="shared" si="7"/>
        <v/>
      </c>
    </row>
    <row r="7" spans="2:26" ht="14.25" customHeight="1" x14ac:dyDescent="0.5">
      <c r="B7" s="50"/>
      <c r="C7" s="50"/>
      <c r="D7" s="50"/>
      <c r="E7" s="50"/>
      <c r="F7" s="50"/>
      <c r="G7" s="50"/>
      <c r="H7" s="50"/>
      <c r="Q7" s="3" t="s">
        <v>46</v>
      </c>
      <c r="R7" s="19">
        <f t="shared" si="1"/>
        <v>0</v>
      </c>
      <c r="S7" s="20">
        <f t="shared" si="2"/>
        <v>0</v>
      </c>
      <c r="T7" s="20">
        <f t="shared" si="3"/>
        <v>0</v>
      </c>
      <c r="U7" s="20">
        <f t="shared" si="4"/>
        <v>0</v>
      </c>
      <c r="V7" s="56" t="b">
        <v>0</v>
      </c>
      <c r="W7" s="40"/>
      <c r="X7" s="24" t="str">
        <f t="shared" si="5"/>
        <v/>
      </c>
      <c r="Y7" s="24" t="str">
        <f t="shared" si="6"/>
        <v/>
      </c>
      <c r="Z7" s="24" t="str">
        <f t="shared" si="7"/>
        <v/>
      </c>
    </row>
    <row r="8" spans="2:26" ht="14.25" customHeight="1" x14ac:dyDescent="0.5">
      <c r="B8" s="50"/>
      <c r="C8" s="50"/>
      <c r="D8" s="50"/>
      <c r="E8" s="50"/>
      <c r="F8" s="50"/>
      <c r="G8" s="50"/>
      <c r="H8" s="50"/>
      <c r="Q8" s="3" t="s">
        <v>51</v>
      </c>
      <c r="R8" s="19">
        <f t="shared" si="1"/>
        <v>0</v>
      </c>
      <c r="S8" s="20">
        <f t="shared" si="2"/>
        <v>0</v>
      </c>
      <c r="T8" s="20">
        <f t="shared" si="3"/>
        <v>0</v>
      </c>
      <c r="U8" s="20">
        <f t="shared" si="4"/>
        <v>0</v>
      </c>
      <c r="V8" s="56" t="b">
        <v>0</v>
      </c>
      <c r="W8" s="40"/>
      <c r="X8" s="24" t="str">
        <f t="shared" si="5"/>
        <v/>
      </c>
      <c r="Y8" s="24" t="str">
        <f t="shared" si="6"/>
        <v/>
      </c>
      <c r="Z8" s="24" t="str">
        <f t="shared" si="7"/>
        <v/>
      </c>
    </row>
    <row r="9" spans="2:26" ht="14.25" customHeight="1" x14ac:dyDescent="0.5">
      <c r="B9" s="50"/>
      <c r="C9" s="50"/>
      <c r="D9" s="50"/>
      <c r="E9" s="50"/>
      <c r="F9" s="50"/>
      <c r="G9" s="50"/>
      <c r="H9" s="50"/>
      <c r="Q9" s="3" t="s">
        <v>53</v>
      </c>
      <c r="R9" s="19">
        <f t="shared" si="1"/>
        <v>0</v>
      </c>
      <c r="S9" s="20">
        <f t="shared" si="2"/>
        <v>0</v>
      </c>
      <c r="T9" s="20">
        <f t="shared" si="3"/>
        <v>0</v>
      </c>
      <c r="U9" s="20">
        <f t="shared" si="4"/>
        <v>0</v>
      </c>
      <c r="V9" s="56" t="b">
        <v>0</v>
      </c>
      <c r="W9" s="40"/>
      <c r="X9" s="24" t="str">
        <f t="shared" si="5"/>
        <v/>
      </c>
      <c r="Y9" s="24" t="str">
        <f t="shared" si="6"/>
        <v/>
      </c>
      <c r="Z9" s="24" t="str">
        <f t="shared" si="7"/>
        <v/>
      </c>
    </row>
    <row r="10" spans="2:26" ht="14.25" customHeight="1" x14ac:dyDescent="0.5">
      <c r="B10" s="50"/>
      <c r="C10" s="50"/>
      <c r="D10" s="50"/>
      <c r="E10" s="50"/>
      <c r="F10" s="50"/>
      <c r="G10" s="50"/>
      <c r="H10" s="50"/>
      <c r="Q10" s="3" t="s">
        <v>56</v>
      </c>
      <c r="R10" s="19">
        <f t="shared" si="1"/>
        <v>0</v>
      </c>
      <c r="S10" s="20">
        <f t="shared" si="2"/>
        <v>0</v>
      </c>
      <c r="T10" s="20">
        <f t="shared" si="3"/>
        <v>0</v>
      </c>
      <c r="U10" s="20">
        <f t="shared" si="4"/>
        <v>0</v>
      </c>
      <c r="V10" s="56" t="b">
        <v>0</v>
      </c>
      <c r="W10" s="40"/>
      <c r="X10" s="24" t="str">
        <f t="shared" si="5"/>
        <v/>
      </c>
      <c r="Y10" s="24" t="str">
        <f t="shared" si="6"/>
        <v/>
      </c>
      <c r="Z10" s="24" t="str">
        <f t="shared" si="7"/>
        <v/>
      </c>
    </row>
    <row r="11" spans="2:26" ht="14.25" customHeight="1" x14ac:dyDescent="0.5">
      <c r="B11" s="50"/>
      <c r="C11" s="50"/>
      <c r="D11" s="50"/>
      <c r="E11" s="50"/>
      <c r="F11" s="50"/>
      <c r="G11" s="50"/>
      <c r="H11" s="50"/>
      <c r="Q11" s="3" t="s">
        <v>60</v>
      </c>
      <c r="R11" s="19">
        <f t="shared" si="1"/>
        <v>0</v>
      </c>
      <c r="S11" s="20">
        <f t="shared" si="2"/>
        <v>0</v>
      </c>
      <c r="T11" s="20">
        <f t="shared" si="3"/>
        <v>0</v>
      </c>
      <c r="U11" s="20">
        <f t="shared" si="4"/>
        <v>0</v>
      </c>
      <c r="V11" s="56" t="b">
        <v>0</v>
      </c>
      <c r="W11" s="40"/>
      <c r="X11" s="24" t="str">
        <f t="shared" si="5"/>
        <v/>
      </c>
      <c r="Y11" s="24" t="str">
        <f t="shared" si="6"/>
        <v/>
      </c>
      <c r="Z11" s="24" t="str">
        <f t="shared" si="7"/>
        <v/>
      </c>
    </row>
    <row r="12" spans="2:26" ht="14.25" customHeight="1" x14ac:dyDescent="0.5">
      <c r="B12" s="50"/>
      <c r="C12" s="50"/>
      <c r="D12" s="50"/>
      <c r="E12" s="50"/>
      <c r="F12" s="50"/>
      <c r="G12" s="50"/>
      <c r="H12" s="50"/>
      <c r="Q12" s="3" t="s">
        <v>63</v>
      </c>
      <c r="R12" s="19">
        <f t="shared" si="1"/>
        <v>0</v>
      </c>
      <c r="S12" s="20">
        <f t="shared" si="2"/>
        <v>0</v>
      </c>
      <c r="T12" s="20">
        <f t="shared" si="3"/>
        <v>0</v>
      </c>
      <c r="U12" s="20">
        <f t="shared" si="4"/>
        <v>0</v>
      </c>
      <c r="V12" s="56" t="b">
        <v>0</v>
      </c>
      <c r="W12" s="40"/>
      <c r="X12" s="24" t="str">
        <f t="shared" si="5"/>
        <v/>
      </c>
      <c r="Y12" s="24" t="str">
        <f t="shared" si="6"/>
        <v/>
      </c>
      <c r="Z12" s="24" t="str">
        <f t="shared" si="7"/>
        <v/>
      </c>
    </row>
    <row r="13" spans="2:26" ht="14.25" customHeight="1" x14ac:dyDescent="0.5">
      <c r="B13" s="50"/>
      <c r="C13" s="50"/>
      <c r="D13" s="50"/>
      <c r="E13" s="50"/>
      <c r="F13" s="50"/>
      <c r="G13" s="50"/>
      <c r="H13" s="50"/>
      <c r="Q13" s="3" t="s">
        <v>135</v>
      </c>
      <c r="R13" s="19">
        <f t="shared" si="1"/>
        <v>0</v>
      </c>
      <c r="S13" s="20">
        <f t="shared" si="2"/>
        <v>0</v>
      </c>
      <c r="T13" s="20">
        <f t="shared" si="3"/>
        <v>0</v>
      </c>
      <c r="U13" s="20">
        <f t="shared" si="4"/>
        <v>0</v>
      </c>
      <c r="V13" s="56" t="b">
        <v>0</v>
      </c>
      <c r="W13" s="40"/>
      <c r="X13" s="24" t="str">
        <f t="shared" si="5"/>
        <v/>
      </c>
      <c r="Y13" s="24" t="str">
        <f t="shared" si="6"/>
        <v/>
      </c>
      <c r="Z13" s="24" t="str">
        <f t="shared" si="7"/>
        <v/>
      </c>
    </row>
    <row r="14" spans="2:26" ht="14.25" customHeight="1" x14ac:dyDescent="0.5">
      <c r="B14" s="50"/>
      <c r="C14" s="50"/>
      <c r="D14" s="50"/>
      <c r="E14" s="50"/>
      <c r="F14" s="50"/>
      <c r="G14" s="50"/>
      <c r="H14" s="50"/>
      <c r="Q14" s="3" t="s">
        <v>136</v>
      </c>
      <c r="R14" s="19">
        <f t="shared" si="1"/>
        <v>0</v>
      </c>
      <c r="S14" s="20">
        <f t="shared" si="2"/>
        <v>0</v>
      </c>
      <c r="T14" s="20">
        <f t="shared" si="3"/>
        <v>0</v>
      </c>
      <c r="U14" s="20">
        <f t="shared" si="4"/>
        <v>0</v>
      </c>
      <c r="V14" s="56" t="b">
        <v>0</v>
      </c>
      <c r="W14" s="40"/>
      <c r="X14" s="24" t="str">
        <f t="shared" si="5"/>
        <v/>
      </c>
      <c r="Y14" s="24" t="str">
        <f t="shared" si="6"/>
        <v/>
      </c>
      <c r="Z14" s="24" t="str">
        <f t="shared" si="7"/>
        <v/>
      </c>
    </row>
    <row r="15" spans="2:26" ht="14.25" customHeight="1" x14ac:dyDescent="0.5">
      <c r="B15" s="50"/>
      <c r="C15" s="50"/>
      <c r="D15" s="50"/>
      <c r="E15" s="50"/>
      <c r="F15" s="50"/>
      <c r="G15" s="50"/>
      <c r="H15" s="50"/>
      <c r="Q15" s="3" t="s">
        <v>72</v>
      </c>
      <c r="R15" s="19">
        <f t="shared" si="1"/>
        <v>0</v>
      </c>
      <c r="S15" s="20">
        <f t="shared" si="2"/>
        <v>0</v>
      </c>
      <c r="T15" s="20">
        <f t="shared" si="3"/>
        <v>0</v>
      </c>
      <c r="U15" s="20">
        <f t="shared" si="4"/>
        <v>0</v>
      </c>
      <c r="V15" s="56" t="b">
        <v>0</v>
      </c>
      <c r="W15" s="40"/>
      <c r="X15" s="24" t="str">
        <f t="shared" si="5"/>
        <v/>
      </c>
      <c r="Y15" s="24" t="str">
        <f t="shared" si="6"/>
        <v/>
      </c>
      <c r="Z15" s="24" t="str">
        <f t="shared" si="7"/>
        <v/>
      </c>
    </row>
    <row r="16" spans="2:26" ht="14.25" customHeight="1" x14ac:dyDescent="0.5">
      <c r="B16" s="50"/>
      <c r="C16" s="50"/>
      <c r="D16" s="50"/>
      <c r="E16" s="50"/>
      <c r="F16" s="50"/>
      <c r="G16" s="50"/>
      <c r="H16" s="50"/>
      <c r="Q16" s="3" t="s">
        <v>76</v>
      </c>
      <c r="R16" s="19">
        <f t="shared" si="1"/>
        <v>0</v>
      </c>
      <c r="S16" s="20">
        <f t="shared" si="2"/>
        <v>0</v>
      </c>
      <c r="T16" s="20">
        <f t="shared" si="3"/>
        <v>0</v>
      </c>
      <c r="U16" s="20">
        <f t="shared" si="4"/>
        <v>0</v>
      </c>
      <c r="V16" s="56" t="b">
        <v>0</v>
      </c>
      <c r="W16" s="40"/>
      <c r="X16" s="24" t="str">
        <f t="shared" si="5"/>
        <v/>
      </c>
      <c r="Y16" s="24" t="str">
        <f t="shared" si="6"/>
        <v/>
      </c>
      <c r="Z16" s="24" t="str">
        <f t="shared" si="7"/>
        <v/>
      </c>
    </row>
    <row r="17" spans="2:26" ht="14.25" customHeight="1" x14ac:dyDescent="0.5">
      <c r="B17" s="50"/>
      <c r="C17" s="50"/>
      <c r="D17" s="50"/>
      <c r="E17" s="50"/>
      <c r="F17" s="50"/>
      <c r="G17" s="50"/>
      <c r="H17" s="50"/>
      <c r="Q17" s="3" t="s">
        <v>79</v>
      </c>
      <c r="R17" s="19">
        <f t="shared" si="1"/>
        <v>0</v>
      </c>
      <c r="S17" s="20">
        <f t="shared" si="2"/>
        <v>0</v>
      </c>
      <c r="T17" s="20">
        <f t="shared" si="3"/>
        <v>0</v>
      </c>
      <c r="U17" s="20">
        <f t="shared" si="4"/>
        <v>0</v>
      </c>
      <c r="V17" s="56" t="b">
        <v>0</v>
      </c>
      <c r="W17" s="40"/>
      <c r="X17" s="24" t="str">
        <f t="shared" si="5"/>
        <v/>
      </c>
      <c r="Y17" s="24" t="str">
        <f t="shared" si="6"/>
        <v/>
      </c>
      <c r="Z17" s="24" t="str">
        <f t="shared" si="7"/>
        <v/>
      </c>
    </row>
    <row r="18" spans="2:26" ht="14.25" customHeight="1" x14ac:dyDescent="0.5">
      <c r="B18" s="50"/>
      <c r="C18" s="50"/>
      <c r="D18" s="50"/>
      <c r="E18" s="50"/>
      <c r="F18" s="50"/>
      <c r="G18" s="50"/>
      <c r="H18" s="50"/>
      <c r="Q18" s="40" t="s">
        <v>149</v>
      </c>
      <c r="R18" s="42">
        <f t="shared" si="1"/>
        <v>0</v>
      </c>
      <c r="S18" s="20">
        <f t="shared" si="2"/>
        <v>0</v>
      </c>
      <c r="T18" s="20">
        <f t="shared" si="3"/>
        <v>0</v>
      </c>
      <c r="U18" s="20">
        <f t="shared" si="4"/>
        <v>0</v>
      </c>
      <c r="V18" s="56" t="b">
        <v>0</v>
      </c>
      <c r="W18" s="40"/>
      <c r="X18" s="24" t="str">
        <f t="shared" si="5"/>
        <v/>
      </c>
      <c r="Y18" s="24" t="str">
        <f t="shared" si="6"/>
        <v/>
      </c>
      <c r="Z18" s="24" t="str">
        <f t="shared" si="7"/>
        <v/>
      </c>
    </row>
    <row r="19" spans="2:26" ht="14.25" customHeight="1" x14ac:dyDescent="0.5">
      <c r="B19" s="50"/>
      <c r="C19" s="50"/>
      <c r="D19" s="50"/>
      <c r="E19" s="50"/>
      <c r="F19" s="50"/>
      <c r="G19" s="50"/>
      <c r="H19" s="50"/>
      <c r="Q19" s="40"/>
      <c r="R19" s="40"/>
      <c r="S19" s="20"/>
      <c r="T19" s="20"/>
      <c r="U19" s="20"/>
      <c r="V19" s="40"/>
      <c r="W19" s="40"/>
      <c r="X19" s="24" t="str">
        <f t="shared" si="5"/>
        <v/>
      </c>
      <c r="Y19" s="24" t="str">
        <f t="shared" si="6"/>
        <v/>
      </c>
      <c r="Z19" s="24" t="str">
        <f t="shared" si="7"/>
        <v/>
      </c>
    </row>
    <row r="20" spans="2:26" ht="14.25" customHeight="1" x14ac:dyDescent="0.45">
      <c r="Q20" s="40"/>
      <c r="R20" s="40"/>
      <c r="S20" s="40"/>
      <c r="T20" s="40"/>
      <c r="U20" s="40"/>
      <c r="V20" s="40"/>
      <c r="W20" s="40"/>
      <c r="X20" s="24" t="str">
        <f t="shared" si="5"/>
        <v/>
      </c>
      <c r="Y20" s="24" t="str">
        <f t="shared" si="6"/>
        <v/>
      </c>
      <c r="Z20" s="24" t="str">
        <f t="shared" si="7"/>
        <v/>
      </c>
    </row>
    <row r="21" spans="2:26" ht="14.25" customHeight="1" x14ac:dyDescent="0.45">
      <c r="Q21" s="40"/>
      <c r="R21" s="40"/>
      <c r="S21" s="40"/>
      <c r="T21" s="40"/>
      <c r="U21" s="40"/>
      <c r="V21" s="40"/>
      <c r="W21" s="40"/>
      <c r="X21" s="24" t="str">
        <f t="shared" si="5"/>
        <v/>
      </c>
      <c r="Y21" s="24" t="str">
        <f t="shared" si="6"/>
        <v/>
      </c>
      <c r="Z21" s="24" t="str">
        <f t="shared" si="7"/>
        <v/>
      </c>
    </row>
    <row r="22" spans="2:26" ht="14.25" customHeight="1" x14ac:dyDescent="0.45">
      <c r="Q22" s="40"/>
      <c r="R22" s="40"/>
      <c r="S22" s="40"/>
      <c r="T22" s="40"/>
      <c r="U22" s="40"/>
      <c r="V22" s="40"/>
      <c r="W22" s="40"/>
      <c r="X22" s="24" t="str">
        <f t="shared" si="5"/>
        <v/>
      </c>
      <c r="Y22" s="24" t="str">
        <f t="shared" si="6"/>
        <v/>
      </c>
      <c r="Z22" s="24" t="str">
        <f t="shared" si="7"/>
        <v/>
      </c>
    </row>
    <row r="23" spans="2:26" ht="14.25" customHeight="1" x14ac:dyDescent="0.45">
      <c r="E23" s="24"/>
      <c r="F23" s="24"/>
      <c r="G23" s="24"/>
      <c r="H23" s="24"/>
      <c r="I23" s="24"/>
      <c r="Q23" s="3"/>
      <c r="R23" s="40" t="str">
        <f>IF($V3, CHAR(34)&amp;"Did not Play"&amp;CHAR(34), R3)&amp;","</f>
        <v>0,</v>
      </c>
      <c r="S23" s="40" t="str">
        <f t="shared" ref="S23:U23" si="8">IF($V3, CHAR(34)&amp;"Did not Play"&amp;CHAR(34), S3)&amp;","</f>
        <v>0,</v>
      </c>
      <c r="T23" s="40" t="str">
        <f t="shared" si="8"/>
        <v>0,</v>
      </c>
      <c r="U23" s="40" t="str">
        <f t="shared" si="8"/>
        <v>0,</v>
      </c>
      <c r="V23" s="40"/>
      <c r="W23" s="40"/>
      <c r="X23" s="24" t="str">
        <f t="shared" si="5"/>
        <v/>
      </c>
      <c r="Y23" s="24" t="str">
        <f t="shared" si="6"/>
        <v/>
      </c>
      <c r="Z23" s="24" t="str">
        <f t="shared" si="7"/>
        <v/>
      </c>
    </row>
    <row r="24" spans="2:26" ht="14.25" customHeight="1" x14ac:dyDescent="0.45">
      <c r="E24" s="25"/>
      <c r="F24" s="24"/>
      <c r="G24" s="24"/>
      <c r="H24" s="24"/>
      <c r="I24" s="24"/>
      <c r="Q24" s="40"/>
      <c r="R24" s="40" t="str">
        <f t="shared" ref="R24:U37" si="9">IF($V4, CHAR(34)&amp;"Did not Play"&amp;CHAR(34), R4)&amp;","</f>
        <v>0,</v>
      </c>
      <c r="S24" s="40" t="str">
        <f t="shared" si="9"/>
        <v>0,</v>
      </c>
      <c r="T24" s="40" t="str">
        <f t="shared" si="9"/>
        <v>0,</v>
      </c>
      <c r="U24" s="40" t="str">
        <f t="shared" si="9"/>
        <v>0,</v>
      </c>
      <c r="V24" s="40"/>
      <c r="W24" s="40"/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26" ht="14.25" customHeight="1" x14ac:dyDescent="0.45">
      <c r="E25" s="25"/>
      <c r="F25" s="24"/>
      <c r="G25" s="24"/>
      <c r="H25" s="24"/>
      <c r="I25" s="24"/>
      <c r="Q25" s="9"/>
      <c r="R25" s="40" t="str">
        <f t="shared" si="9"/>
        <v>0,</v>
      </c>
      <c r="S25" s="40" t="str">
        <f t="shared" si="9"/>
        <v>0,</v>
      </c>
      <c r="T25" s="40" t="str">
        <f t="shared" si="9"/>
        <v>0,</v>
      </c>
      <c r="U25" s="40" t="str">
        <f t="shared" si="9"/>
        <v>0,</v>
      </c>
      <c r="V25" s="40"/>
      <c r="W25" s="40"/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26" ht="14.25" customHeight="1" x14ac:dyDescent="0.45">
      <c r="E26" s="25"/>
      <c r="F26" s="24"/>
      <c r="G26" s="24"/>
      <c r="H26" s="24"/>
      <c r="I26" s="24"/>
      <c r="Q26" s="26"/>
      <c r="R26" s="40" t="str">
        <f t="shared" si="9"/>
        <v>0,</v>
      </c>
      <c r="S26" s="40" t="str">
        <f t="shared" si="9"/>
        <v>0,</v>
      </c>
      <c r="T26" s="40" t="str">
        <f t="shared" si="9"/>
        <v>0,</v>
      </c>
      <c r="U26" s="40" t="str">
        <f t="shared" si="9"/>
        <v>0,</v>
      </c>
      <c r="V26" s="40"/>
      <c r="W26" s="40"/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26" ht="14.25" customHeight="1" x14ac:dyDescent="0.45">
      <c r="E27" s="25"/>
      <c r="F27" s="24"/>
      <c r="G27" s="24"/>
      <c r="H27" s="24"/>
      <c r="I27" s="24"/>
      <c r="Q27" s="40"/>
      <c r="R27" s="40" t="str">
        <f t="shared" si="9"/>
        <v>0,</v>
      </c>
      <c r="S27" s="40" t="str">
        <f t="shared" si="9"/>
        <v>0,</v>
      </c>
      <c r="T27" s="40" t="str">
        <f t="shared" si="9"/>
        <v>0,</v>
      </c>
      <c r="U27" s="40" t="str">
        <f t="shared" si="9"/>
        <v>0,</v>
      </c>
      <c r="V27" s="40"/>
      <c r="W27" s="40"/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26" ht="14.25" customHeight="1" x14ac:dyDescent="0.45">
      <c r="E28" s="25"/>
      <c r="F28" s="24"/>
      <c r="G28" s="24"/>
      <c r="H28" s="24"/>
      <c r="I28" s="24"/>
      <c r="Q28" s="40"/>
      <c r="R28" s="40" t="str">
        <f t="shared" si="9"/>
        <v>0,</v>
      </c>
      <c r="S28" s="40" t="str">
        <f t="shared" si="9"/>
        <v>0,</v>
      </c>
      <c r="T28" s="40" t="str">
        <f t="shared" si="9"/>
        <v>0,</v>
      </c>
      <c r="U28" s="40" t="str">
        <f t="shared" si="9"/>
        <v>0,</v>
      </c>
      <c r="V28" s="40"/>
      <c r="W28" s="40"/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26" ht="14.25" customHeight="1" x14ac:dyDescent="0.45">
      <c r="E29" s="25"/>
      <c r="F29" s="24"/>
      <c r="G29" s="24"/>
      <c r="H29" s="24"/>
      <c r="I29" s="24"/>
      <c r="Q29" s="40"/>
      <c r="R29" s="40" t="str">
        <f t="shared" si="9"/>
        <v>0,</v>
      </c>
      <c r="S29" s="40" t="str">
        <f t="shared" si="9"/>
        <v>0,</v>
      </c>
      <c r="T29" s="40" t="str">
        <f t="shared" si="9"/>
        <v>0,</v>
      </c>
      <c r="U29" s="40" t="str">
        <f t="shared" si="9"/>
        <v>0,</v>
      </c>
      <c r="V29" s="40"/>
      <c r="W29" s="40"/>
      <c r="X29" s="40"/>
      <c r="Y29" s="40"/>
      <c r="Z29" s="40"/>
    </row>
    <row r="30" spans="2:26" ht="14.25" customHeight="1" x14ac:dyDescent="0.45">
      <c r="E30" s="25"/>
      <c r="F30" s="24"/>
      <c r="G30" s="24"/>
      <c r="H30" s="24"/>
      <c r="I30" s="24"/>
      <c r="Q30" s="40"/>
      <c r="R30" s="40" t="str">
        <f t="shared" si="9"/>
        <v>0,</v>
      </c>
      <c r="S30" s="40" t="str">
        <f t="shared" si="9"/>
        <v>0,</v>
      </c>
      <c r="T30" s="40" t="str">
        <f t="shared" si="9"/>
        <v>0,</v>
      </c>
      <c r="U30" s="40" t="str">
        <f t="shared" si="9"/>
        <v>0,</v>
      </c>
      <c r="V30" s="40"/>
      <c r="W30" s="40"/>
      <c r="X30" s="40"/>
      <c r="Y30" s="40"/>
      <c r="Z30" s="40"/>
    </row>
    <row r="31" spans="2:26" ht="14.25" customHeight="1" x14ac:dyDescent="0.45">
      <c r="Q31" s="40"/>
      <c r="R31" s="40" t="str">
        <f t="shared" si="9"/>
        <v>0,</v>
      </c>
      <c r="S31" s="40" t="str">
        <f t="shared" si="9"/>
        <v>0,</v>
      </c>
      <c r="T31" s="40" t="str">
        <f t="shared" si="9"/>
        <v>0,</v>
      </c>
      <c r="U31" s="40" t="str">
        <f t="shared" si="9"/>
        <v>0,</v>
      </c>
      <c r="V31" s="40"/>
      <c r="W31" s="40"/>
      <c r="X31" s="40"/>
      <c r="Y31" s="40"/>
      <c r="Z31" s="40"/>
    </row>
    <row r="32" spans="2:26" ht="14.25" customHeight="1" x14ac:dyDescent="0.45">
      <c r="Q32" s="40"/>
      <c r="R32" s="40" t="str">
        <f t="shared" si="9"/>
        <v>0,</v>
      </c>
      <c r="S32" s="40" t="str">
        <f t="shared" si="9"/>
        <v>0,</v>
      </c>
      <c r="T32" s="40" t="str">
        <f t="shared" si="9"/>
        <v>0,</v>
      </c>
      <c r="U32" s="40" t="str">
        <f t="shared" si="9"/>
        <v>0,</v>
      </c>
      <c r="V32" s="40"/>
      <c r="W32" s="40"/>
      <c r="X32" s="40"/>
      <c r="Y32" s="40"/>
      <c r="Z32" s="40"/>
    </row>
    <row r="33" spans="17:26" ht="14.25" customHeight="1" x14ac:dyDescent="0.45">
      <c r="Q33" s="40"/>
      <c r="R33" s="40" t="str">
        <f t="shared" si="9"/>
        <v>0,</v>
      </c>
      <c r="S33" s="40" t="str">
        <f t="shared" si="9"/>
        <v>0,</v>
      </c>
      <c r="T33" s="40" t="str">
        <f t="shared" si="9"/>
        <v>0,</v>
      </c>
      <c r="U33" s="40" t="str">
        <f t="shared" si="9"/>
        <v>0,</v>
      </c>
      <c r="V33" s="40"/>
      <c r="W33" s="40"/>
      <c r="X33" s="40"/>
      <c r="Y33" s="40"/>
      <c r="Z33" s="40"/>
    </row>
    <row r="34" spans="17:26" ht="14.25" customHeight="1" x14ac:dyDescent="0.45">
      <c r="Q34" s="40"/>
      <c r="R34" s="40" t="str">
        <f t="shared" si="9"/>
        <v>0,</v>
      </c>
      <c r="S34" s="40" t="str">
        <f t="shared" si="9"/>
        <v>0,</v>
      </c>
      <c r="T34" s="40" t="str">
        <f t="shared" si="9"/>
        <v>0,</v>
      </c>
      <c r="U34" s="40" t="str">
        <f t="shared" si="9"/>
        <v>0,</v>
      </c>
      <c r="V34" s="40"/>
      <c r="W34" s="40"/>
      <c r="X34" s="40"/>
      <c r="Y34" s="40"/>
      <c r="Z34" s="40"/>
    </row>
    <row r="35" spans="17:26" ht="14.25" customHeight="1" x14ac:dyDescent="0.45">
      <c r="Q35" s="40"/>
      <c r="R35" s="40" t="str">
        <f t="shared" si="9"/>
        <v>0,</v>
      </c>
      <c r="S35" s="40" t="str">
        <f t="shared" si="9"/>
        <v>0,</v>
      </c>
      <c r="T35" s="40" t="str">
        <f t="shared" si="9"/>
        <v>0,</v>
      </c>
      <c r="U35" s="40" t="str">
        <f t="shared" si="9"/>
        <v>0,</v>
      </c>
      <c r="V35" s="40"/>
      <c r="W35" s="40"/>
      <c r="X35" s="40"/>
      <c r="Y35" s="40"/>
      <c r="Z35" s="40"/>
    </row>
    <row r="36" spans="17:26" ht="14.25" customHeight="1" x14ac:dyDescent="0.45">
      <c r="Q36" s="40"/>
      <c r="R36" s="40" t="str">
        <f t="shared" si="9"/>
        <v>0,</v>
      </c>
      <c r="S36" s="40" t="str">
        <f t="shared" si="9"/>
        <v>0,</v>
      </c>
      <c r="T36" s="40" t="str">
        <f t="shared" si="9"/>
        <v>0,</v>
      </c>
      <c r="U36" s="40" t="str">
        <f t="shared" si="9"/>
        <v>0,</v>
      </c>
      <c r="V36" s="40"/>
      <c r="W36" s="40"/>
      <c r="X36" s="40"/>
      <c r="Y36" s="40"/>
      <c r="Z36" s="40"/>
    </row>
    <row r="37" spans="17:26" ht="14.25" customHeight="1" x14ac:dyDescent="0.45">
      <c r="Q37" s="40"/>
      <c r="R37" s="40" t="str">
        <f t="shared" si="9"/>
        <v>0,</v>
      </c>
      <c r="S37" s="40" t="str">
        <f t="shared" si="9"/>
        <v>0,</v>
      </c>
      <c r="T37" s="40" t="str">
        <f t="shared" si="9"/>
        <v>0,</v>
      </c>
      <c r="U37" s="40" t="str">
        <f t="shared" si="9"/>
        <v>0,</v>
      </c>
      <c r="V37" s="40"/>
      <c r="W37" s="40"/>
      <c r="X37" s="40"/>
      <c r="Y37" s="40"/>
      <c r="Z37" s="40"/>
    </row>
    <row r="38" spans="17:26" ht="14.25" customHeight="1" x14ac:dyDescent="0.45">
      <c r="Q38" s="40"/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  <c r="V38" s="40"/>
      <c r="W38" s="40"/>
      <c r="X38" s="40"/>
      <c r="Y38" s="40"/>
      <c r="Z38" s="40"/>
    </row>
    <row r="39" spans="17:26" ht="14.25" customHeight="1" x14ac:dyDescent="0.45">
      <c r="Q39" s="40"/>
      <c r="R39" s="40"/>
      <c r="S39" s="19"/>
      <c r="T39" s="19"/>
      <c r="U39" s="19"/>
      <c r="V39" s="40"/>
      <c r="W39" s="40"/>
      <c r="X39" s="40"/>
      <c r="Y39" s="40"/>
      <c r="Z39" s="40"/>
    </row>
    <row r="40" spans="17:26" ht="14.25" customHeight="1" x14ac:dyDescent="0.45">
      <c r="Q40" s="40"/>
      <c r="R40" s="40"/>
      <c r="S40" s="19"/>
      <c r="T40" s="19"/>
      <c r="U40" s="19"/>
      <c r="V40" s="40"/>
      <c r="W40" s="40"/>
      <c r="X40" s="40"/>
      <c r="Y40" s="40"/>
      <c r="Z40" s="40"/>
    </row>
    <row r="41" spans="17:26" ht="14.25" customHeight="1" x14ac:dyDescent="0.45">
      <c r="Q41" s="76" t="s">
        <v>160</v>
      </c>
      <c r="R41" s="76"/>
      <c r="S41" s="76"/>
      <c r="T41" s="19"/>
      <c r="U41" s="19"/>
      <c r="V41" s="40"/>
      <c r="W41" s="40"/>
      <c r="X41" s="40"/>
      <c r="Y41" s="40"/>
      <c r="Z41" s="40"/>
    </row>
    <row r="42" spans="17:26" ht="14.25" customHeight="1" x14ac:dyDescent="0.45">
      <c r="Q42" s="76"/>
      <c r="R42" s="76"/>
      <c r="S42" s="76"/>
      <c r="T42" s="40"/>
      <c r="U42" s="40"/>
      <c r="V42" s="40"/>
      <c r="W42" s="40"/>
      <c r="X42" s="40"/>
      <c r="Y42" s="40"/>
      <c r="Z42" s="40"/>
    </row>
    <row r="43" spans="17:26" ht="14.25" customHeight="1" x14ac:dyDescent="0.45">
      <c r="Q43" s="40" t="str">
        <f>CHAR(34)&amp;"Date"&amp;CHAR(34)&amp;":["&amp;CHAR(34)&amp;"20-Apr"&amp;CHAR(34)&amp;"],"</f>
        <v>"Date":["20-Apr"],</v>
      </c>
      <c r="R43" s="40"/>
      <c r="S43" s="40"/>
      <c r="T43" s="40"/>
      <c r="U43" s="40"/>
      <c r="V43" s="40"/>
      <c r="W43" s="40"/>
      <c r="X43" s="40"/>
      <c r="Y43" s="40"/>
      <c r="Z43" s="40"/>
    </row>
    <row r="44" spans="17:26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"Points":[0,0,0,0,0,0,0,0,0,0,0,0,0,0,0,0],</v>
      </c>
      <c r="R44" s="40"/>
      <c r="S44" s="40"/>
      <c r="T44" s="40"/>
      <c r="U44" s="40"/>
      <c r="V44" s="40"/>
      <c r="W44" s="40"/>
      <c r="X44" s="40"/>
      <c r="Y44" s="40"/>
      <c r="Z44" s="40"/>
    </row>
    <row r="45" spans="17:26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"Finishes":[0,0,0,0,0,0,0,0,0,0,0,0,0,0,0,0],</v>
      </c>
      <c r="R45" s="40"/>
      <c r="S45" s="40"/>
      <c r="T45" s="40"/>
      <c r="U45" s="40"/>
      <c r="V45" s="40"/>
      <c r="W45" s="40"/>
      <c r="X45" s="40"/>
      <c r="Y45" s="40"/>
      <c r="Z45" s="40"/>
    </row>
    <row r="46" spans="17:26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"Midrange":[0,0,0,0,0,0,0,0,0,0,0,0,0,0,0,0],</v>
      </c>
      <c r="R46" s="40"/>
      <c r="S46" s="40"/>
      <c r="T46" s="40"/>
      <c r="U46" s="40"/>
      <c r="V46" s="40"/>
      <c r="W46" s="40"/>
      <c r="X46" s="40"/>
      <c r="Y46" s="40"/>
      <c r="Z46" s="40"/>
    </row>
    <row r="47" spans="17:26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"ThreePointers":[0,0,0,0,0,0,0,0,0,0,0,0,0,0,0,0]</v>
      </c>
      <c r="R47" s="40"/>
      <c r="S47" s="40"/>
      <c r="T47" s="40"/>
      <c r="U47" s="40"/>
      <c r="V47" s="40"/>
      <c r="W47" s="40"/>
      <c r="X47" s="40"/>
      <c r="Y47" s="40"/>
      <c r="Z47" s="40"/>
    </row>
    <row r="48" spans="17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" footer="0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7D6EA-0942-4896-8FCD-5B2FCE43B119}">
  <sheetPr codeName="Sheet8"/>
  <dimension ref="B1:Z1000"/>
  <sheetViews>
    <sheetView zoomScale="70" zoomScaleNormal="70" workbookViewId="0">
      <selection activeCell="U4" sqref="U4"/>
    </sheetView>
  </sheetViews>
  <sheetFormatPr defaultColWidth="14.3984375" defaultRowHeight="15" customHeight="1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26" ht="14.25" customHeight="1" x14ac:dyDescent="0.45"/>
    <row r="2" spans="2:26" ht="14.25" customHeight="1" x14ac:dyDescent="0.45">
      <c r="B2" s="24" t="s">
        <v>121</v>
      </c>
      <c r="C2" s="4">
        <v>45040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163</v>
      </c>
    </row>
    <row r="3" spans="2:26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138</v>
      </c>
      <c r="K3" s="24" t="s">
        <v>132</v>
      </c>
      <c r="L3" s="24">
        <f>COUNTIF(C3:C30, "Loose Gooses")</f>
        <v>3</v>
      </c>
      <c r="M3" s="24">
        <f>COUNTIF(D3:D30, "Loose Gooses")</f>
        <v>5</v>
      </c>
      <c r="N3" s="23">
        <f t="shared" ref="N3:N5" si="0">L3/(L3+M3)</f>
        <v>0.375</v>
      </c>
      <c r="O3" s="24">
        <v>2</v>
      </c>
      <c r="Q3" s="3" t="s">
        <v>33</v>
      </c>
      <c r="R3" s="19">
        <f t="shared" ref="R3:R18" si="1">COUNTIF($E$3:$E$27, Q3)+U3</f>
        <v>0</v>
      </c>
      <c r="S3" s="20">
        <f>COUNTIFS($E$3:$E$27, $Q3,$F$3:$F$27,"Finish")</f>
        <v>0</v>
      </c>
      <c r="T3" s="20">
        <f t="shared" ref="T3:T18" si="2">COUNTIFS($E$3:$E$27, $Q3,$F$3:$F$27,"Midrange")</f>
        <v>0</v>
      </c>
      <c r="U3" s="20">
        <f>COUNTIFS($E$3:$E$27, $Q3,$F$3:$F$27,"Three Pointer")</f>
        <v>0</v>
      </c>
      <c r="V3" s="56" t="b">
        <v>0</v>
      </c>
      <c r="X3" s="5" t="s">
        <v>132</v>
      </c>
      <c r="Y3" s="5" t="s">
        <v>133</v>
      </c>
      <c r="Z3" s="5" t="s">
        <v>134</v>
      </c>
    </row>
    <row r="4" spans="2:26" ht="14.25" customHeight="1" x14ac:dyDescent="0.45">
      <c r="B4" s="54">
        <v>1</v>
      </c>
      <c r="C4" s="54" t="s">
        <v>39</v>
      </c>
      <c r="D4" s="54" t="s">
        <v>34</v>
      </c>
      <c r="E4" s="54" t="s">
        <v>51</v>
      </c>
      <c r="F4" s="54" t="s">
        <v>155</v>
      </c>
      <c r="G4" s="54">
        <v>1</v>
      </c>
      <c r="H4" s="54">
        <v>1</v>
      </c>
      <c r="I4" s="54">
        <v>1</v>
      </c>
      <c r="K4" s="24" t="s">
        <v>134</v>
      </c>
      <c r="L4" s="24">
        <f>COUNTIF(C3:C30, "5 Musketeers")</f>
        <v>7</v>
      </c>
      <c r="M4" s="24">
        <f>COUNTIF(D3:D30, "5 Musketeers")</f>
        <v>3</v>
      </c>
      <c r="N4" s="23">
        <f t="shared" si="0"/>
        <v>0.7</v>
      </c>
      <c r="O4" s="24">
        <f>IF(AND(N4&gt;N3, N4&gt;N5), 3, IF(OR(N4&gt;N3, N4&gt;N5), 2, 1))</f>
        <v>3</v>
      </c>
      <c r="Q4" s="3" t="s">
        <v>36</v>
      </c>
      <c r="R4" s="19">
        <f t="shared" si="1"/>
        <v>0</v>
      </c>
      <c r="S4" s="20">
        <f t="shared" ref="S4:S18" si="3">COUNTIFS($E$3:$E$27, $Q4,$F$3:$F$27,"Finish")</f>
        <v>0</v>
      </c>
      <c r="T4" s="20">
        <f t="shared" si="2"/>
        <v>0</v>
      </c>
      <c r="U4" s="20">
        <f t="shared" ref="U4:U18" si="4">COUNTIFS($E$3:$E$27, $Q4,$F$3:$F$27,"Three Pointer")</f>
        <v>0</v>
      </c>
      <c r="V4" s="56" t="b">
        <v>0</v>
      </c>
      <c r="X4" s="24" t="str">
        <f t="shared" ref="X4:X28" si="5">IF(AND(C4="Loose Gooses",D4="Wet Willies"),"LG/WW", IF(AND(C4="Loose Gooses",D4="5 Musketeers"),"LG/5M", ""))</f>
        <v/>
      </c>
      <c r="Y4" s="24" t="str">
        <f t="shared" ref="Y4:Y28" si="6">IF(AND(C4="Wet Willies",D4="Loose Gooses"),"WW/LG", IF(AND(C4="Wet Willies",D4="5 Musketeers"),"WW/5M", ""))</f>
        <v>WW/5M</v>
      </c>
      <c r="Z4" s="24" t="str">
        <f t="shared" ref="Z4:Z28" si="7">IF(AND(C4="5 Musketeers",D4="Loose Gooses"),"5M/LG", IF(AND($C4="5 Musketeers",$D4="Wet Willies"),"5M/WW", ""))</f>
        <v/>
      </c>
    </row>
    <row r="5" spans="2:26" ht="14.25" customHeight="1" x14ac:dyDescent="0.45">
      <c r="B5" s="54">
        <v>2</v>
      </c>
      <c r="C5" s="54" t="s">
        <v>57</v>
      </c>
      <c r="D5" s="54" t="s">
        <v>39</v>
      </c>
      <c r="E5" s="54" t="s">
        <v>72</v>
      </c>
      <c r="F5" s="54" t="s">
        <v>155</v>
      </c>
      <c r="G5" s="54">
        <v>1</v>
      </c>
      <c r="H5" s="54">
        <v>1</v>
      </c>
      <c r="I5" s="54">
        <v>1</v>
      </c>
      <c r="K5" s="24" t="s">
        <v>133</v>
      </c>
      <c r="L5" s="24">
        <f>COUNTIF(C3:C30, "Wet Willies")</f>
        <v>3</v>
      </c>
      <c r="M5" s="24">
        <f>COUNTIF(D3:D30, "Wet Willies")</f>
        <v>5</v>
      </c>
      <c r="N5" s="23">
        <f t="shared" si="0"/>
        <v>0.375</v>
      </c>
      <c r="O5" s="24">
        <f>IF(AND(N5&gt;N4, N5&gt;N3), 3, IF(OR(N5&gt;N4, N5&gt;N3), 2, 1))</f>
        <v>1</v>
      </c>
      <c r="Q5" s="3" t="s">
        <v>38</v>
      </c>
      <c r="R5" s="19">
        <f t="shared" si="1"/>
        <v>3</v>
      </c>
      <c r="S5" s="20">
        <f t="shared" si="3"/>
        <v>3</v>
      </c>
      <c r="T5" s="20">
        <f t="shared" si="2"/>
        <v>0</v>
      </c>
      <c r="U5" s="20">
        <f t="shared" si="4"/>
        <v>0</v>
      </c>
      <c r="V5" s="56" t="b">
        <v>0</v>
      </c>
      <c r="X5" s="24" t="str">
        <f t="shared" si="5"/>
        <v>LG/WW</v>
      </c>
      <c r="Y5" s="24" t="str">
        <f t="shared" si="6"/>
        <v/>
      </c>
      <c r="Z5" s="24" t="str">
        <f t="shared" si="7"/>
        <v/>
      </c>
    </row>
    <row r="6" spans="2:26" ht="14.25" customHeight="1" x14ac:dyDescent="0.45">
      <c r="B6" s="54">
        <v>3</v>
      </c>
      <c r="C6" s="54" t="s">
        <v>34</v>
      </c>
      <c r="D6" s="54" t="s">
        <v>57</v>
      </c>
      <c r="E6" s="54" t="s">
        <v>38</v>
      </c>
      <c r="F6" s="54" t="s">
        <v>155</v>
      </c>
      <c r="G6" s="54">
        <v>1</v>
      </c>
      <c r="H6" s="54">
        <v>1</v>
      </c>
      <c r="I6" s="54">
        <v>1</v>
      </c>
      <c r="Q6" s="3" t="s">
        <v>44</v>
      </c>
      <c r="R6" s="19">
        <f t="shared" si="1"/>
        <v>1</v>
      </c>
      <c r="S6" s="20">
        <f t="shared" si="3"/>
        <v>1</v>
      </c>
      <c r="T6" s="20">
        <f t="shared" si="2"/>
        <v>0</v>
      </c>
      <c r="U6" s="20">
        <f t="shared" si="4"/>
        <v>0</v>
      </c>
      <c r="V6" s="56" t="b">
        <v>0</v>
      </c>
      <c r="X6" s="24" t="str">
        <f t="shared" si="5"/>
        <v/>
      </c>
      <c r="Y6" s="24" t="str">
        <f t="shared" si="6"/>
        <v/>
      </c>
      <c r="Z6" s="24" t="str">
        <f t="shared" si="7"/>
        <v>5M/LG</v>
      </c>
    </row>
    <row r="7" spans="2:26" ht="14.25" customHeight="1" x14ac:dyDescent="0.45">
      <c r="B7" s="54">
        <v>4</v>
      </c>
      <c r="C7" s="54" t="s">
        <v>34</v>
      </c>
      <c r="D7" s="54" t="s">
        <v>39</v>
      </c>
      <c r="E7" s="54" t="s">
        <v>60</v>
      </c>
      <c r="F7" s="54" t="s">
        <v>123</v>
      </c>
      <c r="G7" s="54">
        <v>2</v>
      </c>
      <c r="H7" s="54">
        <v>2</v>
      </c>
      <c r="I7" s="54">
        <v>1</v>
      </c>
      <c r="Q7" s="3" t="s">
        <v>46</v>
      </c>
      <c r="R7" s="19">
        <f t="shared" si="1"/>
        <v>0</v>
      </c>
      <c r="S7" s="20">
        <f t="shared" si="3"/>
        <v>0</v>
      </c>
      <c r="T7" s="20">
        <f t="shared" si="2"/>
        <v>0</v>
      </c>
      <c r="U7" s="20">
        <f t="shared" si="4"/>
        <v>0</v>
      </c>
      <c r="V7" s="56" t="b">
        <v>0</v>
      </c>
      <c r="X7" s="24" t="str">
        <f t="shared" si="5"/>
        <v/>
      </c>
      <c r="Y7" s="24" t="str">
        <f t="shared" si="6"/>
        <v/>
      </c>
      <c r="Z7" s="24" t="str">
        <f t="shared" si="7"/>
        <v>5M/WW</v>
      </c>
    </row>
    <row r="8" spans="2:26" ht="14.25" customHeight="1" x14ac:dyDescent="0.45">
      <c r="B8" s="54">
        <v>5</v>
      </c>
      <c r="C8" s="54" t="s">
        <v>34</v>
      </c>
      <c r="D8" s="54" t="s">
        <v>57</v>
      </c>
      <c r="E8" s="54" t="s">
        <v>38</v>
      </c>
      <c r="F8" s="54" t="s">
        <v>155</v>
      </c>
      <c r="G8" s="54">
        <v>3</v>
      </c>
      <c r="H8" s="54">
        <v>2</v>
      </c>
      <c r="I8" s="54">
        <v>1</v>
      </c>
      <c r="Q8" s="3" t="s">
        <v>51</v>
      </c>
      <c r="R8" s="19">
        <f t="shared" si="1"/>
        <v>2</v>
      </c>
      <c r="S8" s="20">
        <f t="shared" si="3"/>
        <v>2</v>
      </c>
      <c r="T8" s="20">
        <f t="shared" si="2"/>
        <v>0</v>
      </c>
      <c r="U8" s="20">
        <f t="shared" si="4"/>
        <v>0</v>
      </c>
      <c r="V8" s="56" t="b">
        <v>0</v>
      </c>
      <c r="X8" s="24" t="str">
        <f t="shared" si="5"/>
        <v/>
      </c>
      <c r="Y8" s="24" t="str">
        <f t="shared" si="6"/>
        <v/>
      </c>
      <c r="Z8" s="24" t="str">
        <f t="shared" si="7"/>
        <v>5M/LG</v>
      </c>
    </row>
    <row r="9" spans="2:26" ht="14.25" customHeight="1" x14ac:dyDescent="0.45">
      <c r="B9" s="54">
        <v>6</v>
      </c>
      <c r="C9" s="54" t="s">
        <v>39</v>
      </c>
      <c r="D9" s="54" t="s">
        <v>34</v>
      </c>
      <c r="E9" s="54" t="s">
        <v>51</v>
      </c>
      <c r="F9" s="54" t="s">
        <v>155</v>
      </c>
      <c r="G9" s="54">
        <v>1</v>
      </c>
      <c r="H9" s="54">
        <v>1</v>
      </c>
      <c r="I9" s="54">
        <v>1</v>
      </c>
      <c r="Q9" s="3" t="s">
        <v>53</v>
      </c>
      <c r="R9" s="19">
        <f t="shared" si="1"/>
        <v>0</v>
      </c>
      <c r="S9" s="20">
        <f t="shared" si="3"/>
        <v>0</v>
      </c>
      <c r="T9" s="20">
        <f t="shared" si="2"/>
        <v>0</v>
      </c>
      <c r="U9" s="20">
        <f t="shared" si="4"/>
        <v>0</v>
      </c>
      <c r="V9" s="56" t="b">
        <v>0</v>
      </c>
      <c r="X9" s="24" t="str">
        <f t="shared" si="5"/>
        <v/>
      </c>
      <c r="Y9" s="24" t="str">
        <f t="shared" si="6"/>
        <v>WW/5M</v>
      </c>
      <c r="Z9" s="24" t="str">
        <f t="shared" si="7"/>
        <v/>
      </c>
    </row>
    <row r="10" spans="2:26" ht="14.25" customHeight="1" x14ac:dyDescent="0.45">
      <c r="B10" s="54">
        <v>7</v>
      </c>
      <c r="C10" s="54" t="s">
        <v>57</v>
      </c>
      <c r="D10" s="54" t="s">
        <v>39</v>
      </c>
      <c r="E10" s="54" t="s">
        <v>72</v>
      </c>
      <c r="F10" s="54" t="s">
        <v>155</v>
      </c>
      <c r="G10" s="54">
        <v>1</v>
      </c>
      <c r="H10" s="54">
        <v>1</v>
      </c>
      <c r="I10" s="54">
        <v>1</v>
      </c>
      <c r="Q10" s="3" t="s">
        <v>56</v>
      </c>
      <c r="R10" s="19">
        <f t="shared" si="1"/>
        <v>0</v>
      </c>
      <c r="S10" s="20">
        <f t="shared" si="3"/>
        <v>0</v>
      </c>
      <c r="T10" s="20">
        <f t="shared" si="2"/>
        <v>0</v>
      </c>
      <c r="U10" s="20">
        <f t="shared" si="4"/>
        <v>0</v>
      </c>
      <c r="V10" s="56" t="b">
        <v>0</v>
      </c>
      <c r="X10" s="24" t="str">
        <f t="shared" si="5"/>
        <v>LG/WW</v>
      </c>
      <c r="Y10" s="24" t="str">
        <f t="shared" si="6"/>
        <v/>
      </c>
      <c r="Z10" s="24" t="str">
        <f t="shared" si="7"/>
        <v/>
      </c>
    </row>
    <row r="11" spans="2:26" ht="14.25" customHeight="1" x14ac:dyDescent="0.45">
      <c r="B11" s="54">
        <v>8</v>
      </c>
      <c r="C11" s="54" t="s">
        <v>34</v>
      </c>
      <c r="D11" s="54" t="s">
        <v>57</v>
      </c>
      <c r="E11" s="54" t="s">
        <v>38</v>
      </c>
      <c r="F11" s="54" t="s">
        <v>155</v>
      </c>
      <c r="G11" s="54">
        <v>1</v>
      </c>
      <c r="H11" s="54">
        <v>1</v>
      </c>
      <c r="I11" s="54">
        <v>1</v>
      </c>
      <c r="Q11" s="3" t="s">
        <v>60</v>
      </c>
      <c r="R11" s="19">
        <f t="shared" si="1"/>
        <v>2</v>
      </c>
      <c r="S11" s="20">
        <f t="shared" si="3"/>
        <v>1</v>
      </c>
      <c r="T11" s="20">
        <f t="shared" si="2"/>
        <v>1</v>
      </c>
      <c r="U11" s="20">
        <f t="shared" si="4"/>
        <v>0</v>
      </c>
      <c r="V11" s="56" t="b">
        <v>0</v>
      </c>
      <c r="X11" s="24" t="str">
        <f t="shared" si="5"/>
        <v/>
      </c>
      <c r="Y11" s="24" t="str">
        <f t="shared" si="6"/>
        <v/>
      </c>
      <c r="Z11" s="24" t="str">
        <f t="shared" si="7"/>
        <v>5M/LG</v>
      </c>
    </row>
    <row r="12" spans="2:26" ht="14.25" customHeight="1" x14ac:dyDescent="0.45">
      <c r="B12" s="54">
        <v>9</v>
      </c>
      <c r="C12" s="54" t="s">
        <v>34</v>
      </c>
      <c r="D12" s="54" t="s">
        <v>39</v>
      </c>
      <c r="E12" s="54" t="s">
        <v>135</v>
      </c>
      <c r="F12" s="54" t="s">
        <v>155</v>
      </c>
      <c r="G12" s="54">
        <v>2</v>
      </c>
      <c r="H12" s="54">
        <v>2</v>
      </c>
      <c r="I12" s="54">
        <v>1</v>
      </c>
      <c r="Q12" s="3" t="s">
        <v>63</v>
      </c>
      <c r="R12" s="19">
        <f t="shared" si="1"/>
        <v>0</v>
      </c>
      <c r="S12" s="20">
        <f t="shared" si="3"/>
        <v>0</v>
      </c>
      <c r="T12" s="20">
        <f t="shared" si="2"/>
        <v>0</v>
      </c>
      <c r="U12" s="20">
        <f t="shared" si="4"/>
        <v>0</v>
      </c>
      <c r="V12" s="56" t="b">
        <v>0</v>
      </c>
      <c r="X12" s="24" t="str">
        <f t="shared" si="5"/>
        <v/>
      </c>
      <c r="Y12" s="24" t="str">
        <f t="shared" si="6"/>
        <v/>
      </c>
      <c r="Z12" s="24" t="str">
        <f t="shared" si="7"/>
        <v>5M/WW</v>
      </c>
    </row>
    <row r="13" spans="2:26" ht="14.25" customHeight="1" x14ac:dyDescent="0.45">
      <c r="B13" s="54">
        <v>10</v>
      </c>
      <c r="C13" s="54" t="s">
        <v>34</v>
      </c>
      <c r="D13" s="54" t="s">
        <v>57</v>
      </c>
      <c r="E13" s="54" t="s">
        <v>135</v>
      </c>
      <c r="F13" s="54" t="s">
        <v>155</v>
      </c>
      <c r="G13" s="54">
        <v>3</v>
      </c>
      <c r="H13" s="54">
        <v>2</v>
      </c>
      <c r="I13" s="54">
        <v>2</v>
      </c>
      <c r="Q13" s="3" t="s">
        <v>135</v>
      </c>
      <c r="R13" s="19">
        <f t="shared" si="1"/>
        <v>2</v>
      </c>
      <c r="S13" s="20">
        <f t="shared" si="3"/>
        <v>2</v>
      </c>
      <c r="T13" s="20">
        <f t="shared" si="2"/>
        <v>0</v>
      </c>
      <c r="U13" s="20">
        <f t="shared" si="4"/>
        <v>0</v>
      </c>
      <c r="V13" s="56" t="b">
        <v>0</v>
      </c>
      <c r="X13" s="24" t="str">
        <f t="shared" si="5"/>
        <v/>
      </c>
      <c r="Y13" s="24" t="str">
        <f t="shared" si="6"/>
        <v/>
      </c>
      <c r="Z13" s="24" t="str">
        <f t="shared" si="7"/>
        <v>5M/LG</v>
      </c>
    </row>
    <row r="14" spans="2:26" ht="14.25" customHeight="1" x14ac:dyDescent="0.45">
      <c r="B14" s="54">
        <v>11</v>
      </c>
      <c r="C14" s="54" t="s">
        <v>34</v>
      </c>
      <c r="D14" s="54" t="s">
        <v>39</v>
      </c>
      <c r="E14" s="54" t="s">
        <v>60</v>
      </c>
      <c r="F14" s="54" t="s">
        <v>155</v>
      </c>
      <c r="G14" s="54">
        <v>4</v>
      </c>
      <c r="H14" s="54">
        <v>3</v>
      </c>
      <c r="I14" s="54">
        <v>1</v>
      </c>
      <c r="Q14" s="3" t="s">
        <v>136</v>
      </c>
      <c r="R14" s="19">
        <f t="shared" si="1"/>
        <v>0</v>
      </c>
      <c r="S14" s="20">
        <f t="shared" si="3"/>
        <v>0</v>
      </c>
      <c r="T14" s="20">
        <f t="shared" si="2"/>
        <v>0</v>
      </c>
      <c r="U14" s="20">
        <f t="shared" si="4"/>
        <v>0</v>
      </c>
      <c r="V14" s="56" t="b">
        <v>0</v>
      </c>
      <c r="X14" s="24" t="str">
        <f t="shared" si="5"/>
        <v/>
      </c>
      <c r="Y14" s="24" t="str">
        <f t="shared" si="6"/>
        <v/>
      </c>
      <c r="Z14" s="24" t="str">
        <f t="shared" si="7"/>
        <v>5M/WW</v>
      </c>
    </row>
    <row r="15" spans="2:26" ht="14.25" customHeight="1" x14ac:dyDescent="0.45">
      <c r="B15" s="54">
        <v>12</v>
      </c>
      <c r="C15" s="54" t="s">
        <v>57</v>
      </c>
      <c r="D15" s="54" t="s">
        <v>34</v>
      </c>
      <c r="E15" s="54" t="s">
        <v>72</v>
      </c>
      <c r="F15" s="54" t="s">
        <v>155</v>
      </c>
      <c r="G15" s="54">
        <v>1</v>
      </c>
      <c r="H15" s="54">
        <v>1</v>
      </c>
      <c r="I15" s="54">
        <v>1</v>
      </c>
      <c r="Q15" s="3" t="s">
        <v>72</v>
      </c>
      <c r="R15" s="19">
        <f t="shared" si="1"/>
        <v>3</v>
      </c>
      <c r="S15" s="20">
        <f t="shared" si="3"/>
        <v>3</v>
      </c>
      <c r="T15" s="20">
        <f t="shared" si="2"/>
        <v>0</v>
      </c>
      <c r="U15" s="20">
        <f t="shared" si="4"/>
        <v>0</v>
      </c>
      <c r="V15" s="56" t="b">
        <v>0</v>
      </c>
      <c r="X15" s="24" t="str">
        <f t="shared" si="5"/>
        <v>LG/5M</v>
      </c>
      <c r="Y15" s="24" t="str">
        <f t="shared" si="6"/>
        <v/>
      </c>
      <c r="Z15" s="24" t="str">
        <f t="shared" si="7"/>
        <v/>
      </c>
    </row>
    <row r="16" spans="2:26" ht="14.25" customHeight="1" x14ac:dyDescent="0.45">
      <c r="B16" s="54">
        <v>13</v>
      </c>
      <c r="C16" s="54" t="s">
        <v>39</v>
      </c>
      <c r="D16" s="54" t="s">
        <v>57</v>
      </c>
      <c r="E16" s="54" t="s">
        <v>44</v>
      </c>
      <c r="F16" s="54" t="s">
        <v>155</v>
      </c>
      <c r="G16" s="54">
        <v>1</v>
      </c>
      <c r="H16" s="54">
        <v>1</v>
      </c>
      <c r="I16" s="54">
        <v>1</v>
      </c>
      <c r="Q16" s="3" t="s">
        <v>76</v>
      </c>
      <c r="R16" s="19">
        <f t="shared" si="1"/>
        <v>0</v>
      </c>
      <c r="S16" s="20">
        <f t="shared" si="3"/>
        <v>0</v>
      </c>
      <c r="T16" s="20">
        <f t="shared" si="2"/>
        <v>0</v>
      </c>
      <c r="U16" s="20">
        <f t="shared" si="4"/>
        <v>0</v>
      </c>
      <c r="V16" s="40" t="b">
        <v>0</v>
      </c>
      <c r="X16" s="24" t="str">
        <f t="shared" si="5"/>
        <v/>
      </c>
      <c r="Y16" s="24" t="str">
        <f t="shared" si="6"/>
        <v>WW/LG</v>
      </c>
      <c r="Z16" s="24" t="str">
        <f t="shared" si="7"/>
        <v/>
      </c>
    </row>
    <row r="17" spans="2:26" ht="14.25" customHeight="1" x14ac:dyDescent="0.45">
      <c r="B17" s="41"/>
      <c r="C17" s="41"/>
      <c r="D17" s="41"/>
      <c r="E17" s="41"/>
      <c r="F17" s="41"/>
      <c r="G17" s="41"/>
      <c r="H17" s="41"/>
      <c r="I17" s="41"/>
      <c r="Q17" s="3" t="s">
        <v>79</v>
      </c>
      <c r="R17" s="19">
        <f t="shared" si="1"/>
        <v>0</v>
      </c>
      <c r="S17" s="20">
        <f t="shared" si="3"/>
        <v>0</v>
      </c>
      <c r="T17" s="20">
        <f t="shared" si="2"/>
        <v>0</v>
      </c>
      <c r="U17" s="20">
        <f t="shared" si="4"/>
        <v>0</v>
      </c>
      <c r="V17" s="40" t="b">
        <v>0</v>
      </c>
      <c r="X17" s="24" t="str">
        <f t="shared" si="5"/>
        <v/>
      </c>
      <c r="Y17" s="24" t="str">
        <f t="shared" si="6"/>
        <v/>
      </c>
      <c r="Z17" s="24" t="str">
        <f t="shared" si="7"/>
        <v/>
      </c>
    </row>
    <row r="18" spans="2:26" ht="14.25" customHeight="1" x14ac:dyDescent="0.45">
      <c r="B18" s="41"/>
      <c r="C18" s="41"/>
      <c r="D18" s="41"/>
      <c r="E18" s="41"/>
      <c r="F18" s="41"/>
      <c r="G18" s="41"/>
      <c r="H18" s="41"/>
      <c r="I18" s="41"/>
      <c r="Q18" s="40" t="s">
        <v>149</v>
      </c>
      <c r="R18" s="42">
        <f t="shared" si="1"/>
        <v>0</v>
      </c>
      <c r="S18" s="20">
        <f t="shared" si="3"/>
        <v>0</v>
      </c>
      <c r="T18" s="20">
        <f t="shared" si="2"/>
        <v>0</v>
      </c>
      <c r="U18" s="20">
        <f t="shared" si="4"/>
        <v>0</v>
      </c>
      <c r="V18" s="40" t="b">
        <v>0</v>
      </c>
      <c r="X18" s="24" t="str">
        <f t="shared" si="5"/>
        <v/>
      </c>
      <c r="Y18" s="24" t="str">
        <f t="shared" si="6"/>
        <v/>
      </c>
      <c r="Z18" s="24" t="str">
        <f t="shared" si="7"/>
        <v/>
      </c>
    </row>
    <row r="19" spans="2:26" ht="14.25" customHeight="1" x14ac:dyDescent="0.45">
      <c r="B19" s="41"/>
      <c r="C19" s="41"/>
      <c r="D19" s="41"/>
      <c r="E19" s="41"/>
      <c r="F19" s="41"/>
      <c r="G19" s="41"/>
      <c r="H19" s="41"/>
      <c r="I19" s="41"/>
      <c r="S19" s="20"/>
      <c r="T19" s="20"/>
      <c r="U19" s="20"/>
      <c r="X19" s="24" t="str">
        <f t="shared" si="5"/>
        <v/>
      </c>
      <c r="Y19" s="24" t="str">
        <f t="shared" si="6"/>
        <v/>
      </c>
      <c r="Z19" s="24" t="str">
        <f t="shared" si="7"/>
        <v/>
      </c>
    </row>
    <row r="20" spans="2:26" ht="14.25" customHeight="1" x14ac:dyDescent="0.5">
      <c r="E20" s="52"/>
      <c r="F20" s="52"/>
      <c r="X20" s="24" t="str">
        <f t="shared" si="5"/>
        <v/>
      </c>
      <c r="Y20" s="24" t="str">
        <f t="shared" si="6"/>
        <v/>
      </c>
      <c r="Z20" s="24" t="str">
        <f t="shared" si="7"/>
        <v/>
      </c>
    </row>
    <row r="21" spans="2:26" ht="14.25" customHeight="1" x14ac:dyDescent="0.45">
      <c r="X21" s="24" t="str">
        <f t="shared" si="5"/>
        <v/>
      </c>
      <c r="Y21" s="24" t="str">
        <f t="shared" si="6"/>
        <v/>
      </c>
      <c r="Z21" s="24" t="str">
        <f t="shared" si="7"/>
        <v/>
      </c>
    </row>
    <row r="22" spans="2:26" ht="14.25" customHeight="1" x14ac:dyDescent="0.45">
      <c r="X22" s="24" t="str">
        <f t="shared" si="5"/>
        <v/>
      </c>
      <c r="Y22" s="24" t="str">
        <f t="shared" si="6"/>
        <v/>
      </c>
      <c r="Z22" s="24" t="str">
        <f t="shared" si="7"/>
        <v/>
      </c>
    </row>
    <row r="23" spans="2:26" ht="14.25" customHeight="1" x14ac:dyDescent="0.45">
      <c r="E23" s="24"/>
      <c r="F23" s="24"/>
      <c r="G23" s="24"/>
      <c r="H23" s="24"/>
      <c r="I23" s="24"/>
      <c r="Q23" s="3"/>
      <c r="R23" s="40" t="str">
        <f>IF($V3, CHAR(34)&amp;"Did not Play"&amp;CHAR(34), R3)&amp;","</f>
        <v>0,</v>
      </c>
      <c r="S23" s="40" t="str">
        <f t="shared" ref="S23:U23" si="8">IF($V3, CHAR(34)&amp;"Did not Play"&amp;CHAR(34), S3)&amp;","</f>
        <v>0,</v>
      </c>
      <c r="T23" s="40" t="str">
        <f t="shared" si="8"/>
        <v>0,</v>
      </c>
      <c r="U23" s="40" t="str">
        <f t="shared" si="8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/>
      </c>
    </row>
    <row r="24" spans="2:26" ht="14.25" customHeight="1" x14ac:dyDescent="0.45">
      <c r="E24" s="25"/>
      <c r="F24" s="24"/>
      <c r="G24" s="24"/>
      <c r="H24" s="24"/>
      <c r="I24" s="24"/>
      <c r="R24" s="40" t="str">
        <f t="shared" ref="R24:U37" si="9">IF($V4, CHAR(34)&amp;"Did not Play"&amp;CHAR(34), R4)&amp;","</f>
        <v>0,</v>
      </c>
      <c r="S24" s="40" t="str">
        <f t="shared" si="9"/>
        <v>0,</v>
      </c>
      <c r="T24" s="40" t="str">
        <f t="shared" si="9"/>
        <v>0,</v>
      </c>
      <c r="U24" s="40" t="str">
        <f t="shared" si="9"/>
        <v>0,</v>
      </c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26" ht="14.25" customHeight="1" x14ac:dyDescent="0.45">
      <c r="E25" s="25"/>
      <c r="F25" s="24"/>
      <c r="G25" s="24"/>
      <c r="H25" s="24"/>
      <c r="I25" s="24"/>
      <c r="Q25" s="9"/>
      <c r="R25" s="40" t="str">
        <f t="shared" si="9"/>
        <v>3,</v>
      </c>
      <c r="S25" s="40" t="str">
        <f t="shared" si="9"/>
        <v>3,</v>
      </c>
      <c r="T25" s="40" t="str">
        <f t="shared" si="9"/>
        <v>0,</v>
      </c>
      <c r="U25" s="40" t="str">
        <f t="shared" si="9"/>
        <v>0,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26" ht="14.25" customHeight="1" x14ac:dyDescent="0.45">
      <c r="E26" s="25"/>
      <c r="F26" s="24"/>
      <c r="G26" s="24"/>
      <c r="H26" s="24"/>
      <c r="I26" s="24"/>
      <c r="Q26" s="26"/>
      <c r="R26" s="40" t="str">
        <f t="shared" si="9"/>
        <v>1,</v>
      </c>
      <c r="S26" s="40" t="str">
        <f t="shared" si="9"/>
        <v>1,</v>
      </c>
      <c r="T26" s="40" t="str">
        <f t="shared" si="9"/>
        <v>0,</v>
      </c>
      <c r="U26" s="40" t="str">
        <f t="shared" si="9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26" ht="14.25" customHeight="1" x14ac:dyDescent="0.45">
      <c r="E27" s="25"/>
      <c r="F27" s="24"/>
      <c r="G27" s="24"/>
      <c r="H27" s="24"/>
      <c r="I27" s="24"/>
      <c r="R27" s="40" t="str">
        <f t="shared" si="9"/>
        <v>0,</v>
      </c>
      <c r="S27" s="40" t="str">
        <f t="shared" si="9"/>
        <v>0,</v>
      </c>
      <c r="T27" s="40" t="str">
        <f t="shared" si="9"/>
        <v>0,</v>
      </c>
      <c r="U27" s="40" t="str">
        <f t="shared" si="9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26" ht="14.25" customHeight="1" x14ac:dyDescent="0.45">
      <c r="E28" s="25"/>
      <c r="F28" s="24"/>
      <c r="G28" s="24"/>
      <c r="H28" s="24"/>
      <c r="I28" s="24"/>
      <c r="R28" s="40" t="str">
        <f t="shared" si="9"/>
        <v>2,</v>
      </c>
      <c r="S28" s="40" t="str">
        <f t="shared" si="9"/>
        <v>2,</v>
      </c>
      <c r="T28" s="40" t="str">
        <f t="shared" si="9"/>
        <v>0,</v>
      </c>
      <c r="U28" s="40" t="str">
        <f t="shared" si="9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26" ht="14.25" customHeight="1" x14ac:dyDescent="0.45">
      <c r="E29" s="25"/>
      <c r="F29" s="24"/>
      <c r="G29" s="24"/>
      <c r="H29" s="24"/>
      <c r="I29" s="24"/>
      <c r="R29" s="40" t="str">
        <f t="shared" si="9"/>
        <v>0,</v>
      </c>
      <c r="S29" s="40" t="str">
        <f t="shared" si="9"/>
        <v>0,</v>
      </c>
      <c r="T29" s="40" t="str">
        <f t="shared" si="9"/>
        <v>0,</v>
      </c>
      <c r="U29" s="40" t="str">
        <f t="shared" si="9"/>
        <v>0,</v>
      </c>
    </row>
    <row r="30" spans="2:26" ht="14.25" customHeight="1" x14ac:dyDescent="0.45">
      <c r="E30" s="25"/>
      <c r="F30" s="24"/>
      <c r="G30" s="24"/>
      <c r="H30" s="24"/>
      <c r="I30" s="24"/>
      <c r="R30" s="40" t="str">
        <f t="shared" si="9"/>
        <v>0,</v>
      </c>
      <c r="S30" s="40" t="str">
        <f t="shared" si="9"/>
        <v>0,</v>
      </c>
      <c r="T30" s="40" t="str">
        <f t="shared" si="9"/>
        <v>0,</v>
      </c>
      <c r="U30" s="40" t="str">
        <f t="shared" si="9"/>
        <v>0,</v>
      </c>
    </row>
    <row r="31" spans="2:26" ht="14.25" customHeight="1" x14ac:dyDescent="0.45">
      <c r="R31" s="40" t="str">
        <f t="shared" si="9"/>
        <v>2,</v>
      </c>
      <c r="S31" s="40" t="str">
        <f t="shared" si="9"/>
        <v>1,</v>
      </c>
      <c r="T31" s="40" t="str">
        <f t="shared" si="9"/>
        <v>1,</v>
      </c>
      <c r="U31" s="40" t="str">
        <f t="shared" si="9"/>
        <v>0,</v>
      </c>
    </row>
    <row r="32" spans="2:26" ht="14.25" customHeight="1" x14ac:dyDescent="0.45">
      <c r="R32" s="40" t="str">
        <f t="shared" si="9"/>
        <v>0,</v>
      </c>
      <c r="S32" s="40" t="str">
        <f t="shared" si="9"/>
        <v>0,</v>
      </c>
      <c r="T32" s="40" t="str">
        <f t="shared" si="9"/>
        <v>0,</v>
      </c>
      <c r="U32" s="40" t="str">
        <f t="shared" si="9"/>
        <v>0,</v>
      </c>
    </row>
    <row r="33" spans="17:21" ht="14.25" customHeight="1" x14ac:dyDescent="0.45">
      <c r="R33" s="40" t="str">
        <f t="shared" si="9"/>
        <v>2,</v>
      </c>
      <c r="S33" s="40" t="str">
        <f t="shared" si="9"/>
        <v>2,</v>
      </c>
      <c r="T33" s="40" t="str">
        <f t="shared" si="9"/>
        <v>0,</v>
      </c>
      <c r="U33" s="40" t="str">
        <f t="shared" si="9"/>
        <v>0,</v>
      </c>
    </row>
    <row r="34" spans="17:21" ht="14.25" customHeight="1" x14ac:dyDescent="0.45">
      <c r="R34" s="40" t="str">
        <f t="shared" si="9"/>
        <v>0,</v>
      </c>
      <c r="S34" s="40" t="str">
        <f t="shared" si="9"/>
        <v>0,</v>
      </c>
      <c r="T34" s="40" t="str">
        <f t="shared" si="9"/>
        <v>0,</v>
      </c>
      <c r="U34" s="40" t="str">
        <f t="shared" si="9"/>
        <v>0,</v>
      </c>
    </row>
    <row r="35" spans="17:21" ht="14.25" customHeight="1" x14ac:dyDescent="0.45">
      <c r="R35" s="40" t="str">
        <f t="shared" si="9"/>
        <v>3,</v>
      </c>
      <c r="S35" s="40" t="str">
        <f t="shared" si="9"/>
        <v>3,</v>
      </c>
      <c r="T35" s="40" t="str">
        <f t="shared" si="9"/>
        <v>0,</v>
      </c>
      <c r="U35" s="40" t="str">
        <f t="shared" si="9"/>
        <v>0,</v>
      </c>
    </row>
    <row r="36" spans="17:21" ht="14.25" customHeight="1" x14ac:dyDescent="0.45">
      <c r="R36" s="40" t="str">
        <f t="shared" si="9"/>
        <v>0,</v>
      </c>
      <c r="S36" s="40" t="str">
        <f t="shared" si="9"/>
        <v>0,</v>
      </c>
      <c r="T36" s="40" t="str">
        <f t="shared" si="9"/>
        <v>0,</v>
      </c>
      <c r="U36" s="40" t="str">
        <f t="shared" si="9"/>
        <v>0,</v>
      </c>
    </row>
    <row r="37" spans="17:21" ht="14.25" customHeight="1" x14ac:dyDescent="0.45">
      <c r="R37" s="40" t="str">
        <f t="shared" si="9"/>
        <v>0,</v>
      </c>
      <c r="S37" s="40" t="str">
        <f t="shared" si="9"/>
        <v>0,</v>
      </c>
      <c r="T37" s="40" t="str">
        <f t="shared" si="9"/>
        <v>0,</v>
      </c>
      <c r="U37" s="40" t="str">
        <f t="shared" si="9"/>
        <v>0,</v>
      </c>
    </row>
    <row r="38" spans="17:21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76" t="s">
        <v>160</v>
      </c>
      <c r="R41" s="76"/>
      <c r="S41" s="76"/>
      <c r="T41" s="19"/>
      <c r="U41" s="19"/>
    </row>
    <row r="42" spans="17:21" ht="14.25" customHeight="1" x14ac:dyDescent="0.45">
      <c r="Q42" s="76"/>
      <c r="R42" s="76"/>
      <c r="S42" s="76"/>
    </row>
    <row r="43" spans="17:21" ht="14.25" customHeight="1" x14ac:dyDescent="0.45">
      <c r="Q43" s="40" t="str">
        <f>CHAR(34)&amp;"Date"&amp;CHAR(34)&amp;":["&amp;CHAR(34)&amp;"24-Apr"&amp;CHAR(34)&amp;"],"</f>
        <v>"Date":["24-Apr"],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"Points":[0,0,3,1,0,2,0,0,2,0,2,0,3,0,0,0],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"Finishes":[0,0,3,1,0,2,0,0,1,0,2,0,3,0,0,0],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"Midrange":[0,0,0,0,0,0,0,0,1,0,0,0,0,0,0,0],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"ThreePointers":[0,0,0,0,0,0,0,0,0,0,0,0,0,0,0,0]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" footer="0"/>
  <pageSetup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07ADA-4AE3-448A-96DF-C6B453B6FF51}">
  <sheetPr codeName="Sheet9"/>
  <dimension ref="B1:Z1000"/>
  <sheetViews>
    <sheetView zoomScale="85" zoomScaleNormal="85" workbookViewId="0">
      <selection activeCell="E6" sqref="E6"/>
    </sheetView>
  </sheetViews>
  <sheetFormatPr defaultColWidth="14.3984375" defaultRowHeight="15" customHeight="1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26" ht="14.25" customHeight="1" x14ac:dyDescent="0.45"/>
    <row r="2" spans="2:26" ht="14.25" customHeight="1" x14ac:dyDescent="0.45">
      <c r="B2" s="24" t="s">
        <v>121</v>
      </c>
      <c r="C2" s="4">
        <v>45042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163</v>
      </c>
    </row>
    <row r="3" spans="2:26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138</v>
      </c>
      <c r="K3" s="24" t="s">
        <v>132</v>
      </c>
      <c r="L3" s="24">
        <f>COUNTIF(C3:C30, "Loose Gooses")</f>
        <v>3</v>
      </c>
      <c r="M3" s="24">
        <f>COUNTIF(D3:D30, "Loose Gooses")</f>
        <v>3</v>
      </c>
      <c r="N3" s="23">
        <f t="shared" ref="N3:N5" si="0">L3/(L3+M3)</f>
        <v>0.5</v>
      </c>
      <c r="O3" s="24">
        <f>IF(AND(N3&gt;N4, N3&gt;N5), 3, IF(OR(N3&gt;N4, N3&gt;N5), 2, 1))</f>
        <v>2</v>
      </c>
      <c r="Q3" s="3" t="s">
        <v>33</v>
      </c>
      <c r="R3" s="19">
        <f t="shared" ref="R3:R18" si="1">COUNTIF($E$3:$E$27, Q3)+U3</f>
        <v>1</v>
      </c>
      <c r="S3" s="20">
        <f t="shared" ref="S3:S18" si="2">COUNTIFS($E$3:$E$27, $Q3,$F$3:$F$27,"Finish")</f>
        <v>0</v>
      </c>
      <c r="T3" s="20">
        <f t="shared" ref="T3:T18" si="3">COUNTIFS($E$3:$E$27, $Q3,$F$3:$F$27,"Midrange")</f>
        <v>1</v>
      </c>
      <c r="U3" s="20">
        <f t="shared" ref="U3:U18" si="4">COUNTIFS($E$3:$E$27, $Q3,$F$3:$F$27,"Three Pointer")</f>
        <v>0</v>
      </c>
      <c r="V3" s="56" t="b">
        <v>0</v>
      </c>
      <c r="X3" s="5" t="s">
        <v>132</v>
      </c>
      <c r="Y3" s="5" t="s">
        <v>133</v>
      </c>
      <c r="Z3" s="5" t="s">
        <v>134</v>
      </c>
    </row>
    <row r="4" spans="2:26" ht="14.25" customHeight="1" x14ac:dyDescent="0.45">
      <c r="B4" s="54">
        <v>1</v>
      </c>
      <c r="C4" s="54" t="s">
        <v>39</v>
      </c>
      <c r="D4" s="54" t="s">
        <v>34</v>
      </c>
      <c r="E4" s="54" t="s">
        <v>44</v>
      </c>
      <c r="F4" s="54" t="s">
        <v>155</v>
      </c>
      <c r="G4" s="54">
        <v>1</v>
      </c>
      <c r="H4" s="54">
        <v>1</v>
      </c>
      <c r="I4" s="54">
        <v>1</v>
      </c>
      <c r="K4" s="24" t="s">
        <v>134</v>
      </c>
      <c r="L4" s="24">
        <f>COUNTIF(C3:C30, "5 Musketeers")</f>
        <v>4</v>
      </c>
      <c r="M4" s="24">
        <f>COUNTIF(D3:D30, "5 Musketeers")</f>
        <v>3</v>
      </c>
      <c r="N4" s="23">
        <f t="shared" si="0"/>
        <v>0.5714285714285714</v>
      </c>
      <c r="O4" s="24">
        <f>IF(AND(N4&gt;N3, N4&gt;N5), 3, IF(OR(N4&gt;N3, N4&gt;N5), 2, 1))</f>
        <v>3</v>
      </c>
      <c r="Q4" s="3" t="s">
        <v>36</v>
      </c>
      <c r="R4" s="19">
        <f t="shared" si="1"/>
        <v>0</v>
      </c>
      <c r="S4" s="20">
        <f t="shared" si="2"/>
        <v>0</v>
      </c>
      <c r="T4" s="20">
        <f t="shared" si="3"/>
        <v>0</v>
      </c>
      <c r="U4" s="20">
        <f t="shared" si="4"/>
        <v>0</v>
      </c>
      <c r="V4" s="56" t="b">
        <v>1</v>
      </c>
      <c r="X4" s="24" t="str">
        <f t="shared" ref="X4:X28" si="5">IF(AND(C4="Loose Gooses",D4="Wet Willies"),"LG/WW", IF(AND(C4="Loose Gooses",D4="5 Musketeers"),"LG/5M", ""))</f>
        <v/>
      </c>
      <c r="Y4" s="24" t="str">
        <f t="shared" ref="Y4:Y28" si="6">IF(AND(C4="Wet Willies",D4="Loose Gooses"),"WW/LG", IF(AND(C4="Wet Willies",D4="5 Musketeers"),"WW/5M", ""))</f>
        <v>WW/5M</v>
      </c>
      <c r="Z4" s="24" t="str">
        <f t="shared" ref="Z4:Z28" si="7">IF(AND(C4="5 Musketeers",D4="Loose Gooses"),"5M/LG", IF(AND($C4="5 Musketeers",$D4="Wet Willies"),"5M/WW", ""))</f>
        <v/>
      </c>
    </row>
    <row r="5" spans="2:26" ht="14.25" customHeight="1" x14ac:dyDescent="0.45">
      <c r="B5" s="54">
        <v>2</v>
      </c>
      <c r="C5" s="54" t="s">
        <v>39</v>
      </c>
      <c r="D5" s="54" t="s">
        <v>57</v>
      </c>
      <c r="E5" s="54" t="s">
        <v>46</v>
      </c>
      <c r="F5" s="54" t="s">
        <v>155</v>
      </c>
      <c r="G5" s="54">
        <v>2</v>
      </c>
      <c r="H5" s="54">
        <v>1</v>
      </c>
      <c r="I5" s="54">
        <v>1</v>
      </c>
      <c r="K5" s="24" t="s">
        <v>133</v>
      </c>
      <c r="L5" s="24">
        <f>COUNTIF(C3:C30, "Wet Willies")</f>
        <v>3</v>
      </c>
      <c r="M5" s="24">
        <f>COUNTIF(D3:D30, "Wet Willies")</f>
        <v>4</v>
      </c>
      <c r="N5" s="23">
        <f t="shared" si="0"/>
        <v>0.42857142857142855</v>
      </c>
      <c r="O5" s="24">
        <f>IF(AND(N5&gt;N4, N5&gt;N3), 3, IF(OR(N5&gt;N4, N5&gt;N3), 2, 1))</f>
        <v>1</v>
      </c>
      <c r="Q5" s="3" t="s">
        <v>38</v>
      </c>
      <c r="R5" s="19">
        <f t="shared" si="1"/>
        <v>0</v>
      </c>
      <c r="S5" s="20">
        <f t="shared" si="2"/>
        <v>0</v>
      </c>
      <c r="T5" s="20">
        <f t="shared" si="3"/>
        <v>0</v>
      </c>
      <c r="U5" s="20">
        <f t="shared" si="4"/>
        <v>0</v>
      </c>
      <c r="V5" s="56" t="b">
        <v>0</v>
      </c>
      <c r="X5" s="24" t="str">
        <f t="shared" si="5"/>
        <v/>
      </c>
      <c r="Y5" s="24" t="str">
        <f t="shared" si="6"/>
        <v>WW/LG</v>
      </c>
      <c r="Z5" s="24" t="str">
        <f t="shared" si="7"/>
        <v/>
      </c>
    </row>
    <row r="6" spans="2:26" ht="14.25" customHeight="1" x14ac:dyDescent="0.45">
      <c r="B6" s="54">
        <v>3</v>
      </c>
      <c r="C6" s="54" t="s">
        <v>34</v>
      </c>
      <c r="D6" s="54" t="s">
        <v>39</v>
      </c>
      <c r="E6" s="54" t="s">
        <v>174</v>
      </c>
      <c r="F6" s="54" t="s">
        <v>123</v>
      </c>
      <c r="G6" s="54">
        <v>1</v>
      </c>
      <c r="H6" s="54">
        <v>1</v>
      </c>
      <c r="I6" s="54">
        <v>1</v>
      </c>
      <c r="Q6" s="3" t="s">
        <v>44</v>
      </c>
      <c r="R6" s="19">
        <f t="shared" si="1"/>
        <v>2</v>
      </c>
      <c r="S6" s="20">
        <f t="shared" si="2"/>
        <v>2</v>
      </c>
      <c r="T6" s="20">
        <f t="shared" si="3"/>
        <v>0</v>
      </c>
      <c r="U6" s="20">
        <f t="shared" si="4"/>
        <v>0</v>
      </c>
      <c r="V6" s="56" t="b">
        <v>0</v>
      </c>
      <c r="X6" s="24" t="str">
        <f t="shared" si="5"/>
        <v/>
      </c>
      <c r="Y6" s="24" t="str">
        <f t="shared" si="6"/>
        <v/>
      </c>
      <c r="Z6" s="24" t="str">
        <f t="shared" si="7"/>
        <v>5M/WW</v>
      </c>
    </row>
    <row r="7" spans="2:26" ht="14.25" customHeight="1" x14ac:dyDescent="0.45">
      <c r="B7" s="54">
        <v>4</v>
      </c>
      <c r="C7" s="54" t="s">
        <v>34</v>
      </c>
      <c r="D7" s="54" t="s">
        <v>57</v>
      </c>
      <c r="E7" s="54" t="s">
        <v>135</v>
      </c>
      <c r="F7" s="54" t="s">
        <v>155</v>
      </c>
      <c r="G7" s="54">
        <v>2</v>
      </c>
      <c r="H7" s="54">
        <v>2</v>
      </c>
      <c r="I7" s="54">
        <v>1</v>
      </c>
      <c r="Q7" s="3" t="s">
        <v>46</v>
      </c>
      <c r="R7" s="19">
        <f t="shared" si="1"/>
        <v>1</v>
      </c>
      <c r="S7" s="20">
        <f t="shared" si="2"/>
        <v>1</v>
      </c>
      <c r="T7" s="20">
        <f t="shared" si="3"/>
        <v>0</v>
      </c>
      <c r="U7" s="20">
        <f t="shared" si="4"/>
        <v>0</v>
      </c>
      <c r="V7" s="56" t="b">
        <v>0</v>
      </c>
      <c r="X7" s="24" t="str">
        <f t="shared" si="5"/>
        <v/>
      </c>
      <c r="Y7" s="24" t="str">
        <f t="shared" si="6"/>
        <v/>
      </c>
      <c r="Z7" s="24" t="str">
        <f t="shared" si="7"/>
        <v>5M/LG</v>
      </c>
    </row>
    <row r="8" spans="2:26" ht="14.25" customHeight="1" x14ac:dyDescent="0.45">
      <c r="B8" s="54">
        <v>5</v>
      </c>
      <c r="C8" s="54" t="s">
        <v>34</v>
      </c>
      <c r="D8" s="54" t="s">
        <v>39</v>
      </c>
      <c r="E8" s="54" t="s">
        <v>33</v>
      </c>
      <c r="F8" s="54" t="s">
        <v>123</v>
      </c>
      <c r="G8" s="54">
        <v>3</v>
      </c>
      <c r="H8" s="54">
        <v>2</v>
      </c>
      <c r="I8" s="54">
        <v>1</v>
      </c>
      <c r="Q8" s="3" t="s">
        <v>51</v>
      </c>
      <c r="R8" s="19">
        <f t="shared" si="1"/>
        <v>0</v>
      </c>
      <c r="S8" s="20">
        <f t="shared" si="2"/>
        <v>0</v>
      </c>
      <c r="T8" s="20">
        <f t="shared" si="3"/>
        <v>0</v>
      </c>
      <c r="U8" s="20">
        <f t="shared" si="4"/>
        <v>0</v>
      </c>
      <c r="V8" s="56" t="b">
        <v>0</v>
      </c>
      <c r="X8" s="24" t="str">
        <f t="shared" si="5"/>
        <v/>
      </c>
      <c r="Y8" s="24" t="str">
        <f t="shared" si="6"/>
        <v/>
      </c>
      <c r="Z8" s="24" t="str">
        <f t="shared" si="7"/>
        <v>5M/WW</v>
      </c>
    </row>
    <row r="9" spans="2:26" ht="14.25" customHeight="1" x14ac:dyDescent="0.45">
      <c r="B9" s="54">
        <v>6</v>
      </c>
      <c r="C9" s="54" t="s">
        <v>57</v>
      </c>
      <c r="D9" s="54" t="s">
        <v>34</v>
      </c>
      <c r="E9" s="54" t="s">
        <v>72</v>
      </c>
      <c r="F9" s="54" t="s">
        <v>155</v>
      </c>
      <c r="G9" s="54">
        <v>1</v>
      </c>
      <c r="H9" s="54">
        <v>1</v>
      </c>
      <c r="I9" s="54">
        <v>1</v>
      </c>
      <c r="Q9" s="3" t="s">
        <v>53</v>
      </c>
      <c r="R9" s="19">
        <f t="shared" si="1"/>
        <v>0</v>
      </c>
      <c r="S9" s="20">
        <f t="shared" si="2"/>
        <v>0</v>
      </c>
      <c r="T9" s="20">
        <f t="shared" si="3"/>
        <v>0</v>
      </c>
      <c r="U9" s="20">
        <f t="shared" si="4"/>
        <v>0</v>
      </c>
      <c r="V9" s="56" t="b">
        <v>0</v>
      </c>
      <c r="X9" s="24" t="str">
        <f t="shared" si="5"/>
        <v>LG/5M</v>
      </c>
      <c r="Y9" s="24" t="str">
        <f t="shared" si="6"/>
        <v/>
      </c>
      <c r="Z9" s="24" t="str">
        <f t="shared" si="7"/>
        <v/>
      </c>
    </row>
    <row r="10" spans="2:26" ht="14.25" customHeight="1" x14ac:dyDescent="0.45">
      <c r="B10" s="54">
        <v>7</v>
      </c>
      <c r="C10" s="54" t="s">
        <v>39</v>
      </c>
      <c r="D10" s="54" t="s">
        <v>57</v>
      </c>
      <c r="E10" s="54" t="s">
        <v>44</v>
      </c>
      <c r="F10" s="54" t="s">
        <v>155</v>
      </c>
      <c r="G10" s="54">
        <v>1</v>
      </c>
      <c r="H10" s="54">
        <v>1</v>
      </c>
      <c r="I10" s="54">
        <v>1</v>
      </c>
      <c r="Q10" s="3" t="s">
        <v>56</v>
      </c>
      <c r="R10" s="19">
        <f t="shared" si="1"/>
        <v>0</v>
      </c>
      <c r="S10" s="20">
        <f t="shared" si="2"/>
        <v>0</v>
      </c>
      <c r="T10" s="20">
        <f t="shared" si="3"/>
        <v>0</v>
      </c>
      <c r="U10" s="20">
        <f t="shared" si="4"/>
        <v>0</v>
      </c>
      <c r="V10" s="56" t="b">
        <v>0</v>
      </c>
      <c r="X10" s="24" t="str">
        <f t="shared" si="5"/>
        <v/>
      </c>
      <c r="Y10" s="24" t="str">
        <f t="shared" si="6"/>
        <v>WW/LG</v>
      </c>
      <c r="Z10" s="24" t="str">
        <f t="shared" si="7"/>
        <v/>
      </c>
    </row>
    <row r="11" spans="2:26" ht="14.25" customHeight="1" x14ac:dyDescent="0.45">
      <c r="B11" s="54">
        <v>8</v>
      </c>
      <c r="C11" s="54" t="s">
        <v>34</v>
      </c>
      <c r="D11" s="54" t="s">
        <v>39</v>
      </c>
      <c r="E11" s="54" t="s">
        <v>135</v>
      </c>
      <c r="F11" s="54" t="s">
        <v>155</v>
      </c>
      <c r="G11" s="54">
        <v>1</v>
      </c>
      <c r="H11" s="54">
        <v>1</v>
      </c>
      <c r="I11" s="54">
        <v>1</v>
      </c>
      <c r="Q11" s="3" t="s">
        <v>60</v>
      </c>
      <c r="R11" s="19">
        <f t="shared" si="1"/>
        <v>0</v>
      </c>
      <c r="S11" s="20">
        <f t="shared" si="2"/>
        <v>0</v>
      </c>
      <c r="T11" s="20">
        <f t="shared" si="3"/>
        <v>0</v>
      </c>
      <c r="U11" s="20">
        <f t="shared" si="4"/>
        <v>0</v>
      </c>
      <c r="V11" s="56" t="b">
        <v>1</v>
      </c>
      <c r="X11" s="24" t="str">
        <f t="shared" si="5"/>
        <v/>
      </c>
      <c r="Y11" s="24" t="str">
        <f t="shared" si="6"/>
        <v/>
      </c>
      <c r="Z11" s="24" t="str">
        <f t="shared" si="7"/>
        <v>5M/WW</v>
      </c>
    </row>
    <row r="12" spans="2:26" ht="14.25" customHeight="1" x14ac:dyDescent="0.45">
      <c r="B12" s="54">
        <v>9</v>
      </c>
      <c r="C12" s="54" t="s">
        <v>57</v>
      </c>
      <c r="D12" s="54" t="s">
        <v>34</v>
      </c>
      <c r="E12" s="54" t="s">
        <v>79</v>
      </c>
      <c r="F12" s="54" t="s">
        <v>155</v>
      </c>
      <c r="G12" s="54">
        <v>1</v>
      </c>
      <c r="H12" s="54">
        <v>1</v>
      </c>
      <c r="I12" s="54">
        <v>1</v>
      </c>
      <c r="Q12" s="3" t="s">
        <v>63</v>
      </c>
      <c r="R12" s="19">
        <f t="shared" si="1"/>
        <v>0</v>
      </c>
      <c r="S12" s="20">
        <f t="shared" si="2"/>
        <v>0</v>
      </c>
      <c r="T12" s="20">
        <f t="shared" si="3"/>
        <v>0</v>
      </c>
      <c r="U12" s="20">
        <f t="shared" si="4"/>
        <v>0</v>
      </c>
      <c r="V12" s="56" t="b">
        <v>0</v>
      </c>
      <c r="X12" s="24" t="str">
        <f t="shared" si="5"/>
        <v>LG/5M</v>
      </c>
      <c r="Y12" s="24" t="str">
        <f t="shared" si="6"/>
        <v/>
      </c>
      <c r="Z12" s="24" t="str">
        <f t="shared" si="7"/>
        <v/>
      </c>
    </row>
    <row r="13" spans="2:26" ht="14.25" customHeight="1" x14ac:dyDescent="0.45">
      <c r="B13" s="54">
        <v>10</v>
      </c>
      <c r="C13" s="54" t="s">
        <v>57</v>
      </c>
      <c r="D13" s="54" t="s">
        <v>39</v>
      </c>
      <c r="E13" s="54" t="s">
        <v>149</v>
      </c>
      <c r="F13" s="54" t="s">
        <v>155</v>
      </c>
      <c r="G13" s="54">
        <v>2</v>
      </c>
      <c r="H13" s="54">
        <v>2</v>
      </c>
      <c r="I13" s="54">
        <v>1</v>
      </c>
      <c r="Q13" s="3" t="s">
        <v>135</v>
      </c>
      <c r="R13" s="19">
        <f t="shared" si="1"/>
        <v>2</v>
      </c>
      <c r="S13" s="20">
        <f t="shared" si="2"/>
        <v>2</v>
      </c>
      <c r="T13" s="20">
        <f t="shared" si="3"/>
        <v>0</v>
      </c>
      <c r="U13" s="20">
        <f t="shared" si="4"/>
        <v>0</v>
      </c>
      <c r="V13" s="56" t="b">
        <v>0</v>
      </c>
      <c r="X13" s="24" t="str">
        <f t="shared" si="5"/>
        <v>LG/WW</v>
      </c>
      <c r="Y13" s="24" t="str">
        <f t="shared" si="6"/>
        <v/>
      </c>
      <c r="Z13" s="24" t="str">
        <f t="shared" si="7"/>
        <v/>
      </c>
    </row>
    <row r="14" spans="2:26" ht="14.25" customHeight="1" x14ac:dyDescent="0.45">
      <c r="B14" s="54"/>
      <c r="C14" s="54"/>
      <c r="D14" s="54"/>
      <c r="E14" s="54"/>
      <c r="F14" s="54"/>
      <c r="G14" s="54"/>
      <c r="H14" s="54"/>
      <c r="I14" s="54"/>
      <c r="Q14" s="3" t="s">
        <v>136</v>
      </c>
      <c r="R14" s="19">
        <f t="shared" si="1"/>
        <v>0</v>
      </c>
      <c r="S14" s="20">
        <f t="shared" si="2"/>
        <v>0</v>
      </c>
      <c r="T14" s="20">
        <f t="shared" si="3"/>
        <v>0</v>
      </c>
      <c r="U14" s="20">
        <f t="shared" si="4"/>
        <v>0</v>
      </c>
      <c r="V14" s="56" t="b">
        <v>0</v>
      </c>
      <c r="X14" s="24" t="str">
        <f t="shared" si="5"/>
        <v/>
      </c>
      <c r="Y14" s="24" t="str">
        <f t="shared" si="6"/>
        <v/>
      </c>
      <c r="Z14" s="24" t="str">
        <f t="shared" si="7"/>
        <v/>
      </c>
    </row>
    <row r="15" spans="2:26" ht="14.25" customHeight="1" x14ac:dyDescent="0.45">
      <c r="B15" s="54"/>
      <c r="C15" s="54"/>
      <c r="D15" s="54"/>
      <c r="E15" s="54"/>
      <c r="F15" s="54"/>
      <c r="G15" s="54"/>
      <c r="H15" s="54"/>
      <c r="I15" s="54"/>
      <c r="Q15" s="3" t="s">
        <v>72</v>
      </c>
      <c r="R15" s="19">
        <f t="shared" si="1"/>
        <v>1</v>
      </c>
      <c r="S15" s="20">
        <f t="shared" si="2"/>
        <v>1</v>
      </c>
      <c r="T15" s="20">
        <f t="shared" si="3"/>
        <v>0</v>
      </c>
      <c r="U15" s="20">
        <f t="shared" si="4"/>
        <v>0</v>
      </c>
      <c r="V15" s="56" t="b">
        <v>0</v>
      </c>
      <c r="X15" s="24" t="str">
        <f t="shared" si="5"/>
        <v/>
      </c>
      <c r="Y15" s="24" t="str">
        <f t="shared" si="6"/>
        <v/>
      </c>
      <c r="Z15" s="24" t="str">
        <f t="shared" si="7"/>
        <v/>
      </c>
    </row>
    <row r="16" spans="2:26" ht="14.25" customHeight="1" x14ac:dyDescent="0.45">
      <c r="B16" s="54"/>
      <c r="C16" s="54"/>
      <c r="D16" s="54"/>
      <c r="E16" s="54"/>
      <c r="F16" s="54"/>
      <c r="G16" s="54"/>
      <c r="H16" s="54"/>
      <c r="I16" s="54"/>
      <c r="Q16" s="3" t="s">
        <v>76</v>
      </c>
      <c r="R16" s="19">
        <f t="shared" si="1"/>
        <v>0</v>
      </c>
      <c r="S16" s="20">
        <f t="shared" si="2"/>
        <v>0</v>
      </c>
      <c r="T16" s="20">
        <f t="shared" si="3"/>
        <v>0</v>
      </c>
      <c r="U16" s="20">
        <f t="shared" si="4"/>
        <v>0</v>
      </c>
      <c r="V16" s="56" t="b">
        <v>0</v>
      </c>
      <c r="X16" s="24" t="str">
        <f t="shared" si="5"/>
        <v/>
      </c>
      <c r="Y16" s="24" t="str">
        <f t="shared" si="6"/>
        <v/>
      </c>
      <c r="Z16" s="24" t="str">
        <f t="shared" si="7"/>
        <v/>
      </c>
    </row>
    <row r="17" spans="2:26" ht="14.25" customHeight="1" x14ac:dyDescent="0.45">
      <c r="B17" s="54"/>
      <c r="C17" s="54"/>
      <c r="D17" s="54"/>
      <c r="E17" s="54"/>
      <c r="F17" s="54"/>
      <c r="G17" s="54"/>
      <c r="H17" s="54"/>
      <c r="I17" s="54"/>
      <c r="Q17" s="3" t="s">
        <v>79</v>
      </c>
      <c r="R17" s="19">
        <f t="shared" si="1"/>
        <v>1</v>
      </c>
      <c r="S17" s="20">
        <f t="shared" si="2"/>
        <v>1</v>
      </c>
      <c r="T17" s="20">
        <f t="shared" si="3"/>
        <v>0</v>
      </c>
      <c r="U17" s="20">
        <f t="shared" si="4"/>
        <v>0</v>
      </c>
      <c r="V17" s="56" t="b">
        <v>0</v>
      </c>
      <c r="X17" s="24" t="str">
        <f t="shared" si="5"/>
        <v/>
      </c>
      <c r="Y17" s="24" t="str">
        <f t="shared" si="6"/>
        <v/>
      </c>
      <c r="Z17" s="24" t="str">
        <f t="shared" si="7"/>
        <v/>
      </c>
    </row>
    <row r="18" spans="2:26" ht="14.25" customHeight="1" x14ac:dyDescent="0.45">
      <c r="B18" s="54"/>
      <c r="C18" s="54"/>
      <c r="D18" s="54"/>
      <c r="E18" s="54"/>
      <c r="F18" s="54"/>
      <c r="G18" s="54"/>
      <c r="H18" s="54"/>
      <c r="I18" s="54"/>
      <c r="Q18" s="40" t="s">
        <v>149</v>
      </c>
      <c r="R18" s="42">
        <f t="shared" si="1"/>
        <v>1</v>
      </c>
      <c r="S18" s="20">
        <f t="shared" si="2"/>
        <v>1</v>
      </c>
      <c r="T18" s="20">
        <f t="shared" si="3"/>
        <v>0</v>
      </c>
      <c r="U18" s="20">
        <f t="shared" si="4"/>
        <v>0</v>
      </c>
      <c r="V18" s="56" t="b">
        <v>0</v>
      </c>
      <c r="X18" s="24" t="str">
        <f t="shared" si="5"/>
        <v/>
      </c>
      <c r="Y18" s="24" t="str">
        <f t="shared" si="6"/>
        <v/>
      </c>
      <c r="Z18" s="24" t="str">
        <f t="shared" si="7"/>
        <v/>
      </c>
    </row>
    <row r="19" spans="2:26" ht="14.25" customHeight="1" x14ac:dyDescent="0.45">
      <c r="B19" s="54"/>
      <c r="C19" s="54"/>
      <c r="D19" s="54"/>
      <c r="E19" s="54"/>
      <c r="F19" s="54"/>
      <c r="G19" s="54"/>
      <c r="H19" s="54"/>
      <c r="I19" s="54"/>
      <c r="S19" s="20"/>
      <c r="T19" s="20"/>
      <c r="U19" s="20"/>
      <c r="X19" s="24" t="str">
        <f t="shared" si="5"/>
        <v/>
      </c>
      <c r="Y19" s="24" t="str">
        <f t="shared" si="6"/>
        <v/>
      </c>
      <c r="Z19" s="24" t="str">
        <f t="shared" si="7"/>
        <v/>
      </c>
    </row>
    <row r="20" spans="2:26" ht="14.25" customHeight="1" x14ac:dyDescent="0.45">
      <c r="B20" s="54"/>
      <c r="C20" s="54"/>
      <c r="D20" s="54"/>
      <c r="E20" s="54"/>
      <c r="F20" s="54"/>
      <c r="G20" s="54"/>
      <c r="H20" s="54"/>
      <c r="I20" s="54"/>
      <c r="X20" s="24" t="str">
        <f t="shared" si="5"/>
        <v/>
      </c>
      <c r="Y20" s="24" t="str">
        <f t="shared" si="6"/>
        <v/>
      </c>
      <c r="Z20" s="24" t="str">
        <f t="shared" si="7"/>
        <v/>
      </c>
    </row>
    <row r="21" spans="2:26" ht="14.25" customHeight="1" x14ac:dyDescent="0.45">
      <c r="B21" s="54"/>
      <c r="C21" s="54"/>
      <c r="D21" s="54"/>
      <c r="E21" s="54"/>
      <c r="F21" s="54"/>
      <c r="G21" s="54"/>
      <c r="H21" s="54"/>
      <c r="I21" s="54"/>
      <c r="X21" s="24" t="str">
        <f t="shared" si="5"/>
        <v/>
      </c>
      <c r="Y21" s="24" t="str">
        <f t="shared" si="6"/>
        <v/>
      </c>
      <c r="Z21" s="24" t="str">
        <f t="shared" si="7"/>
        <v/>
      </c>
    </row>
    <row r="22" spans="2:26" ht="14.25" customHeight="1" x14ac:dyDescent="0.45">
      <c r="B22" s="54"/>
      <c r="C22" s="54"/>
      <c r="D22" s="54"/>
      <c r="E22" s="54"/>
      <c r="F22" s="54"/>
      <c r="G22" s="54"/>
      <c r="H22" s="54"/>
      <c r="I22" s="54"/>
      <c r="X22" s="24" t="str">
        <f t="shared" si="5"/>
        <v/>
      </c>
      <c r="Y22" s="24" t="str">
        <f t="shared" si="6"/>
        <v/>
      </c>
      <c r="Z22" s="24" t="str">
        <f t="shared" si="7"/>
        <v/>
      </c>
    </row>
    <row r="23" spans="2:26" ht="14.25" customHeight="1" x14ac:dyDescent="0.45">
      <c r="B23" s="54"/>
      <c r="C23" s="54"/>
      <c r="D23" s="54"/>
      <c r="E23" s="54"/>
      <c r="F23" s="54"/>
      <c r="G23" s="54"/>
      <c r="H23" s="54"/>
      <c r="I23" s="54"/>
      <c r="Q23" s="3"/>
      <c r="R23" s="40" t="str">
        <f>IF($V3, CHAR(34)&amp;"Did not Play"&amp;CHAR(34), R3)&amp;","</f>
        <v>1,</v>
      </c>
      <c r="S23" s="40" t="str">
        <f t="shared" ref="S23:U23" si="8">IF($V3, CHAR(34)&amp;"Did not Play"&amp;CHAR(34), S3)&amp;","</f>
        <v>0,</v>
      </c>
      <c r="T23" s="40" t="str">
        <f t="shared" si="8"/>
        <v>1,</v>
      </c>
      <c r="U23" s="40" t="str">
        <f t="shared" si="8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/>
      </c>
    </row>
    <row r="24" spans="2:26" ht="14.25" customHeight="1" x14ac:dyDescent="0.45">
      <c r="B24" s="54"/>
      <c r="C24" s="54"/>
      <c r="D24" s="54"/>
      <c r="E24" s="54"/>
      <c r="F24" s="54"/>
      <c r="G24" s="54"/>
      <c r="H24" s="54"/>
      <c r="I24" s="54"/>
      <c r="R24" s="40" t="str">
        <f t="shared" ref="R24:U37" si="9">IF($V4, CHAR(34)&amp;"Did not Play"&amp;CHAR(34), R4)&amp;","</f>
        <v>"Did not Play",</v>
      </c>
      <c r="S24" s="40" t="str">
        <f t="shared" si="9"/>
        <v>"Did not Play",</v>
      </c>
      <c r="T24" s="40" t="str">
        <f t="shared" si="9"/>
        <v>"Did not Play",</v>
      </c>
      <c r="U24" s="40" t="str">
        <f t="shared" si="9"/>
        <v>"Did not Play",</v>
      </c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26" ht="14.25" customHeight="1" x14ac:dyDescent="0.45">
      <c r="B25" s="54"/>
      <c r="C25" s="54"/>
      <c r="D25" s="54"/>
      <c r="E25" s="54"/>
      <c r="F25" s="54"/>
      <c r="G25" s="54"/>
      <c r="H25" s="54"/>
      <c r="I25" s="54"/>
      <c r="Q25" s="9"/>
      <c r="R25" s="40" t="str">
        <f t="shared" si="9"/>
        <v>0,</v>
      </c>
      <c r="S25" s="40" t="str">
        <f t="shared" si="9"/>
        <v>0,</v>
      </c>
      <c r="T25" s="40" t="str">
        <f t="shared" si="9"/>
        <v>0,</v>
      </c>
      <c r="U25" s="40" t="str">
        <f t="shared" si="9"/>
        <v>0,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26" ht="14.25" customHeight="1" x14ac:dyDescent="0.45">
      <c r="B26" s="54"/>
      <c r="C26" s="54"/>
      <c r="D26" s="54"/>
      <c r="E26" s="54"/>
      <c r="F26" s="54"/>
      <c r="G26" s="54"/>
      <c r="H26" s="54"/>
      <c r="I26" s="54"/>
      <c r="Q26" s="26"/>
      <c r="R26" s="40" t="str">
        <f t="shared" si="9"/>
        <v>2,</v>
      </c>
      <c r="S26" s="40" t="str">
        <f t="shared" si="9"/>
        <v>2,</v>
      </c>
      <c r="T26" s="40" t="str">
        <f t="shared" si="9"/>
        <v>0,</v>
      </c>
      <c r="U26" s="40" t="str">
        <f t="shared" si="9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26" ht="14.25" customHeight="1" x14ac:dyDescent="0.45">
      <c r="B27" s="54"/>
      <c r="C27" s="54"/>
      <c r="D27" s="54"/>
      <c r="E27" s="54"/>
      <c r="F27" s="54"/>
      <c r="G27" s="54"/>
      <c r="H27" s="54"/>
      <c r="I27" s="54"/>
      <c r="R27" s="40" t="str">
        <f t="shared" si="9"/>
        <v>1,</v>
      </c>
      <c r="S27" s="40" t="str">
        <f t="shared" si="9"/>
        <v>1,</v>
      </c>
      <c r="T27" s="40" t="str">
        <f t="shared" si="9"/>
        <v>0,</v>
      </c>
      <c r="U27" s="40" t="str">
        <f t="shared" si="9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26" ht="14.25" customHeight="1" x14ac:dyDescent="0.45">
      <c r="B28" s="54"/>
      <c r="C28" s="54"/>
      <c r="D28" s="54"/>
      <c r="E28" s="54"/>
      <c r="F28" s="54"/>
      <c r="G28" s="54"/>
      <c r="H28" s="54"/>
      <c r="I28" s="54"/>
      <c r="R28" s="40" t="str">
        <f t="shared" si="9"/>
        <v>0,</v>
      </c>
      <c r="S28" s="40" t="str">
        <f t="shared" si="9"/>
        <v>0,</v>
      </c>
      <c r="T28" s="40" t="str">
        <f t="shared" si="9"/>
        <v>0,</v>
      </c>
      <c r="U28" s="40" t="str">
        <f t="shared" si="9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26" ht="14.25" customHeight="1" x14ac:dyDescent="0.45">
      <c r="E29" s="25"/>
      <c r="F29" s="24"/>
      <c r="G29" s="24"/>
      <c r="H29" s="24"/>
      <c r="I29" s="24"/>
      <c r="R29" s="40" t="str">
        <f t="shared" si="9"/>
        <v>0,</v>
      </c>
      <c r="S29" s="40" t="str">
        <f t="shared" si="9"/>
        <v>0,</v>
      </c>
      <c r="T29" s="40" t="str">
        <f t="shared" si="9"/>
        <v>0,</v>
      </c>
      <c r="U29" s="40" t="str">
        <f t="shared" si="9"/>
        <v>0,</v>
      </c>
    </row>
    <row r="30" spans="2:26" ht="14.25" customHeight="1" x14ac:dyDescent="0.45">
      <c r="E30" s="25"/>
      <c r="F30" s="24"/>
      <c r="G30" s="24"/>
      <c r="H30" s="24"/>
      <c r="I30" s="24"/>
      <c r="R30" s="40" t="str">
        <f t="shared" si="9"/>
        <v>0,</v>
      </c>
      <c r="S30" s="40" t="str">
        <f t="shared" si="9"/>
        <v>0,</v>
      </c>
      <c r="T30" s="40" t="str">
        <f t="shared" si="9"/>
        <v>0,</v>
      </c>
      <c r="U30" s="40" t="str">
        <f t="shared" si="9"/>
        <v>0,</v>
      </c>
    </row>
    <row r="31" spans="2:26" ht="14.25" customHeight="1" x14ac:dyDescent="0.45">
      <c r="R31" s="40" t="str">
        <f t="shared" si="9"/>
        <v>"Did not Play",</v>
      </c>
      <c r="S31" s="40" t="str">
        <f t="shared" si="9"/>
        <v>"Did not Play",</v>
      </c>
      <c r="T31" s="40" t="str">
        <f t="shared" si="9"/>
        <v>"Did not Play",</v>
      </c>
      <c r="U31" s="40" t="str">
        <f t="shared" si="9"/>
        <v>"Did not Play",</v>
      </c>
    </row>
    <row r="32" spans="2:26" ht="14.25" customHeight="1" x14ac:dyDescent="0.45">
      <c r="R32" s="40" t="str">
        <f t="shared" si="9"/>
        <v>0,</v>
      </c>
      <c r="S32" s="40" t="str">
        <f t="shared" si="9"/>
        <v>0,</v>
      </c>
      <c r="T32" s="40" t="str">
        <f t="shared" si="9"/>
        <v>0,</v>
      </c>
      <c r="U32" s="40" t="str">
        <f t="shared" si="9"/>
        <v>0,</v>
      </c>
    </row>
    <row r="33" spans="17:21" ht="14.25" customHeight="1" x14ac:dyDescent="0.45">
      <c r="R33" s="40" t="str">
        <f t="shared" si="9"/>
        <v>2,</v>
      </c>
      <c r="S33" s="40" t="str">
        <f t="shared" si="9"/>
        <v>2,</v>
      </c>
      <c r="T33" s="40" t="str">
        <f t="shared" si="9"/>
        <v>0,</v>
      </c>
      <c r="U33" s="40" t="str">
        <f t="shared" si="9"/>
        <v>0,</v>
      </c>
    </row>
    <row r="34" spans="17:21" ht="14.25" customHeight="1" x14ac:dyDescent="0.45">
      <c r="R34" s="40" t="str">
        <f t="shared" si="9"/>
        <v>0,</v>
      </c>
      <c r="S34" s="40" t="str">
        <f t="shared" si="9"/>
        <v>0,</v>
      </c>
      <c r="T34" s="40" t="str">
        <f t="shared" si="9"/>
        <v>0,</v>
      </c>
      <c r="U34" s="40" t="str">
        <f t="shared" si="9"/>
        <v>0,</v>
      </c>
    </row>
    <row r="35" spans="17:21" ht="14.25" customHeight="1" x14ac:dyDescent="0.45">
      <c r="R35" s="40" t="str">
        <f t="shared" si="9"/>
        <v>1,</v>
      </c>
      <c r="S35" s="40" t="str">
        <f t="shared" si="9"/>
        <v>1,</v>
      </c>
      <c r="T35" s="40" t="str">
        <f t="shared" si="9"/>
        <v>0,</v>
      </c>
      <c r="U35" s="40" t="str">
        <f t="shared" si="9"/>
        <v>0,</v>
      </c>
    </row>
    <row r="36" spans="17:21" ht="14.25" customHeight="1" x14ac:dyDescent="0.45">
      <c r="R36" s="40" t="str">
        <f t="shared" si="9"/>
        <v>0,</v>
      </c>
      <c r="S36" s="40" t="str">
        <f t="shared" si="9"/>
        <v>0,</v>
      </c>
      <c r="T36" s="40" t="str">
        <f t="shared" si="9"/>
        <v>0,</v>
      </c>
      <c r="U36" s="40" t="str">
        <f t="shared" si="9"/>
        <v>0,</v>
      </c>
    </row>
    <row r="37" spans="17:21" ht="14.25" customHeight="1" x14ac:dyDescent="0.45">
      <c r="R37" s="40" t="str">
        <f t="shared" si="9"/>
        <v>1,</v>
      </c>
      <c r="S37" s="40" t="str">
        <f t="shared" si="9"/>
        <v>1,</v>
      </c>
      <c r="T37" s="40" t="str">
        <f t="shared" si="9"/>
        <v>0,</v>
      </c>
      <c r="U37" s="40" t="str">
        <f t="shared" si="9"/>
        <v>0,</v>
      </c>
    </row>
    <row r="38" spans="17:21" ht="14.25" customHeight="1" x14ac:dyDescent="0.45">
      <c r="R38" s="40">
        <f>IF($V18, CHAR(34)&amp;"Did not Play"&amp;CHAR(34), R18)</f>
        <v>1</v>
      </c>
      <c r="S38" s="40">
        <f>IF($V18, CHAR(34)&amp;"Did not Play"&amp;CHAR(34), S18)</f>
        <v>1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76" t="s">
        <v>160</v>
      </c>
      <c r="R41" s="76"/>
      <c r="S41" s="76"/>
      <c r="T41" s="19"/>
      <c r="U41" s="19"/>
    </row>
    <row r="42" spans="17:21" ht="14.25" customHeight="1" x14ac:dyDescent="0.45">
      <c r="Q42" s="76"/>
      <c r="R42" s="76"/>
      <c r="S42" s="76"/>
    </row>
    <row r="43" spans="17:21" ht="14.25" customHeight="1" x14ac:dyDescent="0.45">
      <c r="Q43" s="40" t="str">
        <f>CHAR(34)&amp;"Date"&amp;CHAR(34)&amp;":["&amp;CHAR(34)&amp;"26-Apr"&amp;CHAR(34)&amp;"],"</f>
        <v>"Date":["26-Apr"],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"Points":[1,"Did not Play",0,2,1,0,0,0,"Did not Play",0,2,0,1,0,1,1],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"Finishes":[0,"Did not Play",0,2,1,0,0,0,"Did not Play",0,2,0,1,0,1,1],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"Midrange":[1,"Did not Play",0,0,0,0,0,0,"Did not Play",0,0,0,0,0,0,0],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"ThreePointers":[0,"Did not Play",0,0,0,0,0,0,"Did not Play",0,0,0,0,0,0,0]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" footer="0"/>
  <pageSetup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D4537-85EB-4C68-BF6F-CE095710B21E}">
  <sheetPr codeName="Sheet10"/>
  <dimension ref="B1:Z1000"/>
  <sheetViews>
    <sheetView zoomScale="70" zoomScaleNormal="70" workbookViewId="0">
      <selection activeCell="M45" sqref="M45"/>
    </sheetView>
  </sheetViews>
  <sheetFormatPr defaultColWidth="14.3984375" defaultRowHeight="15" customHeight="1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26" ht="14.25" customHeight="1" x14ac:dyDescent="0.45"/>
    <row r="2" spans="2:26" ht="14.25" customHeight="1" x14ac:dyDescent="0.45">
      <c r="B2" s="24" t="s">
        <v>121</v>
      </c>
      <c r="C2" s="4">
        <v>45048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163</v>
      </c>
    </row>
    <row r="3" spans="2:26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138</v>
      </c>
      <c r="K3" s="24" t="s">
        <v>132</v>
      </c>
      <c r="L3" s="24">
        <f>COUNTIF(C3:C30, "Loose Gooses")</f>
        <v>8</v>
      </c>
      <c r="M3" s="24">
        <f>COUNTIF(D3:D30, "Loose Gooses")</f>
        <v>6</v>
      </c>
      <c r="N3" s="23">
        <f>L3/(L3+M3)</f>
        <v>0.5714285714285714</v>
      </c>
      <c r="O3" s="24">
        <f>IF(AND(N3&gt;N4, N3&gt;N5), 3, IF(OR(N3&gt;N4, N3&gt;N5), 2, 1))</f>
        <v>3</v>
      </c>
      <c r="Q3" s="3" t="s">
        <v>33</v>
      </c>
      <c r="R3" s="19">
        <f t="shared" ref="R3:R18" si="0">COUNTIF($E$3:$E$27, Q3)+U3</f>
        <v>0</v>
      </c>
      <c r="S3" s="20">
        <f t="shared" ref="S3:S18" si="1">COUNTIFS($E$3:$E$27, $Q3,$F$3:$F$27,"Finish")</f>
        <v>0</v>
      </c>
      <c r="T3" s="20">
        <f t="shared" ref="T3:T18" si="2">COUNTIFS($E$3:$E$27, $Q3,$F$3:$F$27,"Midrange")</f>
        <v>0</v>
      </c>
      <c r="U3" s="20">
        <f t="shared" ref="U3:U18" si="3">COUNTIFS($E$3:$E$27, $Q3,$F$3:$F$27,"Three Pointer")</f>
        <v>0</v>
      </c>
      <c r="V3" s="56" t="b">
        <v>0</v>
      </c>
      <c r="X3" s="5" t="s">
        <v>132</v>
      </c>
      <c r="Y3" s="5" t="s">
        <v>133</v>
      </c>
      <c r="Z3" s="5" t="s">
        <v>134</v>
      </c>
    </row>
    <row r="4" spans="2:26" ht="14.25" customHeight="1" x14ac:dyDescent="0.45">
      <c r="B4" s="54">
        <v>1</v>
      </c>
      <c r="C4" s="54" t="s">
        <v>34</v>
      </c>
      <c r="D4" s="54" t="s">
        <v>39</v>
      </c>
      <c r="E4" s="54" t="s">
        <v>38</v>
      </c>
      <c r="F4" s="54" t="s">
        <v>155</v>
      </c>
      <c r="G4" s="54">
        <v>1</v>
      </c>
      <c r="H4" s="54">
        <v>1</v>
      </c>
      <c r="I4" s="54">
        <v>1</v>
      </c>
      <c r="K4" s="24" t="s">
        <v>134</v>
      </c>
      <c r="L4" s="24">
        <f>COUNTIF(C3:C30, "5 Musketeers")</f>
        <v>8</v>
      </c>
      <c r="M4" s="24">
        <f>COUNTIF(D3:D30, "5 Musketeers")</f>
        <v>7</v>
      </c>
      <c r="N4" s="23">
        <f t="shared" ref="N4:N5" si="4">L4/(L4+M4)</f>
        <v>0.53333333333333333</v>
      </c>
      <c r="O4" s="24">
        <f>IF(AND(N4&gt;N3, N4&gt;N5), 3, IF(OR(N4&gt;N3, N4&gt;N5), 2, 1))</f>
        <v>2</v>
      </c>
      <c r="Q4" s="3" t="s">
        <v>36</v>
      </c>
      <c r="R4" s="19">
        <f t="shared" si="0"/>
        <v>0</v>
      </c>
      <c r="S4" s="20">
        <f t="shared" si="1"/>
        <v>0</v>
      </c>
      <c r="T4" s="20">
        <f t="shared" si="2"/>
        <v>0</v>
      </c>
      <c r="U4" s="20">
        <f t="shared" si="3"/>
        <v>0</v>
      </c>
      <c r="V4" s="56" t="b">
        <v>0</v>
      </c>
      <c r="X4" s="24" t="str">
        <f t="shared" ref="X4:X28" si="5">IF(AND(C4="Loose Gooses",D4="Wet Willies"),"LG/WW", IF(AND(C4="Loose Gooses",D4="5 Musketeers"),"LG/5M", ""))</f>
        <v/>
      </c>
      <c r="Y4" s="24" t="str">
        <f t="shared" ref="Y4:Y28" si="6">IF(AND(C4="Wet Willies",D4="Loose Gooses"),"WW/LG", IF(AND(C4="Wet Willies",D4="5 Musketeers"),"WW/5M", ""))</f>
        <v/>
      </c>
      <c r="Z4" s="24" t="str">
        <f t="shared" ref="Z4:Z28" si="7">IF(AND(C4="5 Musketeers",D4="Loose Gooses"),"5M/LG", IF(AND($C4="5 Musketeers",$D4="Wet Willies"),"5M/WW", ""))</f>
        <v>5M/WW</v>
      </c>
    </row>
    <row r="5" spans="2:26" ht="14.25" customHeight="1" x14ac:dyDescent="0.45">
      <c r="B5" s="54">
        <v>2</v>
      </c>
      <c r="C5" s="54" t="s">
        <v>57</v>
      </c>
      <c r="D5" s="54" t="s">
        <v>34</v>
      </c>
      <c r="E5" s="54" t="s">
        <v>72</v>
      </c>
      <c r="F5" s="54" t="s">
        <v>175</v>
      </c>
      <c r="G5" s="54">
        <v>1</v>
      </c>
      <c r="H5" s="54">
        <v>1</v>
      </c>
      <c r="I5" s="54">
        <v>1</v>
      </c>
      <c r="K5" s="24" t="s">
        <v>133</v>
      </c>
      <c r="L5" s="24">
        <f>COUNTIF(C3:C30, "Wet Willies")</f>
        <v>5</v>
      </c>
      <c r="M5" s="24">
        <f>COUNTIF(D3:D30, "Wet Willies")</f>
        <v>8</v>
      </c>
      <c r="N5" s="23">
        <f t="shared" si="4"/>
        <v>0.38461538461538464</v>
      </c>
      <c r="O5" s="24">
        <f>IF(AND(N5&gt;N4, N5&gt;N3), 3, IF(OR(N5&gt;N4, N5&gt;N3), 2, 1))</f>
        <v>1</v>
      </c>
      <c r="Q5" s="3" t="s">
        <v>38</v>
      </c>
      <c r="R5" s="19">
        <f t="shared" si="0"/>
        <v>2</v>
      </c>
      <c r="S5" s="20">
        <f t="shared" si="1"/>
        <v>2</v>
      </c>
      <c r="T5" s="20">
        <f t="shared" si="2"/>
        <v>0</v>
      </c>
      <c r="U5" s="20">
        <f t="shared" si="3"/>
        <v>0</v>
      </c>
      <c r="V5" s="56" t="b">
        <v>0</v>
      </c>
      <c r="X5" s="24" t="str">
        <f t="shared" si="5"/>
        <v>LG/5M</v>
      </c>
      <c r="Y5" s="24" t="str">
        <f t="shared" si="6"/>
        <v/>
      </c>
      <c r="Z5" s="24" t="str">
        <f t="shared" si="7"/>
        <v/>
      </c>
    </row>
    <row r="6" spans="2:26" ht="14.25" customHeight="1" x14ac:dyDescent="0.45">
      <c r="B6" s="54">
        <v>3</v>
      </c>
      <c r="C6" s="54" t="s">
        <v>57</v>
      </c>
      <c r="D6" s="54" t="s">
        <v>39</v>
      </c>
      <c r="E6" s="54" t="s">
        <v>136</v>
      </c>
      <c r="F6" s="54" t="s">
        <v>155</v>
      </c>
      <c r="G6" s="54">
        <v>2</v>
      </c>
      <c r="H6" s="54">
        <v>2</v>
      </c>
      <c r="I6" s="54">
        <v>1</v>
      </c>
      <c r="Q6" s="3" t="s">
        <v>44</v>
      </c>
      <c r="R6" s="19">
        <f t="shared" si="0"/>
        <v>2</v>
      </c>
      <c r="S6" s="20">
        <f t="shared" si="1"/>
        <v>2</v>
      </c>
      <c r="T6" s="20">
        <f t="shared" si="2"/>
        <v>0</v>
      </c>
      <c r="U6" s="20">
        <f t="shared" si="3"/>
        <v>0</v>
      </c>
      <c r="V6" s="56" t="b">
        <v>0</v>
      </c>
      <c r="X6" s="24" t="str">
        <f t="shared" si="5"/>
        <v>LG/WW</v>
      </c>
      <c r="Y6" s="24" t="str">
        <f t="shared" si="6"/>
        <v/>
      </c>
      <c r="Z6" s="24" t="str">
        <f t="shared" si="7"/>
        <v/>
      </c>
    </row>
    <row r="7" spans="2:26" ht="14.25" customHeight="1" x14ac:dyDescent="0.45">
      <c r="B7" s="54">
        <v>4</v>
      </c>
      <c r="C7" s="54" t="s">
        <v>34</v>
      </c>
      <c r="D7" s="54" t="s">
        <v>57</v>
      </c>
      <c r="E7" s="54" t="s">
        <v>135</v>
      </c>
      <c r="F7" s="54" t="s">
        <v>155</v>
      </c>
      <c r="G7" s="54">
        <v>1</v>
      </c>
      <c r="H7" s="54">
        <v>1</v>
      </c>
      <c r="I7" s="54">
        <v>1</v>
      </c>
      <c r="Q7" s="3" t="s">
        <v>46</v>
      </c>
      <c r="R7" s="19">
        <f t="shared" si="0"/>
        <v>2</v>
      </c>
      <c r="S7" s="20">
        <f t="shared" si="1"/>
        <v>0</v>
      </c>
      <c r="T7" s="20">
        <f t="shared" si="2"/>
        <v>2</v>
      </c>
      <c r="U7" s="20">
        <f t="shared" si="3"/>
        <v>0</v>
      </c>
      <c r="V7" s="56" t="b">
        <v>0</v>
      </c>
      <c r="X7" s="24" t="str">
        <f t="shared" si="5"/>
        <v/>
      </c>
      <c r="Y7" s="24" t="str">
        <f t="shared" si="6"/>
        <v/>
      </c>
      <c r="Z7" s="24" t="str">
        <f t="shared" si="7"/>
        <v>5M/LG</v>
      </c>
    </row>
    <row r="8" spans="2:26" ht="14.25" customHeight="1" x14ac:dyDescent="0.45">
      <c r="B8" s="54">
        <v>5</v>
      </c>
      <c r="C8" s="54" t="s">
        <v>34</v>
      </c>
      <c r="D8" s="54" t="s">
        <v>39</v>
      </c>
      <c r="E8" s="54" t="s">
        <v>63</v>
      </c>
      <c r="F8" s="54" t="s">
        <v>123</v>
      </c>
      <c r="G8" s="54">
        <v>2</v>
      </c>
      <c r="H8" s="54">
        <v>3</v>
      </c>
      <c r="I8" s="54">
        <v>1</v>
      </c>
      <c r="Q8" s="3" t="s">
        <v>51</v>
      </c>
      <c r="R8" s="19">
        <f t="shared" si="0"/>
        <v>1</v>
      </c>
      <c r="S8" s="20">
        <f t="shared" si="1"/>
        <v>0</v>
      </c>
      <c r="T8" s="20">
        <f t="shared" si="2"/>
        <v>1</v>
      </c>
      <c r="U8" s="20">
        <f t="shared" si="3"/>
        <v>0</v>
      </c>
      <c r="V8" s="56" t="b">
        <v>0</v>
      </c>
      <c r="X8" s="24" t="str">
        <f t="shared" si="5"/>
        <v/>
      </c>
      <c r="Y8" s="24" t="str">
        <f t="shared" si="6"/>
        <v/>
      </c>
      <c r="Z8" s="24" t="str">
        <f t="shared" si="7"/>
        <v>5M/WW</v>
      </c>
    </row>
    <row r="9" spans="2:26" ht="14.25" customHeight="1" x14ac:dyDescent="0.45">
      <c r="B9" s="54">
        <v>6</v>
      </c>
      <c r="C9" s="54" t="s">
        <v>57</v>
      </c>
      <c r="D9" s="54" t="s">
        <v>34</v>
      </c>
      <c r="E9" s="54" t="s">
        <v>53</v>
      </c>
      <c r="F9" s="54" t="s">
        <v>175</v>
      </c>
      <c r="G9" s="54">
        <v>1</v>
      </c>
      <c r="H9" s="54">
        <v>1</v>
      </c>
      <c r="I9" s="54">
        <v>1</v>
      </c>
      <c r="Q9" s="3" t="s">
        <v>53</v>
      </c>
      <c r="R9" s="19">
        <f t="shared" si="0"/>
        <v>3</v>
      </c>
      <c r="S9" s="20">
        <f t="shared" si="1"/>
        <v>0</v>
      </c>
      <c r="T9" s="20">
        <f t="shared" si="2"/>
        <v>1</v>
      </c>
      <c r="U9" s="20">
        <f t="shared" si="3"/>
        <v>1</v>
      </c>
      <c r="V9" s="56" t="b">
        <v>0</v>
      </c>
      <c r="X9" s="24" t="str">
        <f t="shared" si="5"/>
        <v>LG/5M</v>
      </c>
      <c r="Y9" s="24" t="str">
        <f t="shared" si="6"/>
        <v/>
      </c>
      <c r="Z9" s="24" t="str">
        <f t="shared" si="7"/>
        <v/>
      </c>
    </row>
    <row r="10" spans="2:26" ht="14.25" customHeight="1" x14ac:dyDescent="0.45">
      <c r="B10" s="54">
        <v>7</v>
      </c>
      <c r="C10" s="54" t="s">
        <v>57</v>
      </c>
      <c r="D10" s="54" t="s">
        <v>39</v>
      </c>
      <c r="E10" s="54" t="s">
        <v>72</v>
      </c>
      <c r="F10" s="54" t="s">
        <v>155</v>
      </c>
      <c r="G10" s="54">
        <v>2</v>
      </c>
      <c r="H10" s="54">
        <v>4</v>
      </c>
      <c r="I10" s="54">
        <v>1</v>
      </c>
      <c r="Q10" s="3" t="s">
        <v>56</v>
      </c>
      <c r="R10" s="19">
        <f t="shared" si="0"/>
        <v>0</v>
      </c>
      <c r="S10" s="20">
        <f t="shared" si="1"/>
        <v>0</v>
      </c>
      <c r="T10" s="20">
        <f t="shared" si="2"/>
        <v>0</v>
      </c>
      <c r="U10" s="20">
        <f t="shared" si="3"/>
        <v>0</v>
      </c>
      <c r="V10" s="56" t="b">
        <v>0</v>
      </c>
      <c r="X10" s="24" t="str">
        <f t="shared" si="5"/>
        <v>LG/WW</v>
      </c>
      <c r="Y10" s="24" t="str">
        <f t="shared" si="6"/>
        <v/>
      </c>
      <c r="Z10" s="24" t="str">
        <f t="shared" si="7"/>
        <v/>
      </c>
    </row>
    <row r="11" spans="2:26" ht="14.25" customHeight="1" x14ac:dyDescent="0.45">
      <c r="B11" s="54">
        <v>8</v>
      </c>
      <c r="C11" s="54" t="s">
        <v>34</v>
      </c>
      <c r="D11" s="54" t="s">
        <v>57</v>
      </c>
      <c r="E11" s="54" t="s">
        <v>38</v>
      </c>
      <c r="F11" s="54" t="s">
        <v>155</v>
      </c>
      <c r="G11" s="54">
        <v>1</v>
      </c>
      <c r="H11" s="54">
        <v>1</v>
      </c>
      <c r="I11" s="54">
        <v>1</v>
      </c>
      <c r="Q11" s="3" t="s">
        <v>60</v>
      </c>
      <c r="R11" s="19">
        <f t="shared" si="0"/>
        <v>3</v>
      </c>
      <c r="S11" s="20">
        <f t="shared" si="1"/>
        <v>1</v>
      </c>
      <c r="T11" s="20">
        <f t="shared" si="2"/>
        <v>2</v>
      </c>
      <c r="U11" s="20">
        <f t="shared" si="3"/>
        <v>0</v>
      </c>
      <c r="V11" s="56" t="b">
        <v>0</v>
      </c>
      <c r="X11" s="24" t="str">
        <f t="shared" si="5"/>
        <v/>
      </c>
      <c r="Y11" s="24" t="str">
        <f t="shared" si="6"/>
        <v/>
      </c>
      <c r="Z11" s="24" t="str">
        <f t="shared" si="7"/>
        <v>5M/LG</v>
      </c>
    </row>
    <row r="12" spans="2:26" ht="14.25" customHeight="1" x14ac:dyDescent="0.45">
      <c r="B12" s="54">
        <v>9</v>
      </c>
      <c r="C12" s="54" t="s">
        <v>39</v>
      </c>
      <c r="D12" s="54" t="s">
        <v>34</v>
      </c>
      <c r="E12" s="54" t="s">
        <v>46</v>
      </c>
      <c r="F12" s="54" t="s">
        <v>123</v>
      </c>
      <c r="G12" s="54">
        <v>1</v>
      </c>
      <c r="H12" s="54">
        <v>1</v>
      </c>
      <c r="I12" s="54">
        <v>1</v>
      </c>
      <c r="Q12" s="3" t="s">
        <v>63</v>
      </c>
      <c r="R12" s="19">
        <f t="shared" si="0"/>
        <v>2</v>
      </c>
      <c r="S12" s="20">
        <f t="shared" si="1"/>
        <v>1</v>
      </c>
      <c r="T12" s="20">
        <f t="shared" si="2"/>
        <v>1</v>
      </c>
      <c r="U12" s="20">
        <f t="shared" si="3"/>
        <v>0</v>
      </c>
      <c r="V12" s="56" t="b">
        <v>0</v>
      </c>
      <c r="X12" s="24" t="str">
        <f t="shared" si="5"/>
        <v/>
      </c>
      <c r="Y12" s="24" t="str">
        <f t="shared" si="6"/>
        <v>WW/5M</v>
      </c>
      <c r="Z12" s="24" t="str">
        <f t="shared" si="7"/>
        <v/>
      </c>
    </row>
    <row r="13" spans="2:26" ht="14.25" customHeight="1" x14ac:dyDescent="0.45">
      <c r="B13" s="54">
        <v>10</v>
      </c>
      <c r="C13" s="54" t="s">
        <v>57</v>
      </c>
      <c r="D13" s="54" t="s">
        <v>39</v>
      </c>
      <c r="E13" s="54" t="s">
        <v>72</v>
      </c>
      <c r="F13" s="54" t="s">
        <v>155</v>
      </c>
      <c r="G13" s="54">
        <v>1</v>
      </c>
      <c r="H13" s="54">
        <v>1</v>
      </c>
      <c r="I13" s="54">
        <v>1</v>
      </c>
      <c r="Q13" s="3" t="s">
        <v>135</v>
      </c>
      <c r="R13" s="19">
        <f t="shared" si="0"/>
        <v>1</v>
      </c>
      <c r="S13" s="20">
        <f t="shared" si="1"/>
        <v>1</v>
      </c>
      <c r="T13" s="20">
        <f t="shared" si="2"/>
        <v>0</v>
      </c>
      <c r="U13" s="20">
        <f t="shared" si="3"/>
        <v>0</v>
      </c>
      <c r="V13" s="56" t="b">
        <v>0</v>
      </c>
      <c r="X13" s="24" t="str">
        <f t="shared" si="5"/>
        <v>LG/WW</v>
      </c>
      <c r="Y13" s="24" t="str">
        <f t="shared" si="6"/>
        <v/>
      </c>
      <c r="Z13" s="24" t="str">
        <f t="shared" si="7"/>
        <v/>
      </c>
    </row>
    <row r="14" spans="2:26" ht="14.25" customHeight="1" x14ac:dyDescent="0.45">
      <c r="B14" s="54">
        <v>11</v>
      </c>
      <c r="C14" s="54" t="s">
        <v>57</v>
      </c>
      <c r="D14" s="54" t="s">
        <v>34</v>
      </c>
      <c r="E14" s="54" t="s">
        <v>72</v>
      </c>
      <c r="F14" s="54" t="s">
        <v>155</v>
      </c>
      <c r="G14" s="54">
        <v>2</v>
      </c>
      <c r="H14" s="54">
        <v>2</v>
      </c>
      <c r="I14" s="54">
        <v>2</v>
      </c>
      <c r="Q14" s="3" t="s">
        <v>136</v>
      </c>
      <c r="R14" s="19">
        <f t="shared" si="0"/>
        <v>1</v>
      </c>
      <c r="S14" s="20">
        <f t="shared" si="1"/>
        <v>1</v>
      </c>
      <c r="T14" s="20">
        <f t="shared" si="2"/>
        <v>0</v>
      </c>
      <c r="U14" s="20">
        <f t="shared" si="3"/>
        <v>0</v>
      </c>
      <c r="V14" s="56" t="b">
        <v>0</v>
      </c>
      <c r="X14" s="24" t="str">
        <f t="shared" si="5"/>
        <v>LG/5M</v>
      </c>
      <c r="Y14" s="24" t="str">
        <f t="shared" si="6"/>
        <v/>
      </c>
      <c r="Z14" s="24" t="str">
        <f t="shared" si="7"/>
        <v/>
      </c>
    </row>
    <row r="15" spans="2:26" ht="14.25" customHeight="1" x14ac:dyDescent="0.45">
      <c r="B15" s="54">
        <v>12</v>
      </c>
      <c r="C15" s="54" t="s">
        <v>57</v>
      </c>
      <c r="D15" s="54" t="s">
        <v>39</v>
      </c>
      <c r="E15" s="54" t="s">
        <v>72</v>
      </c>
      <c r="F15" s="54" t="s">
        <v>155</v>
      </c>
      <c r="G15" s="54">
        <v>3</v>
      </c>
      <c r="H15" s="54">
        <v>2</v>
      </c>
      <c r="I15" s="54">
        <v>3</v>
      </c>
      <c r="Q15" s="3" t="s">
        <v>72</v>
      </c>
      <c r="R15" s="19">
        <f t="shared" si="0"/>
        <v>6</v>
      </c>
      <c r="S15" s="20">
        <f t="shared" si="1"/>
        <v>4</v>
      </c>
      <c r="T15" s="20">
        <f t="shared" si="2"/>
        <v>0</v>
      </c>
      <c r="U15" s="20">
        <f t="shared" si="3"/>
        <v>1</v>
      </c>
      <c r="V15" s="56" t="b">
        <v>0</v>
      </c>
      <c r="X15" s="24" t="str">
        <f t="shared" si="5"/>
        <v>LG/WW</v>
      </c>
      <c r="Y15" s="24" t="str">
        <f t="shared" si="6"/>
        <v/>
      </c>
      <c r="Z15" s="24" t="str">
        <f t="shared" si="7"/>
        <v/>
      </c>
    </row>
    <row r="16" spans="2:26" ht="14.25" customHeight="1" x14ac:dyDescent="0.45">
      <c r="B16" s="54">
        <v>13</v>
      </c>
      <c r="C16" s="54" t="s">
        <v>34</v>
      </c>
      <c r="D16" s="54" t="s">
        <v>57</v>
      </c>
      <c r="E16" s="54" t="s">
        <v>63</v>
      </c>
      <c r="F16" s="54" t="s">
        <v>155</v>
      </c>
      <c r="G16" s="54">
        <v>1</v>
      </c>
      <c r="H16" s="54">
        <v>1</v>
      </c>
      <c r="I16" s="54">
        <v>1</v>
      </c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6" t="b">
        <v>0</v>
      </c>
      <c r="X16" s="24" t="str">
        <f t="shared" si="5"/>
        <v/>
      </c>
      <c r="Y16" s="24" t="str">
        <f t="shared" si="6"/>
        <v/>
      </c>
      <c r="Z16" s="24" t="str">
        <f t="shared" si="7"/>
        <v>5M/LG</v>
      </c>
    </row>
    <row r="17" spans="2:26" ht="14.25" customHeight="1" x14ac:dyDescent="0.45">
      <c r="B17" s="54">
        <v>14</v>
      </c>
      <c r="C17" s="54" t="s">
        <v>34</v>
      </c>
      <c r="D17" s="54" t="s">
        <v>39</v>
      </c>
      <c r="E17" s="54" t="s">
        <v>60</v>
      </c>
      <c r="F17" s="54" t="s">
        <v>155</v>
      </c>
      <c r="G17" s="54">
        <v>2</v>
      </c>
      <c r="H17" s="54">
        <v>3</v>
      </c>
      <c r="I17" s="54">
        <v>1</v>
      </c>
      <c r="Q17" s="3" t="s">
        <v>79</v>
      </c>
      <c r="R17" s="19">
        <f t="shared" si="0"/>
        <v>0</v>
      </c>
      <c r="S17" s="20">
        <f t="shared" si="1"/>
        <v>0</v>
      </c>
      <c r="T17" s="20">
        <f t="shared" si="2"/>
        <v>0</v>
      </c>
      <c r="U17" s="20">
        <f t="shared" si="3"/>
        <v>0</v>
      </c>
      <c r="V17" s="56" t="b">
        <v>0</v>
      </c>
      <c r="X17" s="24" t="str">
        <f t="shared" si="5"/>
        <v/>
      </c>
      <c r="Y17" s="24" t="str">
        <f t="shared" si="6"/>
        <v/>
      </c>
      <c r="Z17" s="24" t="str">
        <f t="shared" si="7"/>
        <v>5M/WW</v>
      </c>
    </row>
    <row r="18" spans="2:26" ht="14.25" customHeight="1" x14ac:dyDescent="0.45">
      <c r="B18" s="54">
        <v>15</v>
      </c>
      <c r="C18" s="54" t="s">
        <v>57</v>
      </c>
      <c r="D18" s="54" t="s">
        <v>34</v>
      </c>
      <c r="E18" s="54" t="s">
        <v>53</v>
      </c>
      <c r="F18" s="54" t="s">
        <v>123</v>
      </c>
      <c r="G18" s="54">
        <v>1</v>
      </c>
      <c r="H18" s="54">
        <v>1</v>
      </c>
      <c r="I18" s="54">
        <v>1</v>
      </c>
      <c r="Q18" s="40" t="s">
        <v>149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6" t="b">
        <v>0</v>
      </c>
      <c r="X18" s="24" t="str">
        <f t="shared" si="5"/>
        <v>LG/5M</v>
      </c>
      <c r="Y18" s="24" t="str">
        <f t="shared" si="6"/>
        <v/>
      </c>
      <c r="Z18" s="24" t="str">
        <f t="shared" si="7"/>
        <v/>
      </c>
    </row>
    <row r="19" spans="2:26" ht="14.25" customHeight="1" x14ac:dyDescent="0.45">
      <c r="B19" s="54">
        <v>16</v>
      </c>
      <c r="C19" s="54" t="s">
        <v>39</v>
      </c>
      <c r="D19" s="54" t="s">
        <v>57</v>
      </c>
      <c r="E19" s="54" t="s">
        <v>44</v>
      </c>
      <c r="F19" s="54" t="s">
        <v>155</v>
      </c>
      <c r="G19" s="54">
        <v>1</v>
      </c>
      <c r="H19" s="54">
        <v>1</v>
      </c>
      <c r="I19" s="54">
        <v>1</v>
      </c>
      <c r="S19" s="20"/>
      <c r="T19" s="20"/>
      <c r="U19" s="20"/>
      <c r="X19" s="24" t="str">
        <f t="shared" si="5"/>
        <v/>
      </c>
      <c r="Y19" s="24" t="str">
        <f t="shared" si="6"/>
        <v>WW/LG</v>
      </c>
      <c r="Z19" s="24" t="str">
        <f t="shared" si="7"/>
        <v/>
      </c>
    </row>
    <row r="20" spans="2:26" ht="14.25" customHeight="1" x14ac:dyDescent="0.45">
      <c r="B20" s="54">
        <v>17</v>
      </c>
      <c r="C20" s="54" t="s">
        <v>39</v>
      </c>
      <c r="D20" s="54" t="s">
        <v>34</v>
      </c>
      <c r="E20" s="54" t="s">
        <v>51</v>
      </c>
      <c r="F20" s="54" t="s">
        <v>123</v>
      </c>
      <c r="G20" s="54">
        <v>2</v>
      </c>
      <c r="H20" s="54">
        <v>2</v>
      </c>
      <c r="I20" s="54">
        <v>1</v>
      </c>
      <c r="X20" s="24" t="str">
        <f t="shared" si="5"/>
        <v/>
      </c>
      <c r="Y20" s="24" t="str">
        <f t="shared" si="6"/>
        <v>WW/5M</v>
      </c>
      <c r="Z20" s="24" t="str">
        <f t="shared" si="7"/>
        <v/>
      </c>
    </row>
    <row r="21" spans="2:26" ht="14.25" customHeight="1" x14ac:dyDescent="0.45">
      <c r="B21" s="54">
        <v>18</v>
      </c>
      <c r="C21" s="54" t="s">
        <v>39</v>
      </c>
      <c r="D21" s="54" t="s">
        <v>57</v>
      </c>
      <c r="E21" s="54" t="s">
        <v>44</v>
      </c>
      <c r="F21" s="54" t="s">
        <v>155</v>
      </c>
      <c r="G21" s="54">
        <v>3</v>
      </c>
      <c r="H21" s="54">
        <v>2</v>
      </c>
      <c r="I21" s="54">
        <v>1</v>
      </c>
      <c r="X21" s="24" t="str">
        <f t="shared" si="5"/>
        <v/>
      </c>
      <c r="Y21" s="24" t="str">
        <f t="shared" si="6"/>
        <v>WW/LG</v>
      </c>
      <c r="Z21" s="24" t="str">
        <f t="shared" si="7"/>
        <v/>
      </c>
    </row>
    <row r="22" spans="2:26" ht="14.25" customHeight="1" x14ac:dyDescent="0.45">
      <c r="B22" s="54">
        <v>19</v>
      </c>
      <c r="C22" s="54" t="s">
        <v>34</v>
      </c>
      <c r="D22" s="54" t="s">
        <v>39</v>
      </c>
      <c r="E22" s="54" t="s">
        <v>60</v>
      </c>
      <c r="F22" s="54" t="s">
        <v>123</v>
      </c>
      <c r="G22" s="54">
        <v>1</v>
      </c>
      <c r="H22" s="54">
        <v>1</v>
      </c>
      <c r="I22" s="54">
        <v>1</v>
      </c>
      <c r="X22" s="24" t="str">
        <f t="shared" si="5"/>
        <v/>
      </c>
      <c r="Y22" s="24" t="str">
        <f t="shared" si="6"/>
        <v/>
      </c>
      <c r="Z22" s="24" t="str">
        <f t="shared" si="7"/>
        <v>5M/WW</v>
      </c>
    </row>
    <row r="23" spans="2:26" ht="14.25" customHeight="1" x14ac:dyDescent="0.45">
      <c r="B23" s="54">
        <v>20</v>
      </c>
      <c r="C23" s="54" t="s">
        <v>34</v>
      </c>
      <c r="D23" s="54" t="s">
        <v>57</v>
      </c>
      <c r="E23" s="54" t="s">
        <v>60</v>
      </c>
      <c r="F23" s="54" t="s">
        <v>123</v>
      </c>
      <c r="G23" s="54">
        <v>2</v>
      </c>
      <c r="H23" s="54">
        <v>3</v>
      </c>
      <c r="I23" s="54">
        <v>2</v>
      </c>
      <c r="Q23" s="3"/>
      <c r="R23" s="40" t="str">
        <f>IF($V3, CHAR(34)&amp;"Did not Play"&amp;CHAR(34), R3)&amp;","</f>
        <v>0,</v>
      </c>
      <c r="S23" s="40" t="str">
        <f t="shared" ref="S23:U23" si="8">IF($V3, CHAR(34)&amp;"Did not Play"&amp;CHAR(34), S3)&amp;","</f>
        <v>0,</v>
      </c>
      <c r="T23" s="40" t="str">
        <f t="shared" si="8"/>
        <v>0,</v>
      </c>
      <c r="U23" s="40" t="str">
        <f t="shared" si="8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>5M/LG</v>
      </c>
    </row>
    <row r="24" spans="2:26" ht="14.25" customHeight="1" x14ac:dyDescent="0.45">
      <c r="B24" s="54">
        <v>21</v>
      </c>
      <c r="C24" s="54" t="s">
        <v>39</v>
      </c>
      <c r="D24" s="54" t="s">
        <v>34</v>
      </c>
      <c r="E24" s="54" t="s">
        <v>46</v>
      </c>
      <c r="F24" s="54" t="s">
        <v>123</v>
      </c>
      <c r="G24" s="54">
        <v>1</v>
      </c>
      <c r="H24" s="54">
        <v>1</v>
      </c>
      <c r="I24" s="54">
        <v>1</v>
      </c>
      <c r="R24" s="40" t="str">
        <f t="shared" ref="R24:U37" si="9">IF($V4, CHAR(34)&amp;"Did not Play"&amp;CHAR(34), R4)&amp;","</f>
        <v>0,</v>
      </c>
      <c r="S24" s="40" t="str">
        <f t="shared" si="9"/>
        <v>0,</v>
      </c>
      <c r="T24" s="40" t="str">
        <f t="shared" si="9"/>
        <v>0,</v>
      </c>
      <c r="U24" s="40" t="str">
        <f t="shared" si="9"/>
        <v>0,</v>
      </c>
      <c r="X24" s="24" t="str">
        <f t="shared" si="5"/>
        <v/>
      </c>
      <c r="Y24" s="24" t="str">
        <f t="shared" si="6"/>
        <v>WW/5M</v>
      </c>
      <c r="Z24" s="24" t="str">
        <f t="shared" si="7"/>
        <v/>
      </c>
    </row>
    <row r="25" spans="2:26" ht="14.25" customHeight="1" x14ac:dyDescent="0.45">
      <c r="B25" s="54"/>
      <c r="C25" s="54"/>
      <c r="D25" s="54"/>
      <c r="E25" s="54"/>
      <c r="F25" s="54"/>
      <c r="G25" s="54"/>
      <c r="H25" s="54"/>
      <c r="I25" s="54"/>
      <c r="Q25" s="9"/>
      <c r="R25" s="40" t="str">
        <f t="shared" si="9"/>
        <v>2,</v>
      </c>
      <c r="S25" s="40" t="str">
        <f t="shared" si="9"/>
        <v>2,</v>
      </c>
      <c r="T25" s="40" t="str">
        <f t="shared" si="9"/>
        <v>0,</v>
      </c>
      <c r="U25" s="40" t="str">
        <f t="shared" si="9"/>
        <v>0,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26" ht="14.25" customHeight="1" x14ac:dyDescent="0.45">
      <c r="B26" s="54"/>
      <c r="C26" s="54"/>
      <c r="D26" s="54"/>
      <c r="E26" s="54"/>
      <c r="F26" s="54"/>
      <c r="G26" s="54"/>
      <c r="H26" s="54"/>
      <c r="I26" s="54"/>
      <c r="Q26" s="26"/>
      <c r="R26" s="40" t="str">
        <f t="shared" si="9"/>
        <v>2,</v>
      </c>
      <c r="S26" s="40" t="str">
        <f t="shared" si="9"/>
        <v>2,</v>
      </c>
      <c r="T26" s="40" t="str">
        <f t="shared" si="9"/>
        <v>0,</v>
      </c>
      <c r="U26" s="40" t="str">
        <f t="shared" si="9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26" ht="14.25" customHeight="1" x14ac:dyDescent="0.45">
      <c r="B27" s="54"/>
      <c r="C27" s="54"/>
      <c r="D27" s="54"/>
      <c r="E27" s="54"/>
      <c r="F27" s="54"/>
      <c r="G27" s="54"/>
      <c r="H27" s="54"/>
      <c r="I27" s="54"/>
      <c r="R27" s="40" t="str">
        <f t="shared" si="9"/>
        <v>2,</v>
      </c>
      <c r="S27" s="40" t="str">
        <f t="shared" si="9"/>
        <v>0,</v>
      </c>
      <c r="T27" s="40" t="str">
        <f t="shared" si="9"/>
        <v>2,</v>
      </c>
      <c r="U27" s="40" t="str">
        <f t="shared" si="9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26" ht="14.25" customHeight="1" x14ac:dyDescent="0.45">
      <c r="B28" s="54"/>
      <c r="C28" s="54"/>
      <c r="D28" s="54"/>
      <c r="E28" s="54"/>
      <c r="F28" s="54"/>
      <c r="G28" s="54"/>
      <c r="H28" s="54"/>
      <c r="I28" s="54"/>
      <c r="R28" s="40" t="str">
        <f t="shared" si="9"/>
        <v>1,</v>
      </c>
      <c r="S28" s="40" t="str">
        <f t="shared" si="9"/>
        <v>0,</v>
      </c>
      <c r="T28" s="40" t="str">
        <f t="shared" si="9"/>
        <v>1,</v>
      </c>
      <c r="U28" s="40" t="str">
        <f t="shared" si="9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26" ht="14.25" customHeight="1" x14ac:dyDescent="0.45">
      <c r="E29" s="25"/>
      <c r="F29" s="24"/>
      <c r="G29" s="24"/>
      <c r="H29" s="24"/>
      <c r="I29" s="24"/>
      <c r="R29" s="40" t="str">
        <f t="shared" si="9"/>
        <v>3,</v>
      </c>
      <c r="S29" s="40" t="str">
        <f t="shared" si="9"/>
        <v>0,</v>
      </c>
      <c r="T29" s="40" t="str">
        <f t="shared" si="9"/>
        <v>1,</v>
      </c>
      <c r="U29" s="40" t="str">
        <f t="shared" si="9"/>
        <v>1,</v>
      </c>
    </row>
    <row r="30" spans="2:26" ht="14.25" customHeight="1" x14ac:dyDescent="0.45">
      <c r="E30" s="25"/>
      <c r="F30" s="24"/>
      <c r="G30" s="24"/>
      <c r="H30" s="24"/>
      <c r="I30" s="24"/>
      <c r="R30" s="40" t="str">
        <f t="shared" si="9"/>
        <v>0,</v>
      </c>
      <c r="S30" s="40" t="str">
        <f t="shared" si="9"/>
        <v>0,</v>
      </c>
      <c r="T30" s="40" t="str">
        <f t="shared" si="9"/>
        <v>0,</v>
      </c>
      <c r="U30" s="40" t="str">
        <f t="shared" si="9"/>
        <v>0,</v>
      </c>
    </row>
    <row r="31" spans="2:26" ht="14.25" customHeight="1" x14ac:dyDescent="0.45">
      <c r="R31" s="40" t="str">
        <f t="shared" si="9"/>
        <v>3,</v>
      </c>
      <c r="S31" s="40" t="str">
        <f t="shared" si="9"/>
        <v>1,</v>
      </c>
      <c r="T31" s="40" t="str">
        <f t="shared" si="9"/>
        <v>2,</v>
      </c>
      <c r="U31" s="40" t="str">
        <f t="shared" si="9"/>
        <v>0,</v>
      </c>
    </row>
    <row r="32" spans="2:26" ht="14.25" customHeight="1" x14ac:dyDescent="0.45">
      <c r="R32" s="40" t="str">
        <f t="shared" si="9"/>
        <v>2,</v>
      </c>
      <c r="S32" s="40" t="str">
        <f t="shared" si="9"/>
        <v>1,</v>
      </c>
      <c r="T32" s="40" t="str">
        <f t="shared" si="9"/>
        <v>1,</v>
      </c>
      <c r="U32" s="40" t="str">
        <f t="shared" si="9"/>
        <v>0,</v>
      </c>
    </row>
    <row r="33" spans="17:21" ht="14.25" customHeight="1" x14ac:dyDescent="0.45">
      <c r="R33" s="40" t="str">
        <f t="shared" si="9"/>
        <v>1,</v>
      </c>
      <c r="S33" s="40" t="str">
        <f t="shared" si="9"/>
        <v>1,</v>
      </c>
      <c r="T33" s="40" t="str">
        <f t="shared" si="9"/>
        <v>0,</v>
      </c>
      <c r="U33" s="40" t="str">
        <f t="shared" si="9"/>
        <v>0,</v>
      </c>
    </row>
    <row r="34" spans="17:21" ht="14.25" customHeight="1" x14ac:dyDescent="0.45">
      <c r="R34" s="40" t="str">
        <f t="shared" si="9"/>
        <v>1,</v>
      </c>
      <c r="S34" s="40" t="str">
        <f t="shared" si="9"/>
        <v>1,</v>
      </c>
      <c r="T34" s="40" t="str">
        <f t="shared" si="9"/>
        <v>0,</v>
      </c>
      <c r="U34" s="40" t="str">
        <f t="shared" si="9"/>
        <v>0,</v>
      </c>
    </row>
    <row r="35" spans="17:21" ht="14.25" customHeight="1" x14ac:dyDescent="0.45">
      <c r="R35" s="40" t="str">
        <f t="shared" si="9"/>
        <v>6,</v>
      </c>
      <c r="S35" s="40" t="str">
        <f t="shared" si="9"/>
        <v>4,</v>
      </c>
      <c r="T35" s="40" t="str">
        <f t="shared" si="9"/>
        <v>0,</v>
      </c>
      <c r="U35" s="40" t="str">
        <f t="shared" si="9"/>
        <v>1,</v>
      </c>
    </row>
    <row r="36" spans="17:21" ht="14.25" customHeight="1" x14ac:dyDescent="0.45">
      <c r="R36" s="40" t="str">
        <f t="shared" si="9"/>
        <v>0,</v>
      </c>
      <c r="S36" s="40" t="str">
        <f t="shared" si="9"/>
        <v>0,</v>
      </c>
      <c r="T36" s="40" t="str">
        <f t="shared" si="9"/>
        <v>0,</v>
      </c>
      <c r="U36" s="40" t="str">
        <f t="shared" si="9"/>
        <v>0,</v>
      </c>
    </row>
    <row r="37" spans="17:21" ht="14.25" customHeight="1" x14ac:dyDescent="0.45">
      <c r="R37" s="40" t="str">
        <f t="shared" si="9"/>
        <v>0,</v>
      </c>
      <c r="S37" s="40" t="str">
        <f t="shared" si="9"/>
        <v>0,</v>
      </c>
      <c r="T37" s="40" t="str">
        <f t="shared" si="9"/>
        <v>0,</v>
      </c>
      <c r="U37" s="40" t="str">
        <f t="shared" si="9"/>
        <v>0,</v>
      </c>
    </row>
    <row r="38" spans="17:21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76" t="s">
        <v>160</v>
      </c>
      <c r="R41" s="76"/>
      <c r="S41" s="76"/>
      <c r="T41" s="19"/>
      <c r="U41" s="19"/>
    </row>
    <row r="42" spans="17:21" ht="14.25" customHeight="1" x14ac:dyDescent="0.45">
      <c r="Q42" s="76"/>
      <c r="R42" s="76"/>
      <c r="S42" s="76"/>
    </row>
    <row r="43" spans="17:21" ht="14.25" customHeight="1" x14ac:dyDescent="0.45">
      <c r="Q43" s="40" t="str">
        <f>CHAR(34)&amp;"Date"&amp;CHAR(34)&amp;":["&amp;CHAR(34)&amp;"2-May"&amp;CHAR(34)&amp;"],"</f>
        <v>"Date":["2-May"],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"Points":[0,0,2,2,2,1,3,0,3,2,1,1,6,0,0,0],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"Finishes":[0,0,2,2,0,0,0,0,1,1,1,1,4,0,0,0],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"Midrange":[0,0,0,0,2,1,1,0,2,1,0,0,0,0,0,0],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"ThreePointers":[0,0,0,0,0,0,1,0,0,0,0,0,1,0,0,0]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" footer="0"/>
  <pageSetup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3E675-E6B7-4017-B5F8-88F03004023F}">
  <sheetPr codeName="Sheet11"/>
  <dimension ref="B1:Z1000"/>
  <sheetViews>
    <sheetView zoomScale="85" zoomScaleNormal="85" workbookViewId="0">
      <selection activeCell="K31" sqref="A1:XFD1048576"/>
    </sheetView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26" ht="14.25" customHeight="1" x14ac:dyDescent="0.45"/>
    <row r="2" spans="2:26" ht="14.25" customHeight="1" x14ac:dyDescent="0.45">
      <c r="B2" s="24" t="s">
        <v>121</v>
      </c>
      <c r="C2" s="4">
        <v>45049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163</v>
      </c>
    </row>
    <row r="3" spans="2:26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138</v>
      </c>
      <c r="K3" s="24" t="s">
        <v>132</v>
      </c>
      <c r="L3" s="24">
        <f>COUNTIF(C3:C30, "Loose Gooses")</f>
        <v>7</v>
      </c>
      <c r="M3" s="24">
        <f>COUNTIF(D3:D30, "Loose Gooses")</f>
        <v>8</v>
      </c>
      <c r="N3" s="23">
        <f>L3/(L3+M3)</f>
        <v>0.46666666666666667</v>
      </c>
      <c r="O3" s="24">
        <f>IF(AND(N3&gt;N4, N3&gt;N5), 3, IF(OR(N3&gt;N4, N3&gt;N5), 2, 1))</f>
        <v>2</v>
      </c>
      <c r="Q3" s="3" t="s">
        <v>33</v>
      </c>
      <c r="R3" s="19">
        <f t="shared" ref="R3:R18" si="0">COUNTIF($E$3:$E$27, Q3)+U3</f>
        <v>0</v>
      </c>
      <c r="S3" s="20">
        <f t="shared" ref="S3:S18" si="1">COUNTIFS($E$3:$E$27, $Q3,$F$3:$F$27,"Finish")</f>
        <v>0</v>
      </c>
      <c r="T3" s="20">
        <f t="shared" ref="T3:T18" si="2">COUNTIFS($E$3:$E$27, $Q3,$F$3:$F$27,"Midrange")</f>
        <v>0</v>
      </c>
      <c r="U3" s="20">
        <f t="shared" ref="U3:U18" si="3">COUNTIFS($E$3:$E$27, $Q3,$F$3:$F$27,"Three Pointer")</f>
        <v>0</v>
      </c>
      <c r="V3" s="56" t="b">
        <v>0</v>
      </c>
      <c r="X3" s="5" t="s">
        <v>132</v>
      </c>
      <c r="Y3" s="5" t="s">
        <v>133</v>
      </c>
      <c r="Z3" s="5" t="s">
        <v>134</v>
      </c>
    </row>
    <row r="4" spans="2:26" ht="14.25" customHeight="1" x14ac:dyDescent="0.5">
      <c r="B4" s="75">
        <v>1</v>
      </c>
      <c r="C4" s="75" t="s">
        <v>57</v>
      </c>
      <c r="D4" s="75" t="s">
        <v>39</v>
      </c>
      <c r="E4" s="75" t="s">
        <v>53</v>
      </c>
      <c r="F4" s="75" t="s">
        <v>175</v>
      </c>
      <c r="G4" s="75">
        <v>1</v>
      </c>
      <c r="H4" s="75">
        <v>1</v>
      </c>
      <c r="I4" s="75">
        <v>1</v>
      </c>
      <c r="K4" s="24" t="s">
        <v>134</v>
      </c>
      <c r="L4" s="24">
        <f>COUNTIF(C3:C30, "5 Musketeers")</f>
        <v>12</v>
      </c>
      <c r="M4" s="24">
        <f>COUNTIF(D3:D30, "5 Musketeers")</f>
        <v>5</v>
      </c>
      <c r="N4" s="23">
        <f t="shared" ref="N4:N5" si="4">L4/(L4+M4)</f>
        <v>0.70588235294117652</v>
      </c>
      <c r="O4" s="24">
        <f>IF(AND(N4&gt;N3, N4&gt;N5), 3, IF(OR(N4&gt;N3, N4&gt;N5), 2, 1))</f>
        <v>3</v>
      </c>
      <c r="Q4" s="3" t="s">
        <v>36</v>
      </c>
      <c r="R4" s="19">
        <f t="shared" si="0"/>
        <v>1</v>
      </c>
      <c r="S4" s="20">
        <f t="shared" si="1"/>
        <v>1</v>
      </c>
      <c r="T4" s="20">
        <f t="shared" si="2"/>
        <v>0</v>
      </c>
      <c r="U4" s="20">
        <f t="shared" si="3"/>
        <v>0</v>
      </c>
      <c r="V4" s="56" t="b">
        <v>0</v>
      </c>
      <c r="X4" s="24" t="str">
        <f t="shared" ref="X4:X28" si="5">IF(AND(C4="Loose Gooses",D4="Wet Willies"),"LG/WW", IF(AND(C4="Loose Gooses",D4="5 Musketeers"),"LG/5M", ""))</f>
        <v>LG/WW</v>
      </c>
      <c r="Y4" s="24" t="str">
        <f t="shared" ref="Y4:Y28" si="6">IF(AND(C4="Wet Willies",D4="Loose Gooses"),"WW/LG", IF(AND(C4="Wet Willies",D4="5 Musketeers"),"WW/5M", ""))</f>
        <v/>
      </c>
      <c r="Z4" s="24" t="str">
        <f t="shared" ref="Z4:Z28" si="7">IF(AND(C4="5 Musketeers",D4="Loose Gooses"),"5M/LG", IF(AND($C4="5 Musketeers",$D4="Wet Willies"),"5M/WW", ""))</f>
        <v/>
      </c>
    </row>
    <row r="5" spans="2:26" ht="14.25" customHeight="1" x14ac:dyDescent="0.5">
      <c r="B5" s="75">
        <v>2</v>
      </c>
      <c r="C5" s="75" t="s">
        <v>34</v>
      </c>
      <c r="D5" s="75" t="s">
        <v>57</v>
      </c>
      <c r="E5" s="75" t="s">
        <v>38</v>
      </c>
      <c r="F5" s="75" t="s">
        <v>155</v>
      </c>
      <c r="G5" s="75">
        <v>1</v>
      </c>
      <c r="H5" s="75">
        <v>1</v>
      </c>
      <c r="I5" s="75">
        <v>1</v>
      </c>
      <c r="K5" s="24" t="s">
        <v>133</v>
      </c>
      <c r="L5" s="24">
        <f>COUNTIF(C3:C30, "Wet Willies")</f>
        <v>4</v>
      </c>
      <c r="M5" s="24">
        <f>COUNTIF(D3:D30, "Wet Willies")</f>
        <v>10</v>
      </c>
      <c r="N5" s="23">
        <f t="shared" si="4"/>
        <v>0.2857142857142857</v>
      </c>
      <c r="O5" s="24">
        <f>IF(AND(N5&gt;N4, N5&gt;N3), 3, IF(OR(N5&gt;N4, N5&gt;N3), 2, 1))</f>
        <v>1</v>
      </c>
      <c r="Q5" s="3" t="s">
        <v>38</v>
      </c>
      <c r="R5" s="19">
        <f t="shared" si="0"/>
        <v>6</v>
      </c>
      <c r="S5" s="20">
        <f t="shared" si="1"/>
        <v>6</v>
      </c>
      <c r="T5" s="20">
        <f t="shared" si="2"/>
        <v>0</v>
      </c>
      <c r="U5" s="20">
        <f t="shared" si="3"/>
        <v>0</v>
      </c>
      <c r="V5" s="56" t="b">
        <v>0</v>
      </c>
      <c r="X5" s="24" t="str">
        <f t="shared" si="5"/>
        <v/>
      </c>
      <c r="Y5" s="24" t="str">
        <f t="shared" si="6"/>
        <v/>
      </c>
      <c r="Z5" s="24" t="str">
        <f t="shared" si="7"/>
        <v>5M/LG</v>
      </c>
    </row>
    <row r="6" spans="2:26" ht="14.25" customHeight="1" x14ac:dyDescent="0.5">
      <c r="B6" s="75">
        <v>3</v>
      </c>
      <c r="C6" s="75" t="s">
        <v>34</v>
      </c>
      <c r="D6" s="75" t="s">
        <v>39</v>
      </c>
      <c r="E6" s="75" t="s">
        <v>135</v>
      </c>
      <c r="F6" s="75" t="s">
        <v>155</v>
      </c>
      <c r="G6" s="75">
        <v>2</v>
      </c>
      <c r="H6" s="75">
        <v>2</v>
      </c>
      <c r="I6" s="75">
        <v>1</v>
      </c>
      <c r="Q6" s="3" t="s">
        <v>44</v>
      </c>
      <c r="R6" s="19">
        <f t="shared" si="0"/>
        <v>2</v>
      </c>
      <c r="S6" s="20">
        <f t="shared" si="1"/>
        <v>2</v>
      </c>
      <c r="T6" s="20">
        <f t="shared" si="2"/>
        <v>0</v>
      </c>
      <c r="U6" s="20">
        <f t="shared" si="3"/>
        <v>0</v>
      </c>
      <c r="V6" s="56" t="b">
        <v>0</v>
      </c>
      <c r="X6" s="24" t="str">
        <f t="shared" si="5"/>
        <v/>
      </c>
      <c r="Y6" s="24" t="str">
        <f t="shared" si="6"/>
        <v/>
      </c>
      <c r="Z6" s="24" t="str">
        <f t="shared" si="7"/>
        <v>5M/WW</v>
      </c>
    </row>
    <row r="7" spans="2:26" ht="14.25" customHeight="1" x14ac:dyDescent="0.5">
      <c r="B7" s="75">
        <v>4</v>
      </c>
      <c r="C7" s="75" t="s">
        <v>34</v>
      </c>
      <c r="D7" s="75" t="s">
        <v>57</v>
      </c>
      <c r="E7" s="75" t="s">
        <v>38</v>
      </c>
      <c r="F7" s="75" t="s">
        <v>155</v>
      </c>
      <c r="G7" s="75">
        <v>3</v>
      </c>
      <c r="H7" s="75">
        <v>2</v>
      </c>
      <c r="I7" s="75">
        <v>1</v>
      </c>
      <c r="Q7" s="3" t="s">
        <v>46</v>
      </c>
      <c r="R7" s="19">
        <f t="shared" si="0"/>
        <v>1</v>
      </c>
      <c r="S7" s="20">
        <f t="shared" si="1"/>
        <v>0</v>
      </c>
      <c r="T7" s="20">
        <f t="shared" si="2"/>
        <v>1</v>
      </c>
      <c r="U7" s="20">
        <f t="shared" si="3"/>
        <v>0</v>
      </c>
      <c r="V7" s="56" t="b">
        <v>0</v>
      </c>
      <c r="X7" s="24" t="str">
        <f t="shared" si="5"/>
        <v/>
      </c>
      <c r="Y7" s="24" t="str">
        <f t="shared" si="6"/>
        <v/>
      </c>
      <c r="Z7" s="24" t="str">
        <f t="shared" si="7"/>
        <v>5M/LG</v>
      </c>
    </row>
    <row r="8" spans="2:26" ht="14.25" customHeight="1" x14ac:dyDescent="0.5">
      <c r="B8" s="75">
        <v>5</v>
      </c>
      <c r="C8" s="75" t="s">
        <v>39</v>
      </c>
      <c r="D8" s="75" t="s">
        <v>34</v>
      </c>
      <c r="E8" s="75" t="s">
        <v>36</v>
      </c>
      <c r="F8" s="75" t="s">
        <v>155</v>
      </c>
      <c r="G8" s="75">
        <v>1</v>
      </c>
      <c r="H8" s="75">
        <v>1</v>
      </c>
      <c r="I8" s="75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6" t="b">
        <v>0</v>
      </c>
      <c r="X8" s="24" t="str">
        <f t="shared" si="5"/>
        <v/>
      </c>
      <c r="Y8" s="24" t="str">
        <f t="shared" si="6"/>
        <v>WW/5M</v>
      </c>
      <c r="Z8" s="24" t="str">
        <f t="shared" si="7"/>
        <v/>
      </c>
    </row>
    <row r="9" spans="2:26" ht="14.25" customHeight="1" x14ac:dyDescent="0.5">
      <c r="B9" s="75">
        <v>6</v>
      </c>
      <c r="C9" s="75" t="s">
        <v>57</v>
      </c>
      <c r="D9" s="75" t="s">
        <v>39</v>
      </c>
      <c r="E9" s="75" t="s">
        <v>56</v>
      </c>
      <c r="F9" s="75" t="s">
        <v>123</v>
      </c>
      <c r="G9" s="75">
        <v>1</v>
      </c>
      <c r="H9" s="75">
        <v>1</v>
      </c>
      <c r="I9" s="75">
        <v>1</v>
      </c>
      <c r="Q9" s="3" t="s">
        <v>53</v>
      </c>
      <c r="R9" s="19">
        <f t="shared" si="0"/>
        <v>2</v>
      </c>
      <c r="S9" s="20">
        <f t="shared" si="1"/>
        <v>0</v>
      </c>
      <c r="T9" s="20">
        <f t="shared" si="2"/>
        <v>0</v>
      </c>
      <c r="U9" s="20">
        <f t="shared" si="3"/>
        <v>1</v>
      </c>
      <c r="V9" s="56" t="b">
        <v>0</v>
      </c>
      <c r="X9" s="24" t="str">
        <f t="shared" si="5"/>
        <v>LG/WW</v>
      </c>
      <c r="Y9" s="24" t="str">
        <f t="shared" si="6"/>
        <v/>
      </c>
      <c r="Z9" s="24" t="str">
        <f t="shared" si="7"/>
        <v/>
      </c>
    </row>
    <row r="10" spans="2:26" ht="14.25" customHeight="1" x14ac:dyDescent="0.5">
      <c r="B10" s="75">
        <v>7</v>
      </c>
      <c r="C10" s="75" t="s">
        <v>34</v>
      </c>
      <c r="D10" s="75" t="s">
        <v>57</v>
      </c>
      <c r="E10" s="75" t="s">
        <v>38</v>
      </c>
      <c r="F10" s="75" t="s">
        <v>155</v>
      </c>
      <c r="G10" s="75">
        <v>1</v>
      </c>
      <c r="H10" s="75">
        <v>1</v>
      </c>
      <c r="I10" s="75">
        <v>1</v>
      </c>
      <c r="Q10" s="3" t="s">
        <v>56</v>
      </c>
      <c r="R10" s="19">
        <f t="shared" si="0"/>
        <v>3</v>
      </c>
      <c r="S10" s="20">
        <f t="shared" si="1"/>
        <v>1</v>
      </c>
      <c r="T10" s="20">
        <f t="shared" si="2"/>
        <v>2</v>
      </c>
      <c r="U10" s="20">
        <f t="shared" si="3"/>
        <v>0</v>
      </c>
      <c r="V10" s="56" t="b">
        <v>0</v>
      </c>
      <c r="X10" s="24" t="str">
        <f t="shared" si="5"/>
        <v/>
      </c>
      <c r="Y10" s="24" t="str">
        <f t="shared" si="6"/>
        <v/>
      </c>
      <c r="Z10" s="24" t="str">
        <f t="shared" si="7"/>
        <v>5M/LG</v>
      </c>
    </row>
    <row r="11" spans="2:26" ht="14.25" customHeight="1" x14ac:dyDescent="0.5">
      <c r="B11" s="75">
        <v>8</v>
      </c>
      <c r="C11" s="75" t="s">
        <v>34</v>
      </c>
      <c r="D11" s="75" t="s">
        <v>39</v>
      </c>
      <c r="E11" s="75" t="s">
        <v>63</v>
      </c>
      <c r="F11" s="75" t="s">
        <v>123</v>
      </c>
      <c r="G11" s="75">
        <v>2</v>
      </c>
      <c r="H11" s="75">
        <v>2</v>
      </c>
      <c r="I11" s="75">
        <v>1</v>
      </c>
      <c r="Q11" s="3" t="s">
        <v>60</v>
      </c>
      <c r="R11" s="19">
        <f t="shared" si="0"/>
        <v>2</v>
      </c>
      <c r="S11" s="20">
        <f t="shared" si="1"/>
        <v>1</v>
      </c>
      <c r="T11" s="20">
        <f t="shared" si="2"/>
        <v>1</v>
      </c>
      <c r="U11" s="20">
        <f t="shared" si="3"/>
        <v>0</v>
      </c>
      <c r="V11" s="56" t="b">
        <v>0</v>
      </c>
      <c r="X11" s="24" t="str">
        <f t="shared" si="5"/>
        <v/>
      </c>
      <c r="Y11" s="24" t="str">
        <f t="shared" si="6"/>
        <v/>
      </c>
      <c r="Z11" s="24" t="str">
        <f t="shared" si="7"/>
        <v>5M/WW</v>
      </c>
    </row>
    <row r="12" spans="2:26" ht="14.25" customHeight="1" x14ac:dyDescent="0.5">
      <c r="B12" s="75">
        <v>9</v>
      </c>
      <c r="C12" s="75" t="s">
        <v>34</v>
      </c>
      <c r="D12" s="75" t="s">
        <v>57</v>
      </c>
      <c r="E12" s="75" t="s">
        <v>60</v>
      </c>
      <c r="F12" s="75" t="s">
        <v>123</v>
      </c>
      <c r="G12" s="75">
        <v>3</v>
      </c>
      <c r="H12" s="75">
        <v>2</v>
      </c>
      <c r="I12" s="75">
        <v>1</v>
      </c>
      <c r="Q12" s="3" t="s">
        <v>63</v>
      </c>
      <c r="R12" s="19">
        <f t="shared" si="0"/>
        <v>2</v>
      </c>
      <c r="S12" s="20">
        <f t="shared" si="1"/>
        <v>0</v>
      </c>
      <c r="T12" s="20">
        <f t="shared" si="2"/>
        <v>2</v>
      </c>
      <c r="U12" s="20">
        <f t="shared" si="3"/>
        <v>0</v>
      </c>
      <c r="V12" s="56" t="b">
        <v>0</v>
      </c>
      <c r="X12" s="24" t="str">
        <f t="shared" si="5"/>
        <v/>
      </c>
      <c r="Y12" s="24" t="str">
        <f t="shared" si="6"/>
        <v/>
      </c>
      <c r="Z12" s="24" t="str">
        <f t="shared" si="7"/>
        <v>5M/LG</v>
      </c>
    </row>
    <row r="13" spans="2:26" ht="14.25" customHeight="1" x14ac:dyDescent="0.5">
      <c r="B13" s="75">
        <v>10</v>
      </c>
      <c r="C13" s="75" t="s">
        <v>34</v>
      </c>
      <c r="D13" s="75" t="s">
        <v>39</v>
      </c>
      <c r="E13" s="75" t="s">
        <v>60</v>
      </c>
      <c r="F13" s="75" t="s">
        <v>155</v>
      </c>
      <c r="G13" s="75">
        <v>4</v>
      </c>
      <c r="H13" s="75">
        <v>3</v>
      </c>
      <c r="I13" s="75">
        <v>2</v>
      </c>
      <c r="Q13" s="3" t="s">
        <v>135</v>
      </c>
      <c r="R13" s="19">
        <f t="shared" si="0"/>
        <v>2</v>
      </c>
      <c r="S13" s="20">
        <f t="shared" si="1"/>
        <v>2</v>
      </c>
      <c r="T13" s="20">
        <f t="shared" si="2"/>
        <v>0</v>
      </c>
      <c r="U13" s="20">
        <f t="shared" si="3"/>
        <v>0</v>
      </c>
      <c r="V13" s="56" t="b">
        <v>0</v>
      </c>
      <c r="X13" s="24" t="str">
        <f t="shared" si="5"/>
        <v/>
      </c>
      <c r="Y13" s="24" t="str">
        <f t="shared" si="6"/>
        <v/>
      </c>
      <c r="Z13" s="24" t="str">
        <f t="shared" si="7"/>
        <v>5M/WW</v>
      </c>
    </row>
    <row r="14" spans="2:26" ht="14.25" customHeight="1" x14ac:dyDescent="0.5">
      <c r="B14" s="75">
        <v>11</v>
      </c>
      <c r="C14" s="75" t="s">
        <v>34</v>
      </c>
      <c r="D14" s="75" t="s">
        <v>57</v>
      </c>
      <c r="E14" s="75" t="s">
        <v>38</v>
      </c>
      <c r="F14" s="75" t="s">
        <v>155</v>
      </c>
      <c r="G14" s="75">
        <v>5</v>
      </c>
      <c r="H14" s="75">
        <v>3</v>
      </c>
      <c r="I14" s="75">
        <v>1</v>
      </c>
      <c r="Q14" s="3" t="s">
        <v>136</v>
      </c>
      <c r="R14" s="19">
        <f t="shared" si="0"/>
        <v>1</v>
      </c>
      <c r="S14" s="20">
        <f t="shared" si="1"/>
        <v>1</v>
      </c>
      <c r="T14" s="20">
        <f t="shared" si="2"/>
        <v>0</v>
      </c>
      <c r="U14" s="20">
        <f t="shared" si="3"/>
        <v>0</v>
      </c>
      <c r="V14" s="56" t="b">
        <v>0</v>
      </c>
      <c r="X14" s="24" t="str">
        <f t="shared" si="5"/>
        <v/>
      </c>
      <c r="Y14" s="24" t="str">
        <f t="shared" si="6"/>
        <v/>
      </c>
      <c r="Z14" s="24" t="str">
        <f t="shared" si="7"/>
        <v>5M/LG</v>
      </c>
    </row>
    <row r="15" spans="2:26" ht="14.25" customHeight="1" x14ac:dyDescent="0.5">
      <c r="B15" s="75">
        <v>12</v>
      </c>
      <c r="C15" s="75" t="s">
        <v>34</v>
      </c>
      <c r="D15" s="75" t="s">
        <v>39</v>
      </c>
      <c r="E15" s="75" t="s">
        <v>38</v>
      </c>
      <c r="F15" s="75" t="s">
        <v>155</v>
      </c>
      <c r="G15" s="75">
        <v>6</v>
      </c>
      <c r="H15" s="75">
        <v>4</v>
      </c>
      <c r="I15" s="75">
        <v>2</v>
      </c>
      <c r="Q15" s="3" t="s">
        <v>72</v>
      </c>
      <c r="R15" s="19">
        <f t="shared" si="0"/>
        <v>0</v>
      </c>
      <c r="S15" s="20">
        <f t="shared" si="1"/>
        <v>0</v>
      </c>
      <c r="T15" s="20">
        <f t="shared" si="2"/>
        <v>0</v>
      </c>
      <c r="U15" s="20">
        <f t="shared" si="3"/>
        <v>0</v>
      </c>
      <c r="V15" s="56" t="b">
        <v>1</v>
      </c>
      <c r="X15" s="24" t="str">
        <f t="shared" si="5"/>
        <v/>
      </c>
      <c r="Y15" s="24" t="str">
        <f t="shared" si="6"/>
        <v/>
      </c>
      <c r="Z15" s="24" t="str">
        <f t="shared" si="7"/>
        <v>5M/WW</v>
      </c>
    </row>
    <row r="16" spans="2:26" ht="14.25" customHeight="1" x14ac:dyDescent="0.5">
      <c r="B16" s="75">
        <v>13</v>
      </c>
      <c r="C16" s="75" t="s">
        <v>57</v>
      </c>
      <c r="D16" s="75" t="s">
        <v>34</v>
      </c>
      <c r="E16" s="75" t="s">
        <v>136</v>
      </c>
      <c r="F16" s="75" t="s">
        <v>155</v>
      </c>
      <c r="G16" s="75">
        <v>1</v>
      </c>
      <c r="H16" s="75">
        <v>1</v>
      </c>
      <c r="I16" s="75">
        <v>1</v>
      </c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6" t="b">
        <v>0</v>
      </c>
      <c r="X16" s="24" t="str">
        <f t="shared" si="5"/>
        <v>LG/5M</v>
      </c>
      <c r="Y16" s="24" t="str">
        <f t="shared" si="6"/>
        <v/>
      </c>
      <c r="Z16" s="24" t="str">
        <f t="shared" si="7"/>
        <v/>
      </c>
    </row>
    <row r="17" spans="2:26" ht="14.25" customHeight="1" x14ac:dyDescent="0.5">
      <c r="B17" s="75">
        <v>14</v>
      </c>
      <c r="C17" s="75" t="s">
        <v>57</v>
      </c>
      <c r="D17" s="75" t="s">
        <v>39</v>
      </c>
      <c r="E17" s="75" t="s">
        <v>149</v>
      </c>
      <c r="F17" s="75" t="s">
        <v>155</v>
      </c>
      <c r="G17" s="75">
        <v>2</v>
      </c>
      <c r="H17" s="75">
        <v>5</v>
      </c>
      <c r="I17" s="75">
        <v>1</v>
      </c>
      <c r="Q17" s="3" t="s">
        <v>79</v>
      </c>
      <c r="R17" s="19">
        <f t="shared" si="0"/>
        <v>0</v>
      </c>
      <c r="S17" s="20">
        <f t="shared" si="1"/>
        <v>0</v>
      </c>
      <c r="T17" s="20">
        <f t="shared" si="2"/>
        <v>0</v>
      </c>
      <c r="U17" s="20">
        <f t="shared" si="3"/>
        <v>0</v>
      </c>
      <c r="V17" s="56" t="b">
        <v>0</v>
      </c>
      <c r="X17" s="24" t="str">
        <f t="shared" si="5"/>
        <v>LG/WW</v>
      </c>
      <c r="Y17" s="24" t="str">
        <f t="shared" si="6"/>
        <v/>
      </c>
      <c r="Z17" s="24" t="str">
        <f t="shared" si="7"/>
        <v/>
      </c>
    </row>
    <row r="18" spans="2:26" ht="14.25" customHeight="1" x14ac:dyDescent="0.5">
      <c r="B18" s="75">
        <v>15</v>
      </c>
      <c r="C18" s="75" t="s">
        <v>57</v>
      </c>
      <c r="D18" s="75" t="s">
        <v>34</v>
      </c>
      <c r="E18" s="75" t="s">
        <v>56</v>
      </c>
      <c r="F18" s="75" t="s">
        <v>123</v>
      </c>
      <c r="G18" s="75">
        <v>3</v>
      </c>
      <c r="H18" s="75">
        <v>2</v>
      </c>
      <c r="I18" s="75">
        <v>1</v>
      </c>
      <c r="Q18" s="40" t="s">
        <v>149</v>
      </c>
      <c r="R18" s="42">
        <f t="shared" si="0"/>
        <v>2</v>
      </c>
      <c r="S18" s="20">
        <f t="shared" si="1"/>
        <v>2</v>
      </c>
      <c r="T18" s="20">
        <f t="shared" si="2"/>
        <v>0</v>
      </c>
      <c r="U18" s="20">
        <f t="shared" si="3"/>
        <v>0</v>
      </c>
      <c r="V18" s="56" t="b">
        <v>0</v>
      </c>
      <c r="X18" s="24" t="str">
        <f t="shared" si="5"/>
        <v>LG/5M</v>
      </c>
      <c r="Y18" s="24" t="str">
        <f t="shared" si="6"/>
        <v/>
      </c>
      <c r="Z18" s="24" t="str">
        <f t="shared" si="7"/>
        <v/>
      </c>
    </row>
    <row r="19" spans="2:26" ht="14.25" customHeight="1" x14ac:dyDescent="0.5">
      <c r="B19" s="75">
        <v>16</v>
      </c>
      <c r="C19" s="75" t="s">
        <v>39</v>
      </c>
      <c r="D19" s="75" t="s">
        <v>57</v>
      </c>
      <c r="E19" s="75" t="s">
        <v>44</v>
      </c>
      <c r="F19" s="75" t="s">
        <v>155</v>
      </c>
      <c r="G19" s="75">
        <v>1</v>
      </c>
      <c r="H19" s="75">
        <v>1</v>
      </c>
      <c r="I19" s="75">
        <v>1</v>
      </c>
      <c r="S19" s="20"/>
      <c r="T19" s="20"/>
      <c r="U19" s="20"/>
      <c r="X19" s="24" t="str">
        <f t="shared" si="5"/>
        <v/>
      </c>
      <c r="Y19" s="24" t="str">
        <f t="shared" si="6"/>
        <v>WW/LG</v>
      </c>
      <c r="Z19" s="24" t="str">
        <f t="shared" si="7"/>
        <v/>
      </c>
    </row>
    <row r="20" spans="2:26" ht="14.25" customHeight="1" x14ac:dyDescent="0.5">
      <c r="B20" s="75">
        <v>17</v>
      </c>
      <c r="C20" s="75" t="s">
        <v>39</v>
      </c>
      <c r="D20" s="75" t="s">
        <v>34</v>
      </c>
      <c r="E20" s="75" t="s">
        <v>44</v>
      </c>
      <c r="F20" s="75" t="s">
        <v>155</v>
      </c>
      <c r="G20" s="75">
        <v>2</v>
      </c>
      <c r="H20" s="75">
        <v>3</v>
      </c>
      <c r="I20" s="75">
        <v>2</v>
      </c>
      <c r="X20" s="24" t="str">
        <f t="shared" si="5"/>
        <v/>
      </c>
      <c r="Y20" s="24" t="str">
        <f t="shared" si="6"/>
        <v>WW/5M</v>
      </c>
      <c r="Z20" s="24" t="str">
        <f t="shared" si="7"/>
        <v/>
      </c>
    </row>
    <row r="21" spans="2:26" ht="14.25" customHeight="1" x14ac:dyDescent="0.5">
      <c r="B21" s="75">
        <v>18</v>
      </c>
      <c r="C21" s="75" t="s">
        <v>39</v>
      </c>
      <c r="D21" s="75" t="s">
        <v>57</v>
      </c>
      <c r="E21" s="75" t="s">
        <v>46</v>
      </c>
      <c r="F21" s="75" t="s">
        <v>123</v>
      </c>
      <c r="G21" s="75">
        <v>3</v>
      </c>
      <c r="H21" s="75">
        <v>2</v>
      </c>
      <c r="I21" s="75">
        <v>1</v>
      </c>
      <c r="X21" s="24" t="str">
        <f t="shared" si="5"/>
        <v/>
      </c>
      <c r="Y21" s="24" t="str">
        <f t="shared" si="6"/>
        <v>WW/LG</v>
      </c>
      <c r="Z21" s="24" t="str">
        <f t="shared" si="7"/>
        <v/>
      </c>
    </row>
    <row r="22" spans="2:26" ht="14.25" customHeight="1" x14ac:dyDescent="0.5">
      <c r="B22" s="75">
        <v>19</v>
      </c>
      <c r="C22" s="75" t="s">
        <v>34</v>
      </c>
      <c r="D22" s="75" t="s">
        <v>39</v>
      </c>
      <c r="E22" s="75" t="s">
        <v>38</v>
      </c>
      <c r="F22" s="75" t="s">
        <v>155</v>
      </c>
      <c r="G22" s="75">
        <v>1</v>
      </c>
      <c r="H22" s="75">
        <v>1</v>
      </c>
      <c r="I22" s="75">
        <v>1</v>
      </c>
      <c r="X22" s="24" t="str">
        <f t="shared" si="5"/>
        <v/>
      </c>
      <c r="Y22" s="24" t="str">
        <f t="shared" si="6"/>
        <v/>
      </c>
      <c r="Z22" s="24" t="str">
        <f t="shared" si="7"/>
        <v>5M/WW</v>
      </c>
    </row>
    <row r="23" spans="2:26" ht="14.25" customHeight="1" x14ac:dyDescent="0.5">
      <c r="B23" s="75">
        <v>20</v>
      </c>
      <c r="C23" s="75" t="s">
        <v>34</v>
      </c>
      <c r="D23" s="75" t="s">
        <v>57</v>
      </c>
      <c r="E23" s="75" t="s">
        <v>63</v>
      </c>
      <c r="F23" s="75" t="s">
        <v>123</v>
      </c>
      <c r="G23" s="75">
        <v>2</v>
      </c>
      <c r="H23" s="75">
        <v>3</v>
      </c>
      <c r="I23" s="75">
        <v>1</v>
      </c>
      <c r="Q23" s="3"/>
      <c r="R23" s="40" t="str">
        <f>IF($V3, CHAR(34)&amp;"Did not Play"&amp;CHAR(34), R3)&amp;","</f>
        <v>0,</v>
      </c>
      <c r="S23" s="40" t="str">
        <f t="shared" ref="S23:U23" si="8">IF($V3, CHAR(34)&amp;"Did not Play"&amp;CHAR(34), S3)&amp;","</f>
        <v>0,</v>
      </c>
      <c r="T23" s="40" t="str">
        <f t="shared" si="8"/>
        <v>0,</v>
      </c>
      <c r="U23" s="40" t="str">
        <f t="shared" si="8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>5M/LG</v>
      </c>
    </row>
    <row r="24" spans="2:26" ht="14.25" customHeight="1" x14ac:dyDescent="0.5">
      <c r="B24" s="75">
        <v>21</v>
      </c>
      <c r="C24" s="75" t="s">
        <v>34</v>
      </c>
      <c r="D24" s="75" t="s">
        <v>39</v>
      </c>
      <c r="E24" s="75" t="s">
        <v>135</v>
      </c>
      <c r="F24" s="75" t="s">
        <v>155</v>
      </c>
      <c r="G24" s="75">
        <v>3</v>
      </c>
      <c r="H24" s="75">
        <v>2</v>
      </c>
      <c r="I24" s="75">
        <v>1</v>
      </c>
      <c r="R24" s="40" t="str">
        <f t="shared" ref="R24:U37" si="9">IF($V4, CHAR(34)&amp;"Did not Play"&amp;CHAR(34), R4)&amp;","</f>
        <v>1,</v>
      </c>
      <c r="S24" s="40" t="str">
        <f t="shared" si="9"/>
        <v>1,</v>
      </c>
      <c r="T24" s="40" t="str">
        <f t="shared" si="9"/>
        <v>0,</v>
      </c>
      <c r="U24" s="40" t="str">
        <f t="shared" si="9"/>
        <v>0,</v>
      </c>
      <c r="X24" s="24" t="str">
        <f t="shared" si="5"/>
        <v/>
      </c>
      <c r="Y24" s="24" t="str">
        <f t="shared" si="6"/>
        <v/>
      </c>
      <c r="Z24" s="24" t="str">
        <f t="shared" si="7"/>
        <v>5M/WW</v>
      </c>
    </row>
    <row r="25" spans="2:26" ht="14.25" customHeight="1" x14ac:dyDescent="0.5">
      <c r="B25" s="75">
        <v>22</v>
      </c>
      <c r="C25" s="75" t="s">
        <v>57</v>
      </c>
      <c r="D25" s="75" t="s">
        <v>34</v>
      </c>
      <c r="E25" s="75" t="s">
        <v>56</v>
      </c>
      <c r="F25" s="75" t="s">
        <v>155</v>
      </c>
      <c r="G25" s="75">
        <v>1</v>
      </c>
      <c r="H25" s="75">
        <v>1</v>
      </c>
      <c r="I25" s="75">
        <v>1</v>
      </c>
      <c r="Q25" s="9"/>
      <c r="R25" s="40" t="str">
        <f t="shared" si="9"/>
        <v>6,</v>
      </c>
      <c r="S25" s="40" t="str">
        <f t="shared" si="9"/>
        <v>6,</v>
      </c>
      <c r="T25" s="40" t="str">
        <f t="shared" si="9"/>
        <v>0,</v>
      </c>
      <c r="U25" s="40" t="str">
        <f t="shared" si="9"/>
        <v>0,</v>
      </c>
      <c r="X25" s="24" t="str">
        <f t="shared" si="5"/>
        <v>LG/5M</v>
      </c>
      <c r="Y25" s="24" t="str">
        <f t="shared" si="6"/>
        <v/>
      </c>
      <c r="Z25" s="24" t="str">
        <f t="shared" si="7"/>
        <v/>
      </c>
    </row>
    <row r="26" spans="2:26" ht="14.25" customHeight="1" x14ac:dyDescent="0.5">
      <c r="B26" s="75">
        <v>23</v>
      </c>
      <c r="C26" s="75" t="s">
        <v>57</v>
      </c>
      <c r="D26" s="75" t="s">
        <v>39</v>
      </c>
      <c r="E26" s="75" t="s">
        <v>149</v>
      </c>
      <c r="F26" s="75" t="s">
        <v>155</v>
      </c>
      <c r="G26" s="75">
        <v>2</v>
      </c>
      <c r="H26" s="75">
        <v>3</v>
      </c>
      <c r="I26" s="75">
        <v>1</v>
      </c>
      <c r="Q26" s="26"/>
      <c r="R26" s="40" t="str">
        <f t="shared" si="9"/>
        <v>2,</v>
      </c>
      <c r="S26" s="40" t="str">
        <f t="shared" si="9"/>
        <v>2,</v>
      </c>
      <c r="T26" s="40" t="str">
        <f t="shared" si="9"/>
        <v>0,</v>
      </c>
      <c r="U26" s="40" t="str">
        <f t="shared" si="9"/>
        <v>0,</v>
      </c>
      <c r="X26" s="24" t="str">
        <f t="shared" si="5"/>
        <v>LG/WW</v>
      </c>
      <c r="Y26" s="24" t="str">
        <f t="shared" si="6"/>
        <v/>
      </c>
      <c r="Z26" s="24" t="str">
        <f t="shared" si="7"/>
        <v/>
      </c>
    </row>
    <row r="27" spans="2:26" ht="14.25" customHeight="1" x14ac:dyDescent="0.45">
      <c r="B27" s="54"/>
      <c r="C27" s="54"/>
      <c r="D27" s="54"/>
      <c r="E27" s="54"/>
      <c r="F27" s="54"/>
      <c r="G27" s="54"/>
      <c r="H27" s="54"/>
      <c r="I27" s="54"/>
      <c r="R27" s="40" t="str">
        <f t="shared" si="9"/>
        <v>1,</v>
      </c>
      <c r="S27" s="40" t="str">
        <f t="shared" si="9"/>
        <v>0,</v>
      </c>
      <c r="T27" s="40" t="str">
        <f t="shared" si="9"/>
        <v>1,</v>
      </c>
      <c r="U27" s="40" t="str">
        <f t="shared" si="9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26" ht="14.25" customHeight="1" x14ac:dyDescent="0.45">
      <c r="B28" s="54"/>
      <c r="C28" s="54"/>
      <c r="D28" s="54"/>
      <c r="E28" s="54"/>
      <c r="F28" s="54"/>
      <c r="G28" s="54"/>
      <c r="H28" s="54"/>
      <c r="I28" s="54"/>
      <c r="R28" s="40" t="str">
        <f t="shared" si="9"/>
        <v>0,</v>
      </c>
      <c r="S28" s="40" t="str">
        <f t="shared" si="9"/>
        <v>0,</v>
      </c>
      <c r="T28" s="40" t="str">
        <f t="shared" si="9"/>
        <v>0,</v>
      </c>
      <c r="U28" s="40" t="str">
        <f t="shared" si="9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26" ht="14.25" customHeight="1" x14ac:dyDescent="0.45">
      <c r="E29" s="25"/>
      <c r="F29" s="24"/>
      <c r="G29" s="24"/>
      <c r="H29" s="24"/>
      <c r="I29" s="24"/>
      <c r="R29" s="40" t="str">
        <f t="shared" si="9"/>
        <v>2,</v>
      </c>
      <c r="S29" s="40" t="str">
        <f t="shared" si="9"/>
        <v>0,</v>
      </c>
      <c r="T29" s="40" t="str">
        <f t="shared" si="9"/>
        <v>0,</v>
      </c>
      <c r="U29" s="40" t="str">
        <f t="shared" si="9"/>
        <v>1,</v>
      </c>
    </row>
    <row r="30" spans="2:26" ht="14.25" customHeight="1" x14ac:dyDescent="0.45">
      <c r="E30" s="25"/>
      <c r="F30" s="24"/>
      <c r="G30" s="24"/>
      <c r="H30" s="24"/>
      <c r="I30" s="24"/>
      <c r="R30" s="40" t="str">
        <f t="shared" si="9"/>
        <v>3,</v>
      </c>
      <c r="S30" s="40" t="str">
        <f t="shared" si="9"/>
        <v>1,</v>
      </c>
      <c r="T30" s="40" t="str">
        <f t="shared" si="9"/>
        <v>2,</v>
      </c>
      <c r="U30" s="40" t="str">
        <f t="shared" si="9"/>
        <v>0,</v>
      </c>
    </row>
    <row r="31" spans="2:26" ht="14.25" customHeight="1" x14ac:dyDescent="0.45">
      <c r="R31" s="40" t="str">
        <f t="shared" si="9"/>
        <v>2,</v>
      </c>
      <c r="S31" s="40" t="str">
        <f t="shared" si="9"/>
        <v>1,</v>
      </c>
      <c r="T31" s="40" t="str">
        <f t="shared" si="9"/>
        <v>1,</v>
      </c>
      <c r="U31" s="40" t="str">
        <f t="shared" si="9"/>
        <v>0,</v>
      </c>
    </row>
    <row r="32" spans="2:26" ht="14.25" customHeight="1" x14ac:dyDescent="0.45">
      <c r="R32" s="40" t="str">
        <f t="shared" si="9"/>
        <v>2,</v>
      </c>
      <c r="S32" s="40" t="str">
        <f t="shared" si="9"/>
        <v>0,</v>
      </c>
      <c r="T32" s="40" t="str">
        <f t="shared" si="9"/>
        <v>2,</v>
      </c>
      <c r="U32" s="40" t="str">
        <f t="shared" si="9"/>
        <v>0,</v>
      </c>
    </row>
    <row r="33" spans="17:21" ht="14.25" customHeight="1" x14ac:dyDescent="0.45">
      <c r="R33" s="40" t="str">
        <f t="shared" si="9"/>
        <v>2,</v>
      </c>
      <c r="S33" s="40" t="str">
        <f t="shared" si="9"/>
        <v>2,</v>
      </c>
      <c r="T33" s="40" t="str">
        <f t="shared" si="9"/>
        <v>0,</v>
      </c>
      <c r="U33" s="40" t="str">
        <f t="shared" si="9"/>
        <v>0,</v>
      </c>
    </row>
    <row r="34" spans="17:21" ht="14.25" customHeight="1" x14ac:dyDescent="0.45">
      <c r="R34" s="40" t="str">
        <f t="shared" si="9"/>
        <v>1,</v>
      </c>
      <c r="S34" s="40" t="str">
        <f t="shared" si="9"/>
        <v>1,</v>
      </c>
      <c r="T34" s="40" t="str">
        <f t="shared" si="9"/>
        <v>0,</v>
      </c>
      <c r="U34" s="40" t="str">
        <f t="shared" si="9"/>
        <v>0,</v>
      </c>
    </row>
    <row r="35" spans="17:21" ht="14.25" customHeight="1" x14ac:dyDescent="0.45">
      <c r="R35" s="40" t="str">
        <f t="shared" si="9"/>
        <v>"Did not Play",</v>
      </c>
      <c r="S35" s="40" t="str">
        <f t="shared" si="9"/>
        <v>"Did not Play",</v>
      </c>
      <c r="T35" s="40" t="str">
        <f t="shared" si="9"/>
        <v>"Did not Play",</v>
      </c>
      <c r="U35" s="40" t="str">
        <f t="shared" si="9"/>
        <v>"Did not Play",</v>
      </c>
    </row>
    <row r="36" spans="17:21" ht="14.25" customHeight="1" x14ac:dyDescent="0.45">
      <c r="R36" s="40" t="str">
        <f t="shared" si="9"/>
        <v>0,</v>
      </c>
      <c r="S36" s="40" t="str">
        <f t="shared" si="9"/>
        <v>0,</v>
      </c>
      <c r="T36" s="40" t="str">
        <f t="shared" si="9"/>
        <v>0,</v>
      </c>
      <c r="U36" s="40" t="str">
        <f t="shared" si="9"/>
        <v>0,</v>
      </c>
    </row>
    <row r="37" spans="17:21" ht="14.25" customHeight="1" x14ac:dyDescent="0.45">
      <c r="R37" s="40" t="str">
        <f t="shared" si="9"/>
        <v>0,</v>
      </c>
      <c r="S37" s="40" t="str">
        <f t="shared" si="9"/>
        <v>0,</v>
      </c>
      <c r="T37" s="40" t="str">
        <f t="shared" si="9"/>
        <v>0,</v>
      </c>
      <c r="U37" s="40" t="str">
        <f t="shared" si="9"/>
        <v>0,</v>
      </c>
    </row>
    <row r="38" spans="17:21" ht="14.25" customHeight="1" x14ac:dyDescent="0.45">
      <c r="R38" s="40">
        <f>IF($V18, CHAR(34)&amp;"Did not Play"&amp;CHAR(34), R18)</f>
        <v>2</v>
      </c>
      <c r="S38" s="40">
        <f>IF($V18, CHAR(34)&amp;"Did not Play"&amp;CHAR(34), S18)</f>
        <v>2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76" t="s">
        <v>160</v>
      </c>
      <c r="R41" s="76"/>
      <c r="S41" s="76"/>
      <c r="T41" s="19"/>
      <c r="U41" s="19"/>
    </row>
    <row r="42" spans="17:21" ht="14.25" customHeight="1" x14ac:dyDescent="0.45">
      <c r="Q42" s="76"/>
      <c r="R42" s="76"/>
      <c r="S42" s="76"/>
    </row>
    <row r="43" spans="17:21" ht="14.25" customHeight="1" x14ac:dyDescent="0.45">
      <c r="Q43" s="40" t="str">
        <f>CHAR(34)&amp;"Date"&amp;CHAR(34)&amp;":["&amp;CHAR(34)&amp;"3-May"&amp;CHAR(34)&amp;"],"</f>
        <v>"Date":["3-May"],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"Points":[0,1,6,2,1,0,2,3,2,2,2,1,"Did not Play",0,0,2],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"Finishes":[0,1,6,2,0,0,0,1,1,0,2,1,"Did not Play",0,0,2],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"Midrange":[0,0,0,0,1,0,0,2,1,2,0,0,"Did not Play",0,0,0],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"ThreePointers":[0,0,0,0,0,0,1,0,0,0,0,0,"Did not Play",0,0,0]</v>
      </c>
    </row>
    <row r="48" spans="17:21" ht="14.25" customHeight="1" x14ac:dyDescent="0.45"/>
    <row r="49" s="40" customFormat="1" ht="14.25" customHeight="1" x14ac:dyDescent="0.45"/>
    <row r="50" s="40" customFormat="1" ht="14.25" customHeight="1" x14ac:dyDescent="0.45"/>
    <row r="51" s="40" customFormat="1" ht="14.25" customHeight="1" x14ac:dyDescent="0.45"/>
    <row r="52" s="40" customFormat="1" ht="14.25" customHeight="1" x14ac:dyDescent="0.45"/>
    <row r="53" s="40" customFormat="1" ht="14.25" customHeight="1" x14ac:dyDescent="0.45"/>
    <row r="54" s="40" customFormat="1" ht="14.25" customHeight="1" x14ac:dyDescent="0.45"/>
    <row r="55" s="40" customFormat="1" ht="14.25" customHeight="1" x14ac:dyDescent="0.45"/>
    <row r="56" s="40" customFormat="1" ht="14.25" customHeight="1" x14ac:dyDescent="0.45"/>
    <row r="57" s="40" customFormat="1" ht="14.25" customHeight="1" x14ac:dyDescent="0.45"/>
    <row r="58" s="40" customFormat="1" ht="14.25" customHeight="1" x14ac:dyDescent="0.45"/>
    <row r="59" s="40" customFormat="1" ht="14.25" customHeight="1" x14ac:dyDescent="0.45"/>
    <row r="60" s="40" customFormat="1" ht="14.25" customHeight="1" x14ac:dyDescent="0.45"/>
    <row r="61" s="40" customFormat="1" ht="14.25" customHeight="1" x14ac:dyDescent="0.45"/>
    <row r="62" s="40" customFormat="1" ht="14.25" customHeight="1" x14ac:dyDescent="0.45"/>
    <row r="63" s="40" customFormat="1" ht="14.25" customHeight="1" x14ac:dyDescent="0.45"/>
    <row r="64" s="40" customFormat="1" ht="14.25" customHeight="1" x14ac:dyDescent="0.45"/>
    <row r="65" s="40" customFormat="1" ht="14.25" customHeight="1" x14ac:dyDescent="0.45"/>
    <row r="66" s="40" customFormat="1" ht="14.25" customHeight="1" x14ac:dyDescent="0.45"/>
    <row r="67" s="40" customFormat="1" ht="14.25" customHeight="1" x14ac:dyDescent="0.45"/>
    <row r="68" s="40" customFormat="1" ht="14.25" customHeight="1" x14ac:dyDescent="0.45"/>
    <row r="69" s="40" customFormat="1" ht="14.25" customHeight="1" x14ac:dyDescent="0.45"/>
    <row r="70" s="40" customFormat="1" ht="14.25" customHeight="1" x14ac:dyDescent="0.45"/>
    <row r="71" s="40" customFormat="1" ht="14.25" customHeight="1" x14ac:dyDescent="0.45"/>
    <row r="72" s="40" customFormat="1" ht="14.25" customHeight="1" x14ac:dyDescent="0.45"/>
    <row r="73" s="40" customFormat="1" ht="14.25" customHeight="1" x14ac:dyDescent="0.45"/>
    <row r="74" s="40" customFormat="1" ht="14.25" customHeight="1" x14ac:dyDescent="0.45"/>
    <row r="75" s="40" customFormat="1" ht="14.25" customHeight="1" x14ac:dyDescent="0.45"/>
    <row r="76" s="40" customFormat="1" ht="14.25" customHeight="1" x14ac:dyDescent="0.45"/>
    <row r="77" s="40" customFormat="1" ht="14.25" customHeight="1" x14ac:dyDescent="0.45"/>
    <row r="78" s="40" customFormat="1" ht="14.25" customHeight="1" x14ac:dyDescent="0.45"/>
    <row r="79" s="40" customFormat="1" ht="14.25" customHeight="1" x14ac:dyDescent="0.45"/>
    <row r="80" s="40" customFormat="1" ht="14.25" customHeight="1" x14ac:dyDescent="0.45"/>
    <row r="81" s="40" customFormat="1" ht="14.25" customHeight="1" x14ac:dyDescent="0.45"/>
    <row r="82" s="40" customFormat="1" ht="14.25" customHeight="1" x14ac:dyDescent="0.45"/>
    <row r="83" s="40" customFormat="1" ht="14.25" customHeight="1" x14ac:dyDescent="0.45"/>
    <row r="84" s="40" customFormat="1" ht="14.25" customHeight="1" x14ac:dyDescent="0.45"/>
    <row r="85" s="40" customFormat="1" ht="14.25" customHeight="1" x14ac:dyDescent="0.45"/>
    <row r="86" s="40" customFormat="1" ht="14.25" customHeight="1" x14ac:dyDescent="0.45"/>
    <row r="87" s="40" customFormat="1" ht="14.25" customHeight="1" x14ac:dyDescent="0.45"/>
    <row r="88" s="40" customFormat="1" ht="14.25" customHeight="1" x14ac:dyDescent="0.45"/>
    <row r="89" s="40" customFormat="1" ht="14.25" customHeight="1" x14ac:dyDescent="0.45"/>
    <row r="90" s="40" customFormat="1" ht="14.25" customHeight="1" x14ac:dyDescent="0.45"/>
    <row r="91" s="40" customFormat="1" ht="14.25" customHeight="1" x14ac:dyDescent="0.45"/>
    <row r="92" s="40" customFormat="1" ht="14.25" customHeight="1" x14ac:dyDescent="0.45"/>
    <row r="93" s="40" customFormat="1" ht="14.25" customHeight="1" x14ac:dyDescent="0.45"/>
    <row r="94" s="40" customFormat="1" ht="14.25" customHeight="1" x14ac:dyDescent="0.45"/>
    <row r="95" s="40" customFormat="1" ht="14.25" customHeight="1" x14ac:dyDescent="0.45"/>
    <row r="96" s="40" customFormat="1" ht="14.25" customHeight="1" x14ac:dyDescent="0.45"/>
    <row r="97" s="40" customFormat="1" ht="14.25" customHeight="1" x14ac:dyDescent="0.45"/>
    <row r="98" s="40" customFormat="1" ht="14.25" customHeight="1" x14ac:dyDescent="0.45"/>
    <row r="99" s="40" customFormat="1" ht="14.25" customHeight="1" x14ac:dyDescent="0.45"/>
    <row r="100" s="40" customFormat="1" ht="14.25" customHeight="1" x14ac:dyDescent="0.45"/>
    <row r="101" s="40" customFormat="1" ht="14.25" customHeight="1" x14ac:dyDescent="0.45"/>
    <row r="102" s="40" customFormat="1" ht="14.25" customHeight="1" x14ac:dyDescent="0.45"/>
    <row r="103" s="40" customFormat="1" ht="14.25" customHeight="1" x14ac:dyDescent="0.45"/>
    <row r="104" s="40" customFormat="1" ht="14.25" customHeight="1" x14ac:dyDescent="0.45"/>
    <row r="105" s="40" customFormat="1" ht="14.25" customHeight="1" x14ac:dyDescent="0.45"/>
    <row r="106" s="40" customFormat="1" ht="14.25" customHeight="1" x14ac:dyDescent="0.45"/>
    <row r="107" s="40" customFormat="1" ht="14.25" customHeight="1" x14ac:dyDescent="0.45"/>
    <row r="108" s="40" customFormat="1" ht="14.25" customHeight="1" x14ac:dyDescent="0.45"/>
    <row r="109" s="40" customFormat="1" ht="14.25" customHeight="1" x14ac:dyDescent="0.45"/>
    <row r="110" s="40" customFormat="1" ht="14.25" customHeight="1" x14ac:dyDescent="0.45"/>
    <row r="111" s="40" customFormat="1" ht="14.25" customHeight="1" x14ac:dyDescent="0.45"/>
    <row r="112" s="40" customFormat="1" ht="14.25" customHeight="1" x14ac:dyDescent="0.45"/>
    <row r="113" s="40" customFormat="1" ht="14.25" customHeight="1" x14ac:dyDescent="0.45"/>
    <row r="114" s="40" customFormat="1" ht="14.25" customHeight="1" x14ac:dyDescent="0.45"/>
    <row r="115" s="40" customFormat="1" ht="14.25" customHeight="1" x14ac:dyDescent="0.45"/>
    <row r="116" s="40" customFormat="1" ht="14.25" customHeight="1" x14ac:dyDescent="0.45"/>
    <row r="117" s="40" customFormat="1" ht="14.25" customHeight="1" x14ac:dyDescent="0.45"/>
    <row r="118" s="40" customFormat="1" ht="14.25" customHeight="1" x14ac:dyDescent="0.45"/>
    <row r="119" s="40" customFormat="1" ht="14.25" customHeight="1" x14ac:dyDescent="0.45"/>
    <row r="120" s="40" customFormat="1" ht="14.25" customHeight="1" x14ac:dyDescent="0.45"/>
    <row r="121" s="40" customFormat="1" ht="14.25" customHeight="1" x14ac:dyDescent="0.45"/>
    <row r="122" s="40" customFormat="1" ht="14.25" customHeight="1" x14ac:dyDescent="0.45"/>
    <row r="123" s="40" customFormat="1" ht="14.25" customHeight="1" x14ac:dyDescent="0.45"/>
    <row r="124" s="40" customFormat="1" ht="14.25" customHeight="1" x14ac:dyDescent="0.45"/>
    <row r="125" s="40" customFormat="1" ht="14.25" customHeight="1" x14ac:dyDescent="0.45"/>
    <row r="126" s="40" customFormat="1" ht="14.25" customHeight="1" x14ac:dyDescent="0.45"/>
    <row r="127" s="40" customFormat="1" ht="14.25" customHeight="1" x14ac:dyDescent="0.45"/>
    <row r="128" s="40" customFormat="1" ht="14.25" customHeight="1" x14ac:dyDescent="0.45"/>
    <row r="129" s="40" customFormat="1" ht="14.25" customHeight="1" x14ac:dyDescent="0.45"/>
    <row r="130" s="40" customFormat="1" ht="14.25" customHeight="1" x14ac:dyDescent="0.45"/>
    <row r="131" s="40" customFormat="1" ht="14.25" customHeight="1" x14ac:dyDescent="0.45"/>
    <row r="132" s="40" customFormat="1" ht="14.25" customHeight="1" x14ac:dyDescent="0.45"/>
    <row r="133" s="40" customFormat="1" ht="14.25" customHeight="1" x14ac:dyDescent="0.45"/>
    <row r="134" s="40" customFormat="1" ht="14.25" customHeight="1" x14ac:dyDescent="0.45"/>
    <row r="135" s="40" customFormat="1" ht="14.25" customHeight="1" x14ac:dyDescent="0.45"/>
    <row r="136" s="40" customFormat="1" ht="14.25" customHeight="1" x14ac:dyDescent="0.45"/>
    <row r="137" s="40" customFormat="1" ht="14.25" customHeight="1" x14ac:dyDescent="0.45"/>
    <row r="138" s="40" customFormat="1" ht="14.25" customHeight="1" x14ac:dyDescent="0.45"/>
    <row r="139" s="40" customFormat="1" ht="14.25" customHeight="1" x14ac:dyDescent="0.45"/>
    <row r="140" s="40" customFormat="1" ht="14.25" customHeight="1" x14ac:dyDescent="0.45"/>
    <row r="141" s="40" customFormat="1" ht="14.25" customHeight="1" x14ac:dyDescent="0.45"/>
    <row r="142" s="40" customFormat="1" ht="14.25" customHeight="1" x14ac:dyDescent="0.45"/>
    <row r="143" s="40" customFormat="1" ht="14.25" customHeight="1" x14ac:dyDescent="0.45"/>
    <row r="144" s="40" customFormat="1" ht="14.25" customHeight="1" x14ac:dyDescent="0.45"/>
    <row r="145" s="40" customFormat="1" ht="14.25" customHeight="1" x14ac:dyDescent="0.45"/>
    <row r="146" s="40" customFormat="1" ht="14.25" customHeight="1" x14ac:dyDescent="0.45"/>
    <row r="147" s="40" customFormat="1" ht="14.25" customHeight="1" x14ac:dyDescent="0.45"/>
    <row r="148" s="40" customFormat="1" ht="14.25" customHeight="1" x14ac:dyDescent="0.45"/>
    <row r="149" s="40" customFormat="1" ht="14.25" customHeight="1" x14ac:dyDescent="0.45"/>
    <row r="150" s="40" customFormat="1" ht="14.25" customHeight="1" x14ac:dyDescent="0.45"/>
    <row r="151" s="40" customFormat="1" ht="14.25" customHeight="1" x14ac:dyDescent="0.45"/>
    <row r="152" s="40" customFormat="1" ht="14.25" customHeight="1" x14ac:dyDescent="0.45"/>
    <row r="153" s="40" customFormat="1" ht="14.25" customHeight="1" x14ac:dyDescent="0.45"/>
    <row r="154" s="40" customFormat="1" ht="14.25" customHeight="1" x14ac:dyDescent="0.45"/>
    <row r="155" s="40" customFormat="1" ht="14.25" customHeight="1" x14ac:dyDescent="0.45"/>
    <row r="156" s="40" customFormat="1" ht="14.25" customHeight="1" x14ac:dyDescent="0.45"/>
    <row r="157" s="40" customFormat="1" ht="14.25" customHeight="1" x14ac:dyDescent="0.45"/>
    <row r="158" s="40" customFormat="1" ht="14.25" customHeight="1" x14ac:dyDescent="0.45"/>
    <row r="159" s="40" customFormat="1" ht="14.25" customHeight="1" x14ac:dyDescent="0.45"/>
    <row r="160" s="40" customFormat="1" ht="14.25" customHeight="1" x14ac:dyDescent="0.45"/>
    <row r="161" s="40" customFormat="1" ht="14.25" customHeight="1" x14ac:dyDescent="0.45"/>
    <row r="162" s="40" customFormat="1" ht="14.25" customHeight="1" x14ac:dyDescent="0.45"/>
    <row r="163" s="40" customFormat="1" ht="14.25" customHeight="1" x14ac:dyDescent="0.45"/>
    <row r="164" s="40" customFormat="1" ht="14.25" customHeight="1" x14ac:dyDescent="0.45"/>
    <row r="165" s="40" customFormat="1" ht="14.25" customHeight="1" x14ac:dyDescent="0.45"/>
    <row r="166" s="40" customFormat="1" ht="14.25" customHeight="1" x14ac:dyDescent="0.45"/>
    <row r="167" s="40" customFormat="1" ht="14.25" customHeight="1" x14ac:dyDescent="0.45"/>
    <row r="168" s="40" customFormat="1" ht="14.25" customHeight="1" x14ac:dyDescent="0.45"/>
    <row r="169" s="40" customFormat="1" ht="14.25" customHeight="1" x14ac:dyDescent="0.45"/>
    <row r="170" s="40" customFormat="1" ht="14.25" customHeight="1" x14ac:dyDescent="0.45"/>
    <row r="171" s="40" customFormat="1" ht="14.25" customHeight="1" x14ac:dyDescent="0.45"/>
    <row r="172" s="40" customFormat="1" ht="14.25" customHeight="1" x14ac:dyDescent="0.45"/>
    <row r="173" s="40" customFormat="1" ht="14.25" customHeight="1" x14ac:dyDescent="0.45"/>
    <row r="174" s="40" customFormat="1" ht="14.25" customHeight="1" x14ac:dyDescent="0.45"/>
    <row r="175" s="40" customFormat="1" ht="14.25" customHeight="1" x14ac:dyDescent="0.45"/>
    <row r="176" s="40" customFormat="1" ht="14.25" customHeight="1" x14ac:dyDescent="0.45"/>
    <row r="177" s="40" customFormat="1" ht="14.25" customHeight="1" x14ac:dyDescent="0.45"/>
    <row r="178" s="40" customFormat="1" ht="14.25" customHeight="1" x14ac:dyDescent="0.45"/>
    <row r="179" s="40" customFormat="1" ht="14.25" customHeight="1" x14ac:dyDescent="0.45"/>
    <row r="180" s="40" customFormat="1" ht="14.25" customHeight="1" x14ac:dyDescent="0.45"/>
    <row r="181" s="40" customFormat="1" ht="14.25" customHeight="1" x14ac:dyDescent="0.45"/>
    <row r="182" s="40" customFormat="1" ht="14.25" customHeight="1" x14ac:dyDescent="0.45"/>
    <row r="183" s="40" customFormat="1" ht="14.25" customHeight="1" x14ac:dyDescent="0.45"/>
    <row r="184" s="40" customFormat="1" ht="14.25" customHeight="1" x14ac:dyDescent="0.45"/>
    <row r="185" s="40" customFormat="1" ht="14.25" customHeight="1" x14ac:dyDescent="0.45"/>
    <row r="186" s="40" customFormat="1" ht="14.25" customHeight="1" x14ac:dyDescent="0.45"/>
    <row r="187" s="40" customFormat="1" ht="14.25" customHeight="1" x14ac:dyDescent="0.45"/>
    <row r="188" s="40" customFormat="1" ht="14.25" customHeight="1" x14ac:dyDescent="0.45"/>
    <row r="189" s="40" customFormat="1" ht="14.25" customHeight="1" x14ac:dyDescent="0.45"/>
    <row r="190" s="40" customFormat="1" ht="14.25" customHeight="1" x14ac:dyDescent="0.45"/>
    <row r="191" s="40" customFormat="1" ht="14.25" customHeight="1" x14ac:dyDescent="0.45"/>
    <row r="192" s="40" customFormat="1" ht="14.25" customHeight="1" x14ac:dyDescent="0.45"/>
    <row r="193" s="40" customFormat="1" ht="14.25" customHeight="1" x14ac:dyDescent="0.45"/>
    <row r="194" s="40" customFormat="1" ht="14.25" customHeight="1" x14ac:dyDescent="0.45"/>
    <row r="195" s="40" customFormat="1" ht="14.25" customHeight="1" x14ac:dyDescent="0.45"/>
    <row r="196" s="40" customFormat="1" ht="14.25" customHeight="1" x14ac:dyDescent="0.45"/>
    <row r="197" s="40" customFormat="1" ht="14.25" customHeight="1" x14ac:dyDescent="0.45"/>
    <row r="198" s="40" customFormat="1" ht="14.25" customHeight="1" x14ac:dyDescent="0.45"/>
    <row r="199" s="40" customFormat="1" ht="14.25" customHeight="1" x14ac:dyDescent="0.45"/>
    <row r="200" s="40" customFormat="1" ht="14.25" customHeight="1" x14ac:dyDescent="0.45"/>
    <row r="201" s="40" customFormat="1" ht="14.25" customHeight="1" x14ac:dyDescent="0.45"/>
    <row r="202" s="40" customFormat="1" ht="14.25" customHeight="1" x14ac:dyDescent="0.45"/>
    <row r="203" s="40" customFormat="1" ht="14.25" customHeight="1" x14ac:dyDescent="0.45"/>
    <row r="204" s="40" customFormat="1" ht="14.25" customHeight="1" x14ac:dyDescent="0.45"/>
    <row r="205" s="40" customFormat="1" ht="14.25" customHeight="1" x14ac:dyDescent="0.45"/>
    <row r="206" s="40" customFormat="1" ht="14.25" customHeight="1" x14ac:dyDescent="0.45"/>
    <row r="207" s="40" customFormat="1" ht="14.25" customHeight="1" x14ac:dyDescent="0.45"/>
    <row r="208" s="40" customFormat="1" ht="14.25" customHeight="1" x14ac:dyDescent="0.45"/>
    <row r="209" s="40" customFormat="1" ht="14.25" customHeight="1" x14ac:dyDescent="0.45"/>
    <row r="210" s="40" customFormat="1" ht="14.25" customHeight="1" x14ac:dyDescent="0.45"/>
    <row r="211" s="40" customFormat="1" ht="14.25" customHeight="1" x14ac:dyDescent="0.45"/>
    <row r="212" s="40" customFormat="1" ht="14.25" customHeight="1" x14ac:dyDescent="0.45"/>
    <row r="213" s="40" customFormat="1" ht="14.25" customHeight="1" x14ac:dyDescent="0.45"/>
    <row r="214" s="40" customFormat="1" ht="14.25" customHeight="1" x14ac:dyDescent="0.45"/>
    <row r="215" s="40" customFormat="1" ht="14.25" customHeight="1" x14ac:dyDescent="0.45"/>
    <row r="216" s="40" customFormat="1" ht="14.25" customHeight="1" x14ac:dyDescent="0.45"/>
    <row r="217" s="40" customFormat="1" ht="14.25" customHeight="1" x14ac:dyDescent="0.45"/>
    <row r="218" s="40" customFormat="1" ht="14.25" customHeight="1" x14ac:dyDescent="0.45"/>
    <row r="219" s="40" customFormat="1" ht="14.25" customHeight="1" x14ac:dyDescent="0.45"/>
    <row r="220" s="40" customFormat="1" ht="14.25" customHeight="1" x14ac:dyDescent="0.45"/>
    <row r="221" s="40" customFormat="1" ht="14.25" customHeight="1" x14ac:dyDescent="0.45"/>
    <row r="222" s="40" customFormat="1" ht="14.25" customHeight="1" x14ac:dyDescent="0.45"/>
    <row r="223" s="40" customFormat="1" ht="14.25" customHeight="1" x14ac:dyDescent="0.45"/>
    <row r="224" s="40" customFormat="1" ht="14.25" customHeight="1" x14ac:dyDescent="0.45"/>
    <row r="225" s="40" customFormat="1" ht="14.25" customHeight="1" x14ac:dyDescent="0.45"/>
    <row r="226" s="40" customFormat="1" ht="14.25" customHeight="1" x14ac:dyDescent="0.45"/>
    <row r="227" s="40" customFormat="1" ht="14.25" customHeight="1" x14ac:dyDescent="0.45"/>
    <row r="228" s="40" customFormat="1" ht="14.25" customHeight="1" x14ac:dyDescent="0.45"/>
    <row r="229" s="40" customFormat="1" ht="14.25" customHeight="1" x14ac:dyDescent="0.45"/>
    <row r="230" s="40" customFormat="1" ht="14.25" customHeight="1" x14ac:dyDescent="0.45"/>
    <row r="231" s="40" customFormat="1" ht="14.25" customHeight="1" x14ac:dyDescent="0.45"/>
    <row r="232" s="40" customFormat="1" ht="14.25" customHeight="1" x14ac:dyDescent="0.45"/>
    <row r="233" s="40" customFormat="1" ht="14.25" customHeight="1" x14ac:dyDescent="0.45"/>
    <row r="234" s="40" customFormat="1" ht="14.25" customHeight="1" x14ac:dyDescent="0.45"/>
    <row r="235" s="40" customFormat="1" ht="14.25" customHeight="1" x14ac:dyDescent="0.45"/>
    <row r="236" s="40" customFormat="1" ht="14.25" customHeight="1" x14ac:dyDescent="0.45"/>
    <row r="237" s="40" customFormat="1" ht="14.25" customHeight="1" x14ac:dyDescent="0.45"/>
    <row r="238" s="40" customFormat="1" ht="14.25" customHeight="1" x14ac:dyDescent="0.45"/>
    <row r="239" s="40" customFormat="1" ht="14.25" customHeight="1" x14ac:dyDescent="0.45"/>
    <row r="240" s="40" customFormat="1" ht="14.25" customHeight="1" x14ac:dyDescent="0.45"/>
    <row r="241" s="40" customFormat="1" ht="14.25" customHeight="1" x14ac:dyDescent="0.45"/>
    <row r="242" s="40" customFormat="1" ht="14.25" customHeight="1" x14ac:dyDescent="0.45"/>
    <row r="243" s="40" customFormat="1" ht="14.25" customHeight="1" x14ac:dyDescent="0.45"/>
    <row r="244" s="40" customFormat="1" ht="14.25" customHeight="1" x14ac:dyDescent="0.45"/>
    <row r="245" s="40" customFormat="1" ht="14.25" customHeight="1" x14ac:dyDescent="0.45"/>
    <row r="246" s="40" customFormat="1" ht="14.25" customHeight="1" x14ac:dyDescent="0.45"/>
    <row r="247" s="40" customFormat="1" ht="14.25" customHeight="1" x14ac:dyDescent="0.45"/>
    <row r="248" s="40" customFormat="1" ht="14.25" customHeight="1" x14ac:dyDescent="0.45"/>
    <row r="249" s="40" customFormat="1" ht="14.25" customHeight="1" x14ac:dyDescent="0.45"/>
    <row r="250" s="40" customFormat="1" ht="14.25" customHeight="1" x14ac:dyDescent="0.45"/>
    <row r="251" s="40" customFormat="1" ht="14.25" customHeight="1" x14ac:dyDescent="0.45"/>
    <row r="252" s="40" customFormat="1" ht="14.25" customHeight="1" x14ac:dyDescent="0.45"/>
    <row r="253" s="40" customFormat="1" ht="14.25" customHeight="1" x14ac:dyDescent="0.45"/>
    <row r="254" s="40" customFormat="1" ht="14.25" customHeight="1" x14ac:dyDescent="0.45"/>
    <row r="255" s="40" customFormat="1" ht="14.25" customHeight="1" x14ac:dyDescent="0.45"/>
    <row r="256" s="40" customFormat="1" ht="14.25" customHeight="1" x14ac:dyDescent="0.45"/>
    <row r="257" s="40" customFormat="1" ht="14.25" customHeight="1" x14ac:dyDescent="0.45"/>
    <row r="258" s="40" customFormat="1" ht="14.25" customHeight="1" x14ac:dyDescent="0.45"/>
    <row r="259" s="40" customFormat="1" ht="14.25" customHeight="1" x14ac:dyDescent="0.45"/>
    <row r="260" s="40" customFormat="1" ht="14.25" customHeight="1" x14ac:dyDescent="0.45"/>
    <row r="261" s="40" customFormat="1" ht="14.25" customHeight="1" x14ac:dyDescent="0.45"/>
    <row r="262" s="40" customFormat="1" ht="14.25" customHeight="1" x14ac:dyDescent="0.45"/>
    <row r="263" s="40" customFormat="1" ht="14.25" customHeight="1" x14ac:dyDescent="0.45"/>
    <row r="264" s="40" customFormat="1" ht="14.25" customHeight="1" x14ac:dyDescent="0.45"/>
    <row r="265" s="40" customFormat="1" ht="14.25" customHeight="1" x14ac:dyDescent="0.45"/>
    <row r="266" s="40" customFormat="1" ht="14.25" customHeight="1" x14ac:dyDescent="0.45"/>
    <row r="267" s="40" customFormat="1" ht="14.25" customHeight="1" x14ac:dyDescent="0.45"/>
    <row r="268" s="40" customFormat="1" ht="14.25" customHeight="1" x14ac:dyDescent="0.45"/>
    <row r="269" s="40" customFormat="1" ht="14.25" customHeight="1" x14ac:dyDescent="0.45"/>
    <row r="270" s="40" customFormat="1" ht="14.25" customHeight="1" x14ac:dyDescent="0.45"/>
    <row r="271" s="40" customFormat="1" ht="14.25" customHeight="1" x14ac:dyDescent="0.45"/>
    <row r="272" s="40" customFormat="1" ht="14.25" customHeight="1" x14ac:dyDescent="0.45"/>
    <row r="273" s="40" customFormat="1" ht="14.25" customHeight="1" x14ac:dyDescent="0.45"/>
    <row r="274" s="40" customFormat="1" ht="14.25" customHeight="1" x14ac:dyDescent="0.45"/>
    <row r="275" s="40" customFormat="1" ht="14.25" customHeight="1" x14ac:dyDescent="0.45"/>
    <row r="276" s="40" customFormat="1" ht="14.25" customHeight="1" x14ac:dyDescent="0.45"/>
    <row r="277" s="40" customFormat="1" ht="14.25" customHeight="1" x14ac:dyDescent="0.45"/>
    <row r="278" s="40" customFormat="1" ht="14.25" customHeight="1" x14ac:dyDescent="0.45"/>
    <row r="279" s="40" customFormat="1" ht="14.25" customHeight="1" x14ac:dyDescent="0.45"/>
    <row r="280" s="40" customFormat="1" ht="14.25" customHeight="1" x14ac:dyDescent="0.45"/>
    <row r="281" s="40" customFormat="1" ht="14.25" customHeight="1" x14ac:dyDescent="0.45"/>
    <row r="282" s="40" customFormat="1" ht="14.25" customHeight="1" x14ac:dyDescent="0.45"/>
    <row r="283" s="40" customFormat="1" ht="14.25" customHeight="1" x14ac:dyDescent="0.45"/>
    <row r="284" s="40" customFormat="1" ht="14.25" customHeight="1" x14ac:dyDescent="0.45"/>
    <row r="285" s="40" customFormat="1" ht="14.25" customHeight="1" x14ac:dyDescent="0.45"/>
    <row r="286" s="40" customFormat="1" ht="14.25" customHeight="1" x14ac:dyDescent="0.45"/>
    <row r="287" s="40" customFormat="1" ht="14.25" customHeight="1" x14ac:dyDescent="0.45"/>
    <row r="288" s="40" customFormat="1" ht="14.25" customHeight="1" x14ac:dyDescent="0.45"/>
    <row r="289" s="40" customFormat="1" ht="14.25" customHeight="1" x14ac:dyDescent="0.45"/>
    <row r="290" s="40" customFormat="1" ht="14.25" customHeight="1" x14ac:dyDescent="0.45"/>
    <row r="291" s="40" customFormat="1" ht="14.25" customHeight="1" x14ac:dyDescent="0.45"/>
    <row r="292" s="40" customFormat="1" ht="14.25" customHeight="1" x14ac:dyDescent="0.45"/>
    <row r="293" s="40" customFormat="1" ht="14.25" customHeight="1" x14ac:dyDescent="0.45"/>
    <row r="294" s="40" customFormat="1" ht="14.25" customHeight="1" x14ac:dyDescent="0.45"/>
    <row r="295" s="40" customFormat="1" ht="14.25" customHeight="1" x14ac:dyDescent="0.45"/>
    <row r="296" s="40" customFormat="1" ht="14.25" customHeight="1" x14ac:dyDescent="0.45"/>
    <row r="297" s="40" customFormat="1" ht="14.25" customHeight="1" x14ac:dyDescent="0.45"/>
    <row r="298" s="40" customFormat="1" ht="14.25" customHeight="1" x14ac:dyDescent="0.45"/>
    <row r="299" s="40" customFormat="1" ht="14.25" customHeight="1" x14ac:dyDescent="0.45"/>
    <row r="300" s="40" customFormat="1" ht="14.25" customHeight="1" x14ac:dyDescent="0.45"/>
    <row r="301" s="40" customFormat="1" ht="14.25" customHeight="1" x14ac:dyDescent="0.45"/>
    <row r="302" s="40" customFormat="1" ht="14.25" customHeight="1" x14ac:dyDescent="0.45"/>
    <row r="303" s="40" customFormat="1" ht="14.25" customHeight="1" x14ac:dyDescent="0.45"/>
    <row r="304" s="40" customFormat="1" ht="14.25" customHeight="1" x14ac:dyDescent="0.45"/>
    <row r="305" s="40" customFormat="1" ht="14.25" customHeight="1" x14ac:dyDescent="0.45"/>
    <row r="306" s="40" customFormat="1" ht="14.25" customHeight="1" x14ac:dyDescent="0.45"/>
    <row r="307" s="40" customFormat="1" ht="14.25" customHeight="1" x14ac:dyDescent="0.45"/>
    <row r="308" s="40" customFormat="1" ht="14.25" customHeight="1" x14ac:dyDescent="0.45"/>
    <row r="309" s="40" customFormat="1" ht="14.25" customHeight="1" x14ac:dyDescent="0.45"/>
    <row r="310" s="40" customFormat="1" ht="14.25" customHeight="1" x14ac:dyDescent="0.45"/>
    <row r="311" s="40" customFormat="1" ht="14.25" customHeight="1" x14ac:dyDescent="0.45"/>
    <row r="312" s="40" customFormat="1" ht="14.25" customHeight="1" x14ac:dyDescent="0.45"/>
    <row r="313" s="40" customFormat="1" ht="14.25" customHeight="1" x14ac:dyDescent="0.45"/>
    <row r="314" s="40" customFormat="1" ht="14.25" customHeight="1" x14ac:dyDescent="0.45"/>
    <row r="315" s="40" customFormat="1" ht="14.25" customHeight="1" x14ac:dyDescent="0.45"/>
    <row r="316" s="40" customFormat="1" ht="14.25" customHeight="1" x14ac:dyDescent="0.45"/>
    <row r="317" s="40" customFormat="1" ht="14.25" customHeight="1" x14ac:dyDescent="0.45"/>
    <row r="318" s="40" customFormat="1" ht="14.25" customHeight="1" x14ac:dyDescent="0.45"/>
    <row r="319" s="40" customFormat="1" ht="14.25" customHeight="1" x14ac:dyDescent="0.45"/>
    <row r="320" s="40" customFormat="1" ht="14.25" customHeight="1" x14ac:dyDescent="0.45"/>
    <row r="321" s="40" customFormat="1" ht="14.25" customHeight="1" x14ac:dyDescent="0.45"/>
    <row r="322" s="40" customFormat="1" ht="14.25" customHeight="1" x14ac:dyDescent="0.45"/>
    <row r="323" s="40" customFormat="1" ht="14.25" customHeight="1" x14ac:dyDescent="0.45"/>
    <row r="324" s="40" customFormat="1" ht="14.25" customHeight="1" x14ac:dyDescent="0.45"/>
    <row r="325" s="40" customFormat="1" ht="14.25" customHeight="1" x14ac:dyDescent="0.45"/>
    <row r="326" s="40" customFormat="1" ht="14.25" customHeight="1" x14ac:dyDescent="0.45"/>
    <row r="327" s="40" customFormat="1" ht="14.25" customHeight="1" x14ac:dyDescent="0.45"/>
    <row r="328" s="40" customFormat="1" ht="14.25" customHeight="1" x14ac:dyDescent="0.45"/>
    <row r="329" s="40" customFormat="1" ht="14.25" customHeight="1" x14ac:dyDescent="0.45"/>
    <row r="330" s="40" customFormat="1" ht="14.25" customHeight="1" x14ac:dyDescent="0.45"/>
    <row r="331" s="40" customFormat="1" ht="14.25" customHeight="1" x14ac:dyDescent="0.45"/>
    <row r="332" s="40" customFormat="1" ht="14.25" customHeight="1" x14ac:dyDescent="0.45"/>
    <row r="333" s="40" customFormat="1" ht="14.25" customHeight="1" x14ac:dyDescent="0.45"/>
    <row r="334" s="40" customFormat="1" ht="14.25" customHeight="1" x14ac:dyDescent="0.45"/>
    <row r="335" s="40" customFormat="1" ht="14.25" customHeight="1" x14ac:dyDescent="0.45"/>
    <row r="336" s="40" customFormat="1" ht="14.25" customHeight="1" x14ac:dyDescent="0.45"/>
    <row r="337" s="40" customFormat="1" ht="14.25" customHeight="1" x14ac:dyDescent="0.45"/>
    <row r="338" s="40" customFormat="1" ht="14.25" customHeight="1" x14ac:dyDescent="0.45"/>
    <row r="339" s="40" customFormat="1" ht="14.25" customHeight="1" x14ac:dyDescent="0.45"/>
    <row r="340" s="40" customFormat="1" ht="14.25" customHeight="1" x14ac:dyDescent="0.45"/>
    <row r="341" s="40" customFormat="1" ht="14.25" customHeight="1" x14ac:dyDescent="0.45"/>
    <row r="342" s="40" customFormat="1" ht="14.25" customHeight="1" x14ac:dyDescent="0.45"/>
    <row r="343" s="40" customFormat="1" ht="14.25" customHeight="1" x14ac:dyDescent="0.45"/>
    <row r="344" s="40" customFormat="1" ht="14.25" customHeight="1" x14ac:dyDescent="0.45"/>
    <row r="345" s="40" customFormat="1" ht="14.25" customHeight="1" x14ac:dyDescent="0.45"/>
    <row r="346" s="40" customFormat="1" ht="14.25" customHeight="1" x14ac:dyDescent="0.45"/>
    <row r="347" s="40" customFormat="1" ht="14.25" customHeight="1" x14ac:dyDescent="0.45"/>
    <row r="348" s="40" customFormat="1" ht="14.25" customHeight="1" x14ac:dyDescent="0.45"/>
    <row r="349" s="40" customFormat="1" ht="14.25" customHeight="1" x14ac:dyDescent="0.45"/>
    <row r="350" s="40" customFormat="1" ht="14.25" customHeight="1" x14ac:dyDescent="0.45"/>
    <row r="351" s="40" customFormat="1" ht="14.25" customHeight="1" x14ac:dyDescent="0.45"/>
    <row r="352" s="40" customFormat="1" ht="14.25" customHeight="1" x14ac:dyDescent="0.45"/>
    <row r="353" s="40" customFormat="1" ht="14.25" customHeight="1" x14ac:dyDescent="0.45"/>
    <row r="354" s="40" customFormat="1" ht="14.25" customHeight="1" x14ac:dyDescent="0.45"/>
    <row r="355" s="40" customFormat="1" ht="14.25" customHeight="1" x14ac:dyDescent="0.45"/>
    <row r="356" s="40" customFormat="1" ht="14.25" customHeight="1" x14ac:dyDescent="0.45"/>
    <row r="357" s="40" customFormat="1" ht="14.25" customHeight="1" x14ac:dyDescent="0.45"/>
    <row r="358" s="40" customFormat="1" ht="14.25" customHeight="1" x14ac:dyDescent="0.45"/>
    <row r="359" s="40" customFormat="1" ht="14.25" customHeight="1" x14ac:dyDescent="0.45"/>
    <row r="360" s="40" customFormat="1" ht="14.25" customHeight="1" x14ac:dyDescent="0.45"/>
    <row r="361" s="40" customFormat="1" ht="14.25" customHeight="1" x14ac:dyDescent="0.45"/>
    <row r="362" s="40" customFormat="1" ht="14.25" customHeight="1" x14ac:dyDescent="0.45"/>
    <row r="363" s="40" customFormat="1" ht="14.25" customHeight="1" x14ac:dyDescent="0.45"/>
    <row r="364" s="40" customFormat="1" ht="14.25" customHeight="1" x14ac:dyDescent="0.45"/>
    <row r="365" s="40" customFormat="1" ht="14.25" customHeight="1" x14ac:dyDescent="0.45"/>
    <row r="366" s="40" customFormat="1" ht="14.25" customHeight="1" x14ac:dyDescent="0.45"/>
    <row r="367" s="40" customFormat="1" ht="14.25" customHeight="1" x14ac:dyDescent="0.45"/>
    <row r="368" s="40" customFormat="1" ht="14.25" customHeight="1" x14ac:dyDescent="0.45"/>
    <row r="369" s="40" customFormat="1" ht="14.25" customHeight="1" x14ac:dyDescent="0.45"/>
    <row r="370" s="40" customFormat="1" ht="14.25" customHeight="1" x14ac:dyDescent="0.45"/>
    <row r="371" s="40" customFormat="1" ht="14.25" customHeight="1" x14ac:dyDescent="0.45"/>
    <row r="372" s="40" customFormat="1" ht="14.25" customHeight="1" x14ac:dyDescent="0.45"/>
    <row r="373" s="40" customFormat="1" ht="14.25" customHeight="1" x14ac:dyDescent="0.45"/>
    <row r="374" s="40" customFormat="1" ht="14.25" customHeight="1" x14ac:dyDescent="0.45"/>
    <row r="375" s="40" customFormat="1" ht="14.25" customHeight="1" x14ac:dyDescent="0.45"/>
    <row r="376" s="40" customFormat="1" ht="14.25" customHeight="1" x14ac:dyDescent="0.45"/>
    <row r="377" s="40" customFormat="1" ht="14.25" customHeight="1" x14ac:dyDescent="0.45"/>
    <row r="378" s="40" customFormat="1" ht="14.25" customHeight="1" x14ac:dyDescent="0.45"/>
    <row r="379" s="40" customFormat="1" ht="14.25" customHeight="1" x14ac:dyDescent="0.45"/>
    <row r="380" s="40" customFormat="1" ht="14.25" customHeight="1" x14ac:dyDescent="0.45"/>
    <row r="381" s="40" customFormat="1" ht="14.25" customHeight="1" x14ac:dyDescent="0.45"/>
    <row r="382" s="40" customFormat="1" ht="14.25" customHeight="1" x14ac:dyDescent="0.45"/>
    <row r="383" s="40" customFormat="1" ht="14.25" customHeight="1" x14ac:dyDescent="0.45"/>
    <row r="384" s="40" customFormat="1" ht="14.25" customHeight="1" x14ac:dyDescent="0.45"/>
    <row r="385" s="40" customFormat="1" ht="14.25" customHeight="1" x14ac:dyDescent="0.45"/>
    <row r="386" s="40" customFormat="1" ht="14.25" customHeight="1" x14ac:dyDescent="0.45"/>
    <row r="387" s="40" customFormat="1" ht="14.25" customHeight="1" x14ac:dyDescent="0.45"/>
    <row r="388" s="40" customFormat="1" ht="14.25" customHeight="1" x14ac:dyDescent="0.45"/>
    <row r="389" s="40" customFormat="1" ht="14.25" customHeight="1" x14ac:dyDescent="0.45"/>
    <row r="390" s="40" customFormat="1" ht="14.25" customHeight="1" x14ac:dyDescent="0.45"/>
    <row r="391" s="40" customFormat="1" ht="14.25" customHeight="1" x14ac:dyDescent="0.45"/>
    <row r="392" s="40" customFormat="1" ht="14.25" customHeight="1" x14ac:dyDescent="0.45"/>
    <row r="393" s="40" customFormat="1" ht="14.25" customHeight="1" x14ac:dyDescent="0.45"/>
    <row r="394" s="40" customFormat="1" ht="14.25" customHeight="1" x14ac:dyDescent="0.45"/>
    <row r="395" s="40" customFormat="1" ht="14.25" customHeight="1" x14ac:dyDescent="0.45"/>
    <row r="396" s="40" customFormat="1" ht="14.25" customHeight="1" x14ac:dyDescent="0.45"/>
    <row r="397" s="40" customFormat="1" ht="14.25" customHeight="1" x14ac:dyDescent="0.45"/>
    <row r="398" s="40" customFormat="1" ht="14.25" customHeight="1" x14ac:dyDescent="0.45"/>
    <row r="399" s="40" customFormat="1" ht="14.25" customHeight="1" x14ac:dyDescent="0.45"/>
    <row r="400" s="40" customFormat="1" ht="14.25" customHeight="1" x14ac:dyDescent="0.45"/>
    <row r="401" s="40" customFormat="1" ht="14.25" customHeight="1" x14ac:dyDescent="0.45"/>
    <row r="402" s="40" customFormat="1" ht="14.25" customHeight="1" x14ac:dyDescent="0.45"/>
    <row r="403" s="40" customFormat="1" ht="14.25" customHeight="1" x14ac:dyDescent="0.45"/>
    <row r="404" s="40" customFormat="1" ht="14.25" customHeight="1" x14ac:dyDescent="0.45"/>
    <row r="405" s="40" customFormat="1" ht="14.25" customHeight="1" x14ac:dyDescent="0.45"/>
    <row r="406" s="40" customFormat="1" ht="14.25" customHeight="1" x14ac:dyDescent="0.45"/>
    <row r="407" s="40" customFormat="1" ht="14.25" customHeight="1" x14ac:dyDescent="0.45"/>
    <row r="408" s="40" customFormat="1" ht="14.25" customHeight="1" x14ac:dyDescent="0.45"/>
    <row r="409" s="40" customFormat="1" ht="14.25" customHeight="1" x14ac:dyDescent="0.45"/>
    <row r="410" s="40" customFormat="1" ht="14.25" customHeight="1" x14ac:dyDescent="0.45"/>
    <row r="411" s="40" customFormat="1" ht="14.25" customHeight="1" x14ac:dyDescent="0.45"/>
    <row r="412" s="40" customFormat="1" ht="14.25" customHeight="1" x14ac:dyDescent="0.45"/>
    <row r="413" s="40" customFormat="1" ht="14.25" customHeight="1" x14ac:dyDescent="0.45"/>
    <row r="414" s="40" customFormat="1" ht="14.25" customHeight="1" x14ac:dyDescent="0.45"/>
    <row r="415" s="40" customFormat="1" ht="14.25" customHeight="1" x14ac:dyDescent="0.45"/>
    <row r="416" s="40" customFormat="1" ht="14.25" customHeight="1" x14ac:dyDescent="0.45"/>
    <row r="417" s="40" customFormat="1" ht="14.25" customHeight="1" x14ac:dyDescent="0.45"/>
    <row r="418" s="40" customFormat="1" ht="14.25" customHeight="1" x14ac:dyDescent="0.45"/>
    <row r="419" s="40" customFormat="1" ht="14.25" customHeight="1" x14ac:dyDescent="0.45"/>
    <row r="420" s="40" customFormat="1" ht="14.25" customHeight="1" x14ac:dyDescent="0.45"/>
    <row r="421" s="40" customFormat="1" ht="14.25" customHeight="1" x14ac:dyDescent="0.45"/>
    <row r="422" s="40" customFormat="1" ht="14.25" customHeight="1" x14ac:dyDescent="0.45"/>
    <row r="423" s="40" customFormat="1" ht="14.25" customHeight="1" x14ac:dyDescent="0.45"/>
    <row r="424" s="40" customFormat="1" ht="14.25" customHeight="1" x14ac:dyDescent="0.45"/>
    <row r="425" s="40" customFormat="1" ht="14.25" customHeight="1" x14ac:dyDescent="0.45"/>
    <row r="426" s="40" customFormat="1" ht="14.25" customHeight="1" x14ac:dyDescent="0.45"/>
    <row r="427" s="40" customFormat="1" ht="14.25" customHeight="1" x14ac:dyDescent="0.45"/>
    <row r="428" s="40" customFormat="1" ht="14.25" customHeight="1" x14ac:dyDescent="0.45"/>
    <row r="429" s="40" customFormat="1" ht="14.25" customHeight="1" x14ac:dyDescent="0.45"/>
    <row r="430" s="40" customFormat="1" ht="14.25" customHeight="1" x14ac:dyDescent="0.45"/>
    <row r="431" s="40" customFormat="1" ht="14.25" customHeight="1" x14ac:dyDescent="0.45"/>
    <row r="432" s="40" customFormat="1" ht="14.25" customHeight="1" x14ac:dyDescent="0.45"/>
    <row r="433" s="40" customFormat="1" ht="14.25" customHeight="1" x14ac:dyDescent="0.45"/>
    <row r="434" s="40" customFormat="1" ht="14.25" customHeight="1" x14ac:dyDescent="0.45"/>
    <row r="435" s="40" customFormat="1" ht="14.25" customHeight="1" x14ac:dyDescent="0.45"/>
    <row r="436" s="40" customFormat="1" ht="14.25" customHeight="1" x14ac:dyDescent="0.45"/>
    <row r="437" s="40" customFormat="1" ht="14.25" customHeight="1" x14ac:dyDescent="0.45"/>
    <row r="438" s="40" customFormat="1" ht="14.25" customHeight="1" x14ac:dyDescent="0.45"/>
    <row r="439" s="40" customFormat="1" ht="14.25" customHeight="1" x14ac:dyDescent="0.45"/>
    <row r="440" s="40" customFormat="1" ht="14.25" customHeight="1" x14ac:dyDescent="0.45"/>
    <row r="441" s="40" customFormat="1" ht="14.25" customHeight="1" x14ac:dyDescent="0.45"/>
    <row r="442" s="40" customFormat="1" ht="14.25" customHeight="1" x14ac:dyDescent="0.45"/>
    <row r="443" s="40" customFormat="1" ht="14.25" customHeight="1" x14ac:dyDescent="0.45"/>
    <row r="444" s="40" customFormat="1" ht="14.25" customHeight="1" x14ac:dyDescent="0.45"/>
    <row r="445" s="40" customFormat="1" ht="14.25" customHeight="1" x14ac:dyDescent="0.45"/>
    <row r="446" s="40" customFormat="1" ht="14.25" customHeight="1" x14ac:dyDescent="0.45"/>
    <row r="447" s="40" customFormat="1" ht="14.25" customHeight="1" x14ac:dyDescent="0.45"/>
    <row r="448" s="40" customFormat="1" ht="14.25" customHeight="1" x14ac:dyDescent="0.45"/>
    <row r="449" s="40" customFormat="1" ht="14.25" customHeight="1" x14ac:dyDescent="0.45"/>
    <row r="450" s="40" customFormat="1" ht="14.25" customHeight="1" x14ac:dyDescent="0.45"/>
    <row r="451" s="40" customFormat="1" ht="14.25" customHeight="1" x14ac:dyDescent="0.45"/>
    <row r="452" s="40" customFormat="1" ht="14.25" customHeight="1" x14ac:dyDescent="0.45"/>
    <row r="453" s="40" customFormat="1" ht="14.25" customHeight="1" x14ac:dyDescent="0.45"/>
    <row r="454" s="40" customFormat="1" ht="14.25" customHeight="1" x14ac:dyDescent="0.45"/>
    <row r="455" s="40" customFormat="1" ht="14.25" customHeight="1" x14ac:dyDescent="0.45"/>
    <row r="456" s="40" customFormat="1" ht="14.25" customHeight="1" x14ac:dyDescent="0.45"/>
    <row r="457" s="40" customFormat="1" ht="14.25" customHeight="1" x14ac:dyDescent="0.45"/>
    <row r="458" s="40" customFormat="1" ht="14.25" customHeight="1" x14ac:dyDescent="0.45"/>
    <row r="459" s="40" customFormat="1" ht="14.25" customHeight="1" x14ac:dyDescent="0.45"/>
    <row r="460" s="40" customFormat="1" ht="14.25" customHeight="1" x14ac:dyDescent="0.45"/>
    <row r="461" s="40" customFormat="1" ht="14.25" customHeight="1" x14ac:dyDescent="0.45"/>
    <row r="462" s="40" customFormat="1" ht="14.25" customHeight="1" x14ac:dyDescent="0.45"/>
    <row r="463" s="40" customFormat="1" ht="14.25" customHeight="1" x14ac:dyDescent="0.45"/>
    <row r="464" s="40" customFormat="1" ht="14.25" customHeight="1" x14ac:dyDescent="0.45"/>
    <row r="465" s="40" customFormat="1" ht="14.25" customHeight="1" x14ac:dyDescent="0.45"/>
    <row r="466" s="40" customFormat="1" ht="14.25" customHeight="1" x14ac:dyDescent="0.45"/>
    <row r="467" s="40" customFormat="1" ht="14.25" customHeight="1" x14ac:dyDescent="0.45"/>
    <row r="468" s="40" customFormat="1" ht="14.25" customHeight="1" x14ac:dyDescent="0.45"/>
    <row r="469" s="40" customFormat="1" ht="14.25" customHeight="1" x14ac:dyDescent="0.45"/>
    <row r="470" s="40" customFormat="1" ht="14.25" customHeight="1" x14ac:dyDescent="0.45"/>
    <row r="471" s="40" customFormat="1" ht="14.25" customHeight="1" x14ac:dyDescent="0.45"/>
    <row r="472" s="40" customFormat="1" ht="14.25" customHeight="1" x14ac:dyDescent="0.45"/>
    <row r="473" s="40" customFormat="1" ht="14.25" customHeight="1" x14ac:dyDescent="0.45"/>
    <row r="474" s="40" customFormat="1" ht="14.25" customHeight="1" x14ac:dyDescent="0.45"/>
    <row r="475" s="40" customFormat="1" ht="14.25" customHeight="1" x14ac:dyDescent="0.45"/>
    <row r="476" s="40" customFormat="1" ht="14.25" customHeight="1" x14ac:dyDescent="0.45"/>
    <row r="477" s="40" customFormat="1" ht="14.25" customHeight="1" x14ac:dyDescent="0.45"/>
    <row r="478" s="40" customFormat="1" ht="14.25" customHeight="1" x14ac:dyDescent="0.45"/>
    <row r="479" s="40" customFormat="1" ht="14.25" customHeight="1" x14ac:dyDescent="0.45"/>
    <row r="480" s="40" customFormat="1" ht="14.25" customHeight="1" x14ac:dyDescent="0.45"/>
    <row r="481" s="40" customFormat="1" ht="14.25" customHeight="1" x14ac:dyDescent="0.45"/>
    <row r="482" s="40" customFormat="1" ht="14.25" customHeight="1" x14ac:dyDescent="0.45"/>
    <row r="483" s="40" customFormat="1" ht="14.25" customHeight="1" x14ac:dyDescent="0.45"/>
    <row r="484" s="40" customFormat="1" ht="14.25" customHeight="1" x14ac:dyDescent="0.45"/>
    <row r="485" s="40" customFormat="1" ht="14.25" customHeight="1" x14ac:dyDescent="0.45"/>
    <row r="486" s="40" customFormat="1" ht="14.25" customHeight="1" x14ac:dyDescent="0.45"/>
    <row r="487" s="40" customFormat="1" ht="14.25" customHeight="1" x14ac:dyDescent="0.45"/>
    <row r="488" s="40" customFormat="1" ht="14.25" customHeight="1" x14ac:dyDescent="0.45"/>
    <row r="489" s="40" customFormat="1" ht="14.25" customHeight="1" x14ac:dyDescent="0.45"/>
    <row r="490" s="40" customFormat="1" ht="14.25" customHeight="1" x14ac:dyDescent="0.45"/>
    <row r="491" s="40" customFormat="1" ht="14.25" customHeight="1" x14ac:dyDescent="0.45"/>
    <row r="492" s="40" customFormat="1" ht="14.25" customHeight="1" x14ac:dyDescent="0.45"/>
    <row r="493" s="40" customFormat="1" ht="14.25" customHeight="1" x14ac:dyDescent="0.45"/>
    <row r="494" s="40" customFormat="1" ht="14.25" customHeight="1" x14ac:dyDescent="0.45"/>
    <row r="495" s="40" customFormat="1" ht="14.25" customHeight="1" x14ac:dyDescent="0.45"/>
    <row r="496" s="40" customFormat="1" ht="14.25" customHeight="1" x14ac:dyDescent="0.45"/>
    <row r="497" s="40" customFormat="1" ht="14.25" customHeight="1" x14ac:dyDescent="0.45"/>
    <row r="498" s="40" customFormat="1" ht="14.25" customHeight="1" x14ac:dyDescent="0.45"/>
    <row r="499" s="40" customFormat="1" ht="14.25" customHeight="1" x14ac:dyDescent="0.45"/>
    <row r="500" s="40" customFormat="1" ht="14.25" customHeight="1" x14ac:dyDescent="0.45"/>
    <row r="501" s="40" customFormat="1" ht="14.25" customHeight="1" x14ac:dyDescent="0.45"/>
    <row r="502" s="40" customFormat="1" ht="14.25" customHeight="1" x14ac:dyDescent="0.45"/>
    <row r="503" s="40" customFormat="1" ht="14.25" customHeight="1" x14ac:dyDescent="0.45"/>
    <row r="504" s="40" customFormat="1" ht="14.25" customHeight="1" x14ac:dyDescent="0.45"/>
    <row r="505" s="40" customFormat="1" ht="14.25" customHeight="1" x14ac:dyDescent="0.45"/>
    <row r="506" s="40" customFormat="1" ht="14.25" customHeight="1" x14ac:dyDescent="0.45"/>
    <row r="507" s="40" customFormat="1" ht="14.25" customHeight="1" x14ac:dyDescent="0.45"/>
    <row r="508" s="40" customFormat="1" ht="14.25" customHeight="1" x14ac:dyDescent="0.45"/>
    <row r="509" s="40" customFormat="1" ht="14.25" customHeight="1" x14ac:dyDescent="0.45"/>
    <row r="510" s="40" customFormat="1" ht="14.25" customHeight="1" x14ac:dyDescent="0.45"/>
    <row r="511" s="40" customFormat="1" ht="14.25" customHeight="1" x14ac:dyDescent="0.45"/>
    <row r="512" s="40" customFormat="1" ht="14.25" customHeight="1" x14ac:dyDescent="0.45"/>
    <row r="513" s="40" customFormat="1" ht="14.25" customHeight="1" x14ac:dyDescent="0.45"/>
    <row r="514" s="40" customFormat="1" ht="14.25" customHeight="1" x14ac:dyDescent="0.45"/>
    <row r="515" s="40" customFormat="1" ht="14.25" customHeight="1" x14ac:dyDescent="0.45"/>
    <row r="516" s="40" customFormat="1" ht="14.25" customHeight="1" x14ac:dyDescent="0.45"/>
    <row r="517" s="40" customFormat="1" ht="14.25" customHeight="1" x14ac:dyDescent="0.45"/>
    <row r="518" s="40" customFormat="1" ht="14.25" customHeight="1" x14ac:dyDescent="0.45"/>
    <row r="519" s="40" customFormat="1" ht="14.25" customHeight="1" x14ac:dyDescent="0.45"/>
    <row r="520" s="40" customFormat="1" ht="14.25" customHeight="1" x14ac:dyDescent="0.45"/>
    <row r="521" s="40" customFormat="1" ht="14.25" customHeight="1" x14ac:dyDescent="0.45"/>
    <row r="522" s="40" customFormat="1" ht="14.25" customHeight="1" x14ac:dyDescent="0.45"/>
    <row r="523" s="40" customFormat="1" ht="14.25" customHeight="1" x14ac:dyDescent="0.45"/>
    <row r="524" s="40" customFormat="1" ht="14.25" customHeight="1" x14ac:dyDescent="0.45"/>
    <row r="525" s="40" customFormat="1" ht="14.25" customHeight="1" x14ac:dyDescent="0.45"/>
    <row r="526" s="40" customFormat="1" ht="14.25" customHeight="1" x14ac:dyDescent="0.45"/>
    <row r="527" s="40" customFormat="1" ht="14.25" customHeight="1" x14ac:dyDescent="0.45"/>
    <row r="528" s="40" customFormat="1" ht="14.25" customHeight="1" x14ac:dyDescent="0.45"/>
    <row r="529" s="40" customFormat="1" ht="14.25" customHeight="1" x14ac:dyDescent="0.45"/>
    <row r="530" s="40" customFormat="1" ht="14.25" customHeight="1" x14ac:dyDescent="0.45"/>
    <row r="531" s="40" customFormat="1" ht="14.25" customHeight="1" x14ac:dyDescent="0.45"/>
    <row r="532" s="40" customFormat="1" ht="14.25" customHeight="1" x14ac:dyDescent="0.45"/>
    <row r="533" s="40" customFormat="1" ht="14.25" customHeight="1" x14ac:dyDescent="0.45"/>
    <row r="534" s="40" customFormat="1" ht="14.25" customHeight="1" x14ac:dyDescent="0.45"/>
    <row r="535" s="40" customFormat="1" ht="14.25" customHeight="1" x14ac:dyDescent="0.45"/>
    <row r="536" s="40" customFormat="1" ht="14.25" customHeight="1" x14ac:dyDescent="0.45"/>
    <row r="537" s="40" customFormat="1" ht="14.25" customHeight="1" x14ac:dyDescent="0.45"/>
    <row r="538" s="40" customFormat="1" ht="14.25" customHeight="1" x14ac:dyDescent="0.45"/>
    <row r="539" s="40" customFormat="1" ht="14.25" customHeight="1" x14ac:dyDescent="0.45"/>
    <row r="540" s="40" customFormat="1" ht="14.25" customHeight="1" x14ac:dyDescent="0.45"/>
    <row r="541" s="40" customFormat="1" ht="14.25" customHeight="1" x14ac:dyDescent="0.45"/>
    <row r="542" s="40" customFormat="1" ht="14.25" customHeight="1" x14ac:dyDescent="0.45"/>
    <row r="543" s="40" customFormat="1" ht="14.25" customHeight="1" x14ac:dyDescent="0.45"/>
    <row r="544" s="40" customFormat="1" ht="14.25" customHeight="1" x14ac:dyDescent="0.45"/>
    <row r="545" s="40" customFormat="1" ht="14.25" customHeight="1" x14ac:dyDescent="0.45"/>
    <row r="546" s="40" customFormat="1" ht="14.25" customHeight="1" x14ac:dyDescent="0.45"/>
    <row r="547" s="40" customFormat="1" ht="14.25" customHeight="1" x14ac:dyDescent="0.45"/>
    <row r="548" s="40" customFormat="1" ht="14.25" customHeight="1" x14ac:dyDescent="0.45"/>
    <row r="549" s="40" customFormat="1" ht="14.25" customHeight="1" x14ac:dyDescent="0.45"/>
    <row r="550" s="40" customFormat="1" ht="14.25" customHeight="1" x14ac:dyDescent="0.45"/>
    <row r="551" s="40" customFormat="1" ht="14.25" customHeight="1" x14ac:dyDescent="0.45"/>
    <row r="552" s="40" customFormat="1" ht="14.25" customHeight="1" x14ac:dyDescent="0.45"/>
    <row r="553" s="40" customFormat="1" ht="14.25" customHeight="1" x14ac:dyDescent="0.45"/>
    <row r="554" s="40" customFormat="1" ht="14.25" customHeight="1" x14ac:dyDescent="0.45"/>
    <row r="555" s="40" customFormat="1" ht="14.25" customHeight="1" x14ac:dyDescent="0.45"/>
    <row r="556" s="40" customFormat="1" ht="14.25" customHeight="1" x14ac:dyDescent="0.45"/>
    <row r="557" s="40" customFormat="1" ht="14.25" customHeight="1" x14ac:dyDescent="0.45"/>
    <row r="558" s="40" customFormat="1" ht="14.25" customHeight="1" x14ac:dyDescent="0.45"/>
    <row r="559" s="40" customFormat="1" ht="14.25" customHeight="1" x14ac:dyDescent="0.45"/>
    <row r="560" s="40" customFormat="1" ht="14.25" customHeight="1" x14ac:dyDescent="0.45"/>
    <row r="561" s="40" customFormat="1" ht="14.25" customHeight="1" x14ac:dyDescent="0.45"/>
    <row r="562" s="40" customFormat="1" ht="14.25" customHeight="1" x14ac:dyDescent="0.45"/>
    <row r="563" s="40" customFormat="1" ht="14.25" customHeight="1" x14ac:dyDescent="0.45"/>
    <row r="564" s="40" customFormat="1" ht="14.25" customHeight="1" x14ac:dyDescent="0.45"/>
    <row r="565" s="40" customFormat="1" ht="14.25" customHeight="1" x14ac:dyDescent="0.45"/>
    <row r="566" s="40" customFormat="1" ht="14.25" customHeight="1" x14ac:dyDescent="0.45"/>
    <row r="567" s="40" customFormat="1" ht="14.25" customHeight="1" x14ac:dyDescent="0.45"/>
    <row r="568" s="40" customFormat="1" ht="14.25" customHeight="1" x14ac:dyDescent="0.45"/>
    <row r="569" s="40" customFormat="1" ht="14.25" customHeight="1" x14ac:dyDescent="0.45"/>
    <row r="570" s="40" customFormat="1" ht="14.25" customHeight="1" x14ac:dyDescent="0.45"/>
    <row r="571" s="40" customFormat="1" ht="14.25" customHeight="1" x14ac:dyDescent="0.45"/>
    <row r="572" s="40" customFormat="1" ht="14.25" customHeight="1" x14ac:dyDescent="0.45"/>
    <row r="573" s="40" customFormat="1" ht="14.25" customHeight="1" x14ac:dyDescent="0.45"/>
    <row r="574" s="40" customFormat="1" ht="14.25" customHeight="1" x14ac:dyDescent="0.45"/>
    <row r="575" s="40" customFormat="1" ht="14.25" customHeight="1" x14ac:dyDescent="0.45"/>
    <row r="576" s="40" customFormat="1" ht="14.25" customHeight="1" x14ac:dyDescent="0.45"/>
    <row r="577" s="40" customFormat="1" ht="14.25" customHeight="1" x14ac:dyDescent="0.45"/>
    <row r="578" s="40" customFormat="1" ht="14.25" customHeight="1" x14ac:dyDescent="0.45"/>
    <row r="579" s="40" customFormat="1" ht="14.25" customHeight="1" x14ac:dyDescent="0.45"/>
    <row r="580" s="40" customFormat="1" ht="14.25" customHeight="1" x14ac:dyDescent="0.45"/>
    <row r="581" s="40" customFormat="1" ht="14.25" customHeight="1" x14ac:dyDescent="0.45"/>
    <row r="582" s="40" customFormat="1" ht="14.25" customHeight="1" x14ac:dyDescent="0.45"/>
    <row r="583" s="40" customFormat="1" ht="14.25" customHeight="1" x14ac:dyDescent="0.45"/>
    <row r="584" s="40" customFormat="1" ht="14.25" customHeight="1" x14ac:dyDescent="0.45"/>
    <row r="585" s="40" customFormat="1" ht="14.25" customHeight="1" x14ac:dyDescent="0.45"/>
    <row r="586" s="40" customFormat="1" ht="14.25" customHeight="1" x14ac:dyDescent="0.45"/>
    <row r="587" s="40" customFormat="1" ht="14.25" customHeight="1" x14ac:dyDescent="0.45"/>
    <row r="588" s="40" customFormat="1" ht="14.25" customHeight="1" x14ac:dyDescent="0.45"/>
    <row r="589" s="40" customFormat="1" ht="14.25" customHeight="1" x14ac:dyDescent="0.45"/>
    <row r="590" s="40" customFormat="1" ht="14.25" customHeight="1" x14ac:dyDescent="0.45"/>
    <row r="591" s="40" customFormat="1" ht="14.25" customHeight="1" x14ac:dyDescent="0.45"/>
    <row r="592" s="40" customFormat="1" ht="14.25" customHeight="1" x14ac:dyDescent="0.45"/>
    <row r="593" s="40" customFormat="1" ht="14.25" customHeight="1" x14ac:dyDescent="0.45"/>
    <row r="594" s="40" customFormat="1" ht="14.25" customHeight="1" x14ac:dyDescent="0.45"/>
    <row r="595" s="40" customFormat="1" ht="14.25" customHeight="1" x14ac:dyDescent="0.45"/>
    <row r="596" s="40" customFormat="1" ht="14.25" customHeight="1" x14ac:dyDescent="0.45"/>
    <row r="597" s="40" customFormat="1" ht="14.25" customHeight="1" x14ac:dyDescent="0.45"/>
    <row r="598" s="40" customFormat="1" ht="14.25" customHeight="1" x14ac:dyDescent="0.45"/>
    <row r="599" s="40" customFormat="1" ht="14.25" customHeight="1" x14ac:dyDescent="0.45"/>
    <row r="600" s="40" customFormat="1" ht="14.25" customHeight="1" x14ac:dyDescent="0.45"/>
    <row r="601" s="40" customFormat="1" ht="14.25" customHeight="1" x14ac:dyDescent="0.45"/>
    <row r="602" s="40" customFormat="1" ht="14.25" customHeight="1" x14ac:dyDescent="0.45"/>
    <row r="603" s="40" customFormat="1" ht="14.25" customHeight="1" x14ac:dyDescent="0.45"/>
    <row r="604" s="40" customFormat="1" ht="14.25" customHeight="1" x14ac:dyDescent="0.45"/>
    <row r="605" s="40" customFormat="1" ht="14.25" customHeight="1" x14ac:dyDescent="0.45"/>
    <row r="606" s="40" customFormat="1" ht="14.25" customHeight="1" x14ac:dyDescent="0.45"/>
    <row r="607" s="40" customFormat="1" ht="14.25" customHeight="1" x14ac:dyDescent="0.45"/>
    <row r="608" s="40" customFormat="1" ht="14.25" customHeight="1" x14ac:dyDescent="0.45"/>
    <row r="609" s="40" customFormat="1" ht="14.25" customHeight="1" x14ac:dyDescent="0.45"/>
    <row r="610" s="40" customFormat="1" ht="14.25" customHeight="1" x14ac:dyDescent="0.45"/>
    <row r="611" s="40" customFormat="1" ht="14.25" customHeight="1" x14ac:dyDescent="0.45"/>
    <row r="612" s="40" customFormat="1" ht="14.25" customHeight="1" x14ac:dyDescent="0.45"/>
    <row r="613" s="40" customFormat="1" ht="14.25" customHeight="1" x14ac:dyDescent="0.45"/>
    <row r="614" s="40" customFormat="1" ht="14.25" customHeight="1" x14ac:dyDescent="0.45"/>
    <row r="615" s="40" customFormat="1" ht="14.25" customHeight="1" x14ac:dyDescent="0.45"/>
    <row r="616" s="40" customFormat="1" ht="14.25" customHeight="1" x14ac:dyDescent="0.45"/>
    <row r="617" s="40" customFormat="1" ht="14.25" customHeight="1" x14ac:dyDescent="0.45"/>
    <row r="618" s="40" customFormat="1" ht="14.25" customHeight="1" x14ac:dyDescent="0.45"/>
    <row r="619" s="40" customFormat="1" ht="14.25" customHeight="1" x14ac:dyDescent="0.45"/>
    <row r="620" s="40" customFormat="1" ht="14.25" customHeight="1" x14ac:dyDescent="0.45"/>
    <row r="621" s="40" customFormat="1" ht="14.25" customHeight="1" x14ac:dyDescent="0.45"/>
    <row r="622" s="40" customFormat="1" ht="14.25" customHeight="1" x14ac:dyDescent="0.45"/>
    <row r="623" s="40" customFormat="1" ht="14.25" customHeight="1" x14ac:dyDescent="0.45"/>
    <row r="624" s="40" customFormat="1" ht="14.25" customHeight="1" x14ac:dyDescent="0.45"/>
    <row r="625" s="40" customFormat="1" ht="14.25" customHeight="1" x14ac:dyDescent="0.45"/>
    <row r="626" s="40" customFormat="1" ht="14.25" customHeight="1" x14ac:dyDescent="0.45"/>
    <row r="627" s="40" customFormat="1" ht="14.25" customHeight="1" x14ac:dyDescent="0.45"/>
    <row r="628" s="40" customFormat="1" ht="14.25" customHeight="1" x14ac:dyDescent="0.45"/>
    <row r="629" s="40" customFormat="1" ht="14.25" customHeight="1" x14ac:dyDescent="0.45"/>
    <row r="630" s="40" customFormat="1" ht="14.25" customHeight="1" x14ac:dyDescent="0.45"/>
    <row r="631" s="40" customFormat="1" ht="14.25" customHeight="1" x14ac:dyDescent="0.45"/>
    <row r="632" s="40" customFormat="1" ht="14.25" customHeight="1" x14ac:dyDescent="0.45"/>
    <row r="633" s="40" customFormat="1" ht="14.25" customHeight="1" x14ac:dyDescent="0.45"/>
    <row r="634" s="40" customFormat="1" ht="14.25" customHeight="1" x14ac:dyDescent="0.45"/>
    <row r="635" s="40" customFormat="1" ht="14.25" customHeight="1" x14ac:dyDescent="0.45"/>
    <row r="636" s="40" customFormat="1" ht="14.25" customHeight="1" x14ac:dyDescent="0.45"/>
    <row r="637" s="40" customFormat="1" ht="14.25" customHeight="1" x14ac:dyDescent="0.45"/>
    <row r="638" s="40" customFormat="1" ht="14.25" customHeight="1" x14ac:dyDescent="0.45"/>
    <row r="639" s="40" customFormat="1" ht="14.25" customHeight="1" x14ac:dyDescent="0.45"/>
    <row r="640" s="40" customFormat="1" ht="14.25" customHeight="1" x14ac:dyDescent="0.45"/>
    <row r="641" s="40" customFormat="1" ht="14.25" customHeight="1" x14ac:dyDescent="0.45"/>
    <row r="642" s="40" customFormat="1" ht="14.25" customHeight="1" x14ac:dyDescent="0.45"/>
    <row r="643" s="40" customFormat="1" ht="14.25" customHeight="1" x14ac:dyDescent="0.45"/>
    <row r="644" s="40" customFormat="1" ht="14.25" customHeight="1" x14ac:dyDescent="0.45"/>
    <row r="645" s="40" customFormat="1" ht="14.25" customHeight="1" x14ac:dyDescent="0.45"/>
    <row r="646" s="40" customFormat="1" ht="14.25" customHeight="1" x14ac:dyDescent="0.45"/>
    <row r="647" s="40" customFormat="1" ht="14.25" customHeight="1" x14ac:dyDescent="0.45"/>
    <row r="648" s="40" customFormat="1" ht="14.25" customHeight="1" x14ac:dyDescent="0.45"/>
    <row r="649" s="40" customFormat="1" ht="14.25" customHeight="1" x14ac:dyDescent="0.45"/>
    <row r="650" s="40" customFormat="1" ht="14.25" customHeight="1" x14ac:dyDescent="0.45"/>
    <row r="651" s="40" customFormat="1" ht="14.25" customHeight="1" x14ac:dyDescent="0.45"/>
    <row r="652" s="40" customFormat="1" ht="14.25" customHeight="1" x14ac:dyDescent="0.45"/>
    <row r="653" s="40" customFormat="1" ht="14.25" customHeight="1" x14ac:dyDescent="0.45"/>
    <row r="654" s="40" customFormat="1" ht="14.25" customHeight="1" x14ac:dyDescent="0.45"/>
    <row r="655" s="40" customFormat="1" ht="14.25" customHeight="1" x14ac:dyDescent="0.45"/>
    <row r="656" s="40" customFormat="1" ht="14.25" customHeight="1" x14ac:dyDescent="0.45"/>
    <row r="657" s="40" customFormat="1" ht="14.25" customHeight="1" x14ac:dyDescent="0.45"/>
    <row r="658" s="40" customFormat="1" ht="14.25" customHeight="1" x14ac:dyDescent="0.45"/>
    <row r="659" s="40" customFormat="1" ht="14.25" customHeight="1" x14ac:dyDescent="0.45"/>
    <row r="660" s="40" customFormat="1" ht="14.25" customHeight="1" x14ac:dyDescent="0.45"/>
    <row r="661" s="40" customFormat="1" ht="14.25" customHeight="1" x14ac:dyDescent="0.45"/>
    <row r="662" s="40" customFormat="1" ht="14.25" customHeight="1" x14ac:dyDescent="0.45"/>
    <row r="663" s="40" customFormat="1" ht="14.25" customHeight="1" x14ac:dyDescent="0.45"/>
    <row r="664" s="40" customFormat="1" ht="14.25" customHeight="1" x14ac:dyDescent="0.45"/>
    <row r="665" s="40" customFormat="1" ht="14.25" customHeight="1" x14ac:dyDescent="0.45"/>
    <row r="666" s="40" customFormat="1" ht="14.25" customHeight="1" x14ac:dyDescent="0.45"/>
    <row r="667" s="40" customFormat="1" ht="14.25" customHeight="1" x14ac:dyDescent="0.45"/>
    <row r="668" s="40" customFormat="1" ht="14.25" customHeight="1" x14ac:dyDescent="0.45"/>
    <row r="669" s="40" customFormat="1" ht="14.25" customHeight="1" x14ac:dyDescent="0.45"/>
    <row r="670" s="40" customFormat="1" ht="14.25" customHeight="1" x14ac:dyDescent="0.45"/>
    <row r="671" s="40" customFormat="1" ht="14.25" customHeight="1" x14ac:dyDescent="0.45"/>
    <row r="672" s="40" customFormat="1" ht="14.25" customHeight="1" x14ac:dyDescent="0.45"/>
    <row r="673" s="40" customFormat="1" ht="14.25" customHeight="1" x14ac:dyDescent="0.45"/>
    <row r="674" s="40" customFormat="1" ht="14.25" customHeight="1" x14ac:dyDescent="0.45"/>
    <row r="675" s="40" customFormat="1" ht="14.25" customHeight="1" x14ac:dyDescent="0.45"/>
    <row r="676" s="40" customFormat="1" ht="14.25" customHeight="1" x14ac:dyDescent="0.45"/>
    <row r="677" s="40" customFormat="1" ht="14.25" customHeight="1" x14ac:dyDescent="0.45"/>
    <row r="678" s="40" customFormat="1" ht="14.25" customHeight="1" x14ac:dyDescent="0.45"/>
    <row r="679" s="40" customFormat="1" ht="14.25" customHeight="1" x14ac:dyDescent="0.45"/>
    <row r="680" s="40" customFormat="1" ht="14.25" customHeight="1" x14ac:dyDescent="0.45"/>
    <row r="681" s="40" customFormat="1" ht="14.25" customHeight="1" x14ac:dyDescent="0.45"/>
    <row r="682" s="40" customFormat="1" ht="14.25" customHeight="1" x14ac:dyDescent="0.45"/>
    <row r="683" s="40" customFormat="1" ht="14.25" customHeight="1" x14ac:dyDescent="0.45"/>
    <row r="684" s="40" customFormat="1" ht="14.25" customHeight="1" x14ac:dyDescent="0.45"/>
    <row r="685" s="40" customFormat="1" ht="14.25" customHeight="1" x14ac:dyDescent="0.45"/>
    <row r="686" s="40" customFormat="1" ht="14.25" customHeight="1" x14ac:dyDescent="0.45"/>
    <row r="687" s="40" customFormat="1" ht="14.25" customHeight="1" x14ac:dyDescent="0.45"/>
    <row r="688" s="40" customFormat="1" ht="14.25" customHeight="1" x14ac:dyDescent="0.45"/>
    <row r="689" s="40" customFormat="1" ht="14.25" customHeight="1" x14ac:dyDescent="0.45"/>
    <row r="690" s="40" customFormat="1" ht="14.25" customHeight="1" x14ac:dyDescent="0.45"/>
    <row r="691" s="40" customFormat="1" ht="14.25" customHeight="1" x14ac:dyDescent="0.45"/>
    <row r="692" s="40" customFormat="1" ht="14.25" customHeight="1" x14ac:dyDescent="0.45"/>
    <row r="693" s="40" customFormat="1" ht="14.25" customHeight="1" x14ac:dyDescent="0.45"/>
    <row r="694" s="40" customFormat="1" ht="14.25" customHeight="1" x14ac:dyDescent="0.45"/>
    <row r="695" s="40" customFormat="1" ht="14.25" customHeight="1" x14ac:dyDescent="0.45"/>
    <row r="696" s="40" customFormat="1" ht="14.25" customHeight="1" x14ac:dyDescent="0.45"/>
    <row r="697" s="40" customFormat="1" ht="14.25" customHeight="1" x14ac:dyDescent="0.45"/>
    <row r="698" s="40" customFormat="1" ht="14.25" customHeight="1" x14ac:dyDescent="0.45"/>
    <row r="699" s="40" customFormat="1" ht="14.25" customHeight="1" x14ac:dyDescent="0.45"/>
    <row r="700" s="40" customFormat="1" ht="14.25" customHeight="1" x14ac:dyDescent="0.45"/>
    <row r="701" s="40" customFormat="1" ht="14.25" customHeight="1" x14ac:dyDescent="0.45"/>
    <row r="702" s="40" customFormat="1" ht="14.25" customHeight="1" x14ac:dyDescent="0.45"/>
    <row r="703" s="40" customFormat="1" ht="14.25" customHeight="1" x14ac:dyDescent="0.45"/>
    <row r="704" s="40" customFormat="1" ht="14.25" customHeight="1" x14ac:dyDescent="0.45"/>
    <row r="705" s="40" customFormat="1" ht="14.25" customHeight="1" x14ac:dyDescent="0.45"/>
    <row r="706" s="40" customFormat="1" ht="14.25" customHeight="1" x14ac:dyDescent="0.45"/>
    <row r="707" s="40" customFormat="1" ht="14.25" customHeight="1" x14ac:dyDescent="0.45"/>
    <row r="708" s="40" customFormat="1" ht="14.25" customHeight="1" x14ac:dyDescent="0.45"/>
    <row r="709" s="40" customFormat="1" ht="14.25" customHeight="1" x14ac:dyDescent="0.45"/>
    <row r="710" s="40" customFormat="1" ht="14.25" customHeight="1" x14ac:dyDescent="0.45"/>
    <row r="711" s="40" customFormat="1" ht="14.25" customHeight="1" x14ac:dyDescent="0.45"/>
    <row r="712" s="40" customFormat="1" ht="14.25" customHeight="1" x14ac:dyDescent="0.45"/>
    <row r="713" s="40" customFormat="1" ht="14.25" customHeight="1" x14ac:dyDescent="0.45"/>
    <row r="714" s="40" customFormat="1" ht="14.25" customHeight="1" x14ac:dyDescent="0.45"/>
    <row r="715" s="40" customFormat="1" ht="14.25" customHeight="1" x14ac:dyDescent="0.45"/>
    <row r="716" s="40" customFormat="1" ht="14.25" customHeight="1" x14ac:dyDescent="0.45"/>
    <row r="717" s="40" customFormat="1" ht="14.25" customHeight="1" x14ac:dyDescent="0.45"/>
    <row r="718" s="40" customFormat="1" ht="14.25" customHeight="1" x14ac:dyDescent="0.45"/>
    <row r="719" s="40" customFormat="1" ht="14.25" customHeight="1" x14ac:dyDescent="0.45"/>
    <row r="720" s="40" customFormat="1" ht="14.25" customHeight="1" x14ac:dyDescent="0.45"/>
    <row r="721" s="40" customFormat="1" ht="14.25" customHeight="1" x14ac:dyDescent="0.45"/>
    <row r="722" s="40" customFormat="1" ht="14.25" customHeight="1" x14ac:dyDescent="0.45"/>
    <row r="723" s="40" customFormat="1" ht="14.25" customHeight="1" x14ac:dyDescent="0.45"/>
    <row r="724" s="40" customFormat="1" ht="14.25" customHeight="1" x14ac:dyDescent="0.45"/>
    <row r="725" s="40" customFormat="1" ht="14.25" customHeight="1" x14ac:dyDescent="0.45"/>
    <row r="726" s="40" customFormat="1" ht="14.25" customHeight="1" x14ac:dyDescent="0.45"/>
    <row r="727" s="40" customFormat="1" ht="14.25" customHeight="1" x14ac:dyDescent="0.45"/>
    <row r="728" s="40" customFormat="1" ht="14.25" customHeight="1" x14ac:dyDescent="0.45"/>
    <row r="729" s="40" customFormat="1" ht="14.25" customHeight="1" x14ac:dyDescent="0.45"/>
    <row r="730" s="40" customFormat="1" ht="14.25" customHeight="1" x14ac:dyDescent="0.45"/>
    <row r="731" s="40" customFormat="1" ht="14.25" customHeight="1" x14ac:dyDescent="0.45"/>
    <row r="732" s="40" customFormat="1" ht="14.25" customHeight="1" x14ac:dyDescent="0.45"/>
    <row r="733" s="40" customFormat="1" ht="14.25" customHeight="1" x14ac:dyDescent="0.45"/>
    <row r="734" s="40" customFormat="1" ht="14.25" customHeight="1" x14ac:dyDescent="0.45"/>
    <row r="735" s="40" customFormat="1" ht="14.25" customHeight="1" x14ac:dyDescent="0.45"/>
    <row r="736" s="40" customFormat="1" ht="14.25" customHeight="1" x14ac:dyDescent="0.45"/>
    <row r="737" s="40" customFormat="1" ht="14.25" customHeight="1" x14ac:dyDescent="0.45"/>
    <row r="738" s="40" customFormat="1" ht="14.25" customHeight="1" x14ac:dyDescent="0.45"/>
    <row r="739" s="40" customFormat="1" ht="14.25" customHeight="1" x14ac:dyDescent="0.45"/>
    <row r="740" s="40" customFormat="1" ht="14.25" customHeight="1" x14ac:dyDescent="0.45"/>
    <row r="741" s="40" customFormat="1" ht="14.25" customHeight="1" x14ac:dyDescent="0.45"/>
    <row r="742" s="40" customFormat="1" ht="14.25" customHeight="1" x14ac:dyDescent="0.45"/>
    <row r="743" s="40" customFormat="1" ht="14.25" customHeight="1" x14ac:dyDescent="0.45"/>
    <row r="744" s="40" customFormat="1" ht="14.25" customHeight="1" x14ac:dyDescent="0.45"/>
    <row r="745" s="40" customFormat="1" ht="14.25" customHeight="1" x14ac:dyDescent="0.45"/>
    <row r="746" s="40" customFormat="1" ht="14.25" customHeight="1" x14ac:dyDescent="0.45"/>
    <row r="747" s="40" customFormat="1" ht="14.25" customHeight="1" x14ac:dyDescent="0.45"/>
    <row r="748" s="40" customFormat="1" ht="14.25" customHeight="1" x14ac:dyDescent="0.45"/>
    <row r="749" s="40" customFormat="1" ht="14.25" customHeight="1" x14ac:dyDescent="0.45"/>
    <row r="750" s="40" customFormat="1" ht="14.25" customHeight="1" x14ac:dyDescent="0.45"/>
    <row r="751" s="40" customFormat="1" ht="14.25" customHeight="1" x14ac:dyDescent="0.45"/>
    <row r="752" s="40" customFormat="1" ht="14.25" customHeight="1" x14ac:dyDescent="0.45"/>
    <row r="753" s="40" customFormat="1" ht="14.25" customHeight="1" x14ac:dyDescent="0.45"/>
    <row r="754" s="40" customFormat="1" ht="14.25" customHeight="1" x14ac:dyDescent="0.45"/>
    <row r="755" s="40" customFormat="1" ht="14.25" customHeight="1" x14ac:dyDescent="0.45"/>
    <row r="756" s="40" customFormat="1" ht="14.25" customHeight="1" x14ac:dyDescent="0.45"/>
    <row r="757" s="40" customFormat="1" ht="14.25" customHeight="1" x14ac:dyDescent="0.45"/>
    <row r="758" s="40" customFormat="1" ht="14.25" customHeight="1" x14ac:dyDescent="0.45"/>
    <row r="759" s="40" customFormat="1" ht="14.25" customHeight="1" x14ac:dyDescent="0.45"/>
    <row r="760" s="40" customFormat="1" ht="14.25" customHeight="1" x14ac:dyDescent="0.45"/>
    <row r="761" s="40" customFormat="1" ht="14.25" customHeight="1" x14ac:dyDescent="0.45"/>
    <row r="762" s="40" customFormat="1" ht="14.25" customHeight="1" x14ac:dyDescent="0.45"/>
    <row r="763" s="40" customFormat="1" ht="14.25" customHeight="1" x14ac:dyDescent="0.45"/>
    <row r="764" s="40" customFormat="1" ht="14.25" customHeight="1" x14ac:dyDescent="0.45"/>
    <row r="765" s="40" customFormat="1" ht="14.25" customHeight="1" x14ac:dyDescent="0.45"/>
    <row r="766" s="40" customFormat="1" ht="14.25" customHeight="1" x14ac:dyDescent="0.45"/>
    <row r="767" s="40" customFormat="1" ht="14.25" customHeight="1" x14ac:dyDescent="0.45"/>
    <row r="768" s="40" customFormat="1" ht="14.25" customHeight="1" x14ac:dyDescent="0.45"/>
    <row r="769" s="40" customFormat="1" ht="14.25" customHeight="1" x14ac:dyDescent="0.45"/>
    <row r="770" s="40" customFormat="1" ht="14.25" customHeight="1" x14ac:dyDescent="0.45"/>
    <row r="771" s="40" customFormat="1" ht="14.25" customHeight="1" x14ac:dyDescent="0.45"/>
    <row r="772" s="40" customFormat="1" ht="14.25" customHeight="1" x14ac:dyDescent="0.45"/>
    <row r="773" s="40" customFormat="1" ht="14.25" customHeight="1" x14ac:dyDescent="0.45"/>
    <row r="774" s="40" customFormat="1" ht="14.25" customHeight="1" x14ac:dyDescent="0.45"/>
    <row r="775" s="40" customFormat="1" ht="14.25" customHeight="1" x14ac:dyDescent="0.45"/>
    <row r="776" s="40" customFormat="1" ht="14.25" customHeight="1" x14ac:dyDescent="0.45"/>
    <row r="777" s="40" customFormat="1" ht="14.25" customHeight="1" x14ac:dyDescent="0.45"/>
    <row r="778" s="40" customFormat="1" ht="14.25" customHeight="1" x14ac:dyDescent="0.45"/>
    <row r="779" s="40" customFormat="1" ht="14.25" customHeight="1" x14ac:dyDescent="0.45"/>
    <row r="780" s="40" customFormat="1" ht="14.25" customHeight="1" x14ac:dyDescent="0.45"/>
    <row r="781" s="40" customFormat="1" ht="14.25" customHeight="1" x14ac:dyDescent="0.45"/>
    <row r="782" s="40" customFormat="1" ht="14.25" customHeight="1" x14ac:dyDescent="0.45"/>
    <row r="783" s="40" customFormat="1" ht="14.25" customHeight="1" x14ac:dyDescent="0.45"/>
    <row r="784" s="40" customFormat="1" ht="14.25" customHeight="1" x14ac:dyDescent="0.45"/>
    <row r="785" s="40" customFormat="1" ht="14.25" customHeight="1" x14ac:dyDescent="0.45"/>
    <row r="786" s="40" customFormat="1" ht="14.25" customHeight="1" x14ac:dyDescent="0.45"/>
    <row r="787" s="40" customFormat="1" ht="14.25" customHeight="1" x14ac:dyDescent="0.45"/>
    <row r="788" s="40" customFormat="1" ht="14.25" customHeight="1" x14ac:dyDescent="0.45"/>
    <row r="789" s="40" customFormat="1" ht="14.25" customHeight="1" x14ac:dyDescent="0.45"/>
    <row r="790" s="40" customFormat="1" ht="14.25" customHeight="1" x14ac:dyDescent="0.45"/>
    <row r="791" s="40" customFormat="1" ht="14.25" customHeight="1" x14ac:dyDescent="0.45"/>
    <row r="792" s="40" customFormat="1" ht="14.25" customHeight="1" x14ac:dyDescent="0.45"/>
    <row r="793" s="40" customFormat="1" ht="14.25" customHeight="1" x14ac:dyDescent="0.45"/>
    <row r="794" s="40" customFormat="1" ht="14.25" customHeight="1" x14ac:dyDescent="0.45"/>
    <row r="795" s="40" customFormat="1" ht="14.25" customHeight="1" x14ac:dyDescent="0.45"/>
    <row r="796" s="40" customFormat="1" ht="14.25" customHeight="1" x14ac:dyDescent="0.45"/>
    <row r="797" s="40" customFormat="1" ht="14.25" customHeight="1" x14ac:dyDescent="0.45"/>
    <row r="798" s="40" customFormat="1" ht="14.25" customHeight="1" x14ac:dyDescent="0.45"/>
    <row r="799" s="40" customFormat="1" ht="14.25" customHeight="1" x14ac:dyDescent="0.45"/>
    <row r="800" s="40" customFormat="1" ht="14.25" customHeight="1" x14ac:dyDescent="0.45"/>
    <row r="801" s="40" customFormat="1" ht="14.25" customHeight="1" x14ac:dyDescent="0.45"/>
    <row r="802" s="40" customFormat="1" ht="14.25" customHeight="1" x14ac:dyDescent="0.45"/>
    <row r="803" s="40" customFormat="1" ht="14.25" customHeight="1" x14ac:dyDescent="0.45"/>
    <row r="804" s="40" customFormat="1" ht="14.25" customHeight="1" x14ac:dyDescent="0.45"/>
    <row r="805" s="40" customFormat="1" ht="14.25" customHeight="1" x14ac:dyDescent="0.45"/>
    <row r="806" s="40" customFormat="1" ht="14.25" customHeight="1" x14ac:dyDescent="0.45"/>
    <row r="807" s="40" customFormat="1" ht="14.25" customHeight="1" x14ac:dyDescent="0.45"/>
    <row r="808" s="40" customFormat="1" ht="14.25" customHeight="1" x14ac:dyDescent="0.45"/>
    <row r="809" s="40" customFormat="1" ht="14.25" customHeight="1" x14ac:dyDescent="0.45"/>
    <row r="810" s="40" customFormat="1" ht="14.25" customHeight="1" x14ac:dyDescent="0.45"/>
    <row r="811" s="40" customFormat="1" ht="14.25" customHeight="1" x14ac:dyDescent="0.45"/>
    <row r="812" s="40" customFormat="1" ht="14.25" customHeight="1" x14ac:dyDescent="0.45"/>
    <row r="813" s="40" customFormat="1" ht="14.25" customHeight="1" x14ac:dyDescent="0.45"/>
    <row r="814" s="40" customFormat="1" ht="14.25" customHeight="1" x14ac:dyDescent="0.45"/>
    <row r="815" s="40" customFormat="1" ht="14.25" customHeight="1" x14ac:dyDescent="0.45"/>
    <row r="816" s="40" customFormat="1" ht="14.25" customHeight="1" x14ac:dyDescent="0.45"/>
    <row r="817" s="40" customFormat="1" ht="14.25" customHeight="1" x14ac:dyDescent="0.45"/>
    <row r="818" s="40" customFormat="1" ht="14.25" customHeight="1" x14ac:dyDescent="0.45"/>
    <row r="819" s="40" customFormat="1" ht="14.25" customHeight="1" x14ac:dyDescent="0.45"/>
    <row r="820" s="40" customFormat="1" ht="14.25" customHeight="1" x14ac:dyDescent="0.45"/>
    <row r="821" s="40" customFormat="1" ht="14.25" customHeight="1" x14ac:dyDescent="0.45"/>
    <row r="822" s="40" customFormat="1" ht="14.25" customHeight="1" x14ac:dyDescent="0.45"/>
    <row r="823" s="40" customFormat="1" ht="14.25" customHeight="1" x14ac:dyDescent="0.45"/>
    <row r="824" s="40" customFormat="1" ht="14.25" customHeight="1" x14ac:dyDescent="0.45"/>
    <row r="825" s="40" customFormat="1" ht="14.25" customHeight="1" x14ac:dyDescent="0.45"/>
    <row r="826" s="40" customFormat="1" ht="14.25" customHeight="1" x14ac:dyDescent="0.45"/>
    <row r="827" s="40" customFormat="1" ht="14.25" customHeight="1" x14ac:dyDescent="0.45"/>
    <row r="828" s="40" customFormat="1" ht="14.25" customHeight="1" x14ac:dyDescent="0.45"/>
    <row r="829" s="40" customFormat="1" ht="14.25" customHeight="1" x14ac:dyDescent="0.45"/>
    <row r="830" s="40" customFormat="1" ht="14.25" customHeight="1" x14ac:dyDescent="0.45"/>
    <row r="831" s="40" customFormat="1" ht="14.25" customHeight="1" x14ac:dyDescent="0.45"/>
    <row r="832" s="40" customFormat="1" ht="14.25" customHeight="1" x14ac:dyDescent="0.45"/>
    <row r="833" s="40" customFormat="1" ht="14.25" customHeight="1" x14ac:dyDescent="0.45"/>
    <row r="834" s="40" customFormat="1" ht="14.25" customHeight="1" x14ac:dyDescent="0.45"/>
    <row r="835" s="40" customFormat="1" ht="14.25" customHeight="1" x14ac:dyDescent="0.45"/>
    <row r="836" s="40" customFormat="1" ht="14.25" customHeight="1" x14ac:dyDescent="0.45"/>
    <row r="837" s="40" customFormat="1" ht="14.25" customHeight="1" x14ac:dyDescent="0.45"/>
    <row r="838" s="40" customFormat="1" ht="14.25" customHeight="1" x14ac:dyDescent="0.45"/>
    <row r="839" s="40" customFormat="1" ht="14.25" customHeight="1" x14ac:dyDescent="0.45"/>
    <row r="840" s="40" customFormat="1" ht="14.25" customHeight="1" x14ac:dyDescent="0.45"/>
    <row r="841" s="40" customFormat="1" ht="14.25" customHeight="1" x14ac:dyDescent="0.45"/>
    <row r="842" s="40" customFormat="1" ht="14.25" customHeight="1" x14ac:dyDescent="0.45"/>
    <row r="843" s="40" customFormat="1" ht="14.25" customHeight="1" x14ac:dyDescent="0.45"/>
    <row r="844" s="40" customFormat="1" ht="14.25" customHeight="1" x14ac:dyDescent="0.45"/>
    <row r="845" s="40" customFormat="1" ht="14.25" customHeight="1" x14ac:dyDescent="0.45"/>
    <row r="846" s="40" customFormat="1" ht="14.25" customHeight="1" x14ac:dyDescent="0.45"/>
    <row r="847" s="40" customFormat="1" ht="14.25" customHeight="1" x14ac:dyDescent="0.45"/>
    <row r="848" s="40" customFormat="1" ht="14.25" customHeight="1" x14ac:dyDescent="0.45"/>
    <row r="849" s="40" customFormat="1" ht="14.25" customHeight="1" x14ac:dyDescent="0.45"/>
    <row r="850" s="40" customFormat="1" ht="14.25" customHeight="1" x14ac:dyDescent="0.45"/>
    <row r="851" s="40" customFormat="1" ht="14.25" customHeight="1" x14ac:dyDescent="0.45"/>
    <row r="852" s="40" customFormat="1" ht="14.25" customHeight="1" x14ac:dyDescent="0.45"/>
    <row r="853" s="40" customFormat="1" ht="14.25" customHeight="1" x14ac:dyDescent="0.45"/>
    <row r="854" s="40" customFormat="1" ht="14.25" customHeight="1" x14ac:dyDescent="0.45"/>
    <row r="855" s="40" customFormat="1" ht="14.25" customHeight="1" x14ac:dyDescent="0.45"/>
    <row r="856" s="40" customFormat="1" ht="14.25" customHeight="1" x14ac:dyDescent="0.45"/>
    <row r="857" s="40" customFormat="1" ht="14.25" customHeight="1" x14ac:dyDescent="0.45"/>
    <row r="858" s="40" customFormat="1" ht="14.25" customHeight="1" x14ac:dyDescent="0.45"/>
    <row r="859" s="40" customFormat="1" ht="14.25" customHeight="1" x14ac:dyDescent="0.45"/>
    <row r="860" s="40" customFormat="1" ht="14.25" customHeight="1" x14ac:dyDescent="0.45"/>
    <row r="861" s="40" customFormat="1" ht="14.25" customHeight="1" x14ac:dyDescent="0.45"/>
    <row r="862" s="40" customFormat="1" ht="14.25" customHeight="1" x14ac:dyDescent="0.45"/>
    <row r="863" s="40" customFormat="1" ht="14.25" customHeight="1" x14ac:dyDescent="0.45"/>
    <row r="864" s="40" customFormat="1" ht="14.25" customHeight="1" x14ac:dyDescent="0.45"/>
    <row r="865" s="40" customFormat="1" ht="14.25" customHeight="1" x14ac:dyDescent="0.45"/>
    <row r="866" s="40" customFormat="1" ht="14.25" customHeight="1" x14ac:dyDescent="0.45"/>
    <row r="867" s="40" customFormat="1" ht="14.25" customHeight="1" x14ac:dyDescent="0.45"/>
    <row r="868" s="40" customFormat="1" ht="14.25" customHeight="1" x14ac:dyDescent="0.45"/>
    <row r="869" s="40" customFormat="1" ht="14.25" customHeight="1" x14ac:dyDescent="0.45"/>
    <row r="870" s="40" customFormat="1" ht="14.25" customHeight="1" x14ac:dyDescent="0.45"/>
    <row r="871" s="40" customFormat="1" ht="14.25" customHeight="1" x14ac:dyDescent="0.45"/>
    <row r="872" s="40" customFormat="1" ht="14.25" customHeight="1" x14ac:dyDescent="0.45"/>
    <row r="873" s="40" customFormat="1" ht="14.25" customHeight="1" x14ac:dyDescent="0.45"/>
    <row r="874" s="40" customFormat="1" ht="14.25" customHeight="1" x14ac:dyDescent="0.45"/>
    <row r="875" s="40" customFormat="1" ht="14.25" customHeight="1" x14ac:dyDescent="0.45"/>
    <row r="876" s="40" customFormat="1" ht="14.25" customHeight="1" x14ac:dyDescent="0.45"/>
    <row r="877" s="40" customFormat="1" ht="14.25" customHeight="1" x14ac:dyDescent="0.45"/>
    <row r="878" s="40" customFormat="1" ht="14.25" customHeight="1" x14ac:dyDescent="0.45"/>
    <row r="879" s="40" customFormat="1" ht="14.25" customHeight="1" x14ac:dyDescent="0.45"/>
    <row r="880" s="40" customFormat="1" ht="14.25" customHeight="1" x14ac:dyDescent="0.45"/>
    <row r="881" s="40" customFormat="1" ht="14.25" customHeight="1" x14ac:dyDescent="0.45"/>
    <row r="882" s="40" customFormat="1" ht="14.25" customHeight="1" x14ac:dyDescent="0.45"/>
    <row r="883" s="40" customFormat="1" ht="14.25" customHeight="1" x14ac:dyDescent="0.45"/>
    <row r="884" s="40" customFormat="1" ht="14.25" customHeight="1" x14ac:dyDescent="0.45"/>
    <row r="885" s="40" customFormat="1" ht="14.25" customHeight="1" x14ac:dyDescent="0.45"/>
    <row r="886" s="40" customFormat="1" ht="14.25" customHeight="1" x14ac:dyDescent="0.45"/>
    <row r="887" s="40" customFormat="1" ht="14.25" customHeight="1" x14ac:dyDescent="0.45"/>
    <row r="888" s="40" customFormat="1" ht="14.25" customHeight="1" x14ac:dyDescent="0.45"/>
    <row r="889" s="40" customFormat="1" ht="14.25" customHeight="1" x14ac:dyDescent="0.45"/>
    <row r="890" s="40" customFormat="1" ht="14.25" customHeight="1" x14ac:dyDescent="0.45"/>
    <row r="891" s="40" customFormat="1" ht="14.25" customHeight="1" x14ac:dyDescent="0.45"/>
    <row r="892" s="40" customFormat="1" ht="14.25" customHeight="1" x14ac:dyDescent="0.45"/>
    <row r="893" s="40" customFormat="1" ht="14.25" customHeight="1" x14ac:dyDescent="0.45"/>
    <row r="894" s="40" customFormat="1" ht="14.25" customHeight="1" x14ac:dyDescent="0.45"/>
    <row r="895" s="40" customFormat="1" ht="14.25" customHeight="1" x14ac:dyDescent="0.45"/>
    <row r="896" s="40" customFormat="1" ht="14.25" customHeight="1" x14ac:dyDescent="0.45"/>
    <row r="897" s="40" customFormat="1" ht="14.25" customHeight="1" x14ac:dyDescent="0.45"/>
    <row r="898" s="40" customFormat="1" ht="14.25" customHeight="1" x14ac:dyDescent="0.45"/>
    <row r="899" s="40" customFormat="1" ht="14.25" customHeight="1" x14ac:dyDescent="0.45"/>
    <row r="900" s="40" customFormat="1" ht="14.25" customHeight="1" x14ac:dyDescent="0.45"/>
    <row r="901" s="40" customFormat="1" ht="14.25" customHeight="1" x14ac:dyDescent="0.45"/>
    <row r="902" s="40" customFormat="1" ht="14.25" customHeight="1" x14ac:dyDescent="0.45"/>
    <row r="903" s="40" customFormat="1" ht="14.25" customHeight="1" x14ac:dyDescent="0.45"/>
    <row r="904" s="40" customFormat="1" ht="14.25" customHeight="1" x14ac:dyDescent="0.45"/>
    <row r="905" s="40" customFormat="1" ht="14.25" customHeight="1" x14ac:dyDescent="0.45"/>
    <row r="906" s="40" customFormat="1" ht="14.25" customHeight="1" x14ac:dyDescent="0.45"/>
    <row r="907" s="40" customFormat="1" ht="14.25" customHeight="1" x14ac:dyDescent="0.45"/>
    <row r="908" s="40" customFormat="1" ht="14.25" customHeight="1" x14ac:dyDescent="0.45"/>
    <row r="909" s="40" customFormat="1" ht="14.25" customHeight="1" x14ac:dyDescent="0.45"/>
    <row r="910" s="40" customFormat="1" ht="14.25" customHeight="1" x14ac:dyDescent="0.45"/>
    <row r="911" s="40" customFormat="1" ht="14.25" customHeight="1" x14ac:dyDescent="0.45"/>
    <row r="912" s="40" customFormat="1" ht="14.25" customHeight="1" x14ac:dyDescent="0.45"/>
    <row r="913" s="40" customFormat="1" ht="14.25" customHeight="1" x14ac:dyDescent="0.45"/>
    <row r="914" s="40" customFormat="1" ht="14.25" customHeight="1" x14ac:dyDescent="0.45"/>
    <row r="915" s="40" customFormat="1" ht="14.25" customHeight="1" x14ac:dyDescent="0.45"/>
    <row r="916" s="40" customFormat="1" ht="14.25" customHeight="1" x14ac:dyDescent="0.45"/>
    <row r="917" s="40" customFormat="1" ht="14.25" customHeight="1" x14ac:dyDescent="0.45"/>
    <row r="918" s="40" customFormat="1" ht="14.25" customHeight="1" x14ac:dyDescent="0.45"/>
    <row r="919" s="40" customFormat="1" ht="14.25" customHeight="1" x14ac:dyDescent="0.45"/>
    <row r="920" s="40" customFormat="1" ht="14.25" customHeight="1" x14ac:dyDescent="0.45"/>
    <row r="921" s="40" customFormat="1" ht="14.25" customHeight="1" x14ac:dyDescent="0.45"/>
    <row r="922" s="40" customFormat="1" ht="14.25" customHeight="1" x14ac:dyDescent="0.45"/>
    <row r="923" s="40" customFormat="1" ht="14.25" customHeight="1" x14ac:dyDescent="0.45"/>
    <row r="924" s="40" customFormat="1" ht="14.25" customHeight="1" x14ac:dyDescent="0.45"/>
    <row r="925" s="40" customFormat="1" ht="14.25" customHeight="1" x14ac:dyDescent="0.45"/>
    <row r="926" s="40" customFormat="1" ht="14.25" customHeight="1" x14ac:dyDescent="0.45"/>
    <row r="927" s="40" customFormat="1" ht="14.25" customHeight="1" x14ac:dyDescent="0.45"/>
    <row r="928" s="40" customFormat="1" ht="14.25" customHeight="1" x14ac:dyDescent="0.45"/>
    <row r="929" s="40" customFormat="1" ht="14.25" customHeight="1" x14ac:dyDescent="0.45"/>
    <row r="930" s="40" customFormat="1" ht="14.25" customHeight="1" x14ac:dyDescent="0.45"/>
    <row r="931" s="40" customFormat="1" ht="14.25" customHeight="1" x14ac:dyDescent="0.45"/>
    <row r="932" s="40" customFormat="1" ht="14.25" customHeight="1" x14ac:dyDescent="0.45"/>
    <row r="933" s="40" customFormat="1" ht="14.25" customHeight="1" x14ac:dyDescent="0.45"/>
    <row r="934" s="40" customFormat="1" ht="14.25" customHeight="1" x14ac:dyDescent="0.45"/>
    <row r="935" s="40" customFormat="1" ht="14.25" customHeight="1" x14ac:dyDescent="0.45"/>
    <row r="936" s="40" customFormat="1" ht="14.25" customHeight="1" x14ac:dyDescent="0.45"/>
    <row r="937" s="40" customFormat="1" ht="14.25" customHeight="1" x14ac:dyDescent="0.45"/>
    <row r="938" s="40" customFormat="1" ht="14.25" customHeight="1" x14ac:dyDescent="0.45"/>
    <row r="939" s="40" customFormat="1" ht="14.25" customHeight="1" x14ac:dyDescent="0.45"/>
    <row r="940" s="40" customFormat="1" ht="14.25" customHeight="1" x14ac:dyDescent="0.45"/>
    <row r="941" s="40" customFormat="1" ht="14.25" customHeight="1" x14ac:dyDescent="0.45"/>
    <row r="942" s="40" customFormat="1" ht="14.25" customHeight="1" x14ac:dyDescent="0.45"/>
    <row r="943" s="40" customFormat="1" ht="14.25" customHeight="1" x14ac:dyDescent="0.45"/>
    <row r="944" s="40" customFormat="1" ht="14.25" customHeight="1" x14ac:dyDescent="0.45"/>
    <row r="945" s="40" customFormat="1" ht="14.25" customHeight="1" x14ac:dyDescent="0.45"/>
    <row r="946" s="40" customFormat="1" ht="14.25" customHeight="1" x14ac:dyDescent="0.45"/>
    <row r="947" s="40" customFormat="1" ht="14.25" customHeight="1" x14ac:dyDescent="0.45"/>
    <row r="948" s="40" customFormat="1" ht="14.25" customHeight="1" x14ac:dyDescent="0.45"/>
    <row r="949" s="40" customFormat="1" ht="14.25" customHeight="1" x14ac:dyDescent="0.45"/>
    <row r="950" s="40" customFormat="1" ht="14.25" customHeight="1" x14ac:dyDescent="0.45"/>
    <row r="951" s="40" customFormat="1" ht="14.25" customHeight="1" x14ac:dyDescent="0.45"/>
    <row r="952" s="40" customFormat="1" ht="14.25" customHeight="1" x14ac:dyDescent="0.45"/>
    <row r="953" s="40" customFormat="1" ht="14.25" customHeight="1" x14ac:dyDescent="0.45"/>
    <row r="954" s="40" customFormat="1" ht="14.25" customHeight="1" x14ac:dyDescent="0.45"/>
    <row r="955" s="40" customFormat="1" ht="14.25" customHeight="1" x14ac:dyDescent="0.45"/>
    <row r="956" s="40" customFormat="1" ht="14.25" customHeight="1" x14ac:dyDescent="0.45"/>
    <row r="957" s="40" customFormat="1" ht="14.25" customHeight="1" x14ac:dyDescent="0.45"/>
    <row r="958" s="40" customFormat="1" ht="14.25" customHeight="1" x14ac:dyDescent="0.45"/>
    <row r="959" s="40" customFormat="1" ht="14.25" customHeight="1" x14ac:dyDescent="0.45"/>
    <row r="960" s="40" customFormat="1" ht="14.25" customHeight="1" x14ac:dyDescent="0.45"/>
    <row r="961" s="40" customFormat="1" ht="14.25" customHeight="1" x14ac:dyDescent="0.45"/>
    <row r="962" s="40" customFormat="1" ht="14.25" customHeight="1" x14ac:dyDescent="0.45"/>
    <row r="963" s="40" customFormat="1" ht="14.25" customHeight="1" x14ac:dyDescent="0.45"/>
    <row r="964" s="40" customFormat="1" ht="14.25" customHeight="1" x14ac:dyDescent="0.45"/>
    <row r="965" s="40" customFormat="1" ht="14.25" customHeight="1" x14ac:dyDescent="0.45"/>
    <row r="966" s="40" customFormat="1" ht="14.25" customHeight="1" x14ac:dyDescent="0.45"/>
    <row r="967" s="40" customFormat="1" ht="14.25" customHeight="1" x14ac:dyDescent="0.45"/>
    <row r="968" s="40" customFormat="1" ht="14.25" customHeight="1" x14ac:dyDescent="0.45"/>
    <row r="969" s="40" customFormat="1" ht="14.25" customHeight="1" x14ac:dyDescent="0.45"/>
    <row r="970" s="40" customFormat="1" ht="14.25" customHeight="1" x14ac:dyDescent="0.45"/>
    <row r="971" s="40" customFormat="1" ht="14.25" customHeight="1" x14ac:dyDescent="0.45"/>
    <row r="972" s="40" customFormat="1" ht="14.25" customHeight="1" x14ac:dyDescent="0.45"/>
    <row r="973" s="40" customFormat="1" ht="14.25" customHeight="1" x14ac:dyDescent="0.45"/>
    <row r="974" s="40" customFormat="1" ht="14.25" customHeight="1" x14ac:dyDescent="0.45"/>
    <row r="975" s="40" customFormat="1" ht="14.25" customHeight="1" x14ac:dyDescent="0.45"/>
    <row r="976" s="40" customFormat="1" ht="14.25" customHeight="1" x14ac:dyDescent="0.45"/>
    <row r="977" s="40" customFormat="1" ht="14.25" customHeight="1" x14ac:dyDescent="0.45"/>
    <row r="978" s="40" customFormat="1" ht="14.25" customHeight="1" x14ac:dyDescent="0.45"/>
    <row r="979" s="40" customFormat="1" ht="14.25" customHeight="1" x14ac:dyDescent="0.45"/>
    <row r="980" s="40" customFormat="1" ht="14.25" customHeight="1" x14ac:dyDescent="0.45"/>
    <row r="981" s="40" customFormat="1" ht="14.25" customHeight="1" x14ac:dyDescent="0.45"/>
    <row r="982" s="40" customFormat="1" ht="14.25" customHeight="1" x14ac:dyDescent="0.45"/>
    <row r="983" s="40" customFormat="1" ht="14.25" customHeight="1" x14ac:dyDescent="0.45"/>
    <row r="984" s="40" customFormat="1" ht="14.25" customHeight="1" x14ac:dyDescent="0.45"/>
    <row r="985" s="40" customFormat="1" ht="14.25" customHeight="1" x14ac:dyDescent="0.45"/>
    <row r="986" s="40" customFormat="1" ht="14.25" customHeight="1" x14ac:dyDescent="0.45"/>
    <row r="987" s="40" customFormat="1" ht="14.25" customHeight="1" x14ac:dyDescent="0.45"/>
    <row r="988" s="40" customFormat="1" ht="14.25" customHeight="1" x14ac:dyDescent="0.45"/>
    <row r="989" s="40" customFormat="1" ht="14.25" customHeight="1" x14ac:dyDescent="0.45"/>
    <row r="990" s="40" customFormat="1" ht="14.25" customHeight="1" x14ac:dyDescent="0.45"/>
    <row r="991" s="40" customFormat="1" ht="14.25" customHeight="1" x14ac:dyDescent="0.45"/>
    <row r="992" s="40" customFormat="1" ht="14.25" customHeight="1" x14ac:dyDescent="0.45"/>
    <row r="993" s="40" customFormat="1" ht="14.25" customHeight="1" x14ac:dyDescent="0.45"/>
    <row r="994" s="40" customFormat="1" ht="14.25" customHeight="1" x14ac:dyDescent="0.45"/>
    <row r="995" s="40" customFormat="1" ht="14.25" customHeight="1" x14ac:dyDescent="0.45"/>
    <row r="996" s="40" customFormat="1" ht="14.25" customHeight="1" x14ac:dyDescent="0.45"/>
    <row r="997" s="40" customFormat="1" ht="14.25" customHeight="1" x14ac:dyDescent="0.45"/>
    <row r="998" s="40" customFormat="1" ht="14.25" customHeight="1" x14ac:dyDescent="0.45"/>
    <row r="999" s="40" customFormat="1" ht="14.25" customHeight="1" x14ac:dyDescent="0.45"/>
    <row r="1000" s="40" customFormat="1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39988-A477-492D-8AB1-4E6E333BA89C}">
  <dimension ref="B1:Z1000"/>
  <sheetViews>
    <sheetView workbookViewId="0">
      <selection activeCell="L17" sqref="L17"/>
    </sheetView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26" ht="14.25" customHeight="1" x14ac:dyDescent="0.45"/>
    <row r="2" spans="2:26" ht="14.25" customHeight="1" x14ac:dyDescent="0.45">
      <c r="B2" s="24" t="s">
        <v>121</v>
      </c>
      <c r="C2" s="4">
        <v>45050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163</v>
      </c>
    </row>
    <row r="3" spans="2:26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138</v>
      </c>
      <c r="K3" s="24" t="s">
        <v>132</v>
      </c>
      <c r="L3" s="24">
        <f>COUNTIF(C3:C30, "Loose Gooses")</f>
        <v>0</v>
      </c>
      <c r="M3" s="24">
        <f>COUNTIF(D3:D30, "Loose Gooses")</f>
        <v>0</v>
      </c>
      <c r="N3" s="23" t="e">
        <f>L3/(L3+M3)</f>
        <v>#DIV/0!</v>
      </c>
      <c r="O3" s="24" t="e">
        <f>IF(AND(N3&gt;N4, N3&gt;N5), 3, IF(OR(N3&gt;N4, N3&gt;N5), 2, 1))</f>
        <v>#DIV/0!</v>
      </c>
      <c r="Q3" s="3" t="s">
        <v>33</v>
      </c>
      <c r="R3" s="19">
        <f t="shared" ref="R3:R18" si="0">COUNTIF($E$3:$E$27, Q3)+U3</f>
        <v>0</v>
      </c>
      <c r="S3" s="20">
        <f t="shared" ref="S3:S18" si="1">COUNTIFS($E$3:$E$27, $Q3,$F$3:$F$27,"Finish")</f>
        <v>0</v>
      </c>
      <c r="T3" s="20">
        <f t="shared" ref="T3:T18" si="2">COUNTIFS($E$3:$E$27, $Q3,$F$3:$F$27,"Midrange")</f>
        <v>0</v>
      </c>
      <c r="U3" s="20">
        <f t="shared" ref="U3:U18" si="3">COUNTIFS($E$3:$E$27, $Q3,$F$3:$F$27,"Three Pointer")</f>
        <v>0</v>
      </c>
      <c r="V3" s="56" t="b">
        <v>0</v>
      </c>
      <c r="X3" s="5" t="s">
        <v>132</v>
      </c>
      <c r="Y3" s="5" t="s">
        <v>133</v>
      </c>
      <c r="Z3" s="5" t="s">
        <v>134</v>
      </c>
    </row>
    <row r="4" spans="2:26" ht="14.25" customHeight="1" x14ac:dyDescent="0.5">
      <c r="B4" s="75"/>
      <c r="C4" s="75"/>
      <c r="D4" s="75"/>
      <c r="E4" s="75"/>
      <c r="F4" s="75"/>
      <c r="G4" s="75"/>
      <c r="H4" s="75"/>
      <c r="I4" s="75"/>
      <c r="K4" s="24" t="s">
        <v>134</v>
      </c>
      <c r="L4" s="24">
        <f>COUNTIF(C3:C30, "5 Musketeers")</f>
        <v>0</v>
      </c>
      <c r="M4" s="24">
        <f>COUNTIF(D3:D30, "5 Musketeers")</f>
        <v>0</v>
      </c>
      <c r="N4" s="23" t="e">
        <f t="shared" ref="N4:N5" si="4">L4/(L4+M4)</f>
        <v>#DIV/0!</v>
      </c>
      <c r="O4" s="24" t="e">
        <f>IF(AND(N4&gt;N3, N4&gt;N5), 3, IF(OR(N4&gt;N3, N4&gt;N5), 2, 1))</f>
        <v>#DIV/0!</v>
      </c>
      <c r="Q4" s="3" t="s">
        <v>36</v>
      </c>
      <c r="R4" s="19">
        <f t="shared" si="0"/>
        <v>0</v>
      </c>
      <c r="S4" s="20">
        <f t="shared" si="1"/>
        <v>0</v>
      </c>
      <c r="T4" s="20">
        <f t="shared" si="2"/>
        <v>0</v>
      </c>
      <c r="U4" s="20">
        <f t="shared" si="3"/>
        <v>0</v>
      </c>
      <c r="V4" s="56" t="b">
        <v>0</v>
      </c>
      <c r="X4" s="24" t="str">
        <f t="shared" ref="X4:X28" si="5">IF(AND(C4="Loose Gooses",D4="Wet Willies"),"LG/WW", IF(AND(C4="Loose Gooses",D4="5 Musketeers"),"LG/5M", ""))</f>
        <v/>
      </c>
      <c r="Y4" s="24" t="str">
        <f t="shared" ref="Y4:Y28" si="6">IF(AND(C4="Wet Willies",D4="Loose Gooses"),"WW/LG", IF(AND(C4="Wet Willies",D4="5 Musketeers"),"WW/5M", ""))</f>
        <v/>
      </c>
      <c r="Z4" s="24" t="str">
        <f t="shared" ref="Z4:Z28" si="7">IF(AND(C4="5 Musketeers",D4="Loose Gooses"),"5M/LG", IF(AND($C4="5 Musketeers",$D4="Wet Willies"),"5M/WW", ""))</f>
        <v/>
      </c>
    </row>
    <row r="5" spans="2:26" ht="14.25" customHeight="1" x14ac:dyDescent="0.5">
      <c r="B5" s="75"/>
      <c r="C5" s="75"/>
      <c r="D5" s="75"/>
      <c r="E5" s="75"/>
      <c r="F5" s="75"/>
      <c r="G5" s="75"/>
      <c r="H5" s="75"/>
      <c r="I5" s="75"/>
      <c r="K5" s="24" t="s">
        <v>133</v>
      </c>
      <c r="L5" s="24">
        <f>COUNTIF(C3:C30, "Wet Willies")</f>
        <v>0</v>
      </c>
      <c r="M5" s="24">
        <f>COUNTIF(D3:D30, "Wet Willies")</f>
        <v>0</v>
      </c>
      <c r="N5" s="23" t="e">
        <f t="shared" si="4"/>
        <v>#DIV/0!</v>
      </c>
      <c r="O5" s="24" t="e">
        <f>IF(AND(N5&gt;N4, N5&gt;N3), 3, IF(OR(N5&gt;N4, N5&gt;N3), 2, 1))</f>
        <v>#DIV/0!</v>
      </c>
      <c r="Q5" s="3" t="s">
        <v>38</v>
      </c>
      <c r="R5" s="19">
        <f t="shared" si="0"/>
        <v>0</v>
      </c>
      <c r="S5" s="20">
        <f t="shared" si="1"/>
        <v>0</v>
      </c>
      <c r="T5" s="20">
        <f t="shared" si="2"/>
        <v>0</v>
      </c>
      <c r="U5" s="20">
        <f t="shared" si="3"/>
        <v>0</v>
      </c>
      <c r="V5" s="56" t="b">
        <v>0</v>
      </c>
      <c r="X5" s="24" t="str">
        <f t="shared" si="5"/>
        <v/>
      </c>
      <c r="Y5" s="24" t="str">
        <f t="shared" si="6"/>
        <v/>
      </c>
      <c r="Z5" s="24" t="str">
        <f t="shared" si="7"/>
        <v/>
      </c>
    </row>
    <row r="6" spans="2:26" ht="14.25" customHeight="1" x14ac:dyDescent="0.5">
      <c r="B6" s="75"/>
      <c r="C6" s="75"/>
      <c r="D6" s="75"/>
      <c r="E6" s="75"/>
      <c r="F6" s="75"/>
      <c r="G6" s="75"/>
      <c r="H6" s="75"/>
      <c r="I6" s="75"/>
      <c r="Q6" s="3" t="s">
        <v>44</v>
      </c>
      <c r="R6" s="19">
        <f t="shared" si="0"/>
        <v>0</v>
      </c>
      <c r="S6" s="20">
        <f t="shared" si="1"/>
        <v>0</v>
      </c>
      <c r="T6" s="20">
        <f t="shared" si="2"/>
        <v>0</v>
      </c>
      <c r="U6" s="20">
        <f t="shared" si="3"/>
        <v>0</v>
      </c>
      <c r="V6" s="56" t="b">
        <v>0</v>
      </c>
      <c r="X6" s="24" t="str">
        <f t="shared" si="5"/>
        <v/>
      </c>
      <c r="Y6" s="24" t="str">
        <f t="shared" si="6"/>
        <v/>
      </c>
      <c r="Z6" s="24" t="str">
        <f t="shared" si="7"/>
        <v/>
      </c>
    </row>
    <row r="7" spans="2:26" ht="14.25" customHeight="1" x14ac:dyDescent="0.5">
      <c r="B7" s="75"/>
      <c r="C7" s="75"/>
      <c r="D7" s="75"/>
      <c r="E7" s="75"/>
      <c r="F7" s="75"/>
      <c r="G7" s="75"/>
      <c r="H7" s="75"/>
      <c r="I7" s="75"/>
      <c r="Q7" s="3" t="s">
        <v>46</v>
      </c>
      <c r="R7" s="19">
        <f t="shared" si="0"/>
        <v>0</v>
      </c>
      <c r="S7" s="20">
        <f t="shared" si="1"/>
        <v>0</v>
      </c>
      <c r="T7" s="20">
        <f t="shared" si="2"/>
        <v>0</v>
      </c>
      <c r="U7" s="20">
        <f t="shared" si="3"/>
        <v>0</v>
      </c>
      <c r="V7" s="56" t="b">
        <v>0</v>
      </c>
      <c r="X7" s="24" t="str">
        <f t="shared" si="5"/>
        <v/>
      </c>
      <c r="Y7" s="24" t="str">
        <f t="shared" si="6"/>
        <v/>
      </c>
      <c r="Z7" s="24" t="str">
        <f t="shared" si="7"/>
        <v/>
      </c>
    </row>
    <row r="8" spans="2:26" ht="14.25" customHeight="1" x14ac:dyDescent="0.5">
      <c r="B8" s="75"/>
      <c r="C8" s="75"/>
      <c r="D8" s="75"/>
      <c r="E8" s="75"/>
      <c r="F8" s="75"/>
      <c r="G8" s="75"/>
      <c r="H8" s="75"/>
      <c r="I8" s="75"/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6" t="b">
        <v>0</v>
      </c>
      <c r="X8" s="24" t="str">
        <f t="shared" si="5"/>
        <v/>
      </c>
      <c r="Y8" s="24" t="str">
        <f t="shared" si="6"/>
        <v/>
      </c>
      <c r="Z8" s="24" t="str">
        <f t="shared" si="7"/>
        <v/>
      </c>
    </row>
    <row r="9" spans="2:26" ht="14.25" customHeight="1" x14ac:dyDescent="0.5">
      <c r="B9" s="75"/>
      <c r="C9" s="75"/>
      <c r="D9" s="75"/>
      <c r="E9" s="75"/>
      <c r="F9" s="75"/>
      <c r="G9" s="75"/>
      <c r="H9" s="75"/>
      <c r="I9" s="75"/>
      <c r="Q9" s="3" t="s">
        <v>53</v>
      </c>
      <c r="R9" s="19">
        <f t="shared" si="0"/>
        <v>0</v>
      </c>
      <c r="S9" s="20">
        <f t="shared" si="1"/>
        <v>0</v>
      </c>
      <c r="T9" s="20">
        <f t="shared" si="2"/>
        <v>0</v>
      </c>
      <c r="U9" s="20">
        <f t="shared" si="3"/>
        <v>0</v>
      </c>
      <c r="V9" s="56" t="b">
        <v>0</v>
      </c>
      <c r="X9" s="24" t="str">
        <f t="shared" si="5"/>
        <v/>
      </c>
      <c r="Y9" s="24" t="str">
        <f t="shared" si="6"/>
        <v/>
      </c>
      <c r="Z9" s="24" t="str">
        <f t="shared" si="7"/>
        <v/>
      </c>
    </row>
    <row r="10" spans="2:26" ht="14.25" customHeight="1" x14ac:dyDescent="0.5">
      <c r="B10" s="75"/>
      <c r="C10" s="75"/>
      <c r="D10" s="75"/>
      <c r="E10" s="75"/>
      <c r="F10" s="75"/>
      <c r="G10" s="75"/>
      <c r="H10" s="75"/>
      <c r="I10" s="75"/>
      <c r="Q10" s="3" t="s">
        <v>56</v>
      </c>
      <c r="R10" s="19">
        <f t="shared" si="0"/>
        <v>0</v>
      </c>
      <c r="S10" s="20">
        <f t="shared" si="1"/>
        <v>0</v>
      </c>
      <c r="T10" s="20">
        <f t="shared" si="2"/>
        <v>0</v>
      </c>
      <c r="U10" s="20">
        <f t="shared" si="3"/>
        <v>0</v>
      </c>
      <c r="V10" s="56" t="b">
        <v>0</v>
      </c>
      <c r="X10" s="24" t="str">
        <f t="shared" si="5"/>
        <v/>
      </c>
      <c r="Y10" s="24" t="str">
        <f t="shared" si="6"/>
        <v/>
      </c>
      <c r="Z10" s="24" t="str">
        <f t="shared" si="7"/>
        <v/>
      </c>
    </row>
    <row r="11" spans="2:26" ht="14.25" customHeight="1" x14ac:dyDescent="0.5">
      <c r="B11" s="75"/>
      <c r="C11" s="75"/>
      <c r="D11" s="75"/>
      <c r="E11" s="75"/>
      <c r="F11" s="75"/>
      <c r="G11" s="75"/>
      <c r="H11" s="75"/>
      <c r="I11" s="75"/>
      <c r="Q11" s="3" t="s">
        <v>60</v>
      </c>
      <c r="R11" s="19">
        <f t="shared" si="0"/>
        <v>0</v>
      </c>
      <c r="S11" s="20">
        <f t="shared" si="1"/>
        <v>0</v>
      </c>
      <c r="T11" s="20">
        <f t="shared" si="2"/>
        <v>0</v>
      </c>
      <c r="U11" s="20">
        <f t="shared" si="3"/>
        <v>0</v>
      </c>
      <c r="V11" s="56" t="b">
        <v>0</v>
      </c>
      <c r="X11" s="24" t="str">
        <f t="shared" si="5"/>
        <v/>
      </c>
      <c r="Y11" s="24" t="str">
        <f t="shared" si="6"/>
        <v/>
      </c>
      <c r="Z11" s="24" t="str">
        <f t="shared" si="7"/>
        <v/>
      </c>
    </row>
    <row r="12" spans="2:26" ht="14.25" customHeight="1" x14ac:dyDescent="0.5">
      <c r="B12" s="75"/>
      <c r="C12" s="75"/>
      <c r="D12" s="75"/>
      <c r="E12" s="75"/>
      <c r="F12" s="75"/>
      <c r="G12" s="75"/>
      <c r="H12" s="75"/>
      <c r="I12" s="75"/>
      <c r="Q12" s="3" t="s">
        <v>63</v>
      </c>
      <c r="R12" s="19">
        <f t="shared" si="0"/>
        <v>0</v>
      </c>
      <c r="S12" s="20">
        <f t="shared" si="1"/>
        <v>0</v>
      </c>
      <c r="T12" s="20">
        <f t="shared" si="2"/>
        <v>0</v>
      </c>
      <c r="U12" s="20">
        <f t="shared" si="3"/>
        <v>0</v>
      </c>
      <c r="V12" s="56" t="b">
        <v>0</v>
      </c>
      <c r="X12" s="24" t="str">
        <f t="shared" si="5"/>
        <v/>
      </c>
      <c r="Y12" s="24" t="str">
        <f t="shared" si="6"/>
        <v/>
      </c>
      <c r="Z12" s="24" t="str">
        <f t="shared" si="7"/>
        <v/>
      </c>
    </row>
    <row r="13" spans="2:26" ht="14.25" customHeight="1" x14ac:dyDescent="0.5">
      <c r="B13" s="75"/>
      <c r="C13" s="75"/>
      <c r="D13" s="75"/>
      <c r="E13" s="75"/>
      <c r="F13" s="75"/>
      <c r="G13" s="75"/>
      <c r="H13" s="75"/>
      <c r="I13" s="75"/>
      <c r="Q13" s="3" t="s">
        <v>135</v>
      </c>
      <c r="R13" s="19">
        <f t="shared" si="0"/>
        <v>0</v>
      </c>
      <c r="S13" s="20">
        <f t="shared" si="1"/>
        <v>0</v>
      </c>
      <c r="T13" s="20">
        <f t="shared" si="2"/>
        <v>0</v>
      </c>
      <c r="U13" s="20">
        <f t="shared" si="3"/>
        <v>0</v>
      </c>
      <c r="V13" s="56" t="b">
        <v>0</v>
      </c>
      <c r="X13" s="24" t="str">
        <f t="shared" si="5"/>
        <v/>
      </c>
      <c r="Y13" s="24" t="str">
        <f t="shared" si="6"/>
        <v/>
      </c>
      <c r="Z13" s="24" t="str">
        <f t="shared" si="7"/>
        <v/>
      </c>
    </row>
    <row r="14" spans="2:26" ht="14.25" customHeight="1" x14ac:dyDescent="0.5">
      <c r="B14" s="75"/>
      <c r="C14" s="75"/>
      <c r="D14" s="75"/>
      <c r="E14" s="75"/>
      <c r="F14" s="75"/>
      <c r="G14" s="75"/>
      <c r="H14" s="75"/>
      <c r="I14" s="75"/>
      <c r="Q14" s="3" t="s">
        <v>136</v>
      </c>
      <c r="R14" s="19">
        <f t="shared" si="0"/>
        <v>0</v>
      </c>
      <c r="S14" s="20">
        <f t="shared" si="1"/>
        <v>0</v>
      </c>
      <c r="T14" s="20">
        <f t="shared" si="2"/>
        <v>0</v>
      </c>
      <c r="U14" s="20">
        <f t="shared" si="3"/>
        <v>0</v>
      </c>
      <c r="V14" s="56" t="b">
        <v>0</v>
      </c>
      <c r="X14" s="24" t="str">
        <f t="shared" si="5"/>
        <v/>
      </c>
      <c r="Y14" s="24" t="str">
        <f t="shared" si="6"/>
        <v/>
      </c>
      <c r="Z14" s="24" t="str">
        <f t="shared" si="7"/>
        <v/>
      </c>
    </row>
    <row r="15" spans="2:26" ht="14.25" customHeight="1" x14ac:dyDescent="0.5">
      <c r="B15" s="75"/>
      <c r="C15" s="75"/>
      <c r="D15" s="75"/>
      <c r="E15" s="75"/>
      <c r="F15" s="75"/>
      <c r="G15" s="75"/>
      <c r="H15" s="75"/>
      <c r="I15" s="75"/>
      <c r="Q15" s="3" t="s">
        <v>72</v>
      </c>
      <c r="R15" s="19">
        <f t="shared" si="0"/>
        <v>0</v>
      </c>
      <c r="S15" s="20">
        <f t="shared" si="1"/>
        <v>0</v>
      </c>
      <c r="T15" s="20">
        <f t="shared" si="2"/>
        <v>0</v>
      </c>
      <c r="U15" s="20">
        <f t="shared" si="3"/>
        <v>0</v>
      </c>
      <c r="V15" s="56" t="b">
        <v>1</v>
      </c>
      <c r="X15" s="24" t="str">
        <f t="shared" si="5"/>
        <v/>
      </c>
      <c r="Y15" s="24" t="str">
        <f t="shared" si="6"/>
        <v/>
      </c>
      <c r="Z15" s="24" t="str">
        <f t="shared" si="7"/>
        <v/>
      </c>
    </row>
    <row r="16" spans="2:26" ht="14.25" customHeight="1" x14ac:dyDescent="0.5">
      <c r="B16" s="75"/>
      <c r="C16" s="75"/>
      <c r="D16" s="75"/>
      <c r="E16" s="75"/>
      <c r="F16" s="75"/>
      <c r="G16" s="75"/>
      <c r="H16" s="75"/>
      <c r="I16" s="75"/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6" t="b">
        <v>0</v>
      </c>
      <c r="X16" s="24" t="str">
        <f t="shared" si="5"/>
        <v/>
      </c>
      <c r="Y16" s="24" t="str">
        <f t="shared" si="6"/>
        <v/>
      </c>
      <c r="Z16" s="24" t="str">
        <f t="shared" si="7"/>
        <v/>
      </c>
    </row>
    <row r="17" spans="2:26" ht="14.25" customHeight="1" x14ac:dyDescent="0.5">
      <c r="B17" s="75"/>
      <c r="C17" s="75"/>
      <c r="D17" s="75"/>
      <c r="E17" s="75"/>
      <c r="F17" s="75"/>
      <c r="G17" s="75"/>
      <c r="H17" s="75"/>
      <c r="I17" s="75"/>
      <c r="Q17" s="3" t="s">
        <v>79</v>
      </c>
      <c r="R17" s="19">
        <f t="shared" si="0"/>
        <v>0</v>
      </c>
      <c r="S17" s="20">
        <f t="shared" si="1"/>
        <v>0</v>
      </c>
      <c r="T17" s="20">
        <f t="shared" si="2"/>
        <v>0</v>
      </c>
      <c r="U17" s="20">
        <f t="shared" si="3"/>
        <v>0</v>
      </c>
      <c r="V17" s="56" t="b">
        <v>0</v>
      </c>
      <c r="X17" s="24" t="str">
        <f t="shared" si="5"/>
        <v/>
      </c>
      <c r="Y17" s="24" t="str">
        <f t="shared" si="6"/>
        <v/>
      </c>
      <c r="Z17" s="24" t="str">
        <f t="shared" si="7"/>
        <v/>
      </c>
    </row>
    <row r="18" spans="2:26" ht="14.25" customHeight="1" x14ac:dyDescent="0.5">
      <c r="B18" s="75"/>
      <c r="C18" s="75"/>
      <c r="D18" s="75"/>
      <c r="E18" s="75"/>
      <c r="F18" s="75"/>
      <c r="G18" s="75"/>
      <c r="H18" s="75"/>
      <c r="I18" s="75"/>
      <c r="Q18" s="40" t="s">
        <v>149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6" t="b">
        <v>0</v>
      </c>
      <c r="X18" s="24" t="str">
        <f t="shared" si="5"/>
        <v/>
      </c>
      <c r="Y18" s="24" t="str">
        <f t="shared" si="6"/>
        <v/>
      </c>
      <c r="Z18" s="24" t="str">
        <f t="shared" si="7"/>
        <v/>
      </c>
    </row>
    <row r="19" spans="2:26" ht="14.25" customHeight="1" x14ac:dyDescent="0.5">
      <c r="B19" s="75"/>
      <c r="C19" s="75"/>
      <c r="D19" s="75"/>
      <c r="E19" s="75"/>
      <c r="F19" s="75"/>
      <c r="G19" s="75"/>
      <c r="H19" s="75"/>
      <c r="I19" s="75"/>
      <c r="S19" s="20"/>
      <c r="T19" s="20"/>
      <c r="U19" s="20"/>
      <c r="X19" s="24" t="str">
        <f t="shared" si="5"/>
        <v/>
      </c>
      <c r="Y19" s="24" t="str">
        <f t="shared" si="6"/>
        <v/>
      </c>
      <c r="Z19" s="24" t="str">
        <f t="shared" si="7"/>
        <v/>
      </c>
    </row>
    <row r="20" spans="2:26" ht="14.25" customHeight="1" x14ac:dyDescent="0.5">
      <c r="B20" s="75"/>
      <c r="C20" s="75"/>
      <c r="D20" s="75"/>
      <c r="E20" s="75"/>
      <c r="F20" s="75"/>
      <c r="G20" s="75"/>
      <c r="H20" s="75"/>
      <c r="I20" s="75"/>
      <c r="X20" s="24" t="str">
        <f t="shared" si="5"/>
        <v/>
      </c>
      <c r="Y20" s="24" t="str">
        <f t="shared" si="6"/>
        <v/>
      </c>
      <c r="Z20" s="24" t="str">
        <f t="shared" si="7"/>
        <v/>
      </c>
    </row>
    <row r="21" spans="2:26" ht="14.25" customHeight="1" x14ac:dyDescent="0.5">
      <c r="B21" s="75"/>
      <c r="C21" s="75"/>
      <c r="D21" s="75"/>
      <c r="E21" s="75"/>
      <c r="F21" s="75"/>
      <c r="G21" s="75"/>
      <c r="H21" s="75"/>
      <c r="I21" s="75"/>
      <c r="X21" s="24" t="str">
        <f t="shared" si="5"/>
        <v/>
      </c>
      <c r="Y21" s="24" t="str">
        <f t="shared" si="6"/>
        <v/>
      </c>
      <c r="Z21" s="24" t="str">
        <f t="shared" si="7"/>
        <v/>
      </c>
    </row>
    <row r="22" spans="2:26" ht="14.25" customHeight="1" x14ac:dyDescent="0.5">
      <c r="B22" s="75"/>
      <c r="C22" s="75"/>
      <c r="D22" s="75"/>
      <c r="E22" s="75"/>
      <c r="F22" s="75"/>
      <c r="G22" s="75"/>
      <c r="H22" s="75"/>
      <c r="I22" s="75"/>
      <c r="X22" s="24" t="str">
        <f t="shared" si="5"/>
        <v/>
      </c>
      <c r="Y22" s="24" t="str">
        <f t="shared" si="6"/>
        <v/>
      </c>
      <c r="Z22" s="24" t="str">
        <f t="shared" si="7"/>
        <v/>
      </c>
    </row>
    <row r="23" spans="2:26" ht="14.25" customHeight="1" x14ac:dyDescent="0.5">
      <c r="B23" s="75"/>
      <c r="C23" s="75"/>
      <c r="D23" s="75"/>
      <c r="E23" s="75"/>
      <c r="F23" s="75"/>
      <c r="G23" s="75"/>
      <c r="H23" s="75"/>
      <c r="I23" s="75"/>
      <c r="Q23" s="3"/>
      <c r="R23" s="40" t="str">
        <f>IF($V3, CHAR(34)&amp;"Did not Play"&amp;CHAR(34), R3)&amp;","</f>
        <v>0,</v>
      </c>
      <c r="S23" s="40" t="str">
        <f t="shared" ref="S23:U23" si="8">IF($V3, CHAR(34)&amp;"Did not Play"&amp;CHAR(34), S3)&amp;","</f>
        <v>0,</v>
      </c>
      <c r="T23" s="40" t="str">
        <f t="shared" si="8"/>
        <v>0,</v>
      </c>
      <c r="U23" s="40" t="str">
        <f t="shared" si="8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/>
      </c>
    </row>
    <row r="24" spans="2:26" ht="14.25" customHeight="1" x14ac:dyDescent="0.5">
      <c r="B24" s="75"/>
      <c r="C24" s="75"/>
      <c r="D24" s="75"/>
      <c r="E24" s="75"/>
      <c r="F24" s="75"/>
      <c r="G24" s="75"/>
      <c r="H24" s="75"/>
      <c r="I24" s="75"/>
      <c r="R24" s="40" t="str">
        <f t="shared" ref="R24:U37" si="9">IF($V4, CHAR(34)&amp;"Did not Play"&amp;CHAR(34), R4)&amp;","</f>
        <v>0,</v>
      </c>
      <c r="S24" s="40" t="str">
        <f t="shared" si="9"/>
        <v>0,</v>
      </c>
      <c r="T24" s="40" t="str">
        <f t="shared" si="9"/>
        <v>0,</v>
      </c>
      <c r="U24" s="40" t="str">
        <f t="shared" si="9"/>
        <v>0,</v>
      </c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26" ht="14.25" customHeight="1" x14ac:dyDescent="0.5">
      <c r="B25" s="75"/>
      <c r="C25" s="75"/>
      <c r="D25" s="75"/>
      <c r="E25" s="75"/>
      <c r="F25" s="75"/>
      <c r="G25" s="75"/>
      <c r="H25" s="75"/>
      <c r="I25" s="75"/>
      <c r="Q25" s="9"/>
      <c r="R25" s="40" t="str">
        <f t="shared" si="9"/>
        <v>0,</v>
      </c>
      <c r="S25" s="40" t="str">
        <f t="shared" si="9"/>
        <v>0,</v>
      </c>
      <c r="T25" s="40" t="str">
        <f t="shared" si="9"/>
        <v>0,</v>
      </c>
      <c r="U25" s="40" t="str">
        <f t="shared" si="9"/>
        <v>0,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26" ht="14.25" customHeight="1" x14ac:dyDescent="0.5">
      <c r="B26" s="75"/>
      <c r="C26" s="75"/>
      <c r="D26" s="75"/>
      <c r="E26" s="75"/>
      <c r="F26" s="75"/>
      <c r="G26" s="75"/>
      <c r="H26" s="75"/>
      <c r="I26" s="75"/>
      <c r="Q26" s="26"/>
      <c r="R26" s="40" t="str">
        <f t="shared" si="9"/>
        <v>0,</v>
      </c>
      <c r="S26" s="40" t="str">
        <f t="shared" si="9"/>
        <v>0,</v>
      </c>
      <c r="T26" s="40" t="str">
        <f t="shared" si="9"/>
        <v>0,</v>
      </c>
      <c r="U26" s="40" t="str">
        <f t="shared" si="9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26" ht="14.25" customHeight="1" x14ac:dyDescent="0.45">
      <c r="B27" s="54"/>
      <c r="C27" s="54"/>
      <c r="D27" s="54"/>
      <c r="E27" s="54"/>
      <c r="F27" s="54"/>
      <c r="G27" s="54"/>
      <c r="H27" s="54"/>
      <c r="I27" s="54"/>
      <c r="R27" s="40" t="str">
        <f t="shared" si="9"/>
        <v>0,</v>
      </c>
      <c r="S27" s="40" t="str">
        <f t="shared" si="9"/>
        <v>0,</v>
      </c>
      <c r="T27" s="40" t="str">
        <f t="shared" si="9"/>
        <v>0,</v>
      </c>
      <c r="U27" s="40" t="str">
        <f t="shared" si="9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26" ht="14.25" customHeight="1" x14ac:dyDescent="0.45">
      <c r="B28" s="54"/>
      <c r="C28" s="54"/>
      <c r="D28" s="54"/>
      <c r="E28" s="54"/>
      <c r="F28" s="54"/>
      <c r="G28" s="54"/>
      <c r="H28" s="54"/>
      <c r="I28" s="54"/>
      <c r="R28" s="40" t="str">
        <f t="shared" si="9"/>
        <v>0,</v>
      </c>
      <c r="S28" s="40" t="str">
        <f t="shared" si="9"/>
        <v>0,</v>
      </c>
      <c r="T28" s="40" t="str">
        <f t="shared" si="9"/>
        <v>0,</v>
      </c>
      <c r="U28" s="40" t="str">
        <f t="shared" si="9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26" ht="14.25" customHeight="1" x14ac:dyDescent="0.45">
      <c r="E29" s="25"/>
      <c r="F29" s="24"/>
      <c r="G29" s="24"/>
      <c r="H29" s="24"/>
      <c r="I29" s="24"/>
      <c r="R29" s="40" t="str">
        <f t="shared" si="9"/>
        <v>0,</v>
      </c>
      <c r="S29" s="40" t="str">
        <f t="shared" si="9"/>
        <v>0,</v>
      </c>
      <c r="T29" s="40" t="str">
        <f t="shared" si="9"/>
        <v>0,</v>
      </c>
      <c r="U29" s="40" t="str">
        <f t="shared" si="9"/>
        <v>0,</v>
      </c>
    </row>
    <row r="30" spans="2:26" ht="14.25" customHeight="1" x14ac:dyDescent="0.45">
      <c r="E30" s="25"/>
      <c r="F30" s="24"/>
      <c r="G30" s="24"/>
      <c r="H30" s="24"/>
      <c r="I30" s="24"/>
      <c r="R30" s="40" t="str">
        <f t="shared" si="9"/>
        <v>0,</v>
      </c>
      <c r="S30" s="40" t="str">
        <f t="shared" si="9"/>
        <v>0,</v>
      </c>
      <c r="T30" s="40" t="str">
        <f t="shared" si="9"/>
        <v>0,</v>
      </c>
      <c r="U30" s="40" t="str">
        <f t="shared" si="9"/>
        <v>0,</v>
      </c>
    </row>
    <row r="31" spans="2:26" ht="14.25" customHeight="1" x14ac:dyDescent="0.45">
      <c r="R31" s="40" t="str">
        <f t="shared" si="9"/>
        <v>0,</v>
      </c>
      <c r="S31" s="40" t="str">
        <f t="shared" si="9"/>
        <v>0,</v>
      </c>
      <c r="T31" s="40" t="str">
        <f t="shared" si="9"/>
        <v>0,</v>
      </c>
      <c r="U31" s="40" t="str">
        <f t="shared" si="9"/>
        <v>0,</v>
      </c>
    </row>
    <row r="32" spans="2:26" ht="14.25" customHeight="1" x14ac:dyDescent="0.45">
      <c r="R32" s="40" t="str">
        <f t="shared" si="9"/>
        <v>0,</v>
      </c>
      <c r="S32" s="40" t="str">
        <f t="shared" si="9"/>
        <v>0,</v>
      </c>
      <c r="T32" s="40" t="str">
        <f t="shared" si="9"/>
        <v>0,</v>
      </c>
      <c r="U32" s="40" t="str">
        <f t="shared" si="9"/>
        <v>0,</v>
      </c>
    </row>
    <row r="33" spans="17:21" ht="14.25" customHeight="1" x14ac:dyDescent="0.45">
      <c r="R33" s="40" t="str">
        <f t="shared" si="9"/>
        <v>0,</v>
      </c>
      <c r="S33" s="40" t="str">
        <f t="shared" si="9"/>
        <v>0,</v>
      </c>
      <c r="T33" s="40" t="str">
        <f t="shared" si="9"/>
        <v>0,</v>
      </c>
      <c r="U33" s="40" t="str">
        <f t="shared" si="9"/>
        <v>0,</v>
      </c>
    </row>
    <row r="34" spans="17:21" ht="14.25" customHeight="1" x14ac:dyDescent="0.45">
      <c r="R34" s="40" t="str">
        <f t="shared" si="9"/>
        <v>0,</v>
      </c>
      <c r="S34" s="40" t="str">
        <f t="shared" si="9"/>
        <v>0,</v>
      </c>
      <c r="T34" s="40" t="str">
        <f t="shared" si="9"/>
        <v>0,</v>
      </c>
      <c r="U34" s="40" t="str">
        <f t="shared" si="9"/>
        <v>0,</v>
      </c>
    </row>
    <row r="35" spans="17:21" ht="14.25" customHeight="1" x14ac:dyDescent="0.45">
      <c r="R35" s="40" t="str">
        <f t="shared" si="9"/>
        <v>"Did not Play",</v>
      </c>
      <c r="S35" s="40" t="str">
        <f t="shared" si="9"/>
        <v>"Did not Play",</v>
      </c>
      <c r="T35" s="40" t="str">
        <f t="shared" si="9"/>
        <v>"Did not Play",</v>
      </c>
      <c r="U35" s="40" t="str">
        <f t="shared" si="9"/>
        <v>"Did not Play",</v>
      </c>
    </row>
    <row r="36" spans="17:21" ht="14.25" customHeight="1" x14ac:dyDescent="0.45">
      <c r="R36" s="40" t="str">
        <f t="shared" si="9"/>
        <v>0,</v>
      </c>
      <c r="S36" s="40" t="str">
        <f t="shared" si="9"/>
        <v>0,</v>
      </c>
      <c r="T36" s="40" t="str">
        <f t="shared" si="9"/>
        <v>0,</v>
      </c>
      <c r="U36" s="40" t="str">
        <f t="shared" si="9"/>
        <v>0,</v>
      </c>
    </row>
    <row r="37" spans="17:21" ht="14.25" customHeight="1" x14ac:dyDescent="0.45">
      <c r="R37" s="40" t="str">
        <f t="shared" si="9"/>
        <v>0,</v>
      </c>
      <c r="S37" s="40" t="str">
        <f t="shared" si="9"/>
        <v>0,</v>
      </c>
      <c r="T37" s="40" t="str">
        <f t="shared" si="9"/>
        <v>0,</v>
      </c>
      <c r="U37" s="40" t="str">
        <f t="shared" si="9"/>
        <v>0,</v>
      </c>
    </row>
    <row r="38" spans="17:21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76" t="s">
        <v>160</v>
      </c>
      <c r="R41" s="76"/>
      <c r="S41" s="76"/>
      <c r="T41" s="19"/>
      <c r="U41" s="19"/>
    </row>
    <row r="42" spans="17:21" ht="14.25" customHeight="1" x14ac:dyDescent="0.45">
      <c r="Q42" s="76"/>
      <c r="R42" s="76"/>
      <c r="S42" s="76"/>
    </row>
    <row r="43" spans="17:21" ht="14.25" customHeight="1" x14ac:dyDescent="0.45">
      <c r="Q43" s="40" t="str">
        <f>CHAR(34)&amp;"Date"&amp;CHAR(34)&amp;":["&amp;CHAR(34)&amp;"4-May"&amp;CHAR(34)&amp;"],"</f>
        <v>"Date":["4-May"],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"Points":[0,0,0,0,0,0,0,0,0,0,0,0,"Did not Play",0,0,0],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"Finishes":[0,0,0,0,0,0,0,0,0,0,0,0,"Did not Play",0,0,0],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"Midrange":[0,0,0,0,0,0,0,0,0,0,0,0,"Did not Play",0,0,0],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"ThreePointers":[0,0,0,0,0,0,0,0,0,0,0,0,"Did not Play",0,0,0]</v>
      </c>
    </row>
    <row r="48" spans="17:21" ht="14.25" customHeight="1" x14ac:dyDescent="0.45"/>
    <row r="49" s="40" customFormat="1" ht="14.25" customHeight="1" x14ac:dyDescent="0.45"/>
    <row r="50" s="40" customFormat="1" ht="14.25" customHeight="1" x14ac:dyDescent="0.45"/>
    <row r="51" s="40" customFormat="1" ht="14.25" customHeight="1" x14ac:dyDescent="0.45"/>
    <row r="52" s="40" customFormat="1" ht="14.25" customHeight="1" x14ac:dyDescent="0.45"/>
    <row r="53" s="40" customFormat="1" ht="14.25" customHeight="1" x14ac:dyDescent="0.45"/>
    <row r="54" s="40" customFormat="1" ht="14.25" customHeight="1" x14ac:dyDescent="0.45"/>
    <row r="55" s="40" customFormat="1" ht="14.25" customHeight="1" x14ac:dyDescent="0.45"/>
    <row r="56" s="40" customFormat="1" ht="14.25" customHeight="1" x14ac:dyDescent="0.45"/>
    <row r="57" s="40" customFormat="1" ht="14.25" customHeight="1" x14ac:dyDescent="0.45"/>
    <row r="58" s="40" customFormat="1" ht="14.25" customHeight="1" x14ac:dyDescent="0.45"/>
    <row r="59" s="40" customFormat="1" ht="14.25" customHeight="1" x14ac:dyDescent="0.45"/>
    <row r="60" s="40" customFormat="1" ht="14.25" customHeight="1" x14ac:dyDescent="0.45"/>
    <row r="61" s="40" customFormat="1" ht="14.25" customHeight="1" x14ac:dyDescent="0.45"/>
    <row r="62" s="40" customFormat="1" ht="14.25" customHeight="1" x14ac:dyDescent="0.45"/>
    <row r="63" s="40" customFormat="1" ht="14.25" customHeight="1" x14ac:dyDescent="0.45"/>
    <row r="64" s="40" customFormat="1" ht="14.25" customHeight="1" x14ac:dyDescent="0.45"/>
    <row r="65" s="40" customFormat="1" ht="14.25" customHeight="1" x14ac:dyDescent="0.45"/>
    <row r="66" s="40" customFormat="1" ht="14.25" customHeight="1" x14ac:dyDescent="0.45"/>
    <row r="67" s="40" customFormat="1" ht="14.25" customHeight="1" x14ac:dyDescent="0.45"/>
    <row r="68" s="40" customFormat="1" ht="14.25" customHeight="1" x14ac:dyDescent="0.45"/>
    <row r="69" s="40" customFormat="1" ht="14.25" customHeight="1" x14ac:dyDescent="0.45"/>
    <row r="70" s="40" customFormat="1" ht="14.25" customHeight="1" x14ac:dyDescent="0.45"/>
    <row r="71" s="40" customFormat="1" ht="14.25" customHeight="1" x14ac:dyDescent="0.45"/>
    <row r="72" s="40" customFormat="1" ht="14.25" customHeight="1" x14ac:dyDescent="0.45"/>
    <row r="73" s="40" customFormat="1" ht="14.25" customHeight="1" x14ac:dyDescent="0.45"/>
    <row r="74" s="40" customFormat="1" ht="14.25" customHeight="1" x14ac:dyDescent="0.45"/>
    <row r="75" s="40" customFormat="1" ht="14.25" customHeight="1" x14ac:dyDescent="0.45"/>
    <row r="76" s="40" customFormat="1" ht="14.25" customHeight="1" x14ac:dyDescent="0.45"/>
    <row r="77" s="40" customFormat="1" ht="14.25" customHeight="1" x14ac:dyDescent="0.45"/>
    <row r="78" s="40" customFormat="1" ht="14.25" customHeight="1" x14ac:dyDescent="0.45"/>
    <row r="79" s="40" customFormat="1" ht="14.25" customHeight="1" x14ac:dyDescent="0.45"/>
    <row r="80" s="40" customFormat="1" ht="14.25" customHeight="1" x14ac:dyDescent="0.45"/>
    <row r="81" s="40" customFormat="1" ht="14.25" customHeight="1" x14ac:dyDescent="0.45"/>
    <row r="82" s="40" customFormat="1" ht="14.25" customHeight="1" x14ac:dyDescent="0.45"/>
    <row r="83" s="40" customFormat="1" ht="14.25" customHeight="1" x14ac:dyDescent="0.45"/>
    <row r="84" s="40" customFormat="1" ht="14.25" customHeight="1" x14ac:dyDescent="0.45"/>
    <row r="85" s="40" customFormat="1" ht="14.25" customHeight="1" x14ac:dyDescent="0.45"/>
    <row r="86" s="40" customFormat="1" ht="14.25" customHeight="1" x14ac:dyDescent="0.45"/>
    <row r="87" s="40" customFormat="1" ht="14.25" customHeight="1" x14ac:dyDescent="0.45"/>
    <row r="88" s="40" customFormat="1" ht="14.25" customHeight="1" x14ac:dyDescent="0.45"/>
    <row r="89" s="40" customFormat="1" ht="14.25" customHeight="1" x14ac:dyDescent="0.45"/>
    <row r="90" s="40" customFormat="1" ht="14.25" customHeight="1" x14ac:dyDescent="0.45"/>
    <row r="91" s="40" customFormat="1" ht="14.25" customHeight="1" x14ac:dyDescent="0.45"/>
    <row r="92" s="40" customFormat="1" ht="14.25" customHeight="1" x14ac:dyDescent="0.45"/>
    <row r="93" s="40" customFormat="1" ht="14.25" customHeight="1" x14ac:dyDescent="0.45"/>
    <row r="94" s="40" customFormat="1" ht="14.25" customHeight="1" x14ac:dyDescent="0.45"/>
    <row r="95" s="40" customFormat="1" ht="14.25" customHeight="1" x14ac:dyDescent="0.45"/>
    <row r="96" s="40" customFormat="1" ht="14.25" customHeight="1" x14ac:dyDescent="0.45"/>
    <row r="97" s="40" customFormat="1" ht="14.25" customHeight="1" x14ac:dyDescent="0.45"/>
    <row r="98" s="40" customFormat="1" ht="14.25" customHeight="1" x14ac:dyDescent="0.45"/>
    <row r="99" s="40" customFormat="1" ht="14.25" customHeight="1" x14ac:dyDescent="0.45"/>
    <row r="100" s="40" customFormat="1" ht="14.25" customHeight="1" x14ac:dyDescent="0.45"/>
    <row r="101" s="40" customFormat="1" ht="14.25" customHeight="1" x14ac:dyDescent="0.45"/>
    <row r="102" s="40" customFormat="1" ht="14.25" customHeight="1" x14ac:dyDescent="0.45"/>
    <row r="103" s="40" customFormat="1" ht="14.25" customHeight="1" x14ac:dyDescent="0.45"/>
    <row r="104" s="40" customFormat="1" ht="14.25" customHeight="1" x14ac:dyDescent="0.45"/>
    <row r="105" s="40" customFormat="1" ht="14.25" customHeight="1" x14ac:dyDescent="0.45"/>
    <row r="106" s="40" customFormat="1" ht="14.25" customHeight="1" x14ac:dyDescent="0.45"/>
    <row r="107" s="40" customFormat="1" ht="14.25" customHeight="1" x14ac:dyDescent="0.45"/>
    <row r="108" s="40" customFormat="1" ht="14.25" customHeight="1" x14ac:dyDescent="0.45"/>
    <row r="109" s="40" customFormat="1" ht="14.25" customHeight="1" x14ac:dyDescent="0.45"/>
    <row r="110" s="40" customFormat="1" ht="14.25" customHeight="1" x14ac:dyDescent="0.45"/>
    <row r="111" s="40" customFormat="1" ht="14.25" customHeight="1" x14ac:dyDescent="0.45"/>
    <row r="112" s="40" customFormat="1" ht="14.25" customHeight="1" x14ac:dyDescent="0.45"/>
    <row r="113" s="40" customFormat="1" ht="14.25" customHeight="1" x14ac:dyDescent="0.45"/>
    <row r="114" s="40" customFormat="1" ht="14.25" customHeight="1" x14ac:dyDescent="0.45"/>
    <row r="115" s="40" customFormat="1" ht="14.25" customHeight="1" x14ac:dyDescent="0.45"/>
    <row r="116" s="40" customFormat="1" ht="14.25" customHeight="1" x14ac:dyDescent="0.45"/>
    <row r="117" s="40" customFormat="1" ht="14.25" customHeight="1" x14ac:dyDescent="0.45"/>
    <row r="118" s="40" customFormat="1" ht="14.25" customHeight="1" x14ac:dyDescent="0.45"/>
    <row r="119" s="40" customFormat="1" ht="14.25" customHeight="1" x14ac:dyDescent="0.45"/>
    <row r="120" s="40" customFormat="1" ht="14.25" customHeight="1" x14ac:dyDescent="0.45"/>
    <row r="121" s="40" customFormat="1" ht="14.25" customHeight="1" x14ac:dyDescent="0.45"/>
    <row r="122" s="40" customFormat="1" ht="14.25" customHeight="1" x14ac:dyDescent="0.45"/>
    <row r="123" s="40" customFormat="1" ht="14.25" customHeight="1" x14ac:dyDescent="0.45"/>
    <row r="124" s="40" customFormat="1" ht="14.25" customHeight="1" x14ac:dyDescent="0.45"/>
    <row r="125" s="40" customFormat="1" ht="14.25" customHeight="1" x14ac:dyDescent="0.45"/>
    <row r="126" s="40" customFormat="1" ht="14.25" customHeight="1" x14ac:dyDescent="0.45"/>
    <row r="127" s="40" customFormat="1" ht="14.25" customHeight="1" x14ac:dyDescent="0.45"/>
    <row r="128" s="40" customFormat="1" ht="14.25" customHeight="1" x14ac:dyDescent="0.45"/>
    <row r="129" s="40" customFormat="1" ht="14.25" customHeight="1" x14ac:dyDescent="0.45"/>
    <row r="130" s="40" customFormat="1" ht="14.25" customHeight="1" x14ac:dyDescent="0.45"/>
    <row r="131" s="40" customFormat="1" ht="14.25" customHeight="1" x14ac:dyDescent="0.45"/>
    <row r="132" s="40" customFormat="1" ht="14.25" customHeight="1" x14ac:dyDescent="0.45"/>
    <row r="133" s="40" customFormat="1" ht="14.25" customHeight="1" x14ac:dyDescent="0.45"/>
    <row r="134" s="40" customFormat="1" ht="14.25" customHeight="1" x14ac:dyDescent="0.45"/>
    <row r="135" s="40" customFormat="1" ht="14.25" customHeight="1" x14ac:dyDescent="0.45"/>
    <row r="136" s="40" customFormat="1" ht="14.25" customHeight="1" x14ac:dyDescent="0.45"/>
    <row r="137" s="40" customFormat="1" ht="14.25" customHeight="1" x14ac:dyDescent="0.45"/>
    <row r="138" s="40" customFormat="1" ht="14.25" customHeight="1" x14ac:dyDescent="0.45"/>
    <row r="139" s="40" customFormat="1" ht="14.25" customHeight="1" x14ac:dyDescent="0.45"/>
    <row r="140" s="40" customFormat="1" ht="14.25" customHeight="1" x14ac:dyDescent="0.45"/>
    <row r="141" s="40" customFormat="1" ht="14.25" customHeight="1" x14ac:dyDescent="0.45"/>
    <row r="142" s="40" customFormat="1" ht="14.25" customHeight="1" x14ac:dyDescent="0.45"/>
    <row r="143" s="40" customFormat="1" ht="14.25" customHeight="1" x14ac:dyDescent="0.45"/>
    <row r="144" s="40" customFormat="1" ht="14.25" customHeight="1" x14ac:dyDescent="0.45"/>
    <row r="145" s="40" customFormat="1" ht="14.25" customHeight="1" x14ac:dyDescent="0.45"/>
    <row r="146" s="40" customFormat="1" ht="14.25" customHeight="1" x14ac:dyDescent="0.45"/>
    <row r="147" s="40" customFormat="1" ht="14.25" customHeight="1" x14ac:dyDescent="0.45"/>
    <row r="148" s="40" customFormat="1" ht="14.25" customHeight="1" x14ac:dyDescent="0.45"/>
    <row r="149" s="40" customFormat="1" ht="14.25" customHeight="1" x14ac:dyDescent="0.45"/>
    <row r="150" s="40" customFormat="1" ht="14.25" customHeight="1" x14ac:dyDescent="0.45"/>
    <row r="151" s="40" customFormat="1" ht="14.25" customHeight="1" x14ac:dyDescent="0.45"/>
    <row r="152" s="40" customFormat="1" ht="14.25" customHeight="1" x14ac:dyDescent="0.45"/>
    <row r="153" s="40" customFormat="1" ht="14.25" customHeight="1" x14ac:dyDescent="0.45"/>
    <row r="154" s="40" customFormat="1" ht="14.25" customHeight="1" x14ac:dyDescent="0.45"/>
    <row r="155" s="40" customFormat="1" ht="14.25" customHeight="1" x14ac:dyDescent="0.45"/>
    <row r="156" s="40" customFormat="1" ht="14.25" customHeight="1" x14ac:dyDescent="0.45"/>
    <row r="157" s="40" customFormat="1" ht="14.25" customHeight="1" x14ac:dyDescent="0.45"/>
    <row r="158" s="40" customFormat="1" ht="14.25" customHeight="1" x14ac:dyDescent="0.45"/>
    <row r="159" s="40" customFormat="1" ht="14.25" customHeight="1" x14ac:dyDescent="0.45"/>
    <row r="160" s="40" customFormat="1" ht="14.25" customHeight="1" x14ac:dyDescent="0.45"/>
    <row r="161" s="40" customFormat="1" ht="14.25" customHeight="1" x14ac:dyDescent="0.45"/>
    <row r="162" s="40" customFormat="1" ht="14.25" customHeight="1" x14ac:dyDescent="0.45"/>
    <row r="163" s="40" customFormat="1" ht="14.25" customHeight="1" x14ac:dyDescent="0.45"/>
    <row r="164" s="40" customFormat="1" ht="14.25" customHeight="1" x14ac:dyDescent="0.45"/>
    <row r="165" s="40" customFormat="1" ht="14.25" customHeight="1" x14ac:dyDescent="0.45"/>
    <row r="166" s="40" customFormat="1" ht="14.25" customHeight="1" x14ac:dyDescent="0.45"/>
    <row r="167" s="40" customFormat="1" ht="14.25" customHeight="1" x14ac:dyDescent="0.45"/>
    <row r="168" s="40" customFormat="1" ht="14.25" customHeight="1" x14ac:dyDescent="0.45"/>
    <row r="169" s="40" customFormat="1" ht="14.25" customHeight="1" x14ac:dyDescent="0.45"/>
    <row r="170" s="40" customFormat="1" ht="14.25" customHeight="1" x14ac:dyDescent="0.45"/>
    <row r="171" s="40" customFormat="1" ht="14.25" customHeight="1" x14ac:dyDescent="0.45"/>
    <row r="172" s="40" customFormat="1" ht="14.25" customHeight="1" x14ac:dyDescent="0.45"/>
    <row r="173" s="40" customFormat="1" ht="14.25" customHeight="1" x14ac:dyDescent="0.45"/>
    <row r="174" s="40" customFormat="1" ht="14.25" customHeight="1" x14ac:dyDescent="0.45"/>
    <row r="175" s="40" customFormat="1" ht="14.25" customHeight="1" x14ac:dyDescent="0.45"/>
    <row r="176" s="40" customFormat="1" ht="14.25" customHeight="1" x14ac:dyDescent="0.45"/>
    <row r="177" s="40" customFormat="1" ht="14.25" customHeight="1" x14ac:dyDescent="0.45"/>
    <row r="178" s="40" customFormat="1" ht="14.25" customHeight="1" x14ac:dyDescent="0.45"/>
    <row r="179" s="40" customFormat="1" ht="14.25" customHeight="1" x14ac:dyDescent="0.45"/>
    <row r="180" s="40" customFormat="1" ht="14.25" customHeight="1" x14ac:dyDescent="0.45"/>
    <row r="181" s="40" customFormat="1" ht="14.25" customHeight="1" x14ac:dyDescent="0.45"/>
    <row r="182" s="40" customFormat="1" ht="14.25" customHeight="1" x14ac:dyDescent="0.45"/>
    <row r="183" s="40" customFormat="1" ht="14.25" customHeight="1" x14ac:dyDescent="0.45"/>
    <row r="184" s="40" customFormat="1" ht="14.25" customHeight="1" x14ac:dyDescent="0.45"/>
    <row r="185" s="40" customFormat="1" ht="14.25" customHeight="1" x14ac:dyDescent="0.45"/>
    <row r="186" s="40" customFormat="1" ht="14.25" customHeight="1" x14ac:dyDescent="0.45"/>
    <row r="187" s="40" customFormat="1" ht="14.25" customHeight="1" x14ac:dyDescent="0.45"/>
    <row r="188" s="40" customFormat="1" ht="14.25" customHeight="1" x14ac:dyDescent="0.45"/>
    <row r="189" s="40" customFormat="1" ht="14.25" customHeight="1" x14ac:dyDescent="0.45"/>
    <row r="190" s="40" customFormat="1" ht="14.25" customHeight="1" x14ac:dyDescent="0.45"/>
    <row r="191" s="40" customFormat="1" ht="14.25" customHeight="1" x14ac:dyDescent="0.45"/>
    <row r="192" s="40" customFormat="1" ht="14.25" customHeight="1" x14ac:dyDescent="0.45"/>
    <row r="193" s="40" customFormat="1" ht="14.25" customHeight="1" x14ac:dyDescent="0.45"/>
    <row r="194" s="40" customFormat="1" ht="14.25" customHeight="1" x14ac:dyDescent="0.45"/>
    <row r="195" s="40" customFormat="1" ht="14.25" customHeight="1" x14ac:dyDescent="0.45"/>
    <row r="196" s="40" customFormat="1" ht="14.25" customHeight="1" x14ac:dyDescent="0.45"/>
    <row r="197" s="40" customFormat="1" ht="14.25" customHeight="1" x14ac:dyDescent="0.45"/>
    <row r="198" s="40" customFormat="1" ht="14.25" customHeight="1" x14ac:dyDescent="0.45"/>
    <row r="199" s="40" customFormat="1" ht="14.25" customHeight="1" x14ac:dyDescent="0.45"/>
    <row r="200" s="40" customFormat="1" ht="14.25" customHeight="1" x14ac:dyDescent="0.45"/>
    <row r="201" s="40" customFormat="1" ht="14.25" customHeight="1" x14ac:dyDescent="0.45"/>
    <row r="202" s="40" customFormat="1" ht="14.25" customHeight="1" x14ac:dyDescent="0.45"/>
    <row r="203" s="40" customFormat="1" ht="14.25" customHeight="1" x14ac:dyDescent="0.45"/>
    <row r="204" s="40" customFormat="1" ht="14.25" customHeight="1" x14ac:dyDescent="0.45"/>
    <row r="205" s="40" customFormat="1" ht="14.25" customHeight="1" x14ac:dyDescent="0.45"/>
    <row r="206" s="40" customFormat="1" ht="14.25" customHeight="1" x14ac:dyDescent="0.45"/>
    <row r="207" s="40" customFormat="1" ht="14.25" customHeight="1" x14ac:dyDescent="0.45"/>
    <row r="208" s="40" customFormat="1" ht="14.25" customHeight="1" x14ac:dyDescent="0.45"/>
    <row r="209" s="40" customFormat="1" ht="14.25" customHeight="1" x14ac:dyDescent="0.45"/>
    <row r="210" s="40" customFormat="1" ht="14.25" customHeight="1" x14ac:dyDescent="0.45"/>
    <row r="211" s="40" customFormat="1" ht="14.25" customHeight="1" x14ac:dyDescent="0.45"/>
    <row r="212" s="40" customFormat="1" ht="14.25" customHeight="1" x14ac:dyDescent="0.45"/>
    <row r="213" s="40" customFormat="1" ht="14.25" customHeight="1" x14ac:dyDescent="0.45"/>
    <row r="214" s="40" customFormat="1" ht="14.25" customHeight="1" x14ac:dyDescent="0.45"/>
    <row r="215" s="40" customFormat="1" ht="14.25" customHeight="1" x14ac:dyDescent="0.45"/>
    <row r="216" s="40" customFormat="1" ht="14.25" customHeight="1" x14ac:dyDescent="0.45"/>
    <row r="217" s="40" customFormat="1" ht="14.25" customHeight="1" x14ac:dyDescent="0.45"/>
    <row r="218" s="40" customFormat="1" ht="14.25" customHeight="1" x14ac:dyDescent="0.45"/>
    <row r="219" s="40" customFormat="1" ht="14.25" customHeight="1" x14ac:dyDescent="0.45"/>
    <row r="220" s="40" customFormat="1" ht="14.25" customHeight="1" x14ac:dyDescent="0.45"/>
    <row r="221" s="40" customFormat="1" ht="14.25" customHeight="1" x14ac:dyDescent="0.45"/>
    <row r="222" s="40" customFormat="1" ht="14.25" customHeight="1" x14ac:dyDescent="0.45"/>
    <row r="223" s="40" customFormat="1" ht="14.25" customHeight="1" x14ac:dyDescent="0.45"/>
    <row r="224" s="40" customFormat="1" ht="14.25" customHeight="1" x14ac:dyDescent="0.45"/>
    <row r="225" s="40" customFormat="1" ht="14.25" customHeight="1" x14ac:dyDescent="0.45"/>
    <row r="226" s="40" customFormat="1" ht="14.25" customHeight="1" x14ac:dyDescent="0.45"/>
    <row r="227" s="40" customFormat="1" ht="14.25" customHeight="1" x14ac:dyDescent="0.45"/>
    <row r="228" s="40" customFormat="1" ht="14.25" customHeight="1" x14ac:dyDescent="0.45"/>
    <row r="229" s="40" customFormat="1" ht="14.25" customHeight="1" x14ac:dyDescent="0.45"/>
    <row r="230" s="40" customFormat="1" ht="14.25" customHeight="1" x14ac:dyDescent="0.45"/>
    <row r="231" s="40" customFormat="1" ht="14.25" customHeight="1" x14ac:dyDescent="0.45"/>
    <row r="232" s="40" customFormat="1" ht="14.25" customHeight="1" x14ac:dyDescent="0.45"/>
    <row r="233" s="40" customFormat="1" ht="14.25" customHeight="1" x14ac:dyDescent="0.45"/>
    <row r="234" s="40" customFormat="1" ht="14.25" customHeight="1" x14ac:dyDescent="0.45"/>
    <row r="235" s="40" customFormat="1" ht="14.25" customHeight="1" x14ac:dyDescent="0.45"/>
    <row r="236" s="40" customFormat="1" ht="14.25" customHeight="1" x14ac:dyDescent="0.45"/>
    <row r="237" s="40" customFormat="1" ht="14.25" customHeight="1" x14ac:dyDescent="0.45"/>
    <row r="238" s="40" customFormat="1" ht="14.25" customHeight="1" x14ac:dyDescent="0.45"/>
    <row r="239" s="40" customFormat="1" ht="14.25" customHeight="1" x14ac:dyDescent="0.45"/>
    <row r="240" s="40" customFormat="1" ht="14.25" customHeight="1" x14ac:dyDescent="0.45"/>
    <row r="241" s="40" customFormat="1" ht="14.25" customHeight="1" x14ac:dyDescent="0.45"/>
    <row r="242" s="40" customFormat="1" ht="14.25" customHeight="1" x14ac:dyDescent="0.45"/>
    <row r="243" s="40" customFormat="1" ht="14.25" customHeight="1" x14ac:dyDescent="0.45"/>
    <row r="244" s="40" customFormat="1" ht="14.25" customHeight="1" x14ac:dyDescent="0.45"/>
    <row r="245" s="40" customFormat="1" ht="14.25" customHeight="1" x14ac:dyDescent="0.45"/>
    <row r="246" s="40" customFormat="1" ht="14.25" customHeight="1" x14ac:dyDescent="0.45"/>
    <row r="247" s="40" customFormat="1" ht="14.25" customHeight="1" x14ac:dyDescent="0.45"/>
    <row r="248" s="40" customFormat="1" ht="14.25" customHeight="1" x14ac:dyDescent="0.45"/>
    <row r="249" s="40" customFormat="1" ht="14.25" customHeight="1" x14ac:dyDescent="0.45"/>
    <row r="250" s="40" customFormat="1" ht="14.25" customHeight="1" x14ac:dyDescent="0.45"/>
    <row r="251" s="40" customFormat="1" ht="14.25" customHeight="1" x14ac:dyDescent="0.45"/>
    <row r="252" s="40" customFormat="1" ht="14.25" customHeight="1" x14ac:dyDescent="0.45"/>
    <row r="253" s="40" customFormat="1" ht="14.25" customHeight="1" x14ac:dyDescent="0.45"/>
    <row r="254" s="40" customFormat="1" ht="14.25" customHeight="1" x14ac:dyDescent="0.45"/>
    <row r="255" s="40" customFormat="1" ht="14.25" customHeight="1" x14ac:dyDescent="0.45"/>
    <row r="256" s="40" customFormat="1" ht="14.25" customHeight="1" x14ac:dyDescent="0.45"/>
    <row r="257" s="40" customFormat="1" ht="14.25" customHeight="1" x14ac:dyDescent="0.45"/>
    <row r="258" s="40" customFormat="1" ht="14.25" customHeight="1" x14ac:dyDescent="0.45"/>
    <row r="259" s="40" customFormat="1" ht="14.25" customHeight="1" x14ac:dyDescent="0.45"/>
    <row r="260" s="40" customFormat="1" ht="14.25" customHeight="1" x14ac:dyDescent="0.45"/>
    <row r="261" s="40" customFormat="1" ht="14.25" customHeight="1" x14ac:dyDescent="0.45"/>
    <row r="262" s="40" customFormat="1" ht="14.25" customHeight="1" x14ac:dyDescent="0.45"/>
    <row r="263" s="40" customFormat="1" ht="14.25" customHeight="1" x14ac:dyDescent="0.45"/>
    <row r="264" s="40" customFormat="1" ht="14.25" customHeight="1" x14ac:dyDescent="0.45"/>
    <row r="265" s="40" customFormat="1" ht="14.25" customHeight="1" x14ac:dyDescent="0.45"/>
    <row r="266" s="40" customFormat="1" ht="14.25" customHeight="1" x14ac:dyDescent="0.45"/>
    <row r="267" s="40" customFormat="1" ht="14.25" customHeight="1" x14ac:dyDescent="0.45"/>
    <row r="268" s="40" customFormat="1" ht="14.25" customHeight="1" x14ac:dyDescent="0.45"/>
    <row r="269" s="40" customFormat="1" ht="14.25" customHeight="1" x14ac:dyDescent="0.45"/>
    <row r="270" s="40" customFormat="1" ht="14.25" customHeight="1" x14ac:dyDescent="0.45"/>
    <row r="271" s="40" customFormat="1" ht="14.25" customHeight="1" x14ac:dyDescent="0.45"/>
    <row r="272" s="40" customFormat="1" ht="14.25" customHeight="1" x14ac:dyDescent="0.45"/>
    <row r="273" s="40" customFormat="1" ht="14.25" customHeight="1" x14ac:dyDescent="0.45"/>
    <row r="274" s="40" customFormat="1" ht="14.25" customHeight="1" x14ac:dyDescent="0.45"/>
    <row r="275" s="40" customFormat="1" ht="14.25" customHeight="1" x14ac:dyDescent="0.45"/>
    <row r="276" s="40" customFormat="1" ht="14.25" customHeight="1" x14ac:dyDescent="0.45"/>
    <row r="277" s="40" customFormat="1" ht="14.25" customHeight="1" x14ac:dyDescent="0.45"/>
    <row r="278" s="40" customFormat="1" ht="14.25" customHeight="1" x14ac:dyDescent="0.45"/>
    <row r="279" s="40" customFormat="1" ht="14.25" customHeight="1" x14ac:dyDescent="0.45"/>
    <row r="280" s="40" customFormat="1" ht="14.25" customHeight="1" x14ac:dyDescent="0.45"/>
    <row r="281" s="40" customFormat="1" ht="14.25" customHeight="1" x14ac:dyDescent="0.45"/>
    <row r="282" s="40" customFormat="1" ht="14.25" customHeight="1" x14ac:dyDescent="0.45"/>
    <row r="283" s="40" customFormat="1" ht="14.25" customHeight="1" x14ac:dyDescent="0.45"/>
    <row r="284" s="40" customFormat="1" ht="14.25" customHeight="1" x14ac:dyDescent="0.45"/>
    <row r="285" s="40" customFormat="1" ht="14.25" customHeight="1" x14ac:dyDescent="0.45"/>
    <row r="286" s="40" customFormat="1" ht="14.25" customHeight="1" x14ac:dyDescent="0.45"/>
    <row r="287" s="40" customFormat="1" ht="14.25" customHeight="1" x14ac:dyDescent="0.45"/>
    <row r="288" s="40" customFormat="1" ht="14.25" customHeight="1" x14ac:dyDescent="0.45"/>
    <row r="289" s="40" customFormat="1" ht="14.25" customHeight="1" x14ac:dyDescent="0.45"/>
    <row r="290" s="40" customFormat="1" ht="14.25" customHeight="1" x14ac:dyDescent="0.45"/>
    <row r="291" s="40" customFormat="1" ht="14.25" customHeight="1" x14ac:dyDescent="0.45"/>
    <row r="292" s="40" customFormat="1" ht="14.25" customHeight="1" x14ac:dyDescent="0.45"/>
    <row r="293" s="40" customFormat="1" ht="14.25" customHeight="1" x14ac:dyDescent="0.45"/>
    <row r="294" s="40" customFormat="1" ht="14.25" customHeight="1" x14ac:dyDescent="0.45"/>
    <row r="295" s="40" customFormat="1" ht="14.25" customHeight="1" x14ac:dyDescent="0.45"/>
    <row r="296" s="40" customFormat="1" ht="14.25" customHeight="1" x14ac:dyDescent="0.45"/>
    <row r="297" s="40" customFormat="1" ht="14.25" customHeight="1" x14ac:dyDescent="0.45"/>
    <row r="298" s="40" customFormat="1" ht="14.25" customHeight="1" x14ac:dyDescent="0.45"/>
    <row r="299" s="40" customFormat="1" ht="14.25" customHeight="1" x14ac:dyDescent="0.45"/>
    <row r="300" s="40" customFormat="1" ht="14.25" customHeight="1" x14ac:dyDescent="0.45"/>
    <row r="301" s="40" customFormat="1" ht="14.25" customHeight="1" x14ac:dyDescent="0.45"/>
    <row r="302" s="40" customFormat="1" ht="14.25" customHeight="1" x14ac:dyDescent="0.45"/>
    <row r="303" s="40" customFormat="1" ht="14.25" customHeight="1" x14ac:dyDescent="0.45"/>
    <row r="304" s="40" customFormat="1" ht="14.25" customHeight="1" x14ac:dyDescent="0.45"/>
    <row r="305" s="40" customFormat="1" ht="14.25" customHeight="1" x14ac:dyDescent="0.45"/>
    <row r="306" s="40" customFormat="1" ht="14.25" customHeight="1" x14ac:dyDescent="0.45"/>
    <row r="307" s="40" customFormat="1" ht="14.25" customHeight="1" x14ac:dyDescent="0.45"/>
    <row r="308" s="40" customFormat="1" ht="14.25" customHeight="1" x14ac:dyDescent="0.45"/>
    <row r="309" s="40" customFormat="1" ht="14.25" customHeight="1" x14ac:dyDescent="0.45"/>
    <row r="310" s="40" customFormat="1" ht="14.25" customHeight="1" x14ac:dyDescent="0.45"/>
    <row r="311" s="40" customFormat="1" ht="14.25" customHeight="1" x14ac:dyDescent="0.45"/>
    <row r="312" s="40" customFormat="1" ht="14.25" customHeight="1" x14ac:dyDescent="0.45"/>
    <row r="313" s="40" customFormat="1" ht="14.25" customHeight="1" x14ac:dyDescent="0.45"/>
    <row r="314" s="40" customFormat="1" ht="14.25" customHeight="1" x14ac:dyDescent="0.45"/>
    <row r="315" s="40" customFormat="1" ht="14.25" customHeight="1" x14ac:dyDescent="0.45"/>
    <row r="316" s="40" customFormat="1" ht="14.25" customHeight="1" x14ac:dyDescent="0.45"/>
    <row r="317" s="40" customFormat="1" ht="14.25" customHeight="1" x14ac:dyDescent="0.45"/>
    <row r="318" s="40" customFormat="1" ht="14.25" customHeight="1" x14ac:dyDescent="0.45"/>
    <row r="319" s="40" customFormat="1" ht="14.25" customHeight="1" x14ac:dyDescent="0.45"/>
    <row r="320" s="40" customFormat="1" ht="14.25" customHeight="1" x14ac:dyDescent="0.45"/>
    <row r="321" s="40" customFormat="1" ht="14.25" customHeight="1" x14ac:dyDescent="0.45"/>
    <row r="322" s="40" customFormat="1" ht="14.25" customHeight="1" x14ac:dyDescent="0.45"/>
    <row r="323" s="40" customFormat="1" ht="14.25" customHeight="1" x14ac:dyDescent="0.45"/>
    <row r="324" s="40" customFormat="1" ht="14.25" customHeight="1" x14ac:dyDescent="0.45"/>
    <row r="325" s="40" customFormat="1" ht="14.25" customHeight="1" x14ac:dyDescent="0.45"/>
    <row r="326" s="40" customFormat="1" ht="14.25" customHeight="1" x14ac:dyDescent="0.45"/>
    <row r="327" s="40" customFormat="1" ht="14.25" customHeight="1" x14ac:dyDescent="0.45"/>
    <row r="328" s="40" customFormat="1" ht="14.25" customHeight="1" x14ac:dyDescent="0.45"/>
    <row r="329" s="40" customFormat="1" ht="14.25" customHeight="1" x14ac:dyDescent="0.45"/>
    <row r="330" s="40" customFormat="1" ht="14.25" customHeight="1" x14ac:dyDescent="0.45"/>
    <row r="331" s="40" customFormat="1" ht="14.25" customHeight="1" x14ac:dyDescent="0.45"/>
    <row r="332" s="40" customFormat="1" ht="14.25" customHeight="1" x14ac:dyDescent="0.45"/>
    <row r="333" s="40" customFormat="1" ht="14.25" customHeight="1" x14ac:dyDescent="0.45"/>
    <row r="334" s="40" customFormat="1" ht="14.25" customHeight="1" x14ac:dyDescent="0.45"/>
    <row r="335" s="40" customFormat="1" ht="14.25" customHeight="1" x14ac:dyDescent="0.45"/>
    <row r="336" s="40" customFormat="1" ht="14.25" customHeight="1" x14ac:dyDescent="0.45"/>
    <row r="337" s="40" customFormat="1" ht="14.25" customHeight="1" x14ac:dyDescent="0.45"/>
    <row r="338" s="40" customFormat="1" ht="14.25" customHeight="1" x14ac:dyDescent="0.45"/>
    <row r="339" s="40" customFormat="1" ht="14.25" customHeight="1" x14ac:dyDescent="0.45"/>
    <row r="340" s="40" customFormat="1" ht="14.25" customHeight="1" x14ac:dyDescent="0.45"/>
    <row r="341" s="40" customFormat="1" ht="14.25" customHeight="1" x14ac:dyDescent="0.45"/>
    <row r="342" s="40" customFormat="1" ht="14.25" customHeight="1" x14ac:dyDescent="0.45"/>
    <row r="343" s="40" customFormat="1" ht="14.25" customHeight="1" x14ac:dyDescent="0.45"/>
    <row r="344" s="40" customFormat="1" ht="14.25" customHeight="1" x14ac:dyDescent="0.45"/>
    <row r="345" s="40" customFormat="1" ht="14.25" customHeight="1" x14ac:dyDescent="0.45"/>
    <row r="346" s="40" customFormat="1" ht="14.25" customHeight="1" x14ac:dyDescent="0.45"/>
    <row r="347" s="40" customFormat="1" ht="14.25" customHeight="1" x14ac:dyDescent="0.45"/>
    <row r="348" s="40" customFormat="1" ht="14.25" customHeight="1" x14ac:dyDescent="0.45"/>
    <row r="349" s="40" customFormat="1" ht="14.25" customHeight="1" x14ac:dyDescent="0.45"/>
    <row r="350" s="40" customFormat="1" ht="14.25" customHeight="1" x14ac:dyDescent="0.45"/>
    <row r="351" s="40" customFormat="1" ht="14.25" customHeight="1" x14ac:dyDescent="0.45"/>
    <row r="352" s="40" customFormat="1" ht="14.25" customHeight="1" x14ac:dyDescent="0.45"/>
    <row r="353" s="40" customFormat="1" ht="14.25" customHeight="1" x14ac:dyDescent="0.45"/>
    <row r="354" s="40" customFormat="1" ht="14.25" customHeight="1" x14ac:dyDescent="0.45"/>
    <row r="355" s="40" customFormat="1" ht="14.25" customHeight="1" x14ac:dyDescent="0.45"/>
    <row r="356" s="40" customFormat="1" ht="14.25" customHeight="1" x14ac:dyDescent="0.45"/>
    <row r="357" s="40" customFormat="1" ht="14.25" customHeight="1" x14ac:dyDescent="0.45"/>
    <row r="358" s="40" customFormat="1" ht="14.25" customHeight="1" x14ac:dyDescent="0.45"/>
    <row r="359" s="40" customFormat="1" ht="14.25" customHeight="1" x14ac:dyDescent="0.45"/>
    <row r="360" s="40" customFormat="1" ht="14.25" customHeight="1" x14ac:dyDescent="0.45"/>
    <row r="361" s="40" customFormat="1" ht="14.25" customHeight="1" x14ac:dyDescent="0.45"/>
    <row r="362" s="40" customFormat="1" ht="14.25" customHeight="1" x14ac:dyDescent="0.45"/>
    <row r="363" s="40" customFormat="1" ht="14.25" customHeight="1" x14ac:dyDescent="0.45"/>
    <row r="364" s="40" customFormat="1" ht="14.25" customHeight="1" x14ac:dyDescent="0.45"/>
    <row r="365" s="40" customFormat="1" ht="14.25" customHeight="1" x14ac:dyDescent="0.45"/>
    <row r="366" s="40" customFormat="1" ht="14.25" customHeight="1" x14ac:dyDescent="0.45"/>
    <row r="367" s="40" customFormat="1" ht="14.25" customHeight="1" x14ac:dyDescent="0.45"/>
    <row r="368" s="40" customFormat="1" ht="14.25" customHeight="1" x14ac:dyDescent="0.45"/>
    <row r="369" s="40" customFormat="1" ht="14.25" customHeight="1" x14ac:dyDescent="0.45"/>
    <row r="370" s="40" customFormat="1" ht="14.25" customHeight="1" x14ac:dyDescent="0.45"/>
    <row r="371" s="40" customFormat="1" ht="14.25" customHeight="1" x14ac:dyDescent="0.45"/>
    <row r="372" s="40" customFormat="1" ht="14.25" customHeight="1" x14ac:dyDescent="0.45"/>
    <row r="373" s="40" customFormat="1" ht="14.25" customHeight="1" x14ac:dyDescent="0.45"/>
    <row r="374" s="40" customFormat="1" ht="14.25" customHeight="1" x14ac:dyDescent="0.45"/>
    <row r="375" s="40" customFormat="1" ht="14.25" customHeight="1" x14ac:dyDescent="0.45"/>
    <row r="376" s="40" customFormat="1" ht="14.25" customHeight="1" x14ac:dyDescent="0.45"/>
    <row r="377" s="40" customFormat="1" ht="14.25" customHeight="1" x14ac:dyDescent="0.45"/>
    <row r="378" s="40" customFormat="1" ht="14.25" customHeight="1" x14ac:dyDescent="0.45"/>
    <row r="379" s="40" customFormat="1" ht="14.25" customHeight="1" x14ac:dyDescent="0.45"/>
    <row r="380" s="40" customFormat="1" ht="14.25" customHeight="1" x14ac:dyDescent="0.45"/>
    <row r="381" s="40" customFormat="1" ht="14.25" customHeight="1" x14ac:dyDescent="0.45"/>
    <row r="382" s="40" customFormat="1" ht="14.25" customHeight="1" x14ac:dyDescent="0.45"/>
    <row r="383" s="40" customFormat="1" ht="14.25" customHeight="1" x14ac:dyDescent="0.45"/>
    <row r="384" s="40" customFormat="1" ht="14.25" customHeight="1" x14ac:dyDescent="0.45"/>
    <row r="385" s="40" customFormat="1" ht="14.25" customHeight="1" x14ac:dyDescent="0.45"/>
    <row r="386" s="40" customFormat="1" ht="14.25" customHeight="1" x14ac:dyDescent="0.45"/>
    <row r="387" s="40" customFormat="1" ht="14.25" customHeight="1" x14ac:dyDescent="0.45"/>
    <row r="388" s="40" customFormat="1" ht="14.25" customHeight="1" x14ac:dyDescent="0.45"/>
    <row r="389" s="40" customFormat="1" ht="14.25" customHeight="1" x14ac:dyDescent="0.45"/>
    <row r="390" s="40" customFormat="1" ht="14.25" customHeight="1" x14ac:dyDescent="0.45"/>
    <row r="391" s="40" customFormat="1" ht="14.25" customHeight="1" x14ac:dyDescent="0.45"/>
    <row r="392" s="40" customFormat="1" ht="14.25" customHeight="1" x14ac:dyDescent="0.45"/>
    <row r="393" s="40" customFormat="1" ht="14.25" customHeight="1" x14ac:dyDescent="0.45"/>
    <row r="394" s="40" customFormat="1" ht="14.25" customHeight="1" x14ac:dyDescent="0.45"/>
    <row r="395" s="40" customFormat="1" ht="14.25" customHeight="1" x14ac:dyDescent="0.45"/>
    <row r="396" s="40" customFormat="1" ht="14.25" customHeight="1" x14ac:dyDescent="0.45"/>
    <row r="397" s="40" customFormat="1" ht="14.25" customHeight="1" x14ac:dyDescent="0.45"/>
    <row r="398" s="40" customFormat="1" ht="14.25" customHeight="1" x14ac:dyDescent="0.45"/>
    <row r="399" s="40" customFormat="1" ht="14.25" customHeight="1" x14ac:dyDescent="0.45"/>
    <row r="400" s="40" customFormat="1" ht="14.25" customHeight="1" x14ac:dyDescent="0.45"/>
    <row r="401" s="40" customFormat="1" ht="14.25" customHeight="1" x14ac:dyDescent="0.45"/>
    <row r="402" s="40" customFormat="1" ht="14.25" customHeight="1" x14ac:dyDescent="0.45"/>
    <row r="403" s="40" customFormat="1" ht="14.25" customHeight="1" x14ac:dyDescent="0.45"/>
    <row r="404" s="40" customFormat="1" ht="14.25" customHeight="1" x14ac:dyDescent="0.45"/>
    <row r="405" s="40" customFormat="1" ht="14.25" customHeight="1" x14ac:dyDescent="0.45"/>
    <row r="406" s="40" customFormat="1" ht="14.25" customHeight="1" x14ac:dyDescent="0.45"/>
    <row r="407" s="40" customFormat="1" ht="14.25" customHeight="1" x14ac:dyDescent="0.45"/>
    <row r="408" s="40" customFormat="1" ht="14.25" customHeight="1" x14ac:dyDescent="0.45"/>
    <row r="409" s="40" customFormat="1" ht="14.25" customHeight="1" x14ac:dyDescent="0.45"/>
    <row r="410" s="40" customFormat="1" ht="14.25" customHeight="1" x14ac:dyDescent="0.45"/>
    <row r="411" s="40" customFormat="1" ht="14.25" customHeight="1" x14ac:dyDescent="0.45"/>
    <row r="412" s="40" customFormat="1" ht="14.25" customHeight="1" x14ac:dyDescent="0.45"/>
    <row r="413" s="40" customFormat="1" ht="14.25" customHeight="1" x14ac:dyDescent="0.45"/>
    <row r="414" s="40" customFormat="1" ht="14.25" customHeight="1" x14ac:dyDescent="0.45"/>
    <row r="415" s="40" customFormat="1" ht="14.25" customHeight="1" x14ac:dyDescent="0.45"/>
    <row r="416" s="40" customFormat="1" ht="14.25" customHeight="1" x14ac:dyDescent="0.45"/>
    <row r="417" s="40" customFormat="1" ht="14.25" customHeight="1" x14ac:dyDescent="0.45"/>
    <row r="418" s="40" customFormat="1" ht="14.25" customHeight="1" x14ac:dyDescent="0.45"/>
    <row r="419" s="40" customFormat="1" ht="14.25" customHeight="1" x14ac:dyDescent="0.45"/>
    <row r="420" s="40" customFormat="1" ht="14.25" customHeight="1" x14ac:dyDescent="0.45"/>
    <row r="421" s="40" customFormat="1" ht="14.25" customHeight="1" x14ac:dyDescent="0.45"/>
    <row r="422" s="40" customFormat="1" ht="14.25" customHeight="1" x14ac:dyDescent="0.45"/>
    <row r="423" s="40" customFormat="1" ht="14.25" customHeight="1" x14ac:dyDescent="0.45"/>
    <row r="424" s="40" customFormat="1" ht="14.25" customHeight="1" x14ac:dyDescent="0.45"/>
    <row r="425" s="40" customFormat="1" ht="14.25" customHeight="1" x14ac:dyDescent="0.45"/>
    <row r="426" s="40" customFormat="1" ht="14.25" customHeight="1" x14ac:dyDescent="0.45"/>
    <row r="427" s="40" customFormat="1" ht="14.25" customHeight="1" x14ac:dyDescent="0.45"/>
    <row r="428" s="40" customFormat="1" ht="14.25" customHeight="1" x14ac:dyDescent="0.45"/>
    <row r="429" s="40" customFormat="1" ht="14.25" customHeight="1" x14ac:dyDescent="0.45"/>
    <row r="430" s="40" customFormat="1" ht="14.25" customHeight="1" x14ac:dyDescent="0.45"/>
    <row r="431" s="40" customFormat="1" ht="14.25" customHeight="1" x14ac:dyDescent="0.45"/>
    <row r="432" s="40" customFormat="1" ht="14.25" customHeight="1" x14ac:dyDescent="0.45"/>
    <row r="433" s="40" customFormat="1" ht="14.25" customHeight="1" x14ac:dyDescent="0.45"/>
    <row r="434" s="40" customFormat="1" ht="14.25" customHeight="1" x14ac:dyDescent="0.45"/>
    <row r="435" s="40" customFormat="1" ht="14.25" customHeight="1" x14ac:dyDescent="0.45"/>
    <row r="436" s="40" customFormat="1" ht="14.25" customHeight="1" x14ac:dyDescent="0.45"/>
    <row r="437" s="40" customFormat="1" ht="14.25" customHeight="1" x14ac:dyDescent="0.45"/>
    <row r="438" s="40" customFormat="1" ht="14.25" customHeight="1" x14ac:dyDescent="0.45"/>
    <row r="439" s="40" customFormat="1" ht="14.25" customHeight="1" x14ac:dyDescent="0.45"/>
    <row r="440" s="40" customFormat="1" ht="14.25" customHeight="1" x14ac:dyDescent="0.45"/>
    <row r="441" s="40" customFormat="1" ht="14.25" customHeight="1" x14ac:dyDescent="0.45"/>
    <row r="442" s="40" customFormat="1" ht="14.25" customHeight="1" x14ac:dyDescent="0.45"/>
    <row r="443" s="40" customFormat="1" ht="14.25" customHeight="1" x14ac:dyDescent="0.45"/>
    <row r="444" s="40" customFormat="1" ht="14.25" customHeight="1" x14ac:dyDescent="0.45"/>
    <row r="445" s="40" customFormat="1" ht="14.25" customHeight="1" x14ac:dyDescent="0.45"/>
    <row r="446" s="40" customFormat="1" ht="14.25" customHeight="1" x14ac:dyDescent="0.45"/>
    <row r="447" s="40" customFormat="1" ht="14.25" customHeight="1" x14ac:dyDescent="0.45"/>
    <row r="448" s="40" customFormat="1" ht="14.25" customHeight="1" x14ac:dyDescent="0.45"/>
    <row r="449" s="40" customFormat="1" ht="14.25" customHeight="1" x14ac:dyDescent="0.45"/>
    <row r="450" s="40" customFormat="1" ht="14.25" customHeight="1" x14ac:dyDescent="0.45"/>
    <row r="451" s="40" customFormat="1" ht="14.25" customHeight="1" x14ac:dyDescent="0.45"/>
    <row r="452" s="40" customFormat="1" ht="14.25" customHeight="1" x14ac:dyDescent="0.45"/>
    <row r="453" s="40" customFormat="1" ht="14.25" customHeight="1" x14ac:dyDescent="0.45"/>
    <row r="454" s="40" customFormat="1" ht="14.25" customHeight="1" x14ac:dyDescent="0.45"/>
    <row r="455" s="40" customFormat="1" ht="14.25" customHeight="1" x14ac:dyDescent="0.45"/>
    <row r="456" s="40" customFormat="1" ht="14.25" customHeight="1" x14ac:dyDescent="0.45"/>
    <row r="457" s="40" customFormat="1" ht="14.25" customHeight="1" x14ac:dyDescent="0.45"/>
    <row r="458" s="40" customFormat="1" ht="14.25" customHeight="1" x14ac:dyDescent="0.45"/>
    <row r="459" s="40" customFormat="1" ht="14.25" customHeight="1" x14ac:dyDescent="0.45"/>
    <row r="460" s="40" customFormat="1" ht="14.25" customHeight="1" x14ac:dyDescent="0.45"/>
    <row r="461" s="40" customFormat="1" ht="14.25" customHeight="1" x14ac:dyDescent="0.45"/>
    <row r="462" s="40" customFormat="1" ht="14.25" customHeight="1" x14ac:dyDescent="0.45"/>
    <row r="463" s="40" customFormat="1" ht="14.25" customHeight="1" x14ac:dyDescent="0.45"/>
    <row r="464" s="40" customFormat="1" ht="14.25" customHeight="1" x14ac:dyDescent="0.45"/>
    <row r="465" s="40" customFormat="1" ht="14.25" customHeight="1" x14ac:dyDescent="0.45"/>
    <row r="466" s="40" customFormat="1" ht="14.25" customHeight="1" x14ac:dyDescent="0.45"/>
    <row r="467" s="40" customFormat="1" ht="14.25" customHeight="1" x14ac:dyDescent="0.45"/>
    <row r="468" s="40" customFormat="1" ht="14.25" customHeight="1" x14ac:dyDescent="0.45"/>
    <row r="469" s="40" customFormat="1" ht="14.25" customHeight="1" x14ac:dyDescent="0.45"/>
    <row r="470" s="40" customFormat="1" ht="14.25" customHeight="1" x14ac:dyDescent="0.45"/>
    <row r="471" s="40" customFormat="1" ht="14.25" customHeight="1" x14ac:dyDescent="0.45"/>
    <row r="472" s="40" customFormat="1" ht="14.25" customHeight="1" x14ac:dyDescent="0.45"/>
    <row r="473" s="40" customFormat="1" ht="14.25" customHeight="1" x14ac:dyDescent="0.45"/>
    <row r="474" s="40" customFormat="1" ht="14.25" customHeight="1" x14ac:dyDescent="0.45"/>
    <row r="475" s="40" customFormat="1" ht="14.25" customHeight="1" x14ac:dyDescent="0.45"/>
    <row r="476" s="40" customFormat="1" ht="14.25" customHeight="1" x14ac:dyDescent="0.45"/>
    <row r="477" s="40" customFormat="1" ht="14.25" customHeight="1" x14ac:dyDescent="0.45"/>
    <row r="478" s="40" customFormat="1" ht="14.25" customHeight="1" x14ac:dyDescent="0.45"/>
    <row r="479" s="40" customFormat="1" ht="14.25" customHeight="1" x14ac:dyDescent="0.45"/>
    <row r="480" s="40" customFormat="1" ht="14.25" customHeight="1" x14ac:dyDescent="0.45"/>
    <row r="481" s="40" customFormat="1" ht="14.25" customHeight="1" x14ac:dyDescent="0.45"/>
    <row r="482" s="40" customFormat="1" ht="14.25" customHeight="1" x14ac:dyDescent="0.45"/>
    <row r="483" s="40" customFormat="1" ht="14.25" customHeight="1" x14ac:dyDescent="0.45"/>
    <row r="484" s="40" customFormat="1" ht="14.25" customHeight="1" x14ac:dyDescent="0.45"/>
    <row r="485" s="40" customFormat="1" ht="14.25" customHeight="1" x14ac:dyDescent="0.45"/>
    <row r="486" s="40" customFormat="1" ht="14.25" customHeight="1" x14ac:dyDescent="0.45"/>
    <row r="487" s="40" customFormat="1" ht="14.25" customHeight="1" x14ac:dyDescent="0.45"/>
    <row r="488" s="40" customFormat="1" ht="14.25" customHeight="1" x14ac:dyDescent="0.45"/>
    <row r="489" s="40" customFormat="1" ht="14.25" customHeight="1" x14ac:dyDescent="0.45"/>
    <row r="490" s="40" customFormat="1" ht="14.25" customHeight="1" x14ac:dyDescent="0.45"/>
    <row r="491" s="40" customFormat="1" ht="14.25" customHeight="1" x14ac:dyDescent="0.45"/>
    <row r="492" s="40" customFormat="1" ht="14.25" customHeight="1" x14ac:dyDescent="0.45"/>
    <row r="493" s="40" customFormat="1" ht="14.25" customHeight="1" x14ac:dyDescent="0.45"/>
    <row r="494" s="40" customFormat="1" ht="14.25" customHeight="1" x14ac:dyDescent="0.45"/>
    <row r="495" s="40" customFormat="1" ht="14.25" customHeight="1" x14ac:dyDescent="0.45"/>
    <row r="496" s="40" customFormat="1" ht="14.25" customHeight="1" x14ac:dyDescent="0.45"/>
    <row r="497" s="40" customFormat="1" ht="14.25" customHeight="1" x14ac:dyDescent="0.45"/>
    <row r="498" s="40" customFormat="1" ht="14.25" customHeight="1" x14ac:dyDescent="0.45"/>
    <row r="499" s="40" customFormat="1" ht="14.25" customHeight="1" x14ac:dyDescent="0.45"/>
    <row r="500" s="40" customFormat="1" ht="14.25" customHeight="1" x14ac:dyDescent="0.45"/>
    <row r="501" s="40" customFormat="1" ht="14.25" customHeight="1" x14ac:dyDescent="0.45"/>
    <row r="502" s="40" customFormat="1" ht="14.25" customHeight="1" x14ac:dyDescent="0.45"/>
    <row r="503" s="40" customFormat="1" ht="14.25" customHeight="1" x14ac:dyDescent="0.45"/>
    <row r="504" s="40" customFormat="1" ht="14.25" customHeight="1" x14ac:dyDescent="0.45"/>
    <row r="505" s="40" customFormat="1" ht="14.25" customHeight="1" x14ac:dyDescent="0.45"/>
    <row r="506" s="40" customFormat="1" ht="14.25" customHeight="1" x14ac:dyDescent="0.45"/>
    <row r="507" s="40" customFormat="1" ht="14.25" customHeight="1" x14ac:dyDescent="0.45"/>
    <row r="508" s="40" customFormat="1" ht="14.25" customHeight="1" x14ac:dyDescent="0.45"/>
    <row r="509" s="40" customFormat="1" ht="14.25" customHeight="1" x14ac:dyDescent="0.45"/>
    <row r="510" s="40" customFormat="1" ht="14.25" customHeight="1" x14ac:dyDescent="0.45"/>
    <row r="511" s="40" customFormat="1" ht="14.25" customHeight="1" x14ac:dyDescent="0.45"/>
    <row r="512" s="40" customFormat="1" ht="14.25" customHeight="1" x14ac:dyDescent="0.45"/>
    <row r="513" s="40" customFormat="1" ht="14.25" customHeight="1" x14ac:dyDescent="0.45"/>
    <row r="514" s="40" customFormat="1" ht="14.25" customHeight="1" x14ac:dyDescent="0.45"/>
    <row r="515" s="40" customFormat="1" ht="14.25" customHeight="1" x14ac:dyDescent="0.45"/>
    <row r="516" s="40" customFormat="1" ht="14.25" customHeight="1" x14ac:dyDescent="0.45"/>
    <row r="517" s="40" customFormat="1" ht="14.25" customHeight="1" x14ac:dyDescent="0.45"/>
    <row r="518" s="40" customFormat="1" ht="14.25" customHeight="1" x14ac:dyDescent="0.45"/>
    <row r="519" s="40" customFormat="1" ht="14.25" customHeight="1" x14ac:dyDescent="0.45"/>
    <row r="520" s="40" customFormat="1" ht="14.25" customHeight="1" x14ac:dyDescent="0.45"/>
    <row r="521" s="40" customFormat="1" ht="14.25" customHeight="1" x14ac:dyDescent="0.45"/>
    <row r="522" s="40" customFormat="1" ht="14.25" customHeight="1" x14ac:dyDescent="0.45"/>
    <row r="523" s="40" customFormat="1" ht="14.25" customHeight="1" x14ac:dyDescent="0.45"/>
    <row r="524" s="40" customFormat="1" ht="14.25" customHeight="1" x14ac:dyDescent="0.45"/>
    <row r="525" s="40" customFormat="1" ht="14.25" customHeight="1" x14ac:dyDescent="0.45"/>
    <row r="526" s="40" customFormat="1" ht="14.25" customHeight="1" x14ac:dyDescent="0.45"/>
    <row r="527" s="40" customFormat="1" ht="14.25" customHeight="1" x14ac:dyDescent="0.45"/>
    <row r="528" s="40" customFormat="1" ht="14.25" customHeight="1" x14ac:dyDescent="0.45"/>
    <row r="529" s="40" customFormat="1" ht="14.25" customHeight="1" x14ac:dyDescent="0.45"/>
    <row r="530" s="40" customFormat="1" ht="14.25" customHeight="1" x14ac:dyDescent="0.45"/>
    <row r="531" s="40" customFormat="1" ht="14.25" customHeight="1" x14ac:dyDescent="0.45"/>
    <row r="532" s="40" customFormat="1" ht="14.25" customHeight="1" x14ac:dyDescent="0.45"/>
    <row r="533" s="40" customFormat="1" ht="14.25" customHeight="1" x14ac:dyDescent="0.45"/>
    <row r="534" s="40" customFormat="1" ht="14.25" customHeight="1" x14ac:dyDescent="0.45"/>
    <row r="535" s="40" customFormat="1" ht="14.25" customHeight="1" x14ac:dyDescent="0.45"/>
    <row r="536" s="40" customFormat="1" ht="14.25" customHeight="1" x14ac:dyDescent="0.45"/>
    <row r="537" s="40" customFormat="1" ht="14.25" customHeight="1" x14ac:dyDescent="0.45"/>
    <row r="538" s="40" customFormat="1" ht="14.25" customHeight="1" x14ac:dyDescent="0.45"/>
    <row r="539" s="40" customFormat="1" ht="14.25" customHeight="1" x14ac:dyDescent="0.45"/>
    <row r="540" s="40" customFormat="1" ht="14.25" customHeight="1" x14ac:dyDescent="0.45"/>
    <row r="541" s="40" customFormat="1" ht="14.25" customHeight="1" x14ac:dyDescent="0.45"/>
    <row r="542" s="40" customFormat="1" ht="14.25" customHeight="1" x14ac:dyDescent="0.45"/>
    <row r="543" s="40" customFormat="1" ht="14.25" customHeight="1" x14ac:dyDescent="0.45"/>
    <row r="544" s="40" customFormat="1" ht="14.25" customHeight="1" x14ac:dyDescent="0.45"/>
    <row r="545" s="40" customFormat="1" ht="14.25" customHeight="1" x14ac:dyDescent="0.45"/>
    <row r="546" s="40" customFormat="1" ht="14.25" customHeight="1" x14ac:dyDescent="0.45"/>
    <row r="547" s="40" customFormat="1" ht="14.25" customHeight="1" x14ac:dyDescent="0.45"/>
    <row r="548" s="40" customFormat="1" ht="14.25" customHeight="1" x14ac:dyDescent="0.45"/>
    <row r="549" s="40" customFormat="1" ht="14.25" customHeight="1" x14ac:dyDescent="0.45"/>
    <row r="550" s="40" customFormat="1" ht="14.25" customHeight="1" x14ac:dyDescent="0.45"/>
    <row r="551" s="40" customFormat="1" ht="14.25" customHeight="1" x14ac:dyDescent="0.45"/>
    <row r="552" s="40" customFormat="1" ht="14.25" customHeight="1" x14ac:dyDescent="0.45"/>
    <row r="553" s="40" customFormat="1" ht="14.25" customHeight="1" x14ac:dyDescent="0.45"/>
    <row r="554" s="40" customFormat="1" ht="14.25" customHeight="1" x14ac:dyDescent="0.45"/>
    <row r="555" s="40" customFormat="1" ht="14.25" customHeight="1" x14ac:dyDescent="0.45"/>
    <row r="556" s="40" customFormat="1" ht="14.25" customHeight="1" x14ac:dyDescent="0.45"/>
    <row r="557" s="40" customFormat="1" ht="14.25" customHeight="1" x14ac:dyDescent="0.45"/>
    <row r="558" s="40" customFormat="1" ht="14.25" customHeight="1" x14ac:dyDescent="0.45"/>
    <row r="559" s="40" customFormat="1" ht="14.25" customHeight="1" x14ac:dyDescent="0.45"/>
    <row r="560" s="40" customFormat="1" ht="14.25" customHeight="1" x14ac:dyDescent="0.45"/>
    <row r="561" s="40" customFormat="1" ht="14.25" customHeight="1" x14ac:dyDescent="0.45"/>
    <row r="562" s="40" customFormat="1" ht="14.25" customHeight="1" x14ac:dyDescent="0.45"/>
    <row r="563" s="40" customFormat="1" ht="14.25" customHeight="1" x14ac:dyDescent="0.45"/>
    <row r="564" s="40" customFormat="1" ht="14.25" customHeight="1" x14ac:dyDescent="0.45"/>
    <row r="565" s="40" customFormat="1" ht="14.25" customHeight="1" x14ac:dyDescent="0.45"/>
    <row r="566" s="40" customFormat="1" ht="14.25" customHeight="1" x14ac:dyDescent="0.45"/>
    <row r="567" s="40" customFormat="1" ht="14.25" customHeight="1" x14ac:dyDescent="0.45"/>
    <row r="568" s="40" customFormat="1" ht="14.25" customHeight="1" x14ac:dyDescent="0.45"/>
    <row r="569" s="40" customFormat="1" ht="14.25" customHeight="1" x14ac:dyDescent="0.45"/>
    <row r="570" s="40" customFormat="1" ht="14.25" customHeight="1" x14ac:dyDescent="0.45"/>
    <row r="571" s="40" customFormat="1" ht="14.25" customHeight="1" x14ac:dyDescent="0.45"/>
    <row r="572" s="40" customFormat="1" ht="14.25" customHeight="1" x14ac:dyDescent="0.45"/>
    <row r="573" s="40" customFormat="1" ht="14.25" customHeight="1" x14ac:dyDescent="0.45"/>
    <row r="574" s="40" customFormat="1" ht="14.25" customHeight="1" x14ac:dyDescent="0.45"/>
    <row r="575" s="40" customFormat="1" ht="14.25" customHeight="1" x14ac:dyDescent="0.45"/>
    <row r="576" s="40" customFormat="1" ht="14.25" customHeight="1" x14ac:dyDescent="0.45"/>
    <row r="577" s="40" customFormat="1" ht="14.25" customHeight="1" x14ac:dyDescent="0.45"/>
    <row r="578" s="40" customFormat="1" ht="14.25" customHeight="1" x14ac:dyDescent="0.45"/>
    <row r="579" s="40" customFormat="1" ht="14.25" customHeight="1" x14ac:dyDescent="0.45"/>
    <row r="580" s="40" customFormat="1" ht="14.25" customHeight="1" x14ac:dyDescent="0.45"/>
    <row r="581" s="40" customFormat="1" ht="14.25" customHeight="1" x14ac:dyDescent="0.45"/>
    <row r="582" s="40" customFormat="1" ht="14.25" customHeight="1" x14ac:dyDescent="0.45"/>
    <row r="583" s="40" customFormat="1" ht="14.25" customHeight="1" x14ac:dyDescent="0.45"/>
    <row r="584" s="40" customFormat="1" ht="14.25" customHeight="1" x14ac:dyDescent="0.45"/>
    <row r="585" s="40" customFormat="1" ht="14.25" customHeight="1" x14ac:dyDescent="0.45"/>
    <row r="586" s="40" customFormat="1" ht="14.25" customHeight="1" x14ac:dyDescent="0.45"/>
    <row r="587" s="40" customFormat="1" ht="14.25" customHeight="1" x14ac:dyDescent="0.45"/>
    <row r="588" s="40" customFormat="1" ht="14.25" customHeight="1" x14ac:dyDescent="0.45"/>
    <row r="589" s="40" customFormat="1" ht="14.25" customHeight="1" x14ac:dyDescent="0.45"/>
    <row r="590" s="40" customFormat="1" ht="14.25" customHeight="1" x14ac:dyDescent="0.45"/>
    <row r="591" s="40" customFormat="1" ht="14.25" customHeight="1" x14ac:dyDescent="0.45"/>
    <row r="592" s="40" customFormat="1" ht="14.25" customHeight="1" x14ac:dyDescent="0.45"/>
    <row r="593" s="40" customFormat="1" ht="14.25" customHeight="1" x14ac:dyDescent="0.45"/>
    <row r="594" s="40" customFormat="1" ht="14.25" customHeight="1" x14ac:dyDescent="0.45"/>
    <row r="595" s="40" customFormat="1" ht="14.25" customHeight="1" x14ac:dyDescent="0.45"/>
    <row r="596" s="40" customFormat="1" ht="14.25" customHeight="1" x14ac:dyDescent="0.45"/>
    <row r="597" s="40" customFormat="1" ht="14.25" customHeight="1" x14ac:dyDescent="0.45"/>
    <row r="598" s="40" customFormat="1" ht="14.25" customHeight="1" x14ac:dyDescent="0.45"/>
    <row r="599" s="40" customFormat="1" ht="14.25" customHeight="1" x14ac:dyDescent="0.45"/>
    <row r="600" s="40" customFormat="1" ht="14.25" customHeight="1" x14ac:dyDescent="0.45"/>
    <row r="601" s="40" customFormat="1" ht="14.25" customHeight="1" x14ac:dyDescent="0.45"/>
    <row r="602" s="40" customFormat="1" ht="14.25" customHeight="1" x14ac:dyDescent="0.45"/>
    <row r="603" s="40" customFormat="1" ht="14.25" customHeight="1" x14ac:dyDescent="0.45"/>
    <row r="604" s="40" customFormat="1" ht="14.25" customHeight="1" x14ac:dyDescent="0.45"/>
    <row r="605" s="40" customFormat="1" ht="14.25" customHeight="1" x14ac:dyDescent="0.45"/>
    <row r="606" s="40" customFormat="1" ht="14.25" customHeight="1" x14ac:dyDescent="0.45"/>
    <row r="607" s="40" customFormat="1" ht="14.25" customHeight="1" x14ac:dyDescent="0.45"/>
    <row r="608" s="40" customFormat="1" ht="14.25" customHeight="1" x14ac:dyDescent="0.45"/>
    <row r="609" s="40" customFormat="1" ht="14.25" customHeight="1" x14ac:dyDescent="0.45"/>
    <row r="610" s="40" customFormat="1" ht="14.25" customHeight="1" x14ac:dyDescent="0.45"/>
    <row r="611" s="40" customFormat="1" ht="14.25" customHeight="1" x14ac:dyDescent="0.45"/>
    <row r="612" s="40" customFormat="1" ht="14.25" customHeight="1" x14ac:dyDescent="0.45"/>
    <row r="613" s="40" customFormat="1" ht="14.25" customHeight="1" x14ac:dyDescent="0.45"/>
    <row r="614" s="40" customFormat="1" ht="14.25" customHeight="1" x14ac:dyDescent="0.45"/>
    <row r="615" s="40" customFormat="1" ht="14.25" customHeight="1" x14ac:dyDescent="0.45"/>
    <row r="616" s="40" customFormat="1" ht="14.25" customHeight="1" x14ac:dyDescent="0.45"/>
    <row r="617" s="40" customFormat="1" ht="14.25" customHeight="1" x14ac:dyDescent="0.45"/>
    <row r="618" s="40" customFormat="1" ht="14.25" customHeight="1" x14ac:dyDescent="0.45"/>
    <row r="619" s="40" customFormat="1" ht="14.25" customHeight="1" x14ac:dyDescent="0.45"/>
    <row r="620" s="40" customFormat="1" ht="14.25" customHeight="1" x14ac:dyDescent="0.45"/>
    <row r="621" s="40" customFormat="1" ht="14.25" customHeight="1" x14ac:dyDescent="0.45"/>
    <row r="622" s="40" customFormat="1" ht="14.25" customHeight="1" x14ac:dyDescent="0.45"/>
    <row r="623" s="40" customFormat="1" ht="14.25" customHeight="1" x14ac:dyDescent="0.45"/>
    <row r="624" s="40" customFormat="1" ht="14.25" customHeight="1" x14ac:dyDescent="0.45"/>
    <row r="625" s="40" customFormat="1" ht="14.25" customHeight="1" x14ac:dyDescent="0.45"/>
    <row r="626" s="40" customFormat="1" ht="14.25" customHeight="1" x14ac:dyDescent="0.45"/>
    <row r="627" s="40" customFormat="1" ht="14.25" customHeight="1" x14ac:dyDescent="0.45"/>
    <row r="628" s="40" customFormat="1" ht="14.25" customHeight="1" x14ac:dyDescent="0.45"/>
    <row r="629" s="40" customFormat="1" ht="14.25" customHeight="1" x14ac:dyDescent="0.45"/>
    <row r="630" s="40" customFormat="1" ht="14.25" customHeight="1" x14ac:dyDescent="0.45"/>
    <row r="631" s="40" customFormat="1" ht="14.25" customHeight="1" x14ac:dyDescent="0.45"/>
    <row r="632" s="40" customFormat="1" ht="14.25" customHeight="1" x14ac:dyDescent="0.45"/>
    <row r="633" s="40" customFormat="1" ht="14.25" customHeight="1" x14ac:dyDescent="0.45"/>
    <row r="634" s="40" customFormat="1" ht="14.25" customHeight="1" x14ac:dyDescent="0.45"/>
    <row r="635" s="40" customFormat="1" ht="14.25" customHeight="1" x14ac:dyDescent="0.45"/>
    <row r="636" s="40" customFormat="1" ht="14.25" customHeight="1" x14ac:dyDescent="0.45"/>
    <row r="637" s="40" customFormat="1" ht="14.25" customHeight="1" x14ac:dyDescent="0.45"/>
    <row r="638" s="40" customFormat="1" ht="14.25" customHeight="1" x14ac:dyDescent="0.45"/>
    <row r="639" s="40" customFormat="1" ht="14.25" customHeight="1" x14ac:dyDescent="0.45"/>
    <row r="640" s="40" customFormat="1" ht="14.25" customHeight="1" x14ac:dyDescent="0.45"/>
    <row r="641" s="40" customFormat="1" ht="14.25" customHeight="1" x14ac:dyDescent="0.45"/>
    <row r="642" s="40" customFormat="1" ht="14.25" customHeight="1" x14ac:dyDescent="0.45"/>
    <row r="643" s="40" customFormat="1" ht="14.25" customHeight="1" x14ac:dyDescent="0.45"/>
    <row r="644" s="40" customFormat="1" ht="14.25" customHeight="1" x14ac:dyDescent="0.45"/>
    <row r="645" s="40" customFormat="1" ht="14.25" customHeight="1" x14ac:dyDescent="0.45"/>
    <row r="646" s="40" customFormat="1" ht="14.25" customHeight="1" x14ac:dyDescent="0.45"/>
    <row r="647" s="40" customFormat="1" ht="14.25" customHeight="1" x14ac:dyDescent="0.45"/>
    <row r="648" s="40" customFormat="1" ht="14.25" customHeight="1" x14ac:dyDescent="0.45"/>
    <row r="649" s="40" customFormat="1" ht="14.25" customHeight="1" x14ac:dyDescent="0.45"/>
    <row r="650" s="40" customFormat="1" ht="14.25" customHeight="1" x14ac:dyDescent="0.45"/>
    <row r="651" s="40" customFormat="1" ht="14.25" customHeight="1" x14ac:dyDescent="0.45"/>
    <row r="652" s="40" customFormat="1" ht="14.25" customHeight="1" x14ac:dyDescent="0.45"/>
    <row r="653" s="40" customFormat="1" ht="14.25" customHeight="1" x14ac:dyDescent="0.45"/>
    <row r="654" s="40" customFormat="1" ht="14.25" customHeight="1" x14ac:dyDescent="0.45"/>
    <row r="655" s="40" customFormat="1" ht="14.25" customHeight="1" x14ac:dyDescent="0.45"/>
    <row r="656" s="40" customFormat="1" ht="14.25" customHeight="1" x14ac:dyDescent="0.45"/>
    <row r="657" s="40" customFormat="1" ht="14.25" customHeight="1" x14ac:dyDescent="0.45"/>
    <row r="658" s="40" customFormat="1" ht="14.25" customHeight="1" x14ac:dyDescent="0.45"/>
    <row r="659" s="40" customFormat="1" ht="14.25" customHeight="1" x14ac:dyDescent="0.45"/>
    <row r="660" s="40" customFormat="1" ht="14.25" customHeight="1" x14ac:dyDescent="0.45"/>
    <row r="661" s="40" customFormat="1" ht="14.25" customHeight="1" x14ac:dyDescent="0.45"/>
    <row r="662" s="40" customFormat="1" ht="14.25" customHeight="1" x14ac:dyDescent="0.45"/>
    <row r="663" s="40" customFormat="1" ht="14.25" customHeight="1" x14ac:dyDescent="0.45"/>
    <row r="664" s="40" customFormat="1" ht="14.25" customHeight="1" x14ac:dyDescent="0.45"/>
    <row r="665" s="40" customFormat="1" ht="14.25" customHeight="1" x14ac:dyDescent="0.45"/>
    <row r="666" s="40" customFormat="1" ht="14.25" customHeight="1" x14ac:dyDescent="0.45"/>
    <row r="667" s="40" customFormat="1" ht="14.25" customHeight="1" x14ac:dyDescent="0.45"/>
    <row r="668" s="40" customFormat="1" ht="14.25" customHeight="1" x14ac:dyDescent="0.45"/>
    <row r="669" s="40" customFormat="1" ht="14.25" customHeight="1" x14ac:dyDescent="0.45"/>
    <row r="670" s="40" customFormat="1" ht="14.25" customHeight="1" x14ac:dyDescent="0.45"/>
    <row r="671" s="40" customFormat="1" ht="14.25" customHeight="1" x14ac:dyDescent="0.45"/>
    <row r="672" s="40" customFormat="1" ht="14.25" customHeight="1" x14ac:dyDescent="0.45"/>
    <row r="673" s="40" customFormat="1" ht="14.25" customHeight="1" x14ac:dyDescent="0.45"/>
    <row r="674" s="40" customFormat="1" ht="14.25" customHeight="1" x14ac:dyDescent="0.45"/>
    <row r="675" s="40" customFormat="1" ht="14.25" customHeight="1" x14ac:dyDescent="0.45"/>
    <row r="676" s="40" customFormat="1" ht="14.25" customHeight="1" x14ac:dyDescent="0.45"/>
    <row r="677" s="40" customFormat="1" ht="14.25" customHeight="1" x14ac:dyDescent="0.45"/>
    <row r="678" s="40" customFormat="1" ht="14.25" customHeight="1" x14ac:dyDescent="0.45"/>
    <row r="679" s="40" customFormat="1" ht="14.25" customHeight="1" x14ac:dyDescent="0.45"/>
    <row r="680" s="40" customFormat="1" ht="14.25" customHeight="1" x14ac:dyDescent="0.45"/>
    <row r="681" s="40" customFormat="1" ht="14.25" customHeight="1" x14ac:dyDescent="0.45"/>
    <row r="682" s="40" customFormat="1" ht="14.25" customHeight="1" x14ac:dyDescent="0.45"/>
    <row r="683" s="40" customFormat="1" ht="14.25" customHeight="1" x14ac:dyDescent="0.45"/>
    <row r="684" s="40" customFormat="1" ht="14.25" customHeight="1" x14ac:dyDescent="0.45"/>
    <row r="685" s="40" customFormat="1" ht="14.25" customHeight="1" x14ac:dyDescent="0.45"/>
    <row r="686" s="40" customFormat="1" ht="14.25" customHeight="1" x14ac:dyDescent="0.45"/>
    <row r="687" s="40" customFormat="1" ht="14.25" customHeight="1" x14ac:dyDescent="0.45"/>
    <row r="688" s="40" customFormat="1" ht="14.25" customHeight="1" x14ac:dyDescent="0.45"/>
    <row r="689" s="40" customFormat="1" ht="14.25" customHeight="1" x14ac:dyDescent="0.45"/>
    <row r="690" s="40" customFormat="1" ht="14.25" customHeight="1" x14ac:dyDescent="0.45"/>
    <row r="691" s="40" customFormat="1" ht="14.25" customHeight="1" x14ac:dyDescent="0.45"/>
    <row r="692" s="40" customFormat="1" ht="14.25" customHeight="1" x14ac:dyDescent="0.45"/>
    <row r="693" s="40" customFormat="1" ht="14.25" customHeight="1" x14ac:dyDescent="0.45"/>
    <row r="694" s="40" customFormat="1" ht="14.25" customHeight="1" x14ac:dyDescent="0.45"/>
    <row r="695" s="40" customFormat="1" ht="14.25" customHeight="1" x14ac:dyDescent="0.45"/>
    <row r="696" s="40" customFormat="1" ht="14.25" customHeight="1" x14ac:dyDescent="0.45"/>
    <row r="697" s="40" customFormat="1" ht="14.25" customHeight="1" x14ac:dyDescent="0.45"/>
    <row r="698" s="40" customFormat="1" ht="14.25" customHeight="1" x14ac:dyDescent="0.45"/>
    <row r="699" s="40" customFormat="1" ht="14.25" customHeight="1" x14ac:dyDescent="0.45"/>
    <row r="700" s="40" customFormat="1" ht="14.25" customHeight="1" x14ac:dyDescent="0.45"/>
    <row r="701" s="40" customFormat="1" ht="14.25" customHeight="1" x14ac:dyDescent="0.45"/>
    <row r="702" s="40" customFormat="1" ht="14.25" customHeight="1" x14ac:dyDescent="0.45"/>
    <row r="703" s="40" customFormat="1" ht="14.25" customHeight="1" x14ac:dyDescent="0.45"/>
    <row r="704" s="40" customFormat="1" ht="14.25" customHeight="1" x14ac:dyDescent="0.45"/>
    <row r="705" s="40" customFormat="1" ht="14.25" customHeight="1" x14ac:dyDescent="0.45"/>
    <row r="706" s="40" customFormat="1" ht="14.25" customHeight="1" x14ac:dyDescent="0.45"/>
    <row r="707" s="40" customFormat="1" ht="14.25" customHeight="1" x14ac:dyDescent="0.45"/>
    <row r="708" s="40" customFormat="1" ht="14.25" customHeight="1" x14ac:dyDescent="0.45"/>
    <row r="709" s="40" customFormat="1" ht="14.25" customHeight="1" x14ac:dyDescent="0.45"/>
    <row r="710" s="40" customFormat="1" ht="14.25" customHeight="1" x14ac:dyDescent="0.45"/>
    <row r="711" s="40" customFormat="1" ht="14.25" customHeight="1" x14ac:dyDescent="0.45"/>
    <row r="712" s="40" customFormat="1" ht="14.25" customHeight="1" x14ac:dyDescent="0.45"/>
    <row r="713" s="40" customFormat="1" ht="14.25" customHeight="1" x14ac:dyDescent="0.45"/>
    <row r="714" s="40" customFormat="1" ht="14.25" customHeight="1" x14ac:dyDescent="0.45"/>
    <row r="715" s="40" customFormat="1" ht="14.25" customHeight="1" x14ac:dyDescent="0.45"/>
    <row r="716" s="40" customFormat="1" ht="14.25" customHeight="1" x14ac:dyDescent="0.45"/>
    <row r="717" s="40" customFormat="1" ht="14.25" customHeight="1" x14ac:dyDescent="0.45"/>
    <row r="718" s="40" customFormat="1" ht="14.25" customHeight="1" x14ac:dyDescent="0.45"/>
    <row r="719" s="40" customFormat="1" ht="14.25" customHeight="1" x14ac:dyDescent="0.45"/>
    <row r="720" s="40" customFormat="1" ht="14.25" customHeight="1" x14ac:dyDescent="0.45"/>
    <row r="721" s="40" customFormat="1" ht="14.25" customHeight="1" x14ac:dyDescent="0.45"/>
    <row r="722" s="40" customFormat="1" ht="14.25" customHeight="1" x14ac:dyDescent="0.45"/>
    <row r="723" s="40" customFormat="1" ht="14.25" customHeight="1" x14ac:dyDescent="0.45"/>
    <row r="724" s="40" customFormat="1" ht="14.25" customHeight="1" x14ac:dyDescent="0.45"/>
    <row r="725" s="40" customFormat="1" ht="14.25" customHeight="1" x14ac:dyDescent="0.45"/>
    <row r="726" s="40" customFormat="1" ht="14.25" customHeight="1" x14ac:dyDescent="0.45"/>
    <row r="727" s="40" customFormat="1" ht="14.25" customHeight="1" x14ac:dyDescent="0.45"/>
    <row r="728" s="40" customFormat="1" ht="14.25" customHeight="1" x14ac:dyDescent="0.45"/>
    <row r="729" s="40" customFormat="1" ht="14.25" customHeight="1" x14ac:dyDescent="0.45"/>
    <row r="730" s="40" customFormat="1" ht="14.25" customHeight="1" x14ac:dyDescent="0.45"/>
    <row r="731" s="40" customFormat="1" ht="14.25" customHeight="1" x14ac:dyDescent="0.45"/>
    <row r="732" s="40" customFormat="1" ht="14.25" customHeight="1" x14ac:dyDescent="0.45"/>
    <row r="733" s="40" customFormat="1" ht="14.25" customHeight="1" x14ac:dyDescent="0.45"/>
    <row r="734" s="40" customFormat="1" ht="14.25" customHeight="1" x14ac:dyDescent="0.45"/>
    <row r="735" s="40" customFormat="1" ht="14.25" customHeight="1" x14ac:dyDescent="0.45"/>
    <row r="736" s="40" customFormat="1" ht="14.25" customHeight="1" x14ac:dyDescent="0.45"/>
    <row r="737" s="40" customFormat="1" ht="14.25" customHeight="1" x14ac:dyDescent="0.45"/>
    <row r="738" s="40" customFormat="1" ht="14.25" customHeight="1" x14ac:dyDescent="0.45"/>
    <row r="739" s="40" customFormat="1" ht="14.25" customHeight="1" x14ac:dyDescent="0.45"/>
    <row r="740" s="40" customFormat="1" ht="14.25" customHeight="1" x14ac:dyDescent="0.45"/>
    <row r="741" s="40" customFormat="1" ht="14.25" customHeight="1" x14ac:dyDescent="0.45"/>
    <row r="742" s="40" customFormat="1" ht="14.25" customHeight="1" x14ac:dyDescent="0.45"/>
    <row r="743" s="40" customFormat="1" ht="14.25" customHeight="1" x14ac:dyDescent="0.45"/>
    <row r="744" s="40" customFormat="1" ht="14.25" customHeight="1" x14ac:dyDescent="0.45"/>
    <row r="745" s="40" customFormat="1" ht="14.25" customHeight="1" x14ac:dyDescent="0.45"/>
    <row r="746" s="40" customFormat="1" ht="14.25" customHeight="1" x14ac:dyDescent="0.45"/>
    <row r="747" s="40" customFormat="1" ht="14.25" customHeight="1" x14ac:dyDescent="0.45"/>
    <row r="748" s="40" customFormat="1" ht="14.25" customHeight="1" x14ac:dyDescent="0.45"/>
    <row r="749" s="40" customFormat="1" ht="14.25" customHeight="1" x14ac:dyDescent="0.45"/>
    <row r="750" s="40" customFormat="1" ht="14.25" customHeight="1" x14ac:dyDescent="0.45"/>
    <row r="751" s="40" customFormat="1" ht="14.25" customHeight="1" x14ac:dyDescent="0.45"/>
    <row r="752" s="40" customFormat="1" ht="14.25" customHeight="1" x14ac:dyDescent="0.45"/>
    <row r="753" s="40" customFormat="1" ht="14.25" customHeight="1" x14ac:dyDescent="0.45"/>
    <row r="754" s="40" customFormat="1" ht="14.25" customHeight="1" x14ac:dyDescent="0.45"/>
    <row r="755" s="40" customFormat="1" ht="14.25" customHeight="1" x14ac:dyDescent="0.45"/>
    <row r="756" s="40" customFormat="1" ht="14.25" customHeight="1" x14ac:dyDescent="0.45"/>
    <row r="757" s="40" customFormat="1" ht="14.25" customHeight="1" x14ac:dyDescent="0.45"/>
    <row r="758" s="40" customFormat="1" ht="14.25" customHeight="1" x14ac:dyDescent="0.45"/>
    <row r="759" s="40" customFormat="1" ht="14.25" customHeight="1" x14ac:dyDescent="0.45"/>
    <row r="760" s="40" customFormat="1" ht="14.25" customHeight="1" x14ac:dyDescent="0.45"/>
    <row r="761" s="40" customFormat="1" ht="14.25" customHeight="1" x14ac:dyDescent="0.45"/>
    <row r="762" s="40" customFormat="1" ht="14.25" customHeight="1" x14ac:dyDescent="0.45"/>
    <row r="763" s="40" customFormat="1" ht="14.25" customHeight="1" x14ac:dyDescent="0.45"/>
    <row r="764" s="40" customFormat="1" ht="14.25" customHeight="1" x14ac:dyDescent="0.45"/>
    <row r="765" s="40" customFormat="1" ht="14.25" customHeight="1" x14ac:dyDescent="0.45"/>
    <row r="766" s="40" customFormat="1" ht="14.25" customHeight="1" x14ac:dyDescent="0.45"/>
    <row r="767" s="40" customFormat="1" ht="14.25" customHeight="1" x14ac:dyDescent="0.45"/>
    <row r="768" s="40" customFormat="1" ht="14.25" customHeight="1" x14ac:dyDescent="0.45"/>
    <row r="769" s="40" customFormat="1" ht="14.25" customHeight="1" x14ac:dyDescent="0.45"/>
    <row r="770" s="40" customFormat="1" ht="14.25" customHeight="1" x14ac:dyDescent="0.45"/>
    <row r="771" s="40" customFormat="1" ht="14.25" customHeight="1" x14ac:dyDescent="0.45"/>
    <row r="772" s="40" customFormat="1" ht="14.25" customHeight="1" x14ac:dyDescent="0.45"/>
    <row r="773" s="40" customFormat="1" ht="14.25" customHeight="1" x14ac:dyDescent="0.45"/>
    <row r="774" s="40" customFormat="1" ht="14.25" customHeight="1" x14ac:dyDescent="0.45"/>
    <row r="775" s="40" customFormat="1" ht="14.25" customHeight="1" x14ac:dyDescent="0.45"/>
    <row r="776" s="40" customFormat="1" ht="14.25" customHeight="1" x14ac:dyDescent="0.45"/>
    <row r="777" s="40" customFormat="1" ht="14.25" customHeight="1" x14ac:dyDescent="0.45"/>
    <row r="778" s="40" customFormat="1" ht="14.25" customHeight="1" x14ac:dyDescent="0.45"/>
    <row r="779" s="40" customFormat="1" ht="14.25" customHeight="1" x14ac:dyDescent="0.45"/>
    <row r="780" s="40" customFormat="1" ht="14.25" customHeight="1" x14ac:dyDescent="0.45"/>
    <row r="781" s="40" customFormat="1" ht="14.25" customHeight="1" x14ac:dyDescent="0.45"/>
    <row r="782" s="40" customFormat="1" ht="14.25" customHeight="1" x14ac:dyDescent="0.45"/>
    <row r="783" s="40" customFormat="1" ht="14.25" customHeight="1" x14ac:dyDescent="0.45"/>
    <row r="784" s="40" customFormat="1" ht="14.25" customHeight="1" x14ac:dyDescent="0.45"/>
    <row r="785" s="40" customFormat="1" ht="14.25" customHeight="1" x14ac:dyDescent="0.45"/>
    <row r="786" s="40" customFormat="1" ht="14.25" customHeight="1" x14ac:dyDescent="0.45"/>
    <row r="787" s="40" customFormat="1" ht="14.25" customHeight="1" x14ac:dyDescent="0.45"/>
    <row r="788" s="40" customFormat="1" ht="14.25" customHeight="1" x14ac:dyDescent="0.45"/>
    <row r="789" s="40" customFormat="1" ht="14.25" customHeight="1" x14ac:dyDescent="0.45"/>
    <row r="790" s="40" customFormat="1" ht="14.25" customHeight="1" x14ac:dyDescent="0.45"/>
    <row r="791" s="40" customFormat="1" ht="14.25" customHeight="1" x14ac:dyDescent="0.45"/>
    <row r="792" s="40" customFormat="1" ht="14.25" customHeight="1" x14ac:dyDescent="0.45"/>
    <row r="793" s="40" customFormat="1" ht="14.25" customHeight="1" x14ac:dyDescent="0.45"/>
    <row r="794" s="40" customFormat="1" ht="14.25" customHeight="1" x14ac:dyDescent="0.45"/>
    <row r="795" s="40" customFormat="1" ht="14.25" customHeight="1" x14ac:dyDescent="0.45"/>
    <row r="796" s="40" customFormat="1" ht="14.25" customHeight="1" x14ac:dyDescent="0.45"/>
    <row r="797" s="40" customFormat="1" ht="14.25" customHeight="1" x14ac:dyDescent="0.45"/>
    <row r="798" s="40" customFormat="1" ht="14.25" customHeight="1" x14ac:dyDescent="0.45"/>
    <row r="799" s="40" customFormat="1" ht="14.25" customHeight="1" x14ac:dyDescent="0.45"/>
    <row r="800" s="40" customFormat="1" ht="14.25" customHeight="1" x14ac:dyDescent="0.45"/>
    <row r="801" s="40" customFormat="1" ht="14.25" customHeight="1" x14ac:dyDescent="0.45"/>
    <row r="802" s="40" customFormat="1" ht="14.25" customHeight="1" x14ac:dyDescent="0.45"/>
    <row r="803" s="40" customFormat="1" ht="14.25" customHeight="1" x14ac:dyDescent="0.45"/>
    <row r="804" s="40" customFormat="1" ht="14.25" customHeight="1" x14ac:dyDescent="0.45"/>
    <row r="805" s="40" customFormat="1" ht="14.25" customHeight="1" x14ac:dyDescent="0.45"/>
    <row r="806" s="40" customFormat="1" ht="14.25" customHeight="1" x14ac:dyDescent="0.45"/>
    <row r="807" s="40" customFormat="1" ht="14.25" customHeight="1" x14ac:dyDescent="0.45"/>
    <row r="808" s="40" customFormat="1" ht="14.25" customHeight="1" x14ac:dyDescent="0.45"/>
    <row r="809" s="40" customFormat="1" ht="14.25" customHeight="1" x14ac:dyDescent="0.45"/>
    <row r="810" s="40" customFormat="1" ht="14.25" customHeight="1" x14ac:dyDescent="0.45"/>
    <row r="811" s="40" customFormat="1" ht="14.25" customHeight="1" x14ac:dyDescent="0.45"/>
    <row r="812" s="40" customFormat="1" ht="14.25" customHeight="1" x14ac:dyDescent="0.45"/>
    <row r="813" s="40" customFormat="1" ht="14.25" customHeight="1" x14ac:dyDescent="0.45"/>
    <row r="814" s="40" customFormat="1" ht="14.25" customHeight="1" x14ac:dyDescent="0.45"/>
    <row r="815" s="40" customFormat="1" ht="14.25" customHeight="1" x14ac:dyDescent="0.45"/>
    <row r="816" s="40" customFormat="1" ht="14.25" customHeight="1" x14ac:dyDescent="0.45"/>
    <row r="817" s="40" customFormat="1" ht="14.25" customHeight="1" x14ac:dyDescent="0.45"/>
    <row r="818" s="40" customFormat="1" ht="14.25" customHeight="1" x14ac:dyDescent="0.45"/>
    <row r="819" s="40" customFormat="1" ht="14.25" customHeight="1" x14ac:dyDescent="0.45"/>
    <row r="820" s="40" customFormat="1" ht="14.25" customHeight="1" x14ac:dyDescent="0.45"/>
    <row r="821" s="40" customFormat="1" ht="14.25" customHeight="1" x14ac:dyDescent="0.45"/>
    <row r="822" s="40" customFormat="1" ht="14.25" customHeight="1" x14ac:dyDescent="0.45"/>
    <row r="823" s="40" customFormat="1" ht="14.25" customHeight="1" x14ac:dyDescent="0.45"/>
    <row r="824" s="40" customFormat="1" ht="14.25" customHeight="1" x14ac:dyDescent="0.45"/>
    <row r="825" s="40" customFormat="1" ht="14.25" customHeight="1" x14ac:dyDescent="0.45"/>
    <row r="826" s="40" customFormat="1" ht="14.25" customHeight="1" x14ac:dyDescent="0.45"/>
    <row r="827" s="40" customFormat="1" ht="14.25" customHeight="1" x14ac:dyDescent="0.45"/>
    <row r="828" s="40" customFormat="1" ht="14.25" customHeight="1" x14ac:dyDescent="0.45"/>
    <row r="829" s="40" customFormat="1" ht="14.25" customHeight="1" x14ac:dyDescent="0.45"/>
    <row r="830" s="40" customFormat="1" ht="14.25" customHeight="1" x14ac:dyDescent="0.45"/>
    <row r="831" s="40" customFormat="1" ht="14.25" customHeight="1" x14ac:dyDescent="0.45"/>
    <row r="832" s="40" customFormat="1" ht="14.25" customHeight="1" x14ac:dyDescent="0.45"/>
    <row r="833" s="40" customFormat="1" ht="14.25" customHeight="1" x14ac:dyDescent="0.45"/>
    <row r="834" s="40" customFormat="1" ht="14.25" customHeight="1" x14ac:dyDescent="0.45"/>
    <row r="835" s="40" customFormat="1" ht="14.25" customHeight="1" x14ac:dyDescent="0.45"/>
    <row r="836" s="40" customFormat="1" ht="14.25" customHeight="1" x14ac:dyDescent="0.45"/>
    <row r="837" s="40" customFormat="1" ht="14.25" customHeight="1" x14ac:dyDescent="0.45"/>
    <row r="838" s="40" customFormat="1" ht="14.25" customHeight="1" x14ac:dyDescent="0.45"/>
    <row r="839" s="40" customFormat="1" ht="14.25" customHeight="1" x14ac:dyDescent="0.45"/>
    <row r="840" s="40" customFormat="1" ht="14.25" customHeight="1" x14ac:dyDescent="0.45"/>
    <row r="841" s="40" customFormat="1" ht="14.25" customHeight="1" x14ac:dyDescent="0.45"/>
    <row r="842" s="40" customFormat="1" ht="14.25" customHeight="1" x14ac:dyDescent="0.45"/>
    <row r="843" s="40" customFormat="1" ht="14.25" customHeight="1" x14ac:dyDescent="0.45"/>
    <row r="844" s="40" customFormat="1" ht="14.25" customHeight="1" x14ac:dyDescent="0.45"/>
    <row r="845" s="40" customFormat="1" ht="14.25" customHeight="1" x14ac:dyDescent="0.45"/>
    <row r="846" s="40" customFormat="1" ht="14.25" customHeight="1" x14ac:dyDescent="0.45"/>
    <row r="847" s="40" customFormat="1" ht="14.25" customHeight="1" x14ac:dyDescent="0.45"/>
    <row r="848" s="40" customFormat="1" ht="14.25" customHeight="1" x14ac:dyDescent="0.45"/>
    <row r="849" s="40" customFormat="1" ht="14.25" customHeight="1" x14ac:dyDescent="0.45"/>
    <row r="850" s="40" customFormat="1" ht="14.25" customHeight="1" x14ac:dyDescent="0.45"/>
    <row r="851" s="40" customFormat="1" ht="14.25" customHeight="1" x14ac:dyDescent="0.45"/>
    <row r="852" s="40" customFormat="1" ht="14.25" customHeight="1" x14ac:dyDescent="0.45"/>
    <row r="853" s="40" customFormat="1" ht="14.25" customHeight="1" x14ac:dyDescent="0.45"/>
    <row r="854" s="40" customFormat="1" ht="14.25" customHeight="1" x14ac:dyDescent="0.45"/>
    <row r="855" s="40" customFormat="1" ht="14.25" customHeight="1" x14ac:dyDescent="0.45"/>
    <row r="856" s="40" customFormat="1" ht="14.25" customHeight="1" x14ac:dyDescent="0.45"/>
    <row r="857" s="40" customFormat="1" ht="14.25" customHeight="1" x14ac:dyDescent="0.45"/>
    <row r="858" s="40" customFormat="1" ht="14.25" customHeight="1" x14ac:dyDescent="0.45"/>
    <row r="859" s="40" customFormat="1" ht="14.25" customHeight="1" x14ac:dyDescent="0.45"/>
    <row r="860" s="40" customFormat="1" ht="14.25" customHeight="1" x14ac:dyDescent="0.45"/>
    <row r="861" s="40" customFormat="1" ht="14.25" customHeight="1" x14ac:dyDescent="0.45"/>
    <row r="862" s="40" customFormat="1" ht="14.25" customHeight="1" x14ac:dyDescent="0.45"/>
    <row r="863" s="40" customFormat="1" ht="14.25" customHeight="1" x14ac:dyDescent="0.45"/>
    <row r="864" s="40" customFormat="1" ht="14.25" customHeight="1" x14ac:dyDescent="0.45"/>
    <row r="865" s="40" customFormat="1" ht="14.25" customHeight="1" x14ac:dyDescent="0.45"/>
    <row r="866" s="40" customFormat="1" ht="14.25" customHeight="1" x14ac:dyDescent="0.45"/>
    <row r="867" s="40" customFormat="1" ht="14.25" customHeight="1" x14ac:dyDescent="0.45"/>
    <row r="868" s="40" customFormat="1" ht="14.25" customHeight="1" x14ac:dyDescent="0.45"/>
    <row r="869" s="40" customFormat="1" ht="14.25" customHeight="1" x14ac:dyDescent="0.45"/>
    <row r="870" s="40" customFormat="1" ht="14.25" customHeight="1" x14ac:dyDescent="0.45"/>
    <row r="871" s="40" customFormat="1" ht="14.25" customHeight="1" x14ac:dyDescent="0.45"/>
    <row r="872" s="40" customFormat="1" ht="14.25" customHeight="1" x14ac:dyDescent="0.45"/>
    <row r="873" s="40" customFormat="1" ht="14.25" customHeight="1" x14ac:dyDescent="0.45"/>
    <row r="874" s="40" customFormat="1" ht="14.25" customHeight="1" x14ac:dyDescent="0.45"/>
    <row r="875" s="40" customFormat="1" ht="14.25" customHeight="1" x14ac:dyDescent="0.45"/>
    <row r="876" s="40" customFormat="1" ht="14.25" customHeight="1" x14ac:dyDescent="0.45"/>
    <row r="877" s="40" customFormat="1" ht="14.25" customHeight="1" x14ac:dyDescent="0.45"/>
    <row r="878" s="40" customFormat="1" ht="14.25" customHeight="1" x14ac:dyDescent="0.45"/>
    <row r="879" s="40" customFormat="1" ht="14.25" customHeight="1" x14ac:dyDescent="0.45"/>
    <row r="880" s="40" customFormat="1" ht="14.25" customHeight="1" x14ac:dyDescent="0.45"/>
    <row r="881" s="40" customFormat="1" ht="14.25" customHeight="1" x14ac:dyDescent="0.45"/>
    <row r="882" s="40" customFormat="1" ht="14.25" customHeight="1" x14ac:dyDescent="0.45"/>
    <row r="883" s="40" customFormat="1" ht="14.25" customHeight="1" x14ac:dyDescent="0.45"/>
    <row r="884" s="40" customFormat="1" ht="14.25" customHeight="1" x14ac:dyDescent="0.45"/>
    <row r="885" s="40" customFormat="1" ht="14.25" customHeight="1" x14ac:dyDescent="0.45"/>
    <row r="886" s="40" customFormat="1" ht="14.25" customHeight="1" x14ac:dyDescent="0.45"/>
    <row r="887" s="40" customFormat="1" ht="14.25" customHeight="1" x14ac:dyDescent="0.45"/>
    <row r="888" s="40" customFormat="1" ht="14.25" customHeight="1" x14ac:dyDescent="0.45"/>
    <row r="889" s="40" customFormat="1" ht="14.25" customHeight="1" x14ac:dyDescent="0.45"/>
    <row r="890" s="40" customFormat="1" ht="14.25" customHeight="1" x14ac:dyDescent="0.45"/>
    <row r="891" s="40" customFormat="1" ht="14.25" customHeight="1" x14ac:dyDescent="0.45"/>
    <row r="892" s="40" customFormat="1" ht="14.25" customHeight="1" x14ac:dyDescent="0.45"/>
    <row r="893" s="40" customFormat="1" ht="14.25" customHeight="1" x14ac:dyDescent="0.45"/>
    <row r="894" s="40" customFormat="1" ht="14.25" customHeight="1" x14ac:dyDescent="0.45"/>
    <row r="895" s="40" customFormat="1" ht="14.25" customHeight="1" x14ac:dyDescent="0.45"/>
    <row r="896" s="40" customFormat="1" ht="14.25" customHeight="1" x14ac:dyDescent="0.45"/>
    <row r="897" s="40" customFormat="1" ht="14.25" customHeight="1" x14ac:dyDescent="0.45"/>
    <row r="898" s="40" customFormat="1" ht="14.25" customHeight="1" x14ac:dyDescent="0.45"/>
    <row r="899" s="40" customFormat="1" ht="14.25" customHeight="1" x14ac:dyDescent="0.45"/>
    <row r="900" s="40" customFormat="1" ht="14.25" customHeight="1" x14ac:dyDescent="0.45"/>
    <row r="901" s="40" customFormat="1" ht="14.25" customHeight="1" x14ac:dyDescent="0.45"/>
    <row r="902" s="40" customFormat="1" ht="14.25" customHeight="1" x14ac:dyDescent="0.45"/>
    <row r="903" s="40" customFormat="1" ht="14.25" customHeight="1" x14ac:dyDescent="0.45"/>
    <row r="904" s="40" customFormat="1" ht="14.25" customHeight="1" x14ac:dyDescent="0.45"/>
    <row r="905" s="40" customFormat="1" ht="14.25" customHeight="1" x14ac:dyDescent="0.45"/>
    <row r="906" s="40" customFormat="1" ht="14.25" customHeight="1" x14ac:dyDescent="0.45"/>
    <row r="907" s="40" customFormat="1" ht="14.25" customHeight="1" x14ac:dyDescent="0.45"/>
    <row r="908" s="40" customFormat="1" ht="14.25" customHeight="1" x14ac:dyDescent="0.45"/>
    <row r="909" s="40" customFormat="1" ht="14.25" customHeight="1" x14ac:dyDescent="0.45"/>
    <row r="910" s="40" customFormat="1" ht="14.25" customHeight="1" x14ac:dyDescent="0.45"/>
    <row r="911" s="40" customFormat="1" ht="14.25" customHeight="1" x14ac:dyDescent="0.45"/>
    <row r="912" s="40" customFormat="1" ht="14.25" customHeight="1" x14ac:dyDescent="0.45"/>
    <row r="913" s="40" customFormat="1" ht="14.25" customHeight="1" x14ac:dyDescent="0.45"/>
    <row r="914" s="40" customFormat="1" ht="14.25" customHeight="1" x14ac:dyDescent="0.45"/>
    <row r="915" s="40" customFormat="1" ht="14.25" customHeight="1" x14ac:dyDescent="0.45"/>
    <row r="916" s="40" customFormat="1" ht="14.25" customHeight="1" x14ac:dyDescent="0.45"/>
    <row r="917" s="40" customFormat="1" ht="14.25" customHeight="1" x14ac:dyDescent="0.45"/>
    <row r="918" s="40" customFormat="1" ht="14.25" customHeight="1" x14ac:dyDescent="0.45"/>
    <row r="919" s="40" customFormat="1" ht="14.25" customHeight="1" x14ac:dyDescent="0.45"/>
    <row r="920" s="40" customFormat="1" ht="14.25" customHeight="1" x14ac:dyDescent="0.45"/>
    <row r="921" s="40" customFormat="1" ht="14.25" customHeight="1" x14ac:dyDescent="0.45"/>
    <row r="922" s="40" customFormat="1" ht="14.25" customHeight="1" x14ac:dyDescent="0.45"/>
    <row r="923" s="40" customFormat="1" ht="14.25" customHeight="1" x14ac:dyDescent="0.45"/>
    <row r="924" s="40" customFormat="1" ht="14.25" customHeight="1" x14ac:dyDescent="0.45"/>
    <row r="925" s="40" customFormat="1" ht="14.25" customHeight="1" x14ac:dyDescent="0.45"/>
    <row r="926" s="40" customFormat="1" ht="14.25" customHeight="1" x14ac:dyDescent="0.45"/>
    <row r="927" s="40" customFormat="1" ht="14.25" customHeight="1" x14ac:dyDescent="0.45"/>
    <row r="928" s="40" customFormat="1" ht="14.25" customHeight="1" x14ac:dyDescent="0.45"/>
    <row r="929" s="40" customFormat="1" ht="14.25" customHeight="1" x14ac:dyDescent="0.45"/>
    <row r="930" s="40" customFormat="1" ht="14.25" customHeight="1" x14ac:dyDescent="0.45"/>
    <row r="931" s="40" customFormat="1" ht="14.25" customHeight="1" x14ac:dyDescent="0.45"/>
    <row r="932" s="40" customFormat="1" ht="14.25" customHeight="1" x14ac:dyDescent="0.45"/>
    <row r="933" s="40" customFormat="1" ht="14.25" customHeight="1" x14ac:dyDescent="0.45"/>
    <row r="934" s="40" customFormat="1" ht="14.25" customHeight="1" x14ac:dyDescent="0.45"/>
    <row r="935" s="40" customFormat="1" ht="14.25" customHeight="1" x14ac:dyDescent="0.45"/>
    <row r="936" s="40" customFormat="1" ht="14.25" customHeight="1" x14ac:dyDescent="0.45"/>
    <row r="937" s="40" customFormat="1" ht="14.25" customHeight="1" x14ac:dyDescent="0.45"/>
    <row r="938" s="40" customFormat="1" ht="14.25" customHeight="1" x14ac:dyDescent="0.45"/>
    <row r="939" s="40" customFormat="1" ht="14.25" customHeight="1" x14ac:dyDescent="0.45"/>
    <row r="940" s="40" customFormat="1" ht="14.25" customHeight="1" x14ac:dyDescent="0.45"/>
    <row r="941" s="40" customFormat="1" ht="14.25" customHeight="1" x14ac:dyDescent="0.45"/>
    <row r="942" s="40" customFormat="1" ht="14.25" customHeight="1" x14ac:dyDescent="0.45"/>
    <row r="943" s="40" customFormat="1" ht="14.25" customHeight="1" x14ac:dyDescent="0.45"/>
    <row r="944" s="40" customFormat="1" ht="14.25" customHeight="1" x14ac:dyDescent="0.45"/>
    <row r="945" s="40" customFormat="1" ht="14.25" customHeight="1" x14ac:dyDescent="0.45"/>
    <row r="946" s="40" customFormat="1" ht="14.25" customHeight="1" x14ac:dyDescent="0.45"/>
    <row r="947" s="40" customFormat="1" ht="14.25" customHeight="1" x14ac:dyDescent="0.45"/>
    <row r="948" s="40" customFormat="1" ht="14.25" customHeight="1" x14ac:dyDescent="0.45"/>
    <row r="949" s="40" customFormat="1" ht="14.25" customHeight="1" x14ac:dyDescent="0.45"/>
    <row r="950" s="40" customFormat="1" ht="14.25" customHeight="1" x14ac:dyDescent="0.45"/>
    <row r="951" s="40" customFormat="1" ht="14.25" customHeight="1" x14ac:dyDescent="0.45"/>
    <row r="952" s="40" customFormat="1" ht="14.25" customHeight="1" x14ac:dyDescent="0.45"/>
    <row r="953" s="40" customFormat="1" ht="14.25" customHeight="1" x14ac:dyDescent="0.45"/>
    <row r="954" s="40" customFormat="1" ht="14.25" customHeight="1" x14ac:dyDescent="0.45"/>
    <row r="955" s="40" customFormat="1" ht="14.25" customHeight="1" x14ac:dyDescent="0.45"/>
    <row r="956" s="40" customFormat="1" ht="14.25" customHeight="1" x14ac:dyDescent="0.45"/>
    <row r="957" s="40" customFormat="1" ht="14.25" customHeight="1" x14ac:dyDescent="0.45"/>
    <row r="958" s="40" customFormat="1" ht="14.25" customHeight="1" x14ac:dyDescent="0.45"/>
    <row r="959" s="40" customFormat="1" ht="14.25" customHeight="1" x14ac:dyDescent="0.45"/>
    <row r="960" s="40" customFormat="1" ht="14.25" customHeight="1" x14ac:dyDescent="0.45"/>
    <row r="961" s="40" customFormat="1" ht="14.25" customHeight="1" x14ac:dyDescent="0.45"/>
    <row r="962" s="40" customFormat="1" ht="14.25" customHeight="1" x14ac:dyDescent="0.45"/>
    <row r="963" s="40" customFormat="1" ht="14.25" customHeight="1" x14ac:dyDescent="0.45"/>
    <row r="964" s="40" customFormat="1" ht="14.25" customHeight="1" x14ac:dyDescent="0.45"/>
    <row r="965" s="40" customFormat="1" ht="14.25" customHeight="1" x14ac:dyDescent="0.45"/>
    <row r="966" s="40" customFormat="1" ht="14.25" customHeight="1" x14ac:dyDescent="0.45"/>
    <row r="967" s="40" customFormat="1" ht="14.25" customHeight="1" x14ac:dyDescent="0.45"/>
    <row r="968" s="40" customFormat="1" ht="14.25" customHeight="1" x14ac:dyDescent="0.45"/>
    <row r="969" s="40" customFormat="1" ht="14.25" customHeight="1" x14ac:dyDescent="0.45"/>
    <row r="970" s="40" customFormat="1" ht="14.25" customHeight="1" x14ac:dyDescent="0.45"/>
    <row r="971" s="40" customFormat="1" ht="14.25" customHeight="1" x14ac:dyDescent="0.45"/>
    <row r="972" s="40" customFormat="1" ht="14.25" customHeight="1" x14ac:dyDescent="0.45"/>
    <row r="973" s="40" customFormat="1" ht="14.25" customHeight="1" x14ac:dyDescent="0.45"/>
    <row r="974" s="40" customFormat="1" ht="14.25" customHeight="1" x14ac:dyDescent="0.45"/>
    <row r="975" s="40" customFormat="1" ht="14.25" customHeight="1" x14ac:dyDescent="0.45"/>
    <row r="976" s="40" customFormat="1" ht="14.25" customHeight="1" x14ac:dyDescent="0.45"/>
    <row r="977" s="40" customFormat="1" ht="14.25" customHeight="1" x14ac:dyDescent="0.45"/>
    <row r="978" s="40" customFormat="1" ht="14.25" customHeight="1" x14ac:dyDescent="0.45"/>
    <row r="979" s="40" customFormat="1" ht="14.25" customHeight="1" x14ac:dyDescent="0.45"/>
    <row r="980" s="40" customFormat="1" ht="14.25" customHeight="1" x14ac:dyDescent="0.45"/>
    <row r="981" s="40" customFormat="1" ht="14.25" customHeight="1" x14ac:dyDescent="0.45"/>
    <row r="982" s="40" customFormat="1" ht="14.25" customHeight="1" x14ac:dyDescent="0.45"/>
    <row r="983" s="40" customFormat="1" ht="14.25" customHeight="1" x14ac:dyDescent="0.45"/>
    <row r="984" s="40" customFormat="1" ht="14.25" customHeight="1" x14ac:dyDescent="0.45"/>
    <row r="985" s="40" customFormat="1" ht="14.25" customHeight="1" x14ac:dyDescent="0.45"/>
    <row r="986" s="40" customFormat="1" ht="14.25" customHeight="1" x14ac:dyDescent="0.45"/>
    <row r="987" s="40" customFormat="1" ht="14.25" customHeight="1" x14ac:dyDescent="0.45"/>
    <row r="988" s="40" customFormat="1" ht="14.25" customHeight="1" x14ac:dyDescent="0.45"/>
    <row r="989" s="40" customFormat="1" ht="14.25" customHeight="1" x14ac:dyDescent="0.45"/>
    <row r="990" s="40" customFormat="1" ht="14.25" customHeight="1" x14ac:dyDescent="0.45"/>
    <row r="991" s="40" customFormat="1" ht="14.25" customHeight="1" x14ac:dyDescent="0.45"/>
    <row r="992" s="40" customFormat="1" ht="14.25" customHeight="1" x14ac:dyDescent="0.45"/>
    <row r="993" s="40" customFormat="1" ht="14.25" customHeight="1" x14ac:dyDescent="0.45"/>
    <row r="994" s="40" customFormat="1" ht="14.25" customHeight="1" x14ac:dyDescent="0.45"/>
    <row r="995" s="40" customFormat="1" ht="14.25" customHeight="1" x14ac:dyDescent="0.45"/>
    <row r="996" s="40" customFormat="1" ht="14.25" customHeight="1" x14ac:dyDescent="0.45"/>
    <row r="997" s="40" customFormat="1" ht="14.25" customHeight="1" x14ac:dyDescent="0.45"/>
    <row r="998" s="40" customFormat="1" ht="14.25" customHeight="1" x14ac:dyDescent="0.45"/>
    <row r="999" s="40" customFormat="1" ht="14.25" customHeight="1" x14ac:dyDescent="0.45"/>
    <row r="1000" s="40" customFormat="1" ht="14.25" customHeight="1" x14ac:dyDescent="0.45"/>
  </sheetData>
  <mergeCells count="1">
    <mergeCell ref="Q41:S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 ME</vt:lpstr>
      <vt:lpstr>SfB</vt:lpstr>
      <vt:lpstr>Stats Global</vt:lpstr>
      <vt:lpstr>Statistics LG</vt:lpstr>
      <vt:lpstr>Statistics WW</vt:lpstr>
      <vt:lpstr>Statistics 5M</vt:lpstr>
      <vt:lpstr>Template</vt:lpstr>
      <vt:lpstr>2404</vt:lpstr>
      <vt:lpstr>2604</vt:lpstr>
      <vt:lpstr>0205</vt:lpstr>
      <vt:lpstr>0305</vt:lpstr>
      <vt:lpstr>0405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Angus  Walker</dc:creator>
  <cp:lastModifiedBy>Angus  Walker</cp:lastModifiedBy>
  <dcterms:created xsi:type="dcterms:W3CDTF">2023-02-04T09:33:43Z</dcterms:created>
  <dcterms:modified xsi:type="dcterms:W3CDTF">2023-05-03T22:31:18Z</dcterms:modified>
</cp:coreProperties>
</file>