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359E3313-03B5-40CA-8BB4-963E8E3CB321}" xr6:coauthVersionLast="47" xr6:coauthVersionMax="47" xr10:uidLastSave="{00000000-0000-0000-0000-000000000000}"/>
  <bookViews>
    <workbookView xWindow="-98" yWindow="-98" windowWidth="22695" windowHeight="14595" firstSheet="10" activeTab="24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  <sheet name="Grand Finale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1" l="1"/>
  <c r="AK10" i="11"/>
  <c r="AK11" i="11"/>
  <c r="AK12" i="11"/>
  <c r="AK13" i="11"/>
  <c r="AK14" i="11"/>
  <c r="AK15" i="11"/>
  <c r="AK17" i="11"/>
  <c r="AK18" i="11"/>
  <c r="AK19" i="11"/>
  <c r="AK20" i="11"/>
  <c r="AK21" i="11"/>
  <c r="AK22" i="11"/>
  <c r="AK23" i="11"/>
  <c r="AK24" i="11"/>
  <c r="AK8" i="11"/>
  <c r="AL8" i="11" s="1"/>
  <c r="R4" i="25"/>
  <c r="R5" i="25"/>
  <c r="R6" i="25"/>
  <c r="R7" i="25"/>
  <c r="R8" i="25"/>
  <c r="R9" i="25"/>
  <c r="R10" i="25"/>
  <c r="R11" i="25"/>
  <c r="AK16" i="11" s="1"/>
  <c r="R12" i="25"/>
  <c r="R13" i="25"/>
  <c r="R14" i="25"/>
  <c r="R15" i="25"/>
  <c r="R16" i="25"/>
  <c r="R17" i="25"/>
  <c r="R18" i="25"/>
  <c r="R19" i="25"/>
  <c r="R3" i="25"/>
  <c r="N5" i="25"/>
  <c r="N4" i="25"/>
  <c r="N3" i="25"/>
  <c r="V45" i="25"/>
  <c r="U45" i="25"/>
  <c r="T45" i="25"/>
  <c r="V44" i="25"/>
  <c r="U44" i="25"/>
  <c r="T44" i="25"/>
  <c r="V43" i="25"/>
  <c r="U43" i="25"/>
  <c r="T43" i="25"/>
  <c r="V42" i="25"/>
  <c r="U42" i="25"/>
  <c r="T42" i="25"/>
  <c r="V41" i="25"/>
  <c r="U41" i="25"/>
  <c r="T41" i="25"/>
  <c r="V40" i="25"/>
  <c r="U40" i="25"/>
  <c r="T40" i="25"/>
  <c r="V39" i="25"/>
  <c r="U39" i="25"/>
  <c r="T39" i="25"/>
  <c r="V38" i="25"/>
  <c r="U38" i="25"/>
  <c r="T38" i="25"/>
  <c r="V37" i="25"/>
  <c r="U37" i="25"/>
  <c r="T37" i="25"/>
  <c r="V36" i="25"/>
  <c r="U36" i="25"/>
  <c r="T36" i="25"/>
  <c r="V35" i="25"/>
  <c r="U35" i="25"/>
  <c r="T35" i="25"/>
  <c r="V34" i="25"/>
  <c r="U34" i="25"/>
  <c r="T34" i="25"/>
  <c r="V33" i="25"/>
  <c r="U33" i="25"/>
  <c r="T33" i="25"/>
  <c r="V32" i="25"/>
  <c r="U32" i="25"/>
  <c r="T32" i="25"/>
  <c r="V31" i="25"/>
  <c r="U31" i="25"/>
  <c r="T31" i="25"/>
  <c r="V30" i="25"/>
  <c r="U30" i="25"/>
  <c r="T30" i="25"/>
  <c r="V29" i="25"/>
  <c r="U29" i="25"/>
  <c r="T29" i="25"/>
  <c r="V28" i="25"/>
  <c r="U28" i="25"/>
  <c r="T28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V23" i="25"/>
  <c r="U23" i="25"/>
  <c r="T23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V18" i="25"/>
  <c r="U18" i="25"/>
  <c r="T18" i="25"/>
  <c r="V17" i="25"/>
  <c r="U17" i="25"/>
  <c r="T17" i="25"/>
  <c r="V16" i="25"/>
  <c r="U16" i="25"/>
  <c r="T16" i="25"/>
  <c r="V15" i="25"/>
  <c r="U15" i="25"/>
  <c r="T15" i="25"/>
  <c r="V14" i="25"/>
  <c r="U14" i="25"/>
  <c r="T14" i="25"/>
  <c r="V13" i="25"/>
  <c r="U13" i="25"/>
  <c r="T13" i="25"/>
  <c r="V12" i="25"/>
  <c r="U12" i="25"/>
  <c r="T12" i="25"/>
  <c r="V11" i="25"/>
  <c r="U11" i="25"/>
  <c r="T11" i="25"/>
  <c r="V10" i="25"/>
  <c r="U10" i="25"/>
  <c r="T10" i="25"/>
  <c r="V9" i="25"/>
  <c r="U9" i="25"/>
  <c r="T9" i="25"/>
  <c r="V8" i="25"/>
  <c r="U8" i="25"/>
  <c r="T8" i="25"/>
  <c r="V7" i="25"/>
  <c r="U7" i="25"/>
  <c r="T7" i="25"/>
  <c r="V6" i="25"/>
  <c r="U6" i="25"/>
  <c r="T6" i="25"/>
  <c r="V5" i="25"/>
  <c r="U5" i="25"/>
  <c r="T5" i="25"/>
  <c r="M5" i="25"/>
  <c r="V4" i="25"/>
  <c r="U4" i="25"/>
  <c r="T4" i="25"/>
  <c r="M4" i="25"/>
  <c r="M3" i="25"/>
  <c r="T20" i="23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R3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R64" i="11" s="1"/>
  <c r="V18" i="24"/>
  <c r="U18" i="24"/>
  <c r="T18" i="24"/>
  <c r="R18" i="24"/>
  <c r="V17" i="24"/>
  <c r="U17" i="24"/>
  <c r="T17" i="24"/>
  <c r="R17" i="24"/>
  <c r="R62" i="11" s="1"/>
  <c r="V16" i="24"/>
  <c r="U16" i="24"/>
  <c r="T16" i="24"/>
  <c r="R16" i="24"/>
  <c r="R61" i="11" s="1"/>
  <c r="V15" i="24"/>
  <c r="U15" i="24"/>
  <c r="T15" i="24"/>
  <c r="R15" i="24"/>
  <c r="R60" i="11" s="1"/>
  <c r="V14" i="24"/>
  <c r="U14" i="24"/>
  <c r="T14" i="24"/>
  <c r="R14" i="24"/>
  <c r="R59" i="11" s="1"/>
  <c r="V13" i="24"/>
  <c r="U13" i="24"/>
  <c r="T13" i="24"/>
  <c r="R13" i="24"/>
  <c r="R58" i="11" s="1"/>
  <c r="V12" i="24"/>
  <c r="U12" i="24"/>
  <c r="T12" i="24"/>
  <c r="R12" i="24"/>
  <c r="R57" i="11" s="1"/>
  <c r="V11" i="24"/>
  <c r="U11" i="24"/>
  <c r="T11" i="24"/>
  <c r="R11" i="24"/>
  <c r="V10" i="24"/>
  <c r="U10" i="24"/>
  <c r="T10" i="24"/>
  <c r="R10" i="24"/>
  <c r="V9" i="24"/>
  <c r="U9" i="24"/>
  <c r="T9" i="24"/>
  <c r="R9" i="24"/>
  <c r="R54" i="11" s="1"/>
  <c r="V8" i="24"/>
  <c r="U8" i="24"/>
  <c r="T8" i="24"/>
  <c r="V7" i="24"/>
  <c r="U7" i="24"/>
  <c r="T7" i="24"/>
  <c r="R7" i="24"/>
  <c r="R52" i="11" s="1"/>
  <c r="V6" i="24"/>
  <c r="U6" i="24"/>
  <c r="T6" i="24"/>
  <c r="R6" i="24"/>
  <c r="R51" i="11" s="1"/>
  <c r="V5" i="24"/>
  <c r="U5" i="24"/>
  <c r="T5" i="24"/>
  <c r="R5" i="24"/>
  <c r="R50" i="11" s="1"/>
  <c r="M5" i="24"/>
  <c r="V4" i="24"/>
  <c r="U4" i="24"/>
  <c r="T4" i="24"/>
  <c r="R4" i="24"/>
  <c r="R49" i="11" s="1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R56" i="11" l="1"/>
  <c r="R55" i="11"/>
  <c r="S55" i="11" s="1"/>
  <c r="R63" i="11"/>
  <c r="S63" i="11" s="1"/>
  <c r="R53" i="11"/>
  <c r="S53" i="11" s="1"/>
  <c r="N9" i="25"/>
  <c r="N10" i="25"/>
  <c r="N8" i="25"/>
  <c r="S61" i="11"/>
  <c r="R48" i="11"/>
  <c r="S48" i="11" s="1"/>
  <c r="S60" i="11"/>
  <c r="S52" i="11"/>
  <c r="S59" i="11"/>
  <c r="S51" i="11"/>
  <c r="S58" i="11"/>
  <c r="S50" i="11"/>
  <c r="S57" i="11"/>
  <c r="S49" i="11"/>
  <c r="S56" i="11"/>
  <c r="S64" i="11"/>
  <c r="S62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2" i="11" s="1"/>
  <c r="W32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4" i="11" s="1"/>
  <c r="W34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0" i="11" s="1"/>
  <c r="W40" i="11" s="1"/>
  <c r="AH17" i="11"/>
  <c r="O32" i="4"/>
  <c r="AH24" i="11"/>
  <c r="AH8" i="11"/>
  <c r="AH11" i="11"/>
  <c r="R31" i="11"/>
  <c r="V41" i="11" s="1"/>
  <c r="W41" i="11" s="1"/>
  <c r="AH15" i="11"/>
  <c r="R35" i="11"/>
  <c r="V36" i="11" s="1"/>
  <c r="W36" i="11" s="1"/>
  <c r="AH10" i="11"/>
  <c r="R30" i="11"/>
  <c r="V35" i="11" s="1"/>
  <c r="W35" i="11" s="1"/>
  <c r="AH19" i="11"/>
  <c r="R39" i="11"/>
  <c r="V31" i="11" s="1"/>
  <c r="W31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3" i="11" s="1"/>
  <c r="W33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<sst xmlns="http://schemas.openxmlformats.org/spreadsheetml/2006/main" count="2663" uniqueCount="201">
  <si>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</si>
  <si>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</si>
  <si>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</si>
  <si>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</si>
  <si>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</si>
  <si>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</si>
  <si>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</si>
  <si>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</si>
  <si>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</si>
  <si>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</si>
  <si>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</si>
  <si>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</si>
  <si>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</si>
  <si>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</si>
  <si>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</si>
  <si>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</si>
  <si>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</si>
  <si>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</si>
  <si>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</si>
  <si>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</si>
  <si>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</si>
  <si>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</si>
  <si>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</si>
  <si>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</si>
  <si>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</si>
  <si>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</si>
  <si>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</si>
  <si>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</si>
  <si>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</si>
  <si>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</si>
  <si>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</si>
  <si>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</si>
  <si>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</si>
  <si>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</si>
  <si>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</si>
  <si>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</si>
  <si>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</si>
  <si>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</si>
  <si>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</si>
  <si>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</si>
  <si>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</si>
  <si>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</si>
  <si>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</si>
  <si>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</si>
  <si>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</si>
  <si>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</si>
  <si>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</si>
  <si>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</si>
  <si>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</si>
  <si>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</si>
  <si>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</si>
  <si>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</si>
  <si>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</si>
  <si>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</si>
  <si>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</si>
  <si>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</si>
  <si>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</si>
  <si>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</si>
  <si>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</si>
  <si>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</si>
  <si>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</si>
  <si>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</si>
  <si>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</si>
  <si>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</si>
  <si>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</si>
  <si>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</si>
  <si>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</si>
  <si>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</si>
  <si>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</si>
  <si>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</si>
  <si>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</si>
  <si>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</si>
  <si>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</si>
  <si>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</si>
  <si>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</si>
  <si>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</si>
  <si>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</si>
  <si>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</si>
  <si>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</si>
  <si>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</si>
  <si>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</si>
  <si>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</si>
  <si>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</si>
  <si>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</si>
  <si>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</si>
  <si>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</si>
  <si>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</si>
  <si>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</si>
  <si>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</si>
  <si>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</si>
  <si>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</si>
  <si>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</si>
  <si>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</si>
  <si>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</si>
  <si>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</si>
  <si>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</si>
  <si>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</si>
  <si>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</si>
  <si>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</si>
  <si>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</si>
  <si>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</si>
  <si>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</si>
  <si>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</si>
  <si>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</si>
  <si>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</si>
  <si>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</si>
  <si>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</si>
  <si>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</si>
  <si>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</si>
  <si>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</si>
  <si>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</si>
  <si>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</si>
  <si>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</si>
  <si>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</si>
  <si>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</si>
  <si>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</si>
  <si>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</si>
  <si>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</si>
  <si>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</si>
  <si>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</si>
  <si>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</si>
  <si>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</si>
  <si>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</si>
  <si>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</si>
  <si>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</si>
  <si>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</si>
  <si>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</si>
  <si>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</si>
  <si>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</si>
  <si>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</si>
  <si>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</si>
  <si>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</si>
  <si>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</si>
  <si>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</si>
  <si>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</si>
  <si>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</si>
  <si>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</si>
  <si>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</si>
  <si>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</si>
  <si>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</si>
  <si>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</si>
  <si>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</si>
  <si>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</si>
  <si>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</si>
  <si>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</si>
  <si>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</si>
  <si>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</si>
  <si>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</si>
  <si>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</si>
  <si>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</si>
  <si>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</si>
  <si>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</si>
  <si>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</si>
  <si>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</si>
  <si>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</si>
  <si>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</si>
  <si>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</si>
  <si>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</si>
  <si>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</si>
  <si>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</si>
  <si>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</si>
  <si>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</si>
  <si>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</si>
  <si>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</si>
  <si>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</si>
  <si>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</si>
  <si>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</si>
  <si>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</si>
  <si>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</si>
  <si>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</si>
  <si>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</si>
  <si>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</si>
  <si>
    <t>GRAND FINALE</t>
  </si>
  <si>
    <t>Base Scoring Table</t>
  </si>
  <si>
    <t>Game 1</t>
  </si>
  <si>
    <t>Game 2</t>
  </si>
  <si>
    <t>Game 3</t>
  </si>
  <si>
    <t>Game 4</t>
  </si>
  <si>
    <t>Game 6</t>
  </si>
  <si>
    <t>Game 7</t>
  </si>
  <si>
    <t>Game 8</t>
  </si>
  <si>
    <t>Game 10</t>
  </si>
  <si>
    <t>Game 11</t>
  </si>
  <si>
    <t>Game 12</t>
  </si>
  <si>
    <t>Game 13</t>
  </si>
  <si>
    <t>Game 14</t>
  </si>
  <si>
    <t>Scorer 1</t>
  </si>
  <si>
    <t>Scorer 2</t>
  </si>
  <si>
    <t>Scorer 3</t>
  </si>
  <si>
    <t>Scorer 4</t>
  </si>
  <si>
    <t>Scorer 5</t>
  </si>
  <si>
    <t>WW/LG</t>
  </si>
  <si>
    <t>WW/5M</t>
  </si>
  <si>
    <t>5M/LG</t>
  </si>
  <si>
    <t>5M/WW</t>
  </si>
  <si>
    <t>Game 5 B</t>
  </si>
  <si>
    <t>Game 9 B</t>
  </si>
  <si>
    <t>SaM</t>
  </si>
  <si>
    <t>GOLD MEDAL</t>
  </si>
  <si>
    <t>LG/5M</t>
  </si>
  <si>
    <t>LG/WW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</si>
</sst>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16" fontId="0" fillId="0" borderId="0" xfId="0" applyNumberFormat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0" xfId="0" applyBorder="1"/>
    <xf numFmtId="0" fontId="0" fillId="0" borderId="10" xfId="0" applyFont="1" applyFill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8" headerRowBorderDxfId="47" tableBorderDxfId="46" totalsRowBorderDxfId="45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4"/>
    <tableColumn id="2" xr3:uid="{7BE2DD7D-041B-42D3-BEF3-83231555EB12}" name="Average" dataDxfId="43"/>
    <tableColumn id="3" xr3:uid="{3EA0A844-2FB2-4CD6-86BD-277AC59FE2B4}" name="NBA Equivalent" dataDxfId="42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1" dataDxfId="40">
  <autoFilter ref="P47:S64" xr:uid="{F8982B4E-394E-4597-BB61-FB3978A2E716}"/>
  <tableColumns count="4">
    <tableColumn id="1" xr3:uid="{77E40B08-4007-4738-93D3-54CC435FE819}" name="Name" dataDxfId="39"/>
    <tableColumn id="2" xr3:uid="{7A615418-2452-4FAE-A69F-C6EC06A62E87}" name="Regular" dataDxfId="38">
      <calculatedColumnFormula>(SUM(Q8,U8,Y8,AC8,AG8))/(SUM($Q$5,$U$5,$Y$5,$AC$5,$AG$5))</calculatedColumnFormula>
    </tableColumn>
    <tableColumn id="3" xr3:uid="{8C226EA4-BE63-46ED-A0A9-7C78655BD159}" name="Finals" dataDxfId="37">
      <calculatedColumnFormula>AK8/AK$5</calculatedColumnFormula>
    </tableColumn>
    <tableColumn id="4" xr3:uid="{765ED50C-D15E-4FB4-B8A0-EFA981698530}" name="Change" dataDxfId="36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opLeftCell="D1" zoomScale="55" zoomScaleNormal="55" workbookViewId="0">
      <selection activeCell="W28" sqref="W28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3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2'!$R3)+('Grand Finale'!$R3)</f>
        <v>16</v>
      </c>
      <c r="AL8" s="36">
        <f>AK8/(AK$5-0.5)</f>
        <v>6.4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2'!$R4)+('Grand Finale'!$R4)</f>
        <v>20</v>
      </c>
      <c r="AL9" s="36">
        <f t="shared" ref="AL9:AL24" si="8">AK9/AK$5</f>
        <v>6.666666666666667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2'!$R5)+('Grand Finale'!$R5)</f>
        <v>22</v>
      </c>
      <c r="AL10" s="36">
        <f t="shared" si="8"/>
        <v>7.333333333333333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2'!$R6)+('Grand Finale'!$R6)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2'!$R7)+('Grand Finale'!$R7)</f>
        <v>1</v>
      </c>
      <c r="AL12" s="36">
        <f t="shared" si="8"/>
        <v>0.33333333333333331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2'!$R8)+('Grand Finale'!$R8)</f>
        <v>10</v>
      </c>
      <c r="AL13" s="36">
        <f t="shared" si="8"/>
        <v>3.3333333333333335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2'!$R9)+('Grand Finale'!$R9)</f>
        <v>10</v>
      </c>
      <c r="AL14" s="36">
        <f t="shared" si="8"/>
        <v>3.3333333333333335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2'!$R10)+('Grand Finale'!$R10)</f>
        <v>16</v>
      </c>
      <c r="AL15" s="36">
        <f t="shared" si="8"/>
        <v>5.333333333333333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2'!$R11)+('Grand Finale'!$R11)</f>
        <v>3</v>
      </c>
      <c r="AL16" s="36">
        <f t="shared" si="8"/>
        <v>1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2'!$R12)+('Grand Finale'!$R12)</f>
        <v>2</v>
      </c>
      <c r="AL17" s="36">
        <f t="shared" si="8"/>
        <v>0.66666666666666663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2'!$R13)+('Grand Finale'!$R13)</f>
        <v>2</v>
      </c>
      <c r="AL18" s="36">
        <f t="shared" si="8"/>
        <v>0.66666666666666663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2'!$R14)+('Grand Finale'!$R14)</f>
        <v>19</v>
      </c>
      <c r="AL19" s="36">
        <f t="shared" si="8"/>
        <v>6.333333333333333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2'!$R15)+('Grand Finale'!$R15)</f>
        <v>18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2'!$R16)+('Grand Finale'!$R16)</f>
        <v>3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2'!$R17)+('Grand Finale'!$R17)</f>
        <v>3</v>
      </c>
      <c r="AL22" s="36">
        <f t="shared" si="8"/>
        <v>1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2'!$R18)+('Grand Finale'!$R18)</f>
        <v>0</v>
      </c>
      <c r="AL23" s="36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2'!$R19)+('Grand Finale'!$R19)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20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49</v>
      </c>
      <c r="R28" s="38">
        <f>Q28/(Q26-0.5)</f>
        <v>2.5128205128205128</v>
      </c>
      <c r="T28" t="s">
        <v>97</v>
      </c>
      <c r="U28" s="25" t="s">
        <v>18</v>
      </c>
      <c r="V28" s="26">
        <f>$R$28</f>
        <v>2.5128205128205128</v>
      </c>
      <c r="W28" s="27">
        <f>Table1[[#This Row],[Average]]/($I$6/3)*100</f>
        <v>49.865309787488776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7" t="s">
        <v>19</v>
      </c>
      <c r="Q29" s="37">
        <f t="shared" ref="Q29:Q44" si="20">SUM(Q9,U9,Y9,AC9,AG9,AK9)</f>
        <v>34</v>
      </c>
      <c r="R29" s="38">
        <f>Q29/(Q$26-3)</f>
        <v>2</v>
      </c>
      <c r="T29" t="s">
        <v>98</v>
      </c>
      <c r="U29" s="19" t="s">
        <v>9</v>
      </c>
      <c r="V29" s="20">
        <f>R$34</f>
        <v>2.204301075268817</v>
      </c>
      <c r="W29" s="21">
        <f>Table1[[#This Row],[Average]]/($I$6/3)*100</f>
        <v>43.742939625957071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7" t="s">
        <v>13</v>
      </c>
      <c r="Q30" s="37">
        <f t="shared" si="20"/>
        <v>32</v>
      </c>
      <c r="R30" s="38">
        <f t="shared" ref="R30:R43" si="21">Q30/Q$26</f>
        <v>1.6</v>
      </c>
      <c r="T30" t="s">
        <v>99</v>
      </c>
      <c r="U30" s="22" t="s">
        <v>3</v>
      </c>
      <c r="V30" s="23">
        <f>R$40</f>
        <v>2.2000000000000002</v>
      </c>
      <c r="W30" s="24">
        <f>Table1[[#This Row],[Average]]/($I$6/3)*100</f>
        <v>43.657587548638141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7" t="s">
        <v>16</v>
      </c>
      <c r="Q31" s="37">
        <f t="shared" si="20"/>
        <v>6</v>
      </c>
      <c r="R31" s="38">
        <f t="shared" si="21"/>
        <v>0.3</v>
      </c>
      <c r="T31" t="s">
        <v>100</v>
      </c>
      <c r="U31" s="22" t="s">
        <v>4</v>
      </c>
      <c r="V31" s="23">
        <f>R$39</f>
        <v>2.2000000000000002</v>
      </c>
      <c r="W31" s="24">
        <f>Table1[[#This Row],[Average]]/($I$6/3)*100</f>
        <v>43.657587548638141</v>
      </c>
    </row>
    <row r="32" spans="2:38" x14ac:dyDescent="0.45">
      <c r="P32" s="37" t="s">
        <v>15</v>
      </c>
      <c r="Q32" s="37">
        <f t="shared" si="20"/>
        <v>3</v>
      </c>
      <c r="R32" s="38">
        <f t="shared" si="21"/>
        <v>0.15</v>
      </c>
      <c r="T32" t="s">
        <v>101</v>
      </c>
      <c r="U32" s="19" t="s">
        <v>12</v>
      </c>
      <c r="V32" s="20">
        <f>R$33</f>
        <v>2.1</v>
      </c>
      <c r="W32" s="21">
        <f>Table1[[#This Row],[Average]]/($I$6/3)*100</f>
        <v>41.673151750972764</v>
      </c>
      <c r="Y32" t="s">
        <v>138</v>
      </c>
    </row>
    <row r="33" spans="8:27" x14ac:dyDescent="0.45">
      <c r="P33" s="37" t="s">
        <v>12</v>
      </c>
      <c r="Q33" s="37">
        <f t="shared" si="20"/>
        <v>42</v>
      </c>
      <c r="R33" s="38">
        <f>Q33/Q26</f>
        <v>2.1</v>
      </c>
      <c r="T33" t="s">
        <v>102</v>
      </c>
      <c r="U33" s="22" t="s">
        <v>19</v>
      </c>
      <c r="V33" s="23">
        <f>$R$29</f>
        <v>2</v>
      </c>
      <c r="W33" s="24">
        <f>Table1[[#This Row],[Average]]/($I$6/3)*100</f>
        <v>39.688715953307394</v>
      </c>
      <c r="Y33" t="s">
        <v>137</v>
      </c>
    </row>
    <row r="34" spans="8:27" x14ac:dyDescent="0.45">
      <c r="P34" s="37" t="s">
        <v>9</v>
      </c>
      <c r="Q34" s="37">
        <f t="shared" si="20"/>
        <v>41</v>
      </c>
      <c r="R34" s="38">
        <f>Q34/(Q$26-1.4)</f>
        <v>2.204301075268817</v>
      </c>
      <c r="T34" t="s">
        <v>103</v>
      </c>
      <c r="U34" s="25" t="s">
        <v>2</v>
      </c>
      <c r="V34" s="26">
        <f>R$41</f>
        <v>1.75</v>
      </c>
      <c r="W34" s="27">
        <f>Table1[[#This Row],[Average]]/($I$6/3)*100</f>
        <v>34.72762645914397</v>
      </c>
    </row>
    <row r="35" spans="8:27" x14ac:dyDescent="0.45">
      <c r="P35" s="37" t="s">
        <v>8</v>
      </c>
      <c r="Q35" s="37">
        <f t="shared" si="20"/>
        <v>26</v>
      </c>
      <c r="R35" s="38">
        <f t="shared" si="21"/>
        <v>1.3</v>
      </c>
      <c r="T35" t="s">
        <v>104</v>
      </c>
      <c r="U35" s="19" t="s">
        <v>13</v>
      </c>
      <c r="V35" s="20">
        <f>R$30</f>
        <v>1.6</v>
      </c>
      <c r="W35" s="21">
        <f>Table1[[#This Row],[Average]]/($I$6/3)*100</f>
        <v>31.750972762645919</v>
      </c>
    </row>
    <row r="36" spans="8:27" x14ac:dyDescent="0.45">
      <c r="P36" s="37" t="s">
        <v>7</v>
      </c>
      <c r="Q36" s="37">
        <f t="shared" si="20"/>
        <v>10</v>
      </c>
      <c r="R36" s="38">
        <f t="shared" si="21"/>
        <v>0.5</v>
      </c>
      <c r="T36" t="s">
        <v>105</v>
      </c>
      <c r="U36" s="19" t="s">
        <v>8</v>
      </c>
      <c r="V36" s="20">
        <f>R$35</f>
        <v>1.3</v>
      </c>
      <c r="W36" s="21">
        <f>Table1[[#This Row],[Average]]/($I$6/3)*100</f>
        <v>25.79766536964981</v>
      </c>
    </row>
    <row r="37" spans="8:27" x14ac:dyDescent="0.45">
      <c r="P37" s="37" t="s">
        <v>6</v>
      </c>
      <c r="Q37" s="37">
        <f t="shared" si="20"/>
        <v>7</v>
      </c>
      <c r="R37" s="38">
        <f t="shared" si="21"/>
        <v>0.35</v>
      </c>
      <c r="T37" t="s">
        <v>106</v>
      </c>
      <c r="U37" s="25" t="s">
        <v>61</v>
      </c>
      <c r="V37" s="26">
        <f>R$44</f>
        <v>0.66666666666666663</v>
      </c>
      <c r="W37" s="27">
        <f>Table1[[#This Row],[Average]]/($I$6/3)*100</f>
        <v>13.229571984435799</v>
      </c>
    </row>
    <row r="38" spans="8:27" x14ac:dyDescent="0.45">
      <c r="P38" s="37" t="s">
        <v>5</v>
      </c>
      <c r="Q38" s="37">
        <f t="shared" si="20"/>
        <v>6</v>
      </c>
      <c r="R38" s="38">
        <f t="shared" si="21"/>
        <v>0.3</v>
      </c>
      <c r="T38" t="s">
        <v>107</v>
      </c>
      <c r="U38" s="22" t="s">
        <v>1</v>
      </c>
      <c r="V38" s="23">
        <f>R$42</f>
        <v>0.5</v>
      </c>
      <c r="W38" s="24">
        <f>Table1[[#This Row],[Average]]/($I$6/3)*100</f>
        <v>9.9221789883268485</v>
      </c>
    </row>
    <row r="39" spans="8:27" x14ac:dyDescent="0.45">
      <c r="H39" t="s">
        <v>170</v>
      </c>
      <c r="P39" s="37" t="s">
        <v>4</v>
      </c>
      <c r="Q39" s="37">
        <f t="shared" si="20"/>
        <v>44</v>
      </c>
      <c r="R39" s="38">
        <f t="shared" si="21"/>
        <v>2.2000000000000002</v>
      </c>
      <c r="T39" t="s">
        <v>108</v>
      </c>
      <c r="U39" s="19" t="s">
        <v>7</v>
      </c>
      <c r="V39" s="20">
        <f>R$36</f>
        <v>0.5</v>
      </c>
      <c r="W39" s="21">
        <f>Table1[[#This Row],[Average]]/($I$6/3)*100</f>
        <v>9.9221789883268485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0"/>
        <v>44</v>
      </c>
      <c r="R40" s="38">
        <f t="shared" si="21"/>
        <v>2.2000000000000002</v>
      </c>
      <c r="T40" t="s">
        <v>109</v>
      </c>
      <c r="U40" s="19" t="s">
        <v>6</v>
      </c>
      <c r="V40" s="20">
        <f>R$37</f>
        <v>0.35</v>
      </c>
      <c r="W40" s="21">
        <f>Table1[[#This Row],[Average]]/($I$6/3)*100</f>
        <v>6.945525291828794</v>
      </c>
    </row>
    <row r="41" spans="8:27" x14ac:dyDescent="0.45">
      <c r="H41" t="s">
        <v>14</v>
      </c>
      <c r="P41" s="37" t="s">
        <v>2</v>
      </c>
      <c r="Q41" s="37">
        <f t="shared" si="20"/>
        <v>35</v>
      </c>
      <c r="R41" s="38">
        <f t="shared" si="21"/>
        <v>1.75</v>
      </c>
      <c r="T41" t="s">
        <v>110</v>
      </c>
      <c r="U41" s="25" t="s">
        <v>16</v>
      </c>
      <c r="V41" s="26">
        <f>R$31</f>
        <v>0.3</v>
      </c>
      <c r="W41" s="27">
        <f>Table1[[#This Row],[Average]]/($I$6/3)*100</f>
        <v>5.9533073929961082</v>
      </c>
    </row>
    <row r="42" spans="8:27" x14ac:dyDescent="0.45">
      <c r="H42" t="s">
        <v>11</v>
      </c>
      <c r="P42" s="37" t="s">
        <v>1</v>
      </c>
      <c r="Q42" s="37">
        <f t="shared" si="20"/>
        <v>10</v>
      </c>
      <c r="R42" s="38">
        <f t="shared" si="21"/>
        <v>0.5</v>
      </c>
      <c r="T42" t="s">
        <v>111</v>
      </c>
      <c r="U42" s="22" t="s">
        <v>5</v>
      </c>
      <c r="V42" s="23">
        <f>R$38</f>
        <v>0.3</v>
      </c>
      <c r="W42" s="24">
        <f>Table1[[#This Row],[Average]]/($I$6/3)*100</f>
        <v>5.9533073929961082</v>
      </c>
    </row>
    <row r="43" spans="8:27" x14ac:dyDescent="0.45">
      <c r="H43" t="s">
        <v>10</v>
      </c>
      <c r="P43" s="37" t="s">
        <v>0</v>
      </c>
      <c r="Q43" s="37">
        <f t="shared" si="20"/>
        <v>3</v>
      </c>
      <c r="R43" s="38">
        <f t="shared" si="21"/>
        <v>0.15</v>
      </c>
      <c r="T43" t="s">
        <v>112</v>
      </c>
      <c r="U43" s="25" t="s">
        <v>0</v>
      </c>
      <c r="V43" s="26">
        <f>R$43</f>
        <v>0.15</v>
      </c>
      <c r="W43" s="27">
        <f>Table1[[#This Row],[Average]]/($I$6/3)*100</f>
        <v>2.9766536964980541</v>
      </c>
    </row>
    <row r="44" spans="8:27" x14ac:dyDescent="0.45">
      <c r="P44" s="37" t="s">
        <v>61</v>
      </c>
      <c r="Q44" s="37">
        <f t="shared" si="20"/>
        <v>10</v>
      </c>
      <c r="R44" s="38">
        <f>Q44/(Q$26-5)</f>
        <v>0.66666666666666663</v>
      </c>
      <c r="T44" t="s">
        <v>113</v>
      </c>
      <c r="U44" s="28" t="s">
        <v>15</v>
      </c>
      <c r="V44" s="29">
        <f>R$32</f>
        <v>0.15</v>
      </c>
      <c r="W44" s="30">
        <f>Table1[[#This Row],[Average]]/($I$6/3)*100</f>
        <v>2.9766536964980541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8:27" x14ac:dyDescent="0.45">
      <c r="P48" s="37" t="s">
        <v>18</v>
      </c>
      <c r="Q48" s="39">
        <f t="shared" ref="Q48:Q64" si="22">(SUM(Q8,U8,Y8,AC8,AG8))/(SUM($Q$5,$U$5,$Y$5,$AC$5,$AG$5))</f>
        <v>1.9411764705882353</v>
      </c>
      <c r="R48" s="39">
        <f>AK8/(AK$5-0.5)</f>
        <v>6.4</v>
      </c>
      <c r="S48" s="39">
        <f>Table2[[#This Row],[Finals]]-Table2[[#This Row],[Regular]]</f>
        <v>4.4588235294117649</v>
      </c>
      <c r="U48" t="s">
        <v>124</v>
      </c>
    </row>
    <row r="49" spans="16:21" x14ac:dyDescent="0.45">
      <c r="P49" s="37" t="s">
        <v>19</v>
      </c>
      <c r="Q49" s="39">
        <f t="shared" si="22"/>
        <v>0.82352941176470584</v>
      </c>
      <c r="R49" s="39">
        <f t="shared" ref="R49:R64" si="23">AK9/AK$5</f>
        <v>6.666666666666667</v>
      </c>
      <c r="S49" s="39">
        <f>Table2[[#This Row],[Finals]]-Table2[[#This Row],[Regular]]</f>
        <v>5.8431372549019613</v>
      </c>
    </row>
    <row r="50" spans="16:21" x14ac:dyDescent="0.45">
      <c r="P50" s="37" t="s">
        <v>13</v>
      </c>
      <c r="Q50" s="39">
        <f t="shared" si="22"/>
        <v>0.58823529411764708</v>
      </c>
      <c r="R50" s="39">
        <f t="shared" si="23"/>
        <v>7.333333333333333</v>
      </c>
      <c r="S50" s="39">
        <f>Table2[[#This Row],[Finals]]-Table2[[#This Row],[Regular]]</f>
        <v>6.7450980392156863</v>
      </c>
    </row>
    <row r="51" spans="16:21" x14ac:dyDescent="0.45">
      <c r="P51" s="37" t="s">
        <v>16</v>
      </c>
      <c r="Q51" s="39">
        <f t="shared" si="22"/>
        <v>0.35294117647058826</v>
      </c>
      <c r="R51" s="39">
        <f t="shared" si="23"/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 t="shared" si="22"/>
        <v>0.11764705882352941</v>
      </c>
      <c r="R52" s="39">
        <f t="shared" si="23"/>
        <v>0.33333333333333331</v>
      </c>
      <c r="S52" s="39">
        <f>Table2[[#This Row],[Finals]]-Table2[[#This Row],[Regular]]</f>
        <v>0.2156862745098039</v>
      </c>
    </row>
    <row r="53" spans="16:21" x14ac:dyDescent="0.45">
      <c r="P53" s="37" t="s">
        <v>12</v>
      </c>
      <c r="Q53" s="39">
        <f t="shared" si="22"/>
        <v>1.8823529411764706</v>
      </c>
      <c r="R53" s="39">
        <f t="shared" si="23"/>
        <v>3.3333333333333335</v>
      </c>
      <c r="S53" s="39">
        <f>Table2[[#This Row],[Finals]]-Table2[[#This Row],[Regular]]</f>
        <v>1.4509803921568629</v>
      </c>
    </row>
    <row r="54" spans="16:21" x14ac:dyDescent="0.45">
      <c r="P54" s="37" t="s">
        <v>9</v>
      </c>
      <c r="Q54" s="39">
        <f t="shared" si="22"/>
        <v>1.8235294117647058</v>
      </c>
      <c r="R54" s="39">
        <f t="shared" si="23"/>
        <v>3.3333333333333335</v>
      </c>
      <c r="S54" s="39">
        <f>Table2[[#This Row],[Finals]]-Table2[[#This Row],[Regular]]</f>
        <v>1.5098039215686276</v>
      </c>
    </row>
    <row r="55" spans="16:21" x14ac:dyDescent="0.45">
      <c r="P55" s="37" t="s">
        <v>8</v>
      </c>
      <c r="Q55" s="39">
        <f t="shared" si="22"/>
        <v>0.58823529411764708</v>
      </c>
      <c r="R55" s="39">
        <f t="shared" si="23"/>
        <v>5.333333333333333</v>
      </c>
      <c r="S55" s="39">
        <f>Table2[[#This Row],[Finals]]-Table2[[#This Row],[Regular]]</f>
        <v>4.7450980392156863</v>
      </c>
      <c r="U55" s="14"/>
    </row>
    <row r="56" spans="16:21" x14ac:dyDescent="0.45">
      <c r="P56" s="37" t="s">
        <v>7</v>
      </c>
      <c r="Q56" s="39">
        <f t="shared" si="22"/>
        <v>0.41176470588235292</v>
      </c>
      <c r="R56" s="39">
        <f t="shared" si="23"/>
        <v>1</v>
      </c>
      <c r="S56" s="39">
        <f>Table2[[#This Row],[Finals]]-Table2[[#This Row],[Regular]]</f>
        <v>0.58823529411764708</v>
      </c>
    </row>
    <row r="57" spans="16:21" x14ac:dyDescent="0.45">
      <c r="P57" s="37" t="s">
        <v>6</v>
      </c>
      <c r="Q57" s="39">
        <f t="shared" si="22"/>
        <v>0.29411764705882354</v>
      </c>
      <c r="R57" s="39">
        <f t="shared" si="23"/>
        <v>0.66666666666666663</v>
      </c>
      <c r="S57" s="39">
        <f>Table2[[#This Row],[Finals]]-Table2[[#This Row],[Regular]]</f>
        <v>0.37254901960784309</v>
      </c>
    </row>
    <row r="58" spans="16:21" x14ac:dyDescent="0.45">
      <c r="P58" s="37" t="s">
        <v>5</v>
      </c>
      <c r="Q58" s="39">
        <f t="shared" si="22"/>
        <v>0.23529411764705882</v>
      </c>
      <c r="R58" s="39">
        <f t="shared" si="23"/>
        <v>0.66666666666666663</v>
      </c>
      <c r="S58" s="39">
        <f>Table2[[#This Row],[Finals]]-Table2[[#This Row],[Regular]]</f>
        <v>0.43137254901960781</v>
      </c>
    </row>
    <row r="59" spans="16:21" x14ac:dyDescent="0.45">
      <c r="P59" s="37" t="s">
        <v>4</v>
      </c>
      <c r="Q59" s="39">
        <f t="shared" si="22"/>
        <v>1.4705882352941178</v>
      </c>
      <c r="R59" s="39">
        <f t="shared" si="23"/>
        <v>6.333333333333333</v>
      </c>
      <c r="S59" s="39">
        <f>Table2[[#This Row],[Finals]]-Table2[[#This Row],[Regular]]</f>
        <v>4.8627450980392153</v>
      </c>
    </row>
    <row r="60" spans="16:21" x14ac:dyDescent="0.45">
      <c r="P60" s="37" t="s">
        <v>3</v>
      </c>
      <c r="Q60" s="39">
        <f t="shared" si="22"/>
        <v>1.5294117647058822</v>
      </c>
      <c r="R60" s="39">
        <f t="shared" si="23"/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 t="shared" si="22"/>
        <v>1.8823529411764706</v>
      </c>
      <c r="R61" s="39">
        <f t="shared" si="23"/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 t="shared" si="22"/>
        <v>0.41176470588235292</v>
      </c>
      <c r="R62" s="39">
        <f t="shared" si="23"/>
        <v>1</v>
      </c>
      <c r="S62" s="39">
        <f>Table2[[#This Row],[Finals]]-Table2[[#This Row],[Regular]]</f>
        <v>0.58823529411764708</v>
      </c>
    </row>
    <row r="63" spans="16:21" x14ac:dyDescent="0.45">
      <c r="P63" s="37" t="s">
        <v>0</v>
      </c>
      <c r="Q63" s="39">
        <f t="shared" si="22"/>
        <v>0.17647058823529413</v>
      </c>
      <c r="R63" s="39">
        <f t="shared" si="23"/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 t="shared" si="22"/>
        <v>0.58823529411764708</v>
      </c>
      <c r="R64" s="39">
        <f t="shared" si="23"/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50" priority="1" operator="less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J3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73A-D8E6-4EF7-8CA9-EAF1F9B980F0}">
  <dimension ref="B2:AM45"/>
  <sheetViews>
    <sheetView tabSelected="1" topLeftCell="L1" zoomScale="70" zoomScaleNormal="70" workbookViewId="0">
      <selection activeCell="AJ6" sqref="AJ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39" x14ac:dyDescent="0.45">
      <c r="B2" t="s">
        <v>33</v>
      </c>
      <c r="C2" s="42" t="s">
        <v>172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  <c r="X2" s="44" t="s">
        <v>173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2:39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0</v>
      </c>
      <c r="M3" s="1">
        <f>K3/(K3+L3)</f>
        <v>1</v>
      </c>
      <c r="N3">
        <f>K3+37.5</f>
        <v>38.5</v>
      </c>
      <c r="Q3" t="s">
        <v>18</v>
      </c>
      <c r="R3">
        <f>COUNTIF($Y$4:$AM$13, Q3)</f>
        <v>8</v>
      </c>
      <c r="S3" s="32"/>
      <c r="T3" s="2" t="s">
        <v>21</v>
      </c>
      <c r="U3" s="2" t="s">
        <v>17</v>
      </c>
      <c r="V3" s="2" t="s">
        <v>20</v>
      </c>
      <c r="X3" s="43"/>
      <c r="Y3" s="44" t="s">
        <v>174</v>
      </c>
      <c r="Z3" s="44" t="s">
        <v>175</v>
      </c>
      <c r="AA3" s="44" t="s">
        <v>176</v>
      </c>
      <c r="AB3" s="44" t="s">
        <v>177</v>
      </c>
      <c r="AC3" s="44" t="s">
        <v>195</v>
      </c>
      <c r="AD3" s="44" t="s">
        <v>178</v>
      </c>
      <c r="AE3" s="44" t="s">
        <v>179</v>
      </c>
      <c r="AF3" s="44" t="s">
        <v>180</v>
      </c>
      <c r="AG3" s="44" t="s">
        <v>196</v>
      </c>
      <c r="AH3" s="44" t="s">
        <v>181</v>
      </c>
      <c r="AI3" s="44" t="s">
        <v>182</v>
      </c>
      <c r="AJ3" s="44" t="s">
        <v>183</v>
      </c>
      <c r="AK3" s="44" t="s">
        <v>184</v>
      </c>
      <c r="AL3" s="44" t="s">
        <v>185</v>
      </c>
      <c r="AM3" s="44" t="s">
        <v>198</v>
      </c>
    </row>
    <row r="4" spans="2:39" x14ac:dyDescent="0.45">
      <c r="J4" t="s">
        <v>20</v>
      </c>
      <c r="K4">
        <v>4</v>
      </c>
      <c r="L4">
        <v>0</v>
      </c>
      <c r="M4" s="1">
        <f t="shared" ref="M4:M5" si="0">K4/(K4+L4)</f>
        <v>1</v>
      </c>
      <c r="N4">
        <f>K4+38</f>
        <v>42</v>
      </c>
      <c r="Q4" t="s">
        <v>19</v>
      </c>
      <c r="R4">
        <f t="shared" ref="R4:R19" si="1">COUNTIF($Y$4:$AM$13, Q4)</f>
        <v>11</v>
      </c>
      <c r="S4" s="32"/>
      <c r="T4" t="str">
        <f t="shared" ref="T4:T45" si="2">IF(AND(C4="Loose Gooses",D4="Wet Willies"),"LG/WW", IF(AND(C4="Loose Gooses",D4="5 Musketeers"),"LG/5M", "None"))</f>
        <v>None</v>
      </c>
      <c r="U4" t="str">
        <f t="shared" ref="U4:U45" si="3">IF(AND(C4="Wet Willies",D4="Loose Gooses"),"WW/LG", IF(AND(C4="Wet Willies",D4="5 Musketeers"),"WW/5M", "None"))</f>
        <v>None</v>
      </c>
      <c r="V4" t="str">
        <f t="shared" ref="V4:V45" si="4">IF(AND(C4="5 Musketeers",D4="Loose Gooses"),"5M/LG", IF(AND(C4="5 Musketeers",D4="Wet Willies"),"5M/WW", "None"))</f>
        <v>None</v>
      </c>
      <c r="X4" s="44" t="s">
        <v>186</v>
      </c>
      <c r="Y4" s="44" t="s">
        <v>13</v>
      </c>
      <c r="Z4" s="43" t="s">
        <v>3</v>
      </c>
      <c r="AA4" s="43" t="s">
        <v>19</v>
      </c>
      <c r="AB4" s="43" t="s">
        <v>3</v>
      </c>
      <c r="AC4" s="43" t="s">
        <v>165</v>
      </c>
      <c r="AD4" s="43" t="s">
        <v>3</v>
      </c>
      <c r="AE4" s="43" t="s">
        <v>9</v>
      </c>
      <c r="AF4" s="43" t="s">
        <v>6</v>
      </c>
      <c r="AG4" s="43" t="s">
        <v>3</v>
      </c>
      <c r="AH4" s="43" t="s">
        <v>19</v>
      </c>
      <c r="AI4" s="43" t="s">
        <v>8</v>
      </c>
      <c r="AJ4" s="43" t="s">
        <v>4</v>
      </c>
      <c r="AK4" s="43" t="s">
        <v>18</v>
      </c>
      <c r="AL4" s="43" t="s">
        <v>19</v>
      </c>
      <c r="AM4" s="43" t="s">
        <v>4</v>
      </c>
    </row>
    <row r="5" spans="2:39" x14ac:dyDescent="0.45">
      <c r="B5" s="2"/>
      <c r="C5" s="2"/>
      <c r="D5" s="2"/>
      <c r="J5" t="s">
        <v>17</v>
      </c>
      <c r="K5">
        <v>3</v>
      </c>
      <c r="L5">
        <v>0</v>
      </c>
      <c r="M5" s="1">
        <f t="shared" si="0"/>
        <v>1</v>
      </c>
      <c r="N5">
        <f>K5+41</f>
        <v>44</v>
      </c>
      <c r="Q5" t="s">
        <v>13</v>
      </c>
      <c r="R5">
        <f t="shared" si="1"/>
        <v>13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None</v>
      </c>
      <c r="X5" s="44" t="s">
        <v>187</v>
      </c>
      <c r="Y5" s="44" t="s">
        <v>13</v>
      </c>
      <c r="Z5" s="43" t="s">
        <v>4</v>
      </c>
      <c r="AA5" s="43" t="s">
        <v>18</v>
      </c>
      <c r="AB5" s="43" t="s">
        <v>8</v>
      </c>
      <c r="AC5" s="44" t="s">
        <v>18</v>
      </c>
      <c r="AD5" s="43" t="s">
        <v>19</v>
      </c>
      <c r="AE5" s="43" t="s">
        <v>165</v>
      </c>
      <c r="AF5" s="43" t="s">
        <v>12</v>
      </c>
      <c r="AG5" s="44" t="s">
        <v>8</v>
      </c>
      <c r="AH5" s="43" t="s">
        <v>19</v>
      </c>
      <c r="AI5" s="43" t="s">
        <v>7</v>
      </c>
      <c r="AJ5" s="43" t="s">
        <v>1</v>
      </c>
      <c r="AK5" s="43" t="s">
        <v>8</v>
      </c>
      <c r="AL5" s="43" t="s">
        <v>4</v>
      </c>
      <c r="AM5" s="44" t="s">
        <v>13</v>
      </c>
    </row>
    <row r="6" spans="2:39" x14ac:dyDescent="0.45">
      <c r="Q6" t="s">
        <v>16</v>
      </c>
      <c r="R6">
        <f t="shared" si="1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None</v>
      </c>
      <c r="X6" s="44" t="s">
        <v>188</v>
      </c>
      <c r="Y6" s="43" t="s">
        <v>12</v>
      </c>
      <c r="Z6" s="43" t="s">
        <v>12</v>
      </c>
      <c r="AA6" s="43" t="s">
        <v>15</v>
      </c>
      <c r="AB6" s="44" t="s">
        <v>13</v>
      </c>
      <c r="AC6" s="44" t="s">
        <v>18</v>
      </c>
      <c r="AD6" s="43" t="s">
        <v>3</v>
      </c>
      <c r="AE6" s="44" t="s">
        <v>19</v>
      </c>
      <c r="AF6" s="44" t="s">
        <v>13</v>
      </c>
      <c r="AG6" s="44" t="s">
        <v>8</v>
      </c>
      <c r="AH6" s="43" t="s">
        <v>197</v>
      </c>
      <c r="AI6" s="43" t="s">
        <v>4</v>
      </c>
      <c r="AJ6" s="43" t="s">
        <v>18</v>
      </c>
      <c r="AK6" s="44" t="s">
        <v>13</v>
      </c>
      <c r="AL6" s="43" t="s">
        <v>19</v>
      </c>
      <c r="AM6" s="44" t="s">
        <v>13</v>
      </c>
    </row>
    <row r="7" spans="2:39" x14ac:dyDescent="0.45">
      <c r="B7" s="2"/>
      <c r="C7" s="2"/>
      <c r="D7" s="2"/>
      <c r="Q7" t="s">
        <v>15</v>
      </c>
      <c r="R7">
        <f t="shared" si="1"/>
        <v>1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None</v>
      </c>
      <c r="X7" s="44" t="s">
        <v>189</v>
      </c>
      <c r="Y7" s="43"/>
      <c r="Z7" s="43" t="s">
        <v>9</v>
      </c>
      <c r="AA7" s="43" t="s">
        <v>19</v>
      </c>
      <c r="AB7" s="44" t="s">
        <v>13</v>
      </c>
      <c r="AC7" s="43" t="s">
        <v>18</v>
      </c>
      <c r="AD7" s="43"/>
      <c r="AE7" s="44" t="s">
        <v>19</v>
      </c>
      <c r="AF7" s="44" t="s">
        <v>13</v>
      </c>
      <c r="AG7" s="43" t="s">
        <v>4</v>
      </c>
      <c r="AH7" s="43"/>
      <c r="AI7" s="43" t="s">
        <v>19</v>
      </c>
      <c r="AJ7" s="43" t="s">
        <v>2</v>
      </c>
      <c r="AK7" s="44" t="s">
        <v>13</v>
      </c>
      <c r="AL7" s="43"/>
      <c r="AM7" s="43" t="s">
        <v>4</v>
      </c>
    </row>
    <row r="8" spans="2:39" x14ac:dyDescent="0.45">
      <c r="N8">
        <f>IF(AND(M3&gt;M4, M3&gt;M5), 3, IF(OR(M3&gt;M4, M3&gt;M5), 2, 1))</f>
        <v>1</v>
      </c>
      <c r="Q8" t="s">
        <v>12</v>
      </c>
      <c r="R8">
        <f t="shared" si="1"/>
        <v>5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None</v>
      </c>
      <c r="X8" s="44" t="s">
        <v>190</v>
      </c>
      <c r="Y8" s="43"/>
      <c r="Z8" s="43" t="s">
        <v>19</v>
      </c>
      <c r="AA8" s="43" t="s">
        <v>1</v>
      </c>
      <c r="AB8" s="43"/>
      <c r="AC8" s="43"/>
      <c r="AD8" s="43"/>
      <c r="AE8" s="43" t="s">
        <v>12</v>
      </c>
      <c r="AF8" s="43"/>
      <c r="AG8" s="43" t="s">
        <v>3</v>
      </c>
      <c r="AH8" s="43"/>
      <c r="AI8" s="43" t="s">
        <v>4</v>
      </c>
      <c r="AJ8" s="44" t="s">
        <v>18</v>
      </c>
      <c r="AK8" s="43"/>
      <c r="AL8" s="43"/>
      <c r="AM8" s="44" t="s">
        <v>13</v>
      </c>
    </row>
    <row r="9" spans="2:39" x14ac:dyDescent="0.45">
      <c r="B9" s="2"/>
      <c r="C9" s="2"/>
      <c r="D9" s="2"/>
      <c r="N9">
        <f>IF(AND(M4&gt;M3, M4&gt;M5), 3, IF(OR(M4&gt;M3, M4&gt;M5), 2, 1))</f>
        <v>1</v>
      </c>
      <c r="Q9" t="s">
        <v>9</v>
      </c>
      <c r="R9">
        <f t="shared" si="1"/>
        <v>2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None</v>
      </c>
      <c r="Y9" t="s">
        <v>191</v>
      </c>
      <c r="Z9" t="s">
        <v>194</v>
      </c>
      <c r="AA9" s="45" t="s">
        <v>193</v>
      </c>
      <c r="AB9" s="45" t="s">
        <v>194</v>
      </c>
      <c r="AC9" s="45" t="s">
        <v>200</v>
      </c>
      <c r="AD9" s="45" t="s">
        <v>193</v>
      </c>
      <c r="AE9" s="45" t="s">
        <v>192</v>
      </c>
      <c r="AF9" s="45" t="s">
        <v>191</v>
      </c>
      <c r="AG9" s="45" t="s">
        <v>194</v>
      </c>
      <c r="AH9" s="45" t="s">
        <v>193</v>
      </c>
      <c r="AI9" s="45" t="s">
        <v>194</v>
      </c>
      <c r="AJ9" s="46" t="s">
        <v>18</v>
      </c>
      <c r="AK9" s="47" t="s">
        <v>193</v>
      </c>
      <c r="AL9" s="45" t="s">
        <v>194</v>
      </c>
      <c r="AM9" s="46" t="s">
        <v>13</v>
      </c>
    </row>
    <row r="10" spans="2:39" x14ac:dyDescent="0.45">
      <c r="F10" s="2"/>
      <c r="N10">
        <f>IF(AND(M5&gt;M4, M5&gt;M3), 3, IF(OR(M5&gt;M4, M5&gt;M3), 2, 1))</f>
        <v>1</v>
      </c>
      <c r="Q10" t="s">
        <v>8</v>
      </c>
      <c r="R10">
        <f t="shared" si="1"/>
        <v>5</v>
      </c>
      <c r="S10" s="32"/>
      <c r="T10" t="str">
        <f t="shared" si="2"/>
        <v>None</v>
      </c>
      <c r="U10" t="str">
        <f t="shared" si="3"/>
        <v>None</v>
      </c>
      <c r="V10" t="str">
        <f t="shared" si="4"/>
        <v>None</v>
      </c>
      <c r="AJ10" s="45" t="s">
        <v>199</v>
      </c>
      <c r="AM10" s="48" t="s">
        <v>12</v>
      </c>
    </row>
    <row r="11" spans="2:39" x14ac:dyDescent="0.45">
      <c r="B11" s="2"/>
      <c r="C11" s="2"/>
      <c r="D11" s="2"/>
      <c r="F11" s="2"/>
      <c r="Q11" t="s">
        <v>165</v>
      </c>
      <c r="R11">
        <f t="shared" si="1"/>
        <v>3</v>
      </c>
      <c r="S11" s="32"/>
      <c r="T11" t="str">
        <f t="shared" si="2"/>
        <v>None</v>
      </c>
      <c r="U11" t="str">
        <f t="shared" si="3"/>
        <v>None</v>
      </c>
      <c r="V11" t="str">
        <f t="shared" si="4"/>
        <v>None</v>
      </c>
      <c r="AM11" s="48" t="s">
        <v>165</v>
      </c>
    </row>
    <row r="12" spans="2:39" x14ac:dyDescent="0.45">
      <c r="Q12" t="s">
        <v>6</v>
      </c>
      <c r="R12">
        <f t="shared" si="1"/>
        <v>1</v>
      </c>
      <c r="S12" s="32"/>
      <c r="T12" t="str">
        <f t="shared" si="2"/>
        <v>None</v>
      </c>
      <c r="U12" t="str">
        <f t="shared" si="3"/>
        <v>None</v>
      </c>
      <c r="V12" t="str">
        <f t="shared" si="4"/>
        <v>None</v>
      </c>
      <c r="AM12" s="48" t="s">
        <v>4</v>
      </c>
    </row>
    <row r="13" spans="2:39" x14ac:dyDescent="0.45">
      <c r="B13" s="2"/>
      <c r="C13" s="2"/>
      <c r="D13" s="2"/>
      <c r="Q13" t="s">
        <v>5</v>
      </c>
      <c r="R13">
        <f t="shared" si="1"/>
        <v>0</v>
      </c>
      <c r="S13" s="32"/>
      <c r="T13" t="str">
        <f t="shared" si="2"/>
        <v>None</v>
      </c>
      <c r="U13" t="str">
        <f t="shared" si="3"/>
        <v>None</v>
      </c>
      <c r="V13" t="str">
        <f t="shared" si="4"/>
        <v>None</v>
      </c>
      <c r="AM13" s="48" t="s">
        <v>13</v>
      </c>
    </row>
    <row r="14" spans="2:39" x14ac:dyDescent="0.45">
      <c r="Q14" t="s">
        <v>4</v>
      </c>
      <c r="R14">
        <f t="shared" si="1"/>
        <v>9</v>
      </c>
      <c r="S14" s="32"/>
      <c r="T14" t="str">
        <f t="shared" si="2"/>
        <v>None</v>
      </c>
      <c r="U14" t="str">
        <f t="shared" si="3"/>
        <v>None</v>
      </c>
      <c r="V14" t="str">
        <f t="shared" si="4"/>
        <v>None</v>
      </c>
    </row>
    <row r="15" spans="2:39" x14ac:dyDescent="0.45">
      <c r="Q15" t="s">
        <v>3</v>
      </c>
      <c r="R15">
        <f t="shared" si="1"/>
        <v>6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None</v>
      </c>
    </row>
    <row r="16" spans="2:39" x14ac:dyDescent="0.45">
      <c r="B16" s="2"/>
      <c r="C16" s="2"/>
      <c r="D16" s="2"/>
      <c r="Q16" t="s">
        <v>2</v>
      </c>
      <c r="R16">
        <f t="shared" si="1"/>
        <v>1</v>
      </c>
      <c r="S16" s="32"/>
      <c r="T16" t="str">
        <f t="shared" si="2"/>
        <v>None</v>
      </c>
      <c r="U16" t="str">
        <f t="shared" si="3"/>
        <v>None</v>
      </c>
      <c r="V16" t="str">
        <f t="shared" si="4"/>
        <v>None</v>
      </c>
    </row>
    <row r="17" spans="2:22" x14ac:dyDescent="0.45">
      <c r="Q17" t="s">
        <v>1</v>
      </c>
      <c r="R17">
        <f t="shared" si="1"/>
        <v>2</v>
      </c>
      <c r="S17" s="32"/>
      <c r="T17" t="str">
        <f t="shared" si="2"/>
        <v>None</v>
      </c>
      <c r="U17" t="str">
        <f t="shared" si="3"/>
        <v>None</v>
      </c>
      <c r="V17" t="str">
        <f t="shared" si="4"/>
        <v>None</v>
      </c>
    </row>
    <row r="18" spans="2:22" x14ac:dyDescent="0.45">
      <c r="B18" s="2"/>
      <c r="C18" s="2"/>
      <c r="D18" s="2"/>
      <c r="Q18" t="s">
        <v>0</v>
      </c>
      <c r="R18">
        <f t="shared" si="1"/>
        <v>0</v>
      </c>
      <c r="S18" s="32"/>
      <c r="T18" t="str">
        <f t="shared" si="2"/>
        <v>None</v>
      </c>
      <c r="U18" t="str">
        <f t="shared" si="3"/>
        <v>None</v>
      </c>
      <c r="V18" t="str">
        <f t="shared" si="4"/>
        <v>None</v>
      </c>
    </row>
    <row r="19" spans="2:22" x14ac:dyDescent="0.45">
      <c r="Q19" t="s">
        <v>61</v>
      </c>
      <c r="R19">
        <f t="shared" si="1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None</v>
      </c>
    </row>
    <row r="20" spans="2:22" x14ac:dyDescent="0.45">
      <c r="B20" s="2"/>
      <c r="C20" s="2"/>
      <c r="D20" s="2"/>
      <c r="T20" t="str">
        <f t="shared" si="2"/>
        <v>None</v>
      </c>
      <c r="U20" t="str">
        <f t="shared" si="3"/>
        <v>None</v>
      </c>
      <c r="V20" t="str">
        <f t="shared" si="4"/>
        <v>None</v>
      </c>
    </row>
    <row r="21" spans="2:22" x14ac:dyDescent="0.45">
      <c r="T21" t="str">
        <f t="shared" si="2"/>
        <v>None</v>
      </c>
      <c r="U21" t="str">
        <f t="shared" si="3"/>
        <v>None</v>
      </c>
      <c r="V21" t="str">
        <f t="shared" si="4"/>
        <v>None</v>
      </c>
    </row>
    <row r="22" spans="2:22" x14ac:dyDescent="0.45">
      <c r="B22" s="2"/>
      <c r="C22" s="2"/>
      <c r="D22" s="2"/>
      <c r="T22" t="str">
        <f t="shared" si="2"/>
        <v>None</v>
      </c>
      <c r="U22" t="str">
        <f t="shared" si="3"/>
        <v>None</v>
      </c>
      <c r="V22" t="str">
        <f t="shared" si="4"/>
        <v>None</v>
      </c>
    </row>
    <row r="23" spans="2:22" x14ac:dyDescent="0.45">
      <c r="F23" s="2"/>
      <c r="T23" t="str">
        <f t="shared" si="2"/>
        <v>None</v>
      </c>
      <c r="U23" t="str">
        <f t="shared" si="3"/>
        <v>None</v>
      </c>
      <c r="V23" t="str">
        <f t="shared" si="4"/>
        <v>None</v>
      </c>
    </row>
    <row r="24" spans="2:22" x14ac:dyDescent="0.45">
      <c r="B24" s="2"/>
      <c r="C24" s="2"/>
      <c r="D24" s="2"/>
      <c r="F24" s="2"/>
      <c r="T24" t="str">
        <f t="shared" si="2"/>
        <v>None</v>
      </c>
      <c r="U24" t="str">
        <f t="shared" si="3"/>
        <v>None</v>
      </c>
      <c r="V24" t="str">
        <f t="shared" si="4"/>
        <v>None</v>
      </c>
    </row>
    <row r="25" spans="2:22" x14ac:dyDescent="0.45">
      <c r="T25" t="str">
        <f t="shared" si="2"/>
        <v>None</v>
      </c>
      <c r="U25" t="str">
        <f t="shared" si="3"/>
        <v>None</v>
      </c>
      <c r="V25" t="str">
        <f t="shared" si="4"/>
        <v>None</v>
      </c>
    </row>
    <row r="26" spans="2:22" x14ac:dyDescent="0.45">
      <c r="J26" t="s">
        <v>157</v>
      </c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B27" s="2"/>
      <c r="C27" s="2"/>
      <c r="D27" s="2"/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B29" s="2"/>
      <c r="C29" s="2"/>
      <c r="D29" s="2"/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F30" s="2"/>
      <c r="T30" t="str">
        <f t="shared" si="2"/>
        <v>None</v>
      </c>
      <c r="U30" t="str">
        <f t="shared" si="3"/>
        <v>None</v>
      </c>
      <c r="V30" t="str">
        <f t="shared" si="4"/>
        <v>None</v>
      </c>
    </row>
    <row r="31" spans="2:22" x14ac:dyDescent="0.45">
      <c r="B31" s="2"/>
      <c r="C31" s="2"/>
      <c r="D31" s="2"/>
      <c r="F31" s="2"/>
      <c r="T31" t="str">
        <f t="shared" si="2"/>
        <v>None</v>
      </c>
      <c r="U31" t="str">
        <f t="shared" si="3"/>
        <v>None</v>
      </c>
      <c r="V31" t="str">
        <f t="shared" si="4"/>
        <v>None</v>
      </c>
    </row>
    <row r="32" spans="2:22" x14ac:dyDescent="0.45">
      <c r="B32" s="2"/>
      <c r="C32" s="2"/>
      <c r="D32" s="2"/>
      <c r="F32" s="2"/>
      <c r="T32" t="str">
        <f t="shared" si="2"/>
        <v>None</v>
      </c>
      <c r="U32" t="str">
        <f t="shared" si="3"/>
        <v>None</v>
      </c>
      <c r="V32" t="str">
        <f t="shared" si="4"/>
        <v>None</v>
      </c>
    </row>
    <row r="33" spans="2:22" x14ac:dyDescent="0.45">
      <c r="F33" s="2"/>
      <c r="T33" t="str">
        <f t="shared" si="2"/>
        <v>None</v>
      </c>
      <c r="U33" t="str">
        <f t="shared" si="3"/>
        <v>None</v>
      </c>
      <c r="V33" t="str">
        <f t="shared" si="4"/>
        <v>None</v>
      </c>
    </row>
    <row r="34" spans="2:22" x14ac:dyDescent="0.45">
      <c r="B34" s="2"/>
      <c r="C34" s="2"/>
      <c r="D34" s="2"/>
      <c r="F34" s="2"/>
      <c r="T34" t="str">
        <f t="shared" si="2"/>
        <v>None</v>
      </c>
      <c r="U34" t="str">
        <f t="shared" si="3"/>
        <v>None</v>
      </c>
      <c r="V34" t="str">
        <f t="shared" si="4"/>
        <v>None</v>
      </c>
    </row>
    <row r="35" spans="2:22" x14ac:dyDescent="0.45">
      <c r="F35" s="2"/>
      <c r="T35" t="str">
        <f t="shared" si="2"/>
        <v>None</v>
      </c>
      <c r="U35" t="str">
        <f t="shared" si="3"/>
        <v>None</v>
      </c>
      <c r="V35" t="str">
        <f t="shared" si="4"/>
        <v>None</v>
      </c>
    </row>
    <row r="36" spans="2:22" x14ac:dyDescent="0.45">
      <c r="B36" s="2"/>
      <c r="C36" s="2"/>
      <c r="D36" s="2"/>
      <c r="F36" s="2"/>
      <c r="T36" t="str">
        <f t="shared" si="2"/>
        <v>None</v>
      </c>
      <c r="U36" t="str">
        <f t="shared" si="3"/>
        <v>None</v>
      </c>
      <c r="V36" t="str">
        <f t="shared" si="4"/>
        <v>None</v>
      </c>
    </row>
    <row r="37" spans="2:22" x14ac:dyDescent="0.45">
      <c r="T37" t="str">
        <f t="shared" si="2"/>
        <v>None</v>
      </c>
      <c r="U37" t="str">
        <f t="shared" si="3"/>
        <v>None</v>
      </c>
      <c r="V37" t="str">
        <f t="shared" si="4"/>
        <v>None</v>
      </c>
    </row>
    <row r="38" spans="2:22" x14ac:dyDescent="0.45">
      <c r="B38" s="2"/>
      <c r="C38" s="2"/>
      <c r="D38" s="2"/>
      <c r="T38" t="str">
        <f t="shared" si="2"/>
        <v>None</v>
      </c>
      <c r="U38" t="str">
        <f t="shared" si="3"/>
        <v>None</v>
      </c>
      <c r="V38" t="str">
        <f t="shared" si="4"/>
        <v>None</v>
      </c>
    </row>
    <row r="39" spans="2:22" x14ac:dyDescent="0.45">
      <c r="T39" t="str">
        <f t="shared" si="2"/>
        <v>None</v>
      </c>
      <c r="U39" t="str">
        <f t="shared" si="3"/>
        <v>None</v>
      </c>
      <c r="V39" t="str">
        <f t="shared" si="4"/>
        <v>None</v>
      </c>
    </row>
    <row r="40" spans="2:22" x14ac:dyDescent="0.45">
      <c r="B40" s="2"/>
      <c r="C40" s="2"/>
      <c r="D40" s="2"/>
      <c r="T40" t="str">
        <f t="shared" si="2"/>
        <v>None</v>
      </c>
      <c r="U40" t="str">
        <f t="shared" si="3"/>
        <v>None</v>
      </c>
      <c r="V40" t="str">
        <f t="shared" si="4"/>
        <v>None</v>
      </c>
    </row>
    <row r="41" spans="2:22" x14ac:dyDescent="0.45">
      <c r="T41" t="str">
        <f t="shared" si="2"/>
        <v>None</v>
      </c>
      <c r="U41" t="str">
        <f t="shared" si="3"/>
        <v>None</v>
      </c>
      <c r="V41" t="str">
        <f t="shared" si="4"/>
        <v>None</v>
      </c>
    </row>
    <row r="42" spans="2:22" x14ac:dyDescent="0.45">
      <c r="T42" t="str">
        <f t="shared" si="2"/>
        <v>None</v>
      </c>
      <c r="U42" t="str">
        <f t="shared" si="3"/>
        <v>None</v>
      </c>
      <c r="V42" t="str">
        <f t="shared" si="4"/>
        <v>None</v>
      </c>
    </row>
    <row r="43" spans="2:22" x14ac:dyDescent="0.45">
      <c r="B43" s="2"/>
      <c r="C43" s="2"/>
      <c r="D43" s="2"/>
      <c r="T43" t="str">
        <f t="shared" si="2"/>
        <v>None</v>
      </c>
      <c r="U43" t="str">
        <f t="shared" si="3"/>
        <v>None</v>
      </c>
      <c r="V43" t="str">
        <f t="shared" si="4"/>
        <v>None</v>
      </c>
    </row>
    <row r="44" spans="2:22" x14ac:dyDescent="0.45">
      <c r="T44" t="str">
        <f t="shared" si="2"/>
        <v>None</v>
      </c>
      <c r="U44" t="str">
        <f t="shared" si="3"/>
        <v>None</v>
      </c>
      <c r="V44" t="str">
        <f t="shared" si="4"/>
        <v>None</v>
      </c>
    </row>
    <row r="45" spans="2:22" x14ac:dyDescent="0.45">
      <c r="B45" s="2"/>
      <c r="C45" s="2"/>
      <c r="D45" s="2"/>
      <c r="T45" t="str">
        <f t="shared" si="2"/>
        <v>None</v>
      </c>
      <c r="U45" t="str">
        <f t="shared" si="3"/>
        <v>None</v>
      </c>
      <c r="V45" t="str">
        <f t="shared" si="4"/>
        <v>None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 t="s">
        <v>163</v>
      </c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9"/>
      <c r="B25" s="49"/>
      <c r="C25" s="49"/>
      <c r="D25" s="49"/>
      <c r="E25" s="49"/>
      <c r="F25" s="49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9" t="s">
        <v>163</v>
      </c>
      <c r="B22" s="49"/>
      <c r="C22" s="49"/>
      <c r="D22" s="49"/>
      <c r="E22" s="49"/>
      <c r="F22" s="49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/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9" t="s">
        <v>163</v>
      </c>
      <c r="B22" s="49"/>
      <c r="C22" s="49"/>
      <c r="D22" s="49"/>
      <c r="E22" s="49"/>
      <c r="F22" s="49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9"/>
      <c r="B23" s="49"/>
      <c r="C23" s="49"/>
      <c r="D23" s="49"/>
      <c r="E23" s="49"/>
      <c r="F23" s="49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9"/>
      <c r="B24" s="49"/>
      <c r="C24" s="49"/>
      <c r="D24" s="49"/>
      <c r="E24" s="49"/>
      <c r="F24" s="49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  <vt:lpstr>Grand Finale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2023-03-26T22:23:11Z</dcterms:modified>
</cp:coreProperties>
</file>