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CD36A33E-2D26-4A90-A3D8-AD380E13309E}" xr6:coauthVersionLast="47" xr6:coauthVersionMax="47" xr10:uidLastSave="{00000000-0000-0000-0000-000000000000}"/>
  <bookViews>
    <workbookView xWindow="-98" yWindow="-98" windowWidth="22695" windowHeight="14595" firstSheet="1" activeTab="9" xr2:uid="{7886D0A9-E56D-4F3C-AC93-1698D45AF0BB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2404" sheetId="8" r:id="rId8"/>
    <sheet name="2604" sheetId="9" r:id="rId9"/>
    <sheet name="2704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0" l="1"/>
  <c r="H6" i="6"/>
  <c r="H6" i="5"/>
  <c r="H6" i="4"/>
  <c r="Q4" i="5"/>
  <c r="P4" i="5"/>
  <c r="V4" i="5"/>
  <c r="U4" i="5"/>
  <c r="Q43" i="10"/>
  <c r="Q43" i="9"/>
  <c r="AH5" i="4"/>
  <c r="AI5" i="4" s="1"/>
  <c r="AH6" i="4"/>
  <c r="AI6" i="4" s="1"/>
  <c r="AH7" i="4"/>
  <c r="AI7" i="4" s="1"/>
  <c r="AH8" i="4"/>
  <c r="AI8" i="4" s="1"/>
  <c r="AH9" i="4"/>
  <c r="AI9" i="4" s="1"/>
  <c r="AH10" i="4"/>
  <c r="AI10" i="4" s="1"/>
  <c r="AH11" i="4"/>
  <c r="AI11" i="4" s="1"/>
  <c r="AH12" i="4"/>
  <c r="AI12" i="4" s="1"/>
  <c r="AH13" i="4"/>
  <c r="AI13" i="4" s="1"/>
  <c r="AH4" i="4"/>
  <c r="AI4" i="4" s="1"/>
  <c r="U3" i="8"/>
  <c r="U23" i="8" s="1"/>
  <c r="AF5" i="4"/>
  <c r="AG5" i="4" s="1"/>
  <c r="AF6" i="4"/>
  <c r="AG6" i="4" s="1"/>
  <c r="AF7" i="4"/>
  <c r="AG7" i="4" s="1"/>
  <c r="AF8" i="4"/>
  <c r="AG8" i="4" s="1"/>
  <c r="AF9" i="4"/>
  <c r="AG9" i="4" s="1"/>
  <c r="AF10" i="4"/>
  <c r="AG10" i="4" s="1"/>
  <c r="AF11" i="4"/>
  <c r="AG11" i="4" s="1"/>
  <c r="AF12" i="4"/>
  <c r="AG12" i="4" s="1"/>
  <c r="AF13" i="4"/>
  <c r="AG13" i="4" s="1"/>
  <c r="AF4" i="4"/>
  <c r="AG4" i="4" s="1"/>
  <c r="AD5" i="4"/>
  <c r="AD6" i="4"/>
  <c r="AE6" i="4" s="1"/>
  <c r="AD7" i="4"/>
  <c r="AD8" i="4"/>
  <c r="AE8" i="4" s="1"/>
  <c r="AD9" i="4"/>
  <c r="AE9" i="4" s="1"/>
  <c r="AD10" i="4"/>
  <c r="AE10" i="4" s="1"/>
  <c r="AD11" i="4"/>
  <c r="AE11" i="4" s="1"/>
  <c r="AD12" i="4"/>
  <c r="AE12" i="4" s="1"/>
  <c r="AD13" i="4"/>
  <c r="AD4" i="4"/>
  <c r="S3" i="8"/>
  <c r="S23" i="8" s="1"/>
  <c r="Q43" i="8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Q43" i="7"/>
  <c r="S38" i="7"/>
  <c r="S36" i="7"/>
  <c r="S34" i="7"/>
  <c r="U33" i="7"/>
  <c r="T33" i="7"/>
  <c r="S33" i="7"/>
  <c r="R33" i="7"/>
  <c r="S32" i="7"/>
  <c r="S30" i="7"/>
  <c r="Z28" i="7"/>
  <c r="Y28" i="7"/>
  <c r="X28" i="7"/>
  <c r="U28" i="7"/>
  <c r="T28" i="7"/>
  <c r="S28" i="7"/>
  <c r="R28" i="7"/>
  <c r="Z27" i="7"/>
  <c r="Y27" i="7"/>
  <c r="X27" i="7"/>
  <c r="U27" i="7"/>
  <c r="Z26" i="7"/>
  <c r="Y26" i="7"/>
  <c r="X26" i="7"/>
  <c r="T26" i="7"/>
  <c r="Z25" i="7"/>
  <c r="Y25" i="7"/>
  <c r="X25" i="7"/>
  <c r="U25" i="7"/>
  <c r="T25" i="7"/>
  <c r="S25" i="7"/>
  <c r="R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U18" i="7"/>
  <c r="R18" i="7" s="1"/>
  <c r="R38" i="7" s="1"/>
  <c r="T18" i="7"/>
  <c r="T38" i="7" s="1"/>
  <c r="S18" i="7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R16" i="7"/>
  <c r="R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R14" i="7"/>
  <c r="R34" i="7" s="1"/>
  <c r="Z13" i="7"/>
  <c r="Y13" i="7"/>
  <c r="X13" i="7"/>
  <c r="U13" i="7"/>
  <c r="T13" i="7"/>
  <c r="S13" i="7"/>
  <c r="R13" i="7"/>
  <c r="Z12" i="7"/>
  <c r="Y12" i="7"/>
  <c r="X12" i="7"/>
  <c r="U12" i="7"/>
  <c r="U32" i="7" s="1"/>
  <c r="T12" i="7"/>
  <c r="T32" i="7" s="1"/>
  <c r="S12" i="7"/>
  <c r="R12" i="7"/>
  <c r="R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Z9" i="7"/>
  <c r="Y9" i="7"/>
  <c r="X9" i="7"/>
  <c r="U9" i="7"/>
  <c r="U29" i="7" s="1"/>
  <c r="T9" i="7"/>
  <c r="T29" i="7" s="1"/>
  <c r="S9" i="7"/>
  <c r="S29" i="7" s="1"/>
  <c r="R9" i="7"/>
  <c r="R29" i="7" s="1"/>
  <c r="Z8" i="7"/>
  <c r="Y8" i="7"/>
  <c r="X8" i="7"/>
  <c r="U8" i="7"/>
  <c r="T8" i="7"/>
  <c r="S8" i="7"/>
  <c r="R8" i="7"/>
  <c r="Z7" i="7"/>
  <c r="Y7" i="7"/>
  <c r="X7" i="7"/>
  <c r="U7" i="7"/>
  <c r="R7" i="7" s="1"/>
  <c r="R27" i="7" s="1"/>
  <c r="T7" i="7"/>
  <c r="T27" i="7" s="1"/>
  <c r="S7" i="7"/>
  <c r="S27" i="7" s="1"/>
  <c r="Z6" i="7"/>
  <c r="Y6" i="7"/>
  <c r="X6" i="7"/>
  <c r="U6" i="7"/>
  <c r="U26" i="7" s="1"/>
  <c r="T6" i="7"/>
  <c r="S6" i="7"/>
  <c r="S26" i="7" s="1"/>
  <c r="R6" i="7"/>
  <c r="R26" i="7" s="1"/>
  <c r="Z5" i="7"/>
  <c r="Y5" i="7"/>
  <c r="X5" i="7"/>
  <c r="U5" i="7"/>
  <c r="T5" i="7"/>
  <c r="S5" i="7"/>
  <c r="R5" i="7"/>
  <c r="Z4" i="7"/>
  <c r="Y4" i="7"/>
  <c r="X4" i="7"/>
  <c r="U4" i="7"/>
  <c r="U24" i="7" s="1"/>
  <c r="T4" i="7"/>
  <c r="T24" i="7" s="1"/>
  <c r="S4" i="7"/>
  <c r="S24" i="7" s="1"/>
  <c r="R4" i="7"/>
  <c r="R24" i="7" s="1"/>
  <c r="U3" i="7"/>
  <c r="U23" i="7" s="1"/>
  <c r="T3" i="7"/>
  <c r="T23" i="7" s="1"/>
  <c r="S3" i="7"/>
  <c r="S23" i="7" s="1"/>
  <c r="R3" i="7"/>
  <c r="R23" i="7" s="1"/>
  <c r="Z28" i="8"/>
  <c r="Y28" i="8"/>
  <c r="X28" i="8"/>
  <c r="Z27" i="8"/>
  <c r="Y27" i="8"/>
  <c r="X27" i="8"/>
  <c r="Z26" i="8"/>
  <c r="Y26" i="8"/>
  <c r="X26" i="8"/>
  <c r="Z25" i="8"/>
  <c r="Y25" i="8"/>
  <c r="X25" i="8"/>
  <c r="Z24" i="8"/>
  <c r="Y24" i="8"/>
  <c r="X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R17" i="8" s="1"/>
  <c r="R37" i="8" s="1"/>
  <c r="T17" i="8"/>
  <c r="T37" i="8" s="1"/>
  <c r="S17" i="8"/>
  <c r="S37" i="8" s="1"/>
  <c r="Z16" i="8"/>
  <c r="Y16" i="8"/>
  <c r="X16" i="8"/>
  <c r="U16" i="8"/>
  <c r="U36" i="8" s="1"/>
  <c r="T16" i="8"/>
  <c r="T36" i="8" s="1"/>
  <c r="S16" i="8"/>
  <c r="S36" i="8" s="1"/>
  <c r="R16" i="8"/>
  <c r="R36" i="8" s="1"/>
  <c r="Z15" i="8"/>
  <c r="Y15" i="8"/>
  <c r="X15" i="8"/>
  <c r="U15" i="8"/>
  <c r="U35" i="8" s="1"/>
  <c r="T15" i="8"/>
  <c r="T35" i="8" s="1"/>
  <c r="S15" i="8"/>
  <c r="S35" i="8" s="1"/>
  <c r="R15" i="8"/>
  <c r="R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R13" i="8" s="1"/>
  <c r="R33" i="8" s="1"/>
  <c r="T13" i="8"/>
  <c r="T33" i="8" s="1"/>
  <c r="S13" i="8"/>
  <c r="S33" i="8" s="1"/>
  <c r="Z12" i="8"/>
  <c r="Y12" i="8"/>
  <c r="X12" i="8"/>
  <c r="U12" i="8"/>
  <c r="R12" i="8" s="1"/>
  <c r="R32" i="8" s="1"/>
  <c r="T12" i="8"/>
  <c r="T32" i="8" s="1"/>
  <c r="S12" i="8"/>
  <c r="S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R30" i="8" s="1"/>
  <c r="T10" i="8"/>
  <c r="T30" i="8" s="1"/>
  <c r="S10" i="8"/>
  <c r="S30" i="8" s="1"/>
  <c r="Z9" i="8"/>
  <c r="Y9" i="8"/>
  <c r="X9" i="8"/>
  <c r="U9" i="8"/>
  <c r="R9" i="8" s="1"/>
  <c r="R29" i="8" s="1"/>
  <c r="T9" i="8"/>
  <c r="T29" i="8" s="1"/>
  <c r="S9" i="8"/>
  <c r="S29" i="8" s="1"/>
  <c r="Z8" i="8"/>
  <c r="Y8" i="8"/>
  <c r="X8" i="8"/>
  <c r="U8" i="8"/>
  <c r="U28" i="8" s="1"/>
  <c r="T8" i="8"/>
  <c r="T28" i="8" s="1"/>
  <c r="S8" i="8"/>
  <c r="S28" i="8" s="1"/>
  <c r="R8" i="8"/>
  <c r="R28" i="8" s="1"/>
  <c r="Z7" i="8"/>
  <c r="Y7" i="8"/>
  <c r="X7" i="8"/>
  <c r="U7" i="8"/>
  <c r="R7" i="8" s="1"/>
  <c r="R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R6" i="8"/>
  <c r="R26" i="8" s="1"/>
  <c r="Z5" i="8"/>
  <c r="Y5" i="8"/>
  <c r="X5" i="8"/>
  <c r="U5" i="8"/>
  <c r="R5" i="8" s="1"/>
  <c r="R25" i="8" s="1"/>
  <c r="T5" i="8"/>
  <c r="T25" i="8" s="1"/>
  <c r="S5" i="8"/>
  <c r="S25" i="8" s="1"/>
  <c r="Z4" i="8"/>
  <c r="W4" i="4" s="1"/>
  <c r="Y4" i="8"/>
  <c r="R4" i="4" s="1"/>
  <c r="X4" i="8"/>
  <c r="V4" i="4" s="1"/>
  <c r="U4" i="8"/>
  <c r="U24" i="8" s="1"/>
  <c r="T4" i="8"/>
  <c r="T24" i="8" s="1"/>
  <c r="S4" i="8"/>
  <c r="S24" i="8" s="1"/>
  <c r="T3" i="8"/>
  <c r="T23" i="8" s="1"/>
  <c r="U33" i="9"/>
  <c r="Z28" i="9"/>
  <c r="Y28" i="9"/>
  <c r="X28" i="9"/>
  <c r="U28" i="9"/>
  <c r="T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2" i="9"/>
  <c r="Y22" i="9"/>
  <c r="X22" i="9"/>
  <c r="Z21" i="9"/>
  <c r="Y21" i="9"/>
  <c r="X21" i="9"/>
  <c r="Z20" i="9"/>
  <c r="Y20" i="9"/>
  <c r="X20" i="9"/>
  <c r="Z19" i="9"/>
  <c r="Y19" i="9"/>
  <c r="X19" i="9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R17" i="9" s="1"/>
  <c r="R37" i="9" s="1"/>
  <c r="T17" i="9"/>
  <c r="T37" i="9" s="1"/>
  <c r="S17" i="9"/>
  <c r="S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R14" i="9" s="1"/>
  <c r="R34" i="9" s="1"/>
  <c r="T14" i="9"/>
  <c r="T34" i="9" s="1"/>
  <c r="S14" i="9"/>
  <c r="S34" i="9" s="1"/>
  <c r="Z13" i="9"/>
  <c r="Y13" i="9"/>
  <c r="X13" i="9"/>
  <c r="U13" i="9"/>
  <c r="R13" i="9" s="1"/>
  <c r="R33" i="9" s="1"/>
  <c r="T13" i="9"/>
  <c r="T33" i="9" s="1"/>
  <c r="S13" i="9"/>
  <c r="S33" i="9" s="1"/>
  <c r="Z12" i="9"/>
  <c r="Y12" i="9"/>
  <c r="X12" i="9"/>
  <c r="U12" i="9"/>
  <c r="R12" i="9" s="1"/>
  <c r="R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U30" i="9" s="1"/>
  <c r="T10" i="9"/>
  <c r="T30" i="9" s="1"/>
  <c r="S10" i="9"/>
  <c r="S30" i="9" s="1"/>
  <c r="Z9" i="9"/>
  <c r="Y9" i="9"/>
  <c r="X9" i="9"/>
  <c r="U9" i="9"/>
  <c r="U29" i="9" s="1"/>
  <c r="T9" i="9"/>
  <c r="T29" i="9" s="1"/>
  <c r="S9" i="9"/>
  <c r="S29" i="9" s="1"/>
  <c r="Z8" i="9"/>
  <c r="Y8" i="9"/>
  <c r="X8" i="9"/>
  <c r="U8" i="9"/>
  <c r="T8" i="9"/>
  <c r="S8" i="9"/>
  <c r="S28" i="9" s="1"/>
  <c r="R8" i="9"/>
  <c r="R28" i="9" s="1"/>
  <c r="Z7" i="9"/>
  <c r="Y7" i="9"/>
  <c r="X7" i="9"/>
  <c r="U7" i="9"/>
  <c r="R7" i="9" s="1"/>
  <c r="R27" i="9" s="1"/>
  <c r="T7" i="9"/>
  <c r="T27" i="9" s="1"/>
  <c r="S7" i="9"/>
  <c r="S27" i="9" s="1"/>
  <c r="Z6" i="9"/>
  <c r="Y6" i="9"/>
  <c r="X6" i="9"/>
  <c r="U6" i="9"/>
  <c r="R6" i="9" s="1"/>
  <c r="R26" i="9" s="1"/>
  <c r="T6" i="9"/>
  <c r="T26" i="9" s="1"/>
  <c r="S6" i="9"/>
  <c r="S26" i="9" s="1"/>
  <c r="Z5" i="9"/>
  <c r="Y5" i="9"/>
  <c r="X5" i="9"/>
  <c r="U5" i="9"/>
  <c r="R5" i="9" s="1"/>
  <c r="R25" i="9" s="1"/>
  <c r="T5" i="9"/>
  <c r="T25" i="9" s="1"/>
  <c r="S5" i="9"/>
  <c r="S25" i="9" s="1"/>
  <c r="Z4" i="9"/>
  <c r="W5" i="4" s="1"/>
  <c r="Y4" i="9"/>
  <c r="R5" i="4" s="1"/>
  <c r="X4" i="9"/>
  <c r="V5" i="4" s="1"/>
  <c r="U4" i="9"/>
  <c r="R4" i="9" s="1"/>
  <c r="R24" i="9" s="1"/>
  <c r="T4" i="9"/>
  <c r="T24" i="9" s="1"/>
  <c r="S4" i="9"/>
  <c r="S24" i="9" s="1"/>
  <c r="U3" i="9"/>
  <c r="U23" i="9" s="1"/>
  <c r="T3" i="9"/>
  <c r="T23" i="9" s="1"/>
  <c r="S3" i="9"/>
  <c r="S23" i="9" s="1"/>
  <c r="T38" i="10"/>
  <c r="S38" i="10"/>
  <c r="S25" i="10"/>
  <c r="T25" i="10"/>
  <c r="U25" i="10"/>
  <c r="S28" i="10"/>
  <c r="T28" i="10"/>
  <c r="U28" i="10"/>
  <c r="S31" i="10"/>
  <c r="S33" i="10"/>
  <c r="T33" i="10"/>
  <c r="U33" i="10"/>
  <c r="T35" i="10"/>
  <c r="U35" i="10"/>
  <c r="T36" i="10"/>
  <c r="R25" i="10"/>
  <c r="R27" i="10"/>
  <c r="R28" i="10"/>
  <c r="R33" i="10"/>
  <c r="Q5" i="3"/>
  <c r="K47" i="3" s="1"/>
  <c r="A6" i="6"/>
  <c r="A6" i="5"/>
  <c r="A6" i="4"/>
  <c r="A5" i="6"/>
  <c r="A4" i="6"/>
  <c r="B5" i="5"/>
  <c r="A5" i="5"/>
  <c r="A4" i="5"/>
  <c r="C7" i="3"/>
  <c r="B7" i="3"/>
  <c r="Z28" i="10"/>
  <c r="Y28" i="10"/>
  <c r="X28" i="10"/>
  <c r="Z27" i="10"/>
  <c r="Y27" i="10"/>
  <c r="X27" i="10"/>
  <c r="Z26" i="10"/>
  <c r="Y26" i="10"/>
  <c r="X26" i="10"/>
  <c r="Z25" i="10"/>
  <c r="Y25" i="10"/>
  <c r="X25" i="10"/>
  <c r="Z24" i="10"/>
  <c r="Y24" i="10"/>
  <c r="X24" i="10"/>
  <c r="Z23" i="10"/>
  <c r="Y23" i="10"/>
  <c r="X23" i="10"/>
  <c r="Z22" i="10"/>
  <c r="Y22" i="10"/>
  <c r="X22" i="10"/>
  <c r="Z21" i="10"/>
  <c r="Y21" i="10"/>
  <c r="X21" i="10"/>
  <c r="Z20" i="10"/>
  <c r="Y20" i="10"/>
  <c r="X20" i="10"/>
  <c r="Z19" i="10"/>
  <c r="Y19" i="10"/>
  <c r="X19" i="10"/>
  <c r="Z18" i="10"/>
  <c r="Y18" i="10"/>
  <c r="X18" i="10"/>
  <c r="U18" i="10"/>
  <c r="R18" i="10" s="1"/>
  <c r="R38" i="10" s="1"/>
  <c r="T18" i="10"/>
  <c r="S18" i="10"/>
  <c r="Z17" i="10"/>
  <c r="Y17" i="10"/>
  <c r="X17" i="10"/>
  <c r="U17" i="10"/>
  <c r="R17" i="10" s="1"/>
  <c r="R37" i="10" s="1"/>
  <c r="T17" i="10"/>
  <c r="T37" i="10" s="1"/>
  <c r="S17" i="10"/>
  <c r="S37" i="10" s="1"/>
  <c r="Z16" i="10"/>
  <c r="Y16" i="10"/>
  <c r="X16" i="10"/>
  <c r="U16" i="10"/>
  <c r="U36" i="10" s="1"/>
  <c r="T16" i="10"/>
  <c r="S16" i="10"/>
  <c r="S36" i="10" s="1"/>
  <c r="Z15" i="10"/>
  <c r="Y15" i="10"/>
  <c r="X15" i="10"/>
  <c r="U15" i="10"/>
  <c r="T15" i="10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R13" i="10" s="1"/>
  <c r="T13" i="10"/>
  <c r="S13" i="10"/>
  <c r="Z12" i="10"/>
  <c r="Y12" i="10"/>
  <c r="X12" i="10"/>
  <c r="U12" i="10"/>
  <c r="U32" i="10" s="1"/>
  <c r="T12" i="10"/>
  <c r="T32" i="10" s="1"/>
  <c r="S12" i="10"/>
  <c r="S32" i="10" s="1"/>
  <c r="R12" i="10"/>
  <c r="R32" i="10" s="1"/>
  <c r="Z11" i="10"/>
  <c r="Y11" i="10"/>
  <c r="X11" i="10"/>
  <c r="U11" i="10"/>
  <c r="U31" i="10" s="1"/>
  <c r="T11" i="10"/>
  <c r="T31" i="10" s="1"/>
  <c r="S11" i="10"/>
  <c r="R11" i="10"/>
  <c r="R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R9" i="10" s="1"/>
  <c r="R29" i="10" s="1"/>
  <c r="T9" i="10"/>
  <c r="T29" i="10" s="1"/>
  <c r="S9" i="10"/>
  <c r="S29" i="10" s="1"/>
  <c r="Z8" i="10"/>
  <c r="Y8" i="10"/>
  <c r="X8" i="10"/>
  <c r="U8" i="10"/>
  <c r="T8" i="10"/>
  <c r="S8" i="10"/>
  <c r="Z7" i="10"/>
  <c r="Y7" i="10"/>
  <c r="X7" i="10"/>
  <c r="U7" i="10"/>
  <c r="R7" i="10" s="1"/>
  <c r="T7" i="10"/>
  <c r="T27" i="10" s="1"/>
  <c r="S7" i="10"/>
  <c r="S27" i="10" s="1"/>
  <c r="Z6" i="10"/>
  <c r="Y6" i="10"/>
  <c r="X6" i="10"/>
  <c r="U6" i="10"/>
  <c r="R6" i="10" s="1"/>
  <c r="R26" i="10" s="1"/>
  <c r="T6" i="10"/>
  <c r="T26" i="10" s="1"/>
  <c r="S6" i="10"/>
  <c r="S26" i="10" s="1"/>
  <c r="Z5" i="10"/>
  <c r="Y5" i="10"/>
  <c r="X5" i="10"/>
  <c r="U5" i="10"/>
  <c r="T5" i="10"/>
  <c r="S5" i="10"/>
  <c r="M5" i="10"/>
  <c r="C6" i="5" s="1"/>
  <c r="L5" i="10"/>
  <c r="Z4" i="10"/>
  <c r="Y4" i="10"/>
  <c r="R6" i="4" s="1"/>
  <c r="X4" i="10"/>
  <c r="V6" i="4" s="1"/>
  <c r="U4" i="10"/>
  <c r="U24" i="10" s="1"/>
  <c r="T4" i="10"/>
  <c r="T24" i="10" s="1"/>
  <c r="S4" i="10"/>
  <c r="S24" i="10" s="1"/>
  <c r="M4" i="10"/>
  <c r="C6" i="6" s="1"/>
  <c r="L4" i="10"/>
  <c r="B6" i="6" s="1"/>
  <c r="U3" i="10"/>
  <c r="U23" i="10" s="1"/>
  <c r="T3" i="10"/>
  <c r="T23" i="10" s="1"/>
  <c r="S3" i="10"/>
  <c r="S23" i="10" s="1"/>
  <c r="M3" i="10"/>
  <c r="C6" i="4" s="1"/>
  <c r="L3" i="10"/>
  <c r="K21" i="2"/>
  <c r="J21" i="2"/>
  <c r="I21" i="2"/>
  <c r="H21" i="2"/>
  <c r="G21" i="2"/>
  <c r="F21" i="2"/>
  <c r="E21" i="2"/>
  <c r="D21" i="2"/>
  <c r="A5" i="4"/>
  <c r="C4" i="4"/>
  <c r="A4" i="4"/>
  <c r="C6" i="3"/>
  <c r="B6" i="3"/>
  <c r="C5" i="3"/>
  <c r="B5" i="3"/>
  <c r="M5" i="9"/>
  <c r="C5" i="5" s="1"/>
  <c r="L5" i="9"/>
  <c r="N5" i="9" s="1"/>
  <c r="M4" i="9"/>
  <c r="C5" i="6" s="1"/>
  <c r="L4" i="9"/>
  <c r="M3" i="9"/>
  <c r="C5" i="4" s="1"/>
  <c r="L3" i="9"/>
  <c r="N3" i="9" s="1"/>
  <c r="V18" i="2"/>
  <c r="U18" i="2"/>
  <c r="M5" i="8"/>
  <c r="C4" i="5" s="1"/>
  <c r="L5" i="8"/>
  <c r="B4" i="5" s="1"/>
  <c r="M4" i="8"/>
  <c r="C4" i="6" s="1"/>
  <c r="L4" i="8"/>
  <c r="B4" i="6" s="1"/>
  <c r="M3" i="8"/>
  <c r="L3" i="8"/>
  <c r="N3" i="8" s="1"/>
  <c r="M5" i="7"/>
  <c r="L5" i="7"/>
  <c r="M4" i="7"/>
  <c r="L4" i="7"/>
  <c r="M3" i="7"/>
  <c r="L3" i="7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AB7" i="4" l="1"/>
  <c r="AC7" i="4" s="1"/>
  <c r="AB11" i="4"/>
  <c r="AC11" i="4" s="1"/>
  <c r="AB4" i="4"/>
  <c r="AC4" i="4" s="1"/>
  <c r="AB13" i="4"/>
  <c r="AC13" i="4" s="1"/>
  <c r="AB5" i="4"/>
  <c r="AC5" i="4" s="1"/>
  <c r="AB6" i="4"/>
  <c r="AC6" i="4" s="1"/>
  <c r="AB12" i="4"/>
  <c r="AC12" i="4" s="1"/>
  <c r="AE7" i="4"/>
  <c r="AB10" i="4"/>
  <c r="AC10" i="4" s="1"/>
  <c r="AE13" i="4"/>
  <c r="AE5" i="4"/>
  <c r="AB9" i="4"/>
  <c r="AC9" i="4" s="1"/>
  <c r="AE4" i="4"/>
  <c r="AB8" i="4"/>
  <c r="AC8" i="4" s="1"/>
  <c r="W6" i="4"/>
  <c r="W30" i="4" s="1"/>
  <c r="U30" i="10"/>
  <c r="U27" i="10"/>
  <c r="U37" i="10"/>
  <c r="U29" i="10"/>
  <c r="U38" i="10"/>
  <c r="U26" i="10"/>
  <c r="N4" i="9"/>
  <c r="U25" i="9"/>
  <c r="Q5" i="4"/>
  <c r="B5" i="4"/>
  <c r="R3" i="9"/>
  <c r="R23" i="9" s="1"/>
  <c r="R11" i="9"/>
  <c r="R31" i="9" s="1"/>
  <c r="B5" i="6"/>
  <c r="R10" i="9"/>
  <c r="R30" i="9" s="1"/>
  <c r="Q4" i="4"/>
  <c r="D5" i="3"/>
  <c r="R4" i="8"/>
  <c r="R24" i="8" s="1"/>
  <c r="R14" i="8"/>
  <c r="R34" i="8" s="1"/>
  <c r="U25" i="8"/>
  <c r="F5" i="3"/>
  <c r="U27" i="8"/>
  <c r="U33" i="8"/>
  <c r="R3" i="8"/>
  <c r="R23" i="8" s="1"/>
  <c r="B4" i="4"/>
  <c r="Q46" i="7"/>
  <c r="Q45" i="7"/>
  <c r="R15" i="7"/>
  <c r="R35" i="7" s="1"/>
  <c r="U30" i="7"/>
  <c r="Q47" i="7" s="1"/>
  <c r="U38" i="7"/>
  <c r="R11" i="7"/>
  <c r="R31" i="7" s="1"/>
  <c r="Q44" i="7" s="1"/>
  <c r="Q45" i="8"/>
  <c r="Q46" i="8"/>
  <c r="U30" i="8"/>
  <c r="U32" i="8"/>
  <c r="U38" i="8"/>
  <c r="R11" i="8"/>
  <c r="R31" i="8" s="1"/>
  <c r="U29" i="8"/>
  <c r="U37" i="8"/>
  <c r="Q45" i="9"/>
  <c r="Q46" i="9"/>
  <c r="R9" i="9"/>
  <c r="R29" i="9" s="1"/>
  <c r="U27" i="9"/>
  <c r="R15" i="9"/>
  <c r="R35" i="9" s="1"/>
  <c r="U26" i="9"/>
  <c r="U32" i="9"/>
  <c r="U34" i="9"/>
  <c r="U38" i="9"/>
  <c r="U24" i="9"/>
  <c r="U37" i="9"/>
  <c r="F7" i="3"/>
  <c r="Q38" i="3"/>
  <c r="R38" i="3" s="1"/>
  <c r="S38" i="3"/>
  <c r="T38" i="3" s="1"/>
  <c r="S30" i="3"/>
  <c r="T30" i="3" s="1"/>
  <c r="U38" i="3"/>
  <c r="V38" i="3" s="1"/>
  <c r="U30" i="3"/>
  <c r="V30" i="3" s="1"/>
  <c r="W38" i="3"/>
  <c r="X38" i="3" s="1"/>
  <c r="W30" i="3"/>
  <c r="X30" i="3" s="1"/>
  <c r="S29" i="3"/>
  <c r="T29" i="3" s="1"/>
  <c r="S37" i="3"/>
  <c r="T37" i="3" s="1"/>
  <c r="U29" i="3"/>
  <c r="V29" i="3" s="1"/>
  <c r="U37" i="3"/>
  <c r="V37" i="3" s="1"/>
  <c r="W29" i="3"/>
  <c r="X29" i="3" s="1"/>
  <c r="W37" i="3"/>
  <c r="X37" i="3" s="1"/>
  <c r="Q6" i="4"/>
  <c r="Q44" i="3"/>
  <c r="R44" i="3" s="1"/>
  <c r="Q36" i="3"/>
  <c r="R36" i="3" s="1"/>
  <c r="S44" i="3"/>
  <c r="T44" i="3" s="1"/>
  <c r="S36" i="3"/>
  <c r="T36" i="3" s="1"/>
  <c r="U44" i="3"/>
  <c r="V44" i="3" s="1"/>
  <c r="U36" i="3"/>
  <c r="W44" i="3"/>
  <c r="X44" i="3" s="1"/>
  <c r="W36" i="3"/>
  <c r="B6" i="4"/>
  <c r="N4" i="10"/>
  <c r="N5" i="10"/>
  <c r="Q43" i="3"/>
  <c r="R43" i="3" s="1"/>
  <c r="Q35" i="3"/>
  <c r="R35" i="3" s="1"/>
  <c r="S43" i="3"/>
  <c r="T43" i="3" s="1"/>
  <c r="S35" i="3"/>
  <c r="T35" i="3" s="1"/>
  <c r="U43" i="3"/>
  <c r="V43" i="3" s="1"/>
  <c r="U35" i="3"/>
  <c r="V35" i="3" s="1"/>
  <c r="W43" i="3"/>
  <c r="X43" i="3" s="1"/>
  <c r="W35" i="3"/>
  <c r="X35" i="3" s="1"/>
  <c r="S42" i="3"/>
  <c r="T42" i="3" s="1"/>
  <c r="S34" i="3"/>
  <c r="T34" i="3" s="1"/>
  <c r="U42" i="3"/>
  <c r="V42" i="3" s="1"/>
  <c r="U34" i="3"/>
  <c r="V34" i="3" s="1"/>
  <c r="W42" i="3"/>
  <c r="X42" i="3" s="1"/>
  <c r="W34" i="3"/>
  <c r="X34" i="3" s="1"/>
  <c r="Q33" i="3"/>
  <c r="R33" i="3" s="1"/>
  <c r="S41" i="3"/>
  <c r="T41" i="3" s="1"/>
  <c r="S33" i="3"/>
  <c r="T33" i="3" s="1"/>
  <c r="U41" i="3"/>
  <c r="V41" i="3" s="1"/>
  <c r="U33" i="3"/>
  <c r="V33" i="3" s="1"/>
  <c r="W41" i="3"/>
  <c r="X41" i="3" s="1"/>
  <c r="W33" i="3"/>
  <c r="X33" i="3" s="1"/>
  <c r="Q32" i="3"/>
  <c r="R32" i="3" s="1"/>
  <c r="S40" i="3"/>
  <c r="T40" i="3" s="1"/>
  <c r="S32" i="3"/>
  <c r="T32" i="3" s="1"/>
  <c r="U40" i="3"/>
  <c r="V40" i="3" s="1"/>
  <c r="U32" i="3"/>
  <c r="V32" i="3" s="1"/>
  <c r="W40" i="3"/>
  <c r="X40" i="3" s="1"/>
  <c r="W32" i="3"/>
  <c r="X32" i="3" s="1"/>
  <c r="B6" i="5"/>
  <c r="F4" i="5" s="1"/>
  <c r="R8" i="10"/>
  <c r="R14" i="10"/>
  <c r="R34" i="10" s="1"/>
  <c r="D7" i="3"/>
  <c r="E7" i="3" s="1"/>
  <c r="Q39" i="3"/>
  <c r="R39" i="3" s="1"/>
  <c r="S39" i="3"/>
  <c r="T39" i="3" s="1"/>
  <c r="S31" i="3"/>
  <c r="T31" i="3" s="1"/>
  <c r="U39" i="3"/>
  <c r="V39" i="3" s="1"/>
  <c r="U31" i="3"/>
  <c r="V31" i="3" s="1"/>
  <c r="W39" i="3"/>
  <c r="W31" i="3"/>
  <c r="F4" i="6"/>
  <c r="G4" i="5"/>
  <c r="I6" i="3"/>
  <c r="R16" i="10"/>
  <c r="R36" i="10" s="1"/>
  <c r="R5" i="10"/>
  <c r="Q45" i="10"/>
  <c r="Q46" i="10"/>
  <c r="R3" i="10"/>
  <c r="R23" i="10" s="1"/>
  <c r="R4" i="10"/>
  <c r="R24" i="10" s="1"/>
  <c r="R15" i="10"/>
  <c r="R35" i="10" s="1"/>
  <c r="G4" i="4"/>
  <c r="D6" i="3"/>
  <c r="F6" i="3"/>
  <c r="O4" i="9"/>
  <c r="D5" i="6" s="1"/>
  <c r="U14" i="3"/>
  <c r="V14" i="3" s="1"/>
  <c r="W13" i="3"/>
  <c r="X13" i="3" s="1"/>
  <c r="S18" i="3"/>
  <c r="T18" i="3" s="1"/>
  <c r="S9" i="3"/>
  <c r="T9" i="3" s="1"/>
  <c r="O5" i="9"/>
  <c r="D5" i="5" s="1"/>
  <c r="O3" i="9"/>
  <c r="D5" i="4" s="1"/>
  <c r="N4" i="8"/>
  <c r="U30" i="5"/>
  <c r="N5" i="8"/>
  <c r="O5" i="8" s="1"/>
  <c r="D4" i="5" s="1"/>
  <c r="V30" i="5"/>
  <c r="O4" i="8"/>
  <c r="D4" i="6" s="1"/>
  <c r="P30" i="5"/>
  <c r="G4" i="6"/>
  <c r="Q30" i="5"/>
  <c r="P4" i="6"/>
  <c r="P30" i="6" s="1"/>
  <c r="R30" i="4"/>
  <c r="Q4" i="6"/>
  <c r="Q30" i="6" s="1"/>
  <c r="U4" i="6"/>
  <c r="U30" i="6" s="1"/>
  <c r="V4" i="6"/>
  <c r="V30" i="6" s="1"/>
  <c r="V30" i="4"/>
  <c r="N5" i="7"/>
  <c r="N3" i="7"/>
  <c r="N4" i="7"/>
  <c r="F4" i="4" l="1"/>
  <c r="Q30" i="4"/>
  <c r="S22" i="3"/>
  <c r="T22" i="3" s="1"/>
  <c r="O3" i="10"/>
  <c r="D6" i="4" s="1"/>
  <c r="Q22" i="3"/>
  <c r="R22" i="3" s="1"/>
  <c r="Q18" i="3"/>
  <c r="R18" i="3" s="1"/>
  <c r="D13" i="2" s="1"/>
  <c r="U9" i="3"/>
  <c r="V9" i="3" s="1"/>
  <c r="S21" i="3"/>
  <c r="T21" i="3" s="1"/>
  <c r="Q44" i="8"/>
  <c r="W11" i="3"/>
  <c r="X11" i="3" s="1"/>
  <c r="S15" i="3"/>
  <c r="T15" i="3" s="1"/>
  <c r="U19" i="3"/>
  <c r="V19" i="3" s="1"/>
  <c r="W8" i="3"/>
  <c r="X8" i="3" s="1"/>
  <c r="D4" i="4"/>
  <c r="H4" i="4" s="1"/>
  <c r="J41" i="3" s="1"/>
  <c r="U20" i="3"/>
  <c r="V20" i="3" s="1"/>
  <c r="U8" i="3"/>
  <c r="V8" i="3" s="1"/>
  <c r="Q47" i="8"/>
  <c r="S12" i="3"/>
  <c r="T12" i="3" s="1"/>
  <c r="Q37" i="3"/>
  <c r="R37" i="3" s="1"/>
  <c r="Q17" i="3"/>
  <c r="R17" i="3" s="1"/>
  <c r="W22" i="3"/>
  <c r="X22" i="3" s="1"/>
  <c r="U11" i="3"/>
  <c r="V11" i="3" s="1"/>
  <c r="S19" i="3"/>
  <c r="T19" i="3" s="1"/>
  <c r="U23" i="3"/>
  <c r="V23" i="3" s="1"/>
  <c r="Q44" i="9"/>
  <c r="Q47" i="9"/>
  <c r="S16" i="3"/>
  <c r="T16" i="3" s="1"/>
  <c r="W9" i="3"/>
  <c r="X9" i="3" s="1"/>
  <c r="W19" i="3"/>
  <c r="X19" i="3" s="1"/>
  <c r="S20" i="3"/>
  <c r="T20" i="3" s="1"/>
  <c r="S8" i="3"/>
  <c r="T8" i="3" s="1"/>
  <c r="U17" i="3"/>
  <c r="V17" i="3" s="1"/>
  <c r="U21" i="3"/>
  <c r="V21" i="3" s="1"/>
  <c r="S11" i="3"/>
  <c r="T11" i="3" s="1"/>
  <c r="S13" i="3"/>
  <c r="T13" i="3" s="1"/>
  <c r="S23" i="3"/>
  <c r="T23" i="3" s="1"/>
  <c r="S17" i="3"/>
  <c r="T17" i="3" s="1"/>
  <c r="Q15" i="3"/>
  <c r="R15" i="3" s="1"/>
  <c r="S10" i="3"/>
  <c r="T10" i="3" s="1"/>
  <c r="U12" i="3"/>
  <c r="V12" i="3" s="1"/>
  <c r="W14" i="3"/>
  <c r="X14" i="3" s="1"/>
  <c r="U16" i="3"/>
  <c r="V16" i="3" s="1"/>
  <c r="U15" i="3"/>
  <c r="V15" i="3" s="1"/>
  <c r="V36" i="3"/>
  <c r="W15" i="3"/>
  <c r="X15" i="3" s="1"/>
  <c r="X36" i="3"/>
  <c r="W16" i="3"/>
  <c r="X16" i="3" s="1"/>
  <c r="U18" i="3"/>
  <c r="V18" i="3" s="1"/>
  <c r="W21" i="3"/>
  <c r="X21" i="3" s="1"/>
  <c r="U10" i="3"/>
  <c r="V10" i="3" s="1"/>
  <c r="U22" i="3"/>
  <c r="V22" i="3" s="1"/>
  <c r="W12" i="3"/>
  <c r="X12" i="3" s="1"/>
  <c r="U13" i="3"/>
  <c r="V13" i="3" s="1"/>
  <c r="S14" i="3"/>
  <c r="T14" i="3" s="1"/>
  <c r="W10" i="3"/>
  <c r="X10" i="3" s="1"/>
  <c r="X31" i="3"/>
  <c r="W17" i="3"/>
  <c r="W20" i="3"/>
  <c r="X20" i="3" s="1"/>
  <c r="W18" i="3"/>
  <c r="X18" i="3" s="1"/>
  <c r="X39" i="3"/>
  <c r="Q44" i="10"/>
  <c r="Q31" i="3"/>
  <c r="R31" i="3" s="1"/>
  <c r="Q42" i="3"/>
  <c r="R42" i="3" s="1"/>
  <c r="W23" i="3"/>
  <c r="Q29" i="3"/>
  <c r="Q41" i="3"/>
  <c r="R41" i="3" s="1"/>
  <c r="Q34" i="3"/>
  <c r="R34" i="3" s="1"/>
  <c r="L6" i="3"/>
  <c r="L7" i="3" s="1"/>
  <c r="O4" i="10"/>
  <c r="D6" i="6" s="1"/>
  <c r="H4" i="6" s="1"/>
  <c r="J43" i="3" s="1"/>
  <c r="Q12" i="3"/>
  <c r="R12" i="3" s="1"/>
  <c r="Q30" i="3"/>
  <c r="R30" i="3" s="1"/>
  <c r="O5" i="10"/>
  <c r="D6" i="5" s="1"/>
  <c r="H4" i="5" s="1"/>
  <c r="J42" i="3" s="1"/>
  <c r="Q40" i="3"/>
  <c r="R40" i="3" s="1"/>
  <c r="Q47" i="10"/>
  <c r="Q23" i="3"/>
  <c r="R23" i="3" s="1"/>
  <c r="E6" i="3"/>
  <c r="Q11" i="3"/>
  <c r="R11" i="3" s="1"/>
  <c r="J6" i="3"/>
  <c r="J7" i="3" s="1"/>
  <c r="Q14" i="3"/>
  <c r="R14" i="3" s="1"/>
  <c r="V31" i="4"/>
  <c r="U31" i="6"/>
  <c r="J6" i="2"/>
  <c r="J25" i="2" s="1"/>
  <c r="P31" i="5"/>
  <c r="P31" i="6"/>
  <c r="U31" i="5"/>
  <c r="Q31" i="4"/>
  <c r="O5" i="7"/>
  <c r="E5" i="3"/>
  <c r="O3" i="7"/>
  <c r="O4" i="7"/>
  <c r="J8" i="2"/>
  <c r="J27" i="2" s="1"/>
  <c r="K14" i="2" l="1"/>
  <c r="K33" i="2" s="1"/>
  <c r="Q16" i="3"/>
  <c r="R16" i="3" s="1"/>
  <c r="X23" i="3"/>
  <c r="J18" i="2" s="1"/>
  <c r="J37" i="2" s="1"/>
  <c r="X17" i="3"/>
  <c r="J12" i="2" s="1"/>
  <c r="J31" i="2" s="1"/>
  <c r="J46" i="3"/>
  <c r="Q9" i="3"/>
  <c r="R9" i="3" s="1"/>
  <c r="J47" i="3"/>
  <c r="Q19" i="3"/>
  <c r="R19" i="3" s="1"/>
  <c r="Q10" i="3"/>
  <c r="R10" i="3" s="1"/>
  <c r="Q8" i="3"/>
  <c r="E3" i="2" s="1"/>
  <c r="E22" i="2" s="1"/>
  <c r="R29" i="3"/>
  <c r="Q13" i="3"/>
  <c r="R13" i="3" s="1"/>
  <c r="Q21" i="3"/>
  <c r="R21" i="3" s="1"/>
  <c r="J48" i="3"/>
  <c r="K6" i="3"/>
  <c r="K7" i="3" s="1"/>
  <c r="Q20" i="3"/>
  <c r="R20" i="3" s="1"/>
  <c r="E18" i="2"/>
  <c r="E37" i="2" s="1"/>
  <c r="J3" i="2"/>
  <c r="J22" i="2" s="1"/>
  <c r="K3" i="2"/>
  <c r="K22" i="2" s="1"/>
  <c r="K18" i="2"/>
  <c r="K37" i="2" s="1"/>
  <c r="K6" i="2"/>
  <c r="K25" i="2" s="1"/>
  <c r="J10" i="2"/>
  <c r="J29" i="2" s="1"/>
  <c r="E7" i="2"/>
  <c r="E26" i="2" s="1"/>
  <c r="K12" i="2"/>
  <c r="K31" i="2" s="1"/>
  <c r="D18" i="2"/>
  <c r="D37" i="2" s="1"/>
  <c r="K4" i="2"/>
  <c r="K23" i="2" s="1"/>
  <c r="J4" i="2"/>
  <c r="J23" i="2" s="1"/>
  <c r="J16" i="2"/>
  <c r="J35" i="2" s="1"/>
  <c r="K8" i="2"/>
  <c r="K27" i="2" s="1"/>
  <c r="H11" i="2"/>
  <c r="H30" i="2" s="1"/>
  <c r="H18" i="2"/>
  <c r="H37" i="2" s="1"/>
  <c r="I18" i="2"/>
  <c r="I37" i="2" s="1"/>
  <c r="F18" i="2"/>
  <c r="F37" i="2" s="1"/>
  <c r="G18" i="2"/>
  <c r="G37" i="2" s="1"/>
  <c r="F11" i="2"/>
  <c r="F30" i="2" s="1"/>
  <c r="K10" i="2"/>
  <c r="K29" i="2" s="1"/>
  <c r="K16" i="2"/>
  <c r="K35" i="2" s="1"/>
  <c r="J14" i="2"/>
  <c r="J33" i="2" s="1"/>
  <c r="I11" i="2"/>
  <c r="I30" i="2" s="1"/>
  <c r="G11" i="2"/>
  <c r="G30" i="2" s="1"/>
  <c r="E13" i="2"/>
  <c r="E32" i="2" s="1"/>
  <c r="H10" i="2"/>
  <c r="H29" i="2" s="1"/>
  <c r="I10" i="2"/>
  <c r="I29" i="2" s="1"/>
  <c r="J7" i="2"/>
  <c r="J26" i="2" s="1"/>
  <c r="K7" i="2"/>
  <c r="K26" i="2" s="1"/>
  <c r="E14" i="2"/>
  <c r="E33" i="2" s="1"/>
  <c r="F13" i="2"/>
  <c r="F32" i="2" s="1"/>
  <c r="G13" i="2"/>
  <c r="G32" i="2" s="1"/>
  <c r="I4" i="2"/>
  <c r="I23" i="2" s="1"/>
  <c r="H4" i="2"/>
  <c r="H23" i="2" s="1"/>
  <c r="F4" i="2"/>
  <c r="F23" i="2" s="1"/>
  <c r="G4" i="2"/>
  <c r="G23" i="2" s="1"/>
  <c r="I17" i="2"/>
  <c r="I36" i="2" s="1"/>
  <c r="H17" i="2"/>
  <c r="H36" i="2" s="1"/>
  <c r="F6" i="2"/>
  <c r="F25" i="2" s="1"/>
  <c r="G6" i="2"/>
  <c r="G25" i="2" s="1"/>
  <c r="I9" i="2"/>
  <c r="I28" i="2" s="1"/>
  <c r="I12" i="2"/>
  <c r="I31" i="2" s="1"/>
  <c r="H12" i="2"/>
  <c r="H31" i="2" s="1"/>
  <c r="I7" i="2"/>
  <c r="I26" i="2" s="1"/>
  <c r="H7" i="2"/>
  <c r="H26" i="2" s="1"/>
  <c r="G3" i="2"/>
  <c r="G22" i="2" s="1"/>
  <c r="F3" i="2"/>
  <c r="F22" i="2" s="1"/>
  <c r="G17" i="2"/>
  <c r="G36" i="2" s="1"/>
  <c r="F17" i="2"/>
  <c r="F36" i="2" s="1"/>
  <c r="J15" i="2"/>
  <c r="J34" i="2" s="1"/>
  <c r="K15" i="2"/>
  <c r="K34" i="2" s="1"/>
  <c r="G16" i="2"/>
  <c r="G35" i="2" s="1"/>
  <c r="F16" i="2"/>
  <c r="F35" i="2" s="1"/>
  <c r="F7" i="2"/>
  <c r="F26" i="2" s="1"/>
  <c r="G7" i="2"/>
  <c r="G26" i="2" s="1"/>
  <c r="J11" i="2"/>
  <c r="J30" i="2" s="1"/>
  <c r="K11" i="2"/>
  <c r="K30" i="2" s="1"/>
  <c r="I15" i="2"/>
  <c r="I34" i="2" s="1"/>
  <c r="H15" i="2"/>
  <c r="H34" i="2" s="1"/>
  <c r="I16" i="2"/>
  <c r="I35" i="2" s="1"/>
  <c r="H16" i="2"/>
  <c r="H35" i="2" s="1"/>
  <c r="J5" i="2"/>
  <c r="J24" i="2" s="1"/>
  <c r="K5" i="2"/>
  <c r="K24" i="2" s="1"/>
  <c r="F10" i="2"/>
  <c r="F29" i="2" s="1"/>
  <c r="G10" i="2"/>
  <c r="G29" i="2" s="1"/>
  <c r="I8" i="2"/>
  <c r="I27" i="2" s="1"/>
  <c r="H8" i="2"/>
  <c r="H27" i="2" s="1"/>
  <c r="F9" i="2"/>
  <c r="F28" i="2" s="1"/>
  <c r="G9" i="2"/>
  <c r="G28" i="2" s="1"/>
  <c r="I14" i="2"/>
  <c r="I33" i="2" s="1"/>
  <c r="H14" i="2"/>
  <c r="H33" i="2" s="1"/>
  <c r="H6" i="2"/>
  <c r="H25" i="2" s="1"/>
  <c r="I6" i="2"/>
  <c r="I25" i="2" s="1"/>
  <c r="G5" i="2"/>
  <c r="G24" i="2" s="1"/>
  <c r="F5" i="2"/>
  <c r="F24" i="2" s="1"/>
  <c r="J17" i="2"/>
  <c r="J36" i="2" s="1"/>
  <c r="K17" i="2"/>
  <c r="K36" i="2" s="1"/>
  <c r="F15" i="2"/>
  <c r="F34" i="2" s="1"/>
  <c r="G15" i="2"/>
  <c r="G34" i="2" s="1"/>
  <c r="J9" i="2"/>
  <c r="J28" i="2" s="1"/>
  <c r="K9" i="2"/>
  <c r="K28" i="2" s="1"/>
  <c r="J13" i="2"/>
  <c r="J32" i="2" s="1"/>
  <c r="K13" i="2"/>
  <c r="K32" i="2" s="1"/>
  <c r="I3" i="2"/>
  <c r="I22" i="2" s="1"/>
  <c r="H3" i="2"/>
  <c r="H22" i="2" s="1"/>
  <c r="H5" i="2"/>
  <c r="H24" i="2" s="1"/>
  <c r="I5" i="2"/>
  <c r="I24" i="2" s="1"/>
  <c r="F8" i="2"/>
  <c r="F27" i="2" s="1"/>
  <c r="G8" i="2"/>
  <c r="G27" i="2" s="1"/>
  <c r="H13" i="2"/>
  <c r="H32" i="2" s="1"/>
  <c r="I13" i="2"/>
  <c r="I32" i="2" s="1"/>
  <c r="G12" i="2"/>
  <c r="G31" i="2" s="1"/>
  <c r="F12" i="2"/>
  <c r="F31" i="2" s="1"/>
  <c r="F14" i="2"/>
  <c r="F33" i="2" s="1"/>
  <c r="G14" i="2"/>
  <c r="G33" i="2" s="1"/>
  <c r="E11" i="2" l="1"/>
  <c r="E30" i="2" s="1"/>
  <c r="K48" i="3"/>
  <c r="L48" i="3"/>
  <c r="E16" i="2"/>
  <c r="E35" i="2" s="1"/>
  <c r="R8" i="3"/>
  <c r="D3" i="2" s="1"/>
  <c r="D22" i="2" s="1"/>
  <c r="K46" i="3"/>
  <c r="L46" i="3"/>
  <c r="L47" i="3"/>
  <c r="E8" i="2"/>
  <c r="E27" i="2" s="1"/>
  <c r="L25" i="2"/>
  <c r="L27" i="2"/>
  <c r="L29" i="2"/>
  <c r="L24" i="2"/>
  <c r="L28" i="2"/>
  <c r="H9" i="2"/>
  <c r="E17" i="2"/>
  <c r="E36" i="2" s="1"/>
  <c r="E5" i="2"/>
  <c r="E24" i="2" s="1"/>
  <c r="E15" i="2"/>
  <c r="E34" i="2" s="1"/>
  <c r="E9" i="2"/>
  <c r="E28" i="2" s="1"/>
  <c r="D11" i="2"/>
  <c r="D30" i="2" s="1"/>
  <c r="D16" i="2"/>
  <c r="D35" i="2" s="1"/>
  <c r="E10" i="2"/>
  <c r="E29" i="2" s="1"/>
  <c r="D9" i="2"/>
  <c r="D28" i="2" s="1"/>
  <c r="E12" i="2"/>
  <c r="E31" i="2" s="1"/>
  <c r="E6" i="2"/>
  <c r="E25" i="2" s="1"/>
  <c r="E4" i="2"/>
  <c r="E23" i="2" s="1"/>
  <c r="H28" i="2" l="1"/>
  <c r="L26" i="2" s="1"/>
  <c r="L23" i="2"/>
  <c r="D17" i="2"/>
  <c r="D36" i="2" s="1"/>
  <c r="D7" i="2"/>
  <c r="D26" i="2" s="1"/>
  <c r="D6" i="2"/>
  <c r="D25" i="2" s="1"/>
  <c r="D4" i="2"/>
  <c r="D23" i="2" s="1"/>
  <c r="D14" i="2"/>
  <c r="D33" i="2" s="1"/>
  <c r="D5" i="2"/>
  <c r="D24" i="2" s="1"/>
  <c r="D12" i="2"/>
  <c r="D31" i="2" s="1"/>
  <c r="D15" i="2"/>
  <c r="D34" i="2" s="1"/>
  <c r="D10" i="2"/>
  <c r="D29" i="2" s="1"/>
  <c r="D8" i="2"/>
  <c r="D27" i="2" s="1"/>
  <c r="D32" i="2"/>
  <c r="L22" i="2" l="1"/>
</calcChain>
</file>

<file path=xl/sharedStrings.xml><?xml version="1.0" encoding="utf-8"?>
<sst xmlns="http://schemas.openxmlformats.org/spreadsheetml/2006/main" count="580" uniqueCount="173">
  <si>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</si>
  <si>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</si>
  <si>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</si>
  <si>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</si>
  <si>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</si>
  <si>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</si>
  <si>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</si>
  <si>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</si>
  <si>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</si>
  <si>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</si>
  <si>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</si>
  <si>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</si>
  <si>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</si>
  <si>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</si>
  <si>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</si>
  <si>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</si>
  <si>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</si>
  <si>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</si>
  <si>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</si>
  <si>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</si>
  <si>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</si>
  <si>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</si>
  <si>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</si>
  <si>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</si>
  <si>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</si>
  <si>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</si>
  <si>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</si>
  <si>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</si>
  <si>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</si>
  <si>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</si>
  <si>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</si>
  <si>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</si>
  <si>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</si>
  <si>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</si>
  <si>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</si>
  <si>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</si>
  <si>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</si>
  <si>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</si>
  <si>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</si>
  <si>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</si>
  <si>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</si>
  <si>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</si>
  <si>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</si>
  <si>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</si>
  <si>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</si>
  <si>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</si>
  <si>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</si>
  <si>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</si>
  <si>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</si>
  <si>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</si>
  <si>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</si>
  <si>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</si>
  <si>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</si>
  <si>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</si>
  <si>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</si>
  <si>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</si>
  <si>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</si>
  <si>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</si>
  <si>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</si>
  <si>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</si>
  <si>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</si>
  <si>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</si>
  <si>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</si>
  <si>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</si>
  <si>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</si>
  <si>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</si>
  <si>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</si>
  <si>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</si>
  <si>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</si>
  <si>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</si>
  <si>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</si>
  <si>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</si>
  <si>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</si>
  <si>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</si>
  <si>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</si>
  <si>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</si>
  <si>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</si>
  <si>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</si>
  <si>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</si>
  <si>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</si>
  <si>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</si>
  <si>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</si>
  <si>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</si>
  <si>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</si>
  <si>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</si>
  <si>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</si>
  <si>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</si>
  <si>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</si>
  <si>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</si>
  <si>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</si>
  <si>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</si>
  <si>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</si>
  <si>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</si>
  <si>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</si>
  <si>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</si>
  <si>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</si>
  <si>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</si>
  <si>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</si>
  <si>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</si>
  <si>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</si>
  <si>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</si>
  <si>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</si>
  <si>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</si>
  <si>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</si>
  <si>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</si>
  <si>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</si>
  <si>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</si>
  <si>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</si>
  <si>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</si>
  <si>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</si>
  <si>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</si>
  <si>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</si>
  <si>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</si>
  <si>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</si>
  <si>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</si>
  <si>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</si>
  <si>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</si>
  <si>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</si>
  <si>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</si>
  <si>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</si>
  <si>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</si>
  <si>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</si>
  <si>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</si>
  <si>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</si>
  <si>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</si>
  <si>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</si>
  <si>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</si>
  <si>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</si>
  <si>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</si>
  <si>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</si>
  <si>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</si>
  <si>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</si>
  <si>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</si>
  <si>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</si>
  <si>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</si>
  <si>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</si>
  <si>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Nick Szogi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</si>
  <si>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</si>
  <si>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</si>
  <si>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</si>
  <si>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</si>
  <si>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</si>
  <si>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</si>
  <si>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</si>
  <si>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</si>
  <si>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</si>
  <si>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</si>
  <si>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Retained by 5 Musketeers</t>
  </si>
  <si>
    <t>Retained by Wet Willies</t>
  </si>
  <si>
    <t>Retained by Loose Gooses</t>
  </si>
  <si>
    <t>Preseason</t>
  </si>
  <si>
    <t>Sam James</t>
  </si>
  <si>
    <t>Sam J</t>
  </si>
  <si>
    <t>Drafted by 5 Musketeers</t>
  </si>
  <si>
    <t>Drafted by Wet Willies</t>
  </si>
  <si>
    <t>Drafted by Loose Gooses</t>
  </si>
  <si>
    <t>Sam M</t>
  </si>
  <si>
    <t>Finish</t>
  </si>
  <si>
    <t>Ladder Points:</t>
  </si>
  <si>
    <t>Averages2</t>
  </si>
  <si>
    <t>Averages3</t>
  </si>
  <si>
    <t>Date goes here</t>
  </si>
  <si>
    <t>COPY THIS</t>
  </si>
  <si>
    <t>Scoring Averages</t>
  </si>
  <si>
    <t>Missed Games</t>
  </si>
  <si>
    <t>Did not Play</t>
  </si>
  <si>
    <t>Scores Against Us</t>
  </si>
  <si>
    <t>Avg F</t>
  </si>
  <si>
    <t>Avg M</t>
  </si>
  <si>
    <t>Avg 3</t>
  </si>
  <si>
    <t>Avg P</t>
  </si>
  <si>
    <t>Change results.js</t>
  </si>
  <si>
    <t>Change array.js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</si>
</sst>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1"/>
    <xf numFmtId="9" fontId="1" fillId="0" borderId="0" applyFont="0" applyFill="0" applyBorder="0" applyAlignment="0" applyProtection="0"/>
  </cellStyleXfs>
  <cellXfs count="7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1" fillId="0" borderId="8" xfId="0" applyFont="1" applyFill="1" applyBorder="1"/>
    <xf numFmtId="2" fontId="3" fillId="0" borderId="8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  <xf numFmtId="0" fontId="11" fillId="0" borderId="1" xfId="1" applyNumberFormat="1" applyFill="1"/>
    <xf numFmtId="0" fontId="0" fillId="3" borderId="0" xfId="0" applyFont="1" applyFill="1" applyAlignment="1"/>
    <xf numFmtId="0" fontId="0" fillId="0" borderId="0" xfId="0"/>
    <xf numFmtId="1" fontId="0" fillId="0" borderId="2" xfId="0" quotePrefix="1" applyNumberFormat="1" applyFont="1" applyFill="1" applyBorder="1" applyAlignment="1"/>
    <xf numFmtId="1" fontId="1" fillId="0" borderId="2" xfId="0" applyNumberFormat="1" applyFont="1" applyFill="1" applyBorder="1" applyAlignment="1"/>
    <xf numFmtId="0" fontId="1" fillId="0" borderId="6" xfId="0" applyFont="1" applyFill="1" applyBorder="1" applyAlignment="1"/>
    <xf numFmtId="0" fontId="1" fillId="0" borderId="10" xfId="0" applyFont="1" applyFill="1" applyBorder="1" applyAlignment="1"/>
    <xf numFmtId="0" fontId="0" fillId="0" borderId="7" xfId="0" applyFont="1" applyFill="1" applyBorder="1" applyAlignment="1"/>
    <xf numFmtId="1" fontId="0" fillId="0" borderId="8" xfId="0" quotePrefix="1" applyNumberFormat="1" applyFont="1" applyFill="1" applyBorder="1" applyAlignment="1"/>
    <xf numFmtId="1" fontId="1" fillId="0" borderId="8" xfId="0" applyNumberFormat="1" applyFont="1" applyFill="1" applyBorder="1" applyAlignment="1"/>
    <xf numFmtId="0" fontId="0" fillId="0" borderId="9" xfId="0" applyFont="1" applyFill="1" applyBorder="1" applyAlignment="1"/>
    <xf numFmtId="0" fontId="13" fillId="2" borderId="1" xfId="0" applyFont="1" applyFill="1" applyBorder="1"/>
    <xf numFmtId="0" fontId="13" fillId="0" borderId="0" xfId="0" applyFont="1"/>
    <xf numFmtId="9" fontId="0" fillId="0" borderId="0" xfId="2" applyFont="1" applyAlignment="1"/>
    <xf numFmtId="0" fontId="7" fillId="0" borderId="0" xfId="0" applyFont="1" applyFill="1"/>
    <xf numFmtId="0" fontId="7" fillId="0" borderId="0" xfId="0" applyFont="1" applyFill="1" applyAlignment="1"/>
    <xf numFmtId="0" fontId="8" fillId="0" borderId="0" xfId="0" applyFont="1" applyFill="1" applyAlignment="1"/>
    <xf numFmtId="0" fontId="1" fillId="0" borderId="0" xfId="0" applyFont="1" applyFill="1" applyAlignment="1"/>
    <xf numFmtId="1" fontId="0" fillId="0" borderId="0" xfId="0" quotePrefix="1" applyNumberFormat="1" applyFont="1" applyFill="1" applyAlignment="1"/>
    <xf numFmtId="2" fontId="3" fillId="0" borderId="0" xfId="0" applyNumberFormat="1" applyFont="1" applyFill="1"/>
    <xf numFmtId="1" fontId="1" fillId="0" borderId="0" xfId="0" applyNumberFormat="1" applyFont="1" applyFill="1" applyAlignment="1"/>
    <xf numFmtId="0" fontId="1" fillId="0" borderId="0" xfId="0" applyFont="1" applyFill="1"/>
    <xf numFmtId="0" fontId="12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0.53846153846153855</c:v>
                </c:pt>
                <c:pt idx="1">
                  <c:v>0.23076923076923078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P7:Z23" totalsRowShown="0" headerRowDxfId="25" headerRowBorderDxfId="24" tableBorderDxfId="23" totalsRowBorderDxfId="22">
  <autoFilter ref="P7:Z23" xr:uid="{598ECA3B-99B4-4CAB-8F81-5D711AA5A7FC}"/>
  <tableColumns count="11">
    <tableColumn id="1" xr3:uid="{9B036617-5450-4894-9268-827D2E0914FF}" name="Scoring" dataDxfId="21"/>
    <tableColumn id="2" xr3:uid="{6662CE93-E9C4-47DE-9476-E46126825B0A}" name="Points" dataDxfId="20">
      <calculatedColumnFormula>Q29</calculatedColumnFormula>
    </tableColumn>
    <tableColumn id="3" xr3:uid="{8FDDFCB0-2692-4EB0-948C-7B877263B55B}" name="Average" dataDxfId="19">
      <calculatedColumnFormula>Table1[[#This Row],[Points]]/($Q$5-Table1[[#This Row],[Missed Games]])</calculatedColumnFormula>
    </tableColumn>
    <tableColumn id="4" xr3:uid="{CC3F9B31-1857-48FB-A18B-CBC82C117BF4}" name="Finishes" dataDxfId="18">
      <calculatedColumnFormula>S29</calculatedColumnFormula>
    </tableColumn>
    <tableColumn id="5" xr3:uid="{5F324C66-956D-4EDC-870F-8EDE96C328C8}" name="Averages" dataDxfId="17">
      <calculatedColumnFormula>Table1[[#This Row],[Finishes]]/($Q$5-Table1[[#This Row],[Missed Games]])</calculatedColumnFormula>
    </tableColumn>
    <tableColumn id="6" xr3:uid="{80C6E15E-675D-4F58-AA26-27226F1CE373}" name="Midranges" dataDxfId="16">
      <calculatedColumnFormula>U29</calculatedColumnFormula>
    </tableColumn>
    <tableColumn id="7" xr3:uid="{8E7E6B37-23A0-4556-8839-B9D7834E3E68}" name="Averages2" dataDxfId="15">
      <calculatedColumnFormula>Table1[[#This Row],[Midranges]]/($Q$5-Table1[[#This Row],[Missed Games]])</calculatedColumnFormula>
    </tableColumn>
    <tableColumn id="8" xr3:uid="{8B28715D-E310-4E1F-B9F0-F58F7C70E830}" name="Threes" dataDxfId="14">
      <calculatedColumnFormula>W29</calculatedColumnFormula>
    </tableColumn>
    <tableColumn id="9" xr3:uid="{E0C0BF1C-40E8-4137-8E0F-BB238D651DAE}" name="Averages3" dataDxfId="13">
      <calculatedColumnFormula>Table1[[#This Row],[Threes]]/($Q$5-Table1[[#This Row],[Missed Games]])</calculatedColumnFormula>
    </tableColumn>
    <tableColumn id="10" xr3:uid="{1C75F230-74E0-47EE-BF13-C22289FE0F87}" name="Team" dataDxfId="12"/>
    <tableColumn id="11" xr3:uid="{E167D7FA-56F9-4571-B292-FF3869585F59}" name="Missed Games" dataDxfId="11">
      <calculatedColumnFormula>Y29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7B90AE-8257-4DD1-B916-54A097BDCDB9}" name="Table2" displayName="Table2" ref="AA3:AI13" totalsRowShown="0" headerRowDxfId="10" dataDxfId="9">
  <autoFilter ref="AA3:AI13" xr:uid="{587B90AE-8257-4DD1-B916-54A097BDCDB9}"/>
  <tableColumns count="9">
    <tableColumn id="1" xr3:uid="{9C18B4B0-9A37-408A-98B5-B414F029A26A}" name="Scoring" dataDxfId="8"/>
    <tableColumn id="2" xr3:uid="{CC6666B6-FDFB-4B1A-846E-17C28664C92E}" name="Points" dataDxfId="7">
      <calculatedColumnFormula>Table2[[#This Row],[Finishes]]+Table2[[#This Row],[Midranges]]+Table2[[#This Row],[Threes]]+Table2[[#This Row],[Threes]]</calculatedColumnFormula>
    </tableColumn>
    <tableColumn id="3" xr3:uid="{B5D40421-D55D-4F90-92A6-7ACDF9A81BB9}" name="Avg P" dataDxfId="6">
      <calculatedColumnFormula>Table2[[#This Row],[Points]]/$AC$2</calculatedColumnFormula>
    </tableColumn>
    <tableColumn id="4" xr3:uid="{FA85A798-E688-4A4F-A92F-2DD56D710025}" name="Finishes" dataDxfId="5">
      <calculatedColumnFormula>COUNTIFS('2404'!$E$4:$E$33, 'Statistics LG'!$AA4, '2404'!$F$4:$F$33, "Finish", '2404'!$D$4:$D$33, "Loose Gooses")</calculatedColumnFormula>
    </tableColumn>
    <tableColumn id="5" xr3:uid="{14C722B6-CCC7-4AA5-A077-4781282133B0}" name="Avg F" dataDxfId="4">
      <calculatedColumnFormula>Table2[[#This Row],[Finishes]]/$AC$2</calculatedColumnFormula>
    </tableColumn>
    <tableColumn id="6" xr3:uid="{1E54054E-9F21-4987-99FC-EF35338EC708}" name="Midranges" dataDxfId="3">
      <calculatedColumnFormula>COUNTIFS('2404'!$E$4:$E$33, 'Statistics LG'!$AA4, '2404'!$F$4:$F$33, "Midrange", '2404'!$D$4:$D$33, "Loose Gooses")</calculatedColumnFormula>
    </tableColumn>
    <tableColumn id="7" xr3:uid="{3BC984C2-EE5E-43C7-8014-7F0DA5F9EB7A}" name="Avg M" dataDxfId="2">
      <calculatedColumnFormula>Table2[[#This Row],[Midranges]]/$AC$2</calculatedColumnFormula>
    </tableColumn>
    <tableColumn id="8" xr3:uid="{9FAC1FFA-039C-4124-88C5-1A3BE26F7F04}" name="Threes" dataDxfId="1">
      <calculatedColumnFormula>COUNTIFS('2404'!$E$4:$E$33, 'Statistics LG'!$AA4, '2404'!$F$4:$F$33, "Three Pointer", '2404'!$D$4:$D$33, "Loose Gooses")</calculatedColumnFormula>
    </tableColumn>
    <tableColumn id="9" xr3:uid="{44E19C86-A8F7-4165-82A8-E143251937CE}" name="Avg 3" dataDxfId="0">
      <calculatedColumnFormula>Table2[[#This Row],[Threes]]/$AC$2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4537-85EB-4C68-BF6F-CE095710B21E}">
  <dimension ref="B1:Z1000"/>
  <sheetViews>
    <sheetView tabSelected="1" workbookViewId="0">
      <selection activeCell="N4" sqref="N4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45043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165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0</v>
      </c>
      <c r="M3" s="24">
        <f>COUNTIF(D3:D30, "Loose Gooses")</f>
        <v>0</v>
      </c>
      <c r="N3" s="23" t="e">
        <f>L3/(L3+M3)</f>
        <v>#DIV/0!</v>
      </c>
      <c r="O3" s="24" t="e">
        <f>IF(AND(N3&gt;N4, N3&gt;N5), 3, IF(OR(N3&gt;N4, N3&gt;N5), 2, 1))</f>
        <v>#DIV/0!</v>
      </c>
      <c r="Q3" s="3" t="s">
        <v>33</v>
      </c>
      <c r="R3" s="19">
        <f t="shared" ref="R3:R18" si="0">COUNTIF($E$3:$E$27, Q3)+U3</f>
        <v>0</v>
      </c>
      <c r="S3" s="20">
        <f t="shared" ref="S3:S18" si="1">COUNTIFS($E$3:$E$27, $Q3,$F$3:$F$27,"Finish")</f>
        <v>0</v>
      </c>
      <c r="T3" s="20">
        <f t="shared" ref="T3:T18" si="2">COUNTIFS($E$3:$E$27, $Q3,$F$3:$F$27,"Midrange")</f>
        <v>0</v>
      </c>
      <c r="U3" s="20">
        <f t="shared" ref="U3:U18" si="3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/>
      <c r="C4" s="58"/>
      <c r="D4" s="58"/>
      <c r="E4" s="58"/>
      <c r="F4" s="58"/>
      <c r="G4" s="58"/>
      <c r="H4" s="58"/>
      <c r="I4" s="58"/>
      <c r="K4" s="24" t="s">
        <v>135</v>
      </c>
      <c r="L4" s="24">
        <f>COUNTIF(C3:C30, "5 Musketeers")</f>
        <v>0</v>
      </c>
      <c r="M4" s="24">
        <f>COUNTIF(D3:D30, "5 Musketeers")</f>
        <v>0</v>
      </c>
      <c r="N4" s="23" t="e">
        <f t="shared" ref="N3:N5" si="4">L4/(L4+M4)</f>
        <v>#DIV/0!</v>
      </c>
      <c r="O4" s="24" t="e">
        <f>IF(AND(N4&gt;N3, N4&gt;N5), 3, IF(OR(N4&gt;N3, N4&gt;N5), 2, 1))</f>
        <v>#DIV/0!</v>
      </c>
      <c r="Q4" s="3" t="s">
        <v>36</v>
      </c>
      <c r="R4" s="19">
        <f t="shared" si="0"/>
        <v>0</v>
      </c>
      <c r="S4" s="20">
        <f t="shared" si="1"/>
        <v>0</v>
      </c>
      <c r="T4" s="20">
        <f t="shared" si="2"/>
        <v>0</v>
      </c>
      <c r="U4" s="20">
        <f t="shared" si="3"/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/>
      <c r="C5" s="58"/>
      <c r="D5" s="58"/>
      <c r="E5" s="58"/>
      <c r="F5" s="58"/>
      <c r="G5" s="58"/>
      <c r="H5" s="58"/>
      <c r="I5" s="58"/>
      <c r="K5" s="24" t="s">
        <v>134</v>
      </c>
      <c r="L5" s="24">
        <f>COUNTIF(C3:C30, "Wet Willies")</f>
        <v>0</v>
      </c>
      <c r="M5" s="24">
        <f>COUNTIF(D3:D30, "Wet Willies")</f>
        <v>0</v>
      </c>
      <c r="N5" s="23" t="e">
        <f t="shared" si="4"/>
        <v>#DIV/0!</v>
      </c>
      <c r="O5" s="24" t="e">
        <f>IF(AND(N5&gt;N4, N5&gt;N3), 3, IF(OR(N5&gt;N4, N5&gt;N3), 2, 1))</f>
        <v>#DIV/0!</v>
      </c>
      <c r="Q5" s="3" t="s">
        <v>38</v>
      </c>
      <c r="R5" s="19">
        <f t="shared" si="0"/>
        <v>0</v>
      </c>
      <c r="S5" s="20">
        <f t="shared" si="1"/>
        <v>0</v>
      </c>
      <c r="T5" s="20">
        <f t="shared" si="2"/>
        <v>0</v>
      </c>
      <c r="U5" s="20">
        <f t="shared" si="3"/>
        <v>0</v>
      </c>
      <c r="V5" s="68" t="b">
        <v>0</v>
      </c>
      <c r="X5" s="24" t="str">
        <f t="shared" si="5"/>
        <v/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/>
      <c r="C6" s="58"/>
      <c r="D6" s="58"/>
      <c r="E6" s="58"/>
      <c r="F6" s="58"/>
      <c r="G6" s="58"/>
      <c r="H6" s="58"/>
      <c r="I6" s="58"/>
      <c r="Q6" s="3" t="s">
        <v>44</v>
      </c>
      <c r="R6" s="19">
        <f t="shared" si="0"/>
        <v>0</v>
      </c>
      <c r="S6" s="20">
        <f t="shared" si="1"/>
        <v>0</v>
      </c>
      <c r="T6" s="20">
        <f t="shared" si="2"/>
        <v>0</v>
      </c>
      <c r="U6" s="20">
        <f t="shared" si="3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/>
      </c>
    </row>
    <row r="7" spans="2:26" ht="14.25" customHeight="1" x14ac:dyDescent="0.45">
      <c r="B7" s="58"/>
      <c r="C7" s="58"/>
      <c r="D7" s="58"/>
      <c r="E7" s="58"/>
      <c r="F7" s="58"/>
      <c r="G7" s="58"/>
      <c r="H7" s="58"/>
      <c r="I7" s="58"/>
      <c r="Q7" s="3" t="s">
        <v>46</v>
      </c>
      <c r="R7" s="19">
        <f t="shared" si="0"/>
        <v>0</v>
      </c>
      <c r="S7" s="20">
        <f t="shared" si="1"/>
        <v>0</v>
      </c>
      <c r="T7" s="20">
        <f t="shared" si="2"/>
        <v>0</v>
      </c>
      <c r="U7" s="20">
        <f t="shared" si="3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/>
      </c>
    </row>
    <row r="8" spans="2:26" ht="14.25" customHeight="1" x14ac:dyDescent="0.45">
      <c r="B8" s="58"/>
      <c r="C8" s="58"/>
      <c r="D8" s="58"/>
      <c r="E8" s="58"/>
      <c r="F8" s="58"/>
      <c r="G8" s="58"/>
      <c r="H8" s="58"/>
      <c r="I8" s="58"/>
      <c r="Q8" s="3" t="s">
        <v>51</v>
      </c>
      <c r="R8" s="19">
        <f t="shared" si="0"/>
        <v>0</v>
      </c>
      <c r="S8" s="20">
        <f t="shared" si="1"/>
        <v>0</v>
      </c>
      <c r="T8" s="20">
        <f t="shared" si="2"/>
        <v>0</v>
      </c>
      <c r="U8" s="20">
        <f t="shared" si="3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/>
      </c>
    </row>
    <row r="9" spans="2:26" ht="14.25" customHeight="1" x14ac:dyDescent="0.45">
      <c r="B9" s="58"/>
      <c r="C9" s="58"/>
      <c r="D9" s="58"/>
      <c r="E9" s="58"/>
      <c r="F9" s="58"/>
      <c r="G9" s="58"/>
      <c r="H9" s="58"/>
      <c r="I9" s="58"/>
      <c r="Q9" s="3" t="s">
        <v>53</v>
      </c>
      <c r="R9" s="19">
        <f t="shared" si="0"/>
        <v>0</v>
      </c>
      <c r="S9" s="20">
        <f t="shared" si="1"/>
        <v>0</v>
      </c>
      <c r="T9" s="20">
        <f t="shared" si="2"/>
        <v>0</v>
      </c>
      <c r="U9" s="20">
        <f t="shared" si="3"/>
        <v>0</v>
      </c>
      <c r="V9" s="68" t="b">
        <v>0</v>
      </c>
      <c r="X9" s="24" t="str">
        <f t="shared" si="5"/>
        <v/>
      </c>
      <c r="Y9" s="24" t="str">
        <f t="shared" si="6"/>
        <v/>
      </c>
      <c r="Z9" s="24" t="str">
        <f t="shared" si="7"/>
        <v/>
      </c>
    </row>
    <row r="10" spans="2:26" ht="14.25" customHeight="1" x14ac:dyDescent="0.45">
      <c r="B10" s="58"/>
      <c r="C10" s="58"/>
      <c r="D10" s="58"/>
      <c r="E10" s="58"/>
      <c r="F10" s="58"/>
      <c r="G10" s="58"/>
      <c r="H10" s="58"/>
      <c r="I10" s="58"/>
      <c r="Q10" s="3" t="s">
        <v>56</v>
      </c>
      <c r="R10" s="19">
        <f t="shared" si="0"/>
        <v>0</v>
      </c>
      <c r="S10" s="20">
        <f t="shared" si="1"/>
        <v>0</v>
      </c>
      <c r="T10" s="20">
        <f t="shared" si="2"/>
        <v>0</v>
      </c>
      <c r="U10" s="20">
        <f t="shared" si="3"/>
        <v>0</v>
      </c>
      <c r="V10" s="68" t="b">
        <v>0</v>
      </c>
      <c r="X10" s="24" t="str">
        <f t="shared" si="5"/>
        <v/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/>
      <c r="C11" s="58"/>
      <c r="D11" s="58"/>
      <c r="E11" s="58"/>
      <c r="F11" s="58"/>
      <c r="G11" s="58"/>
      <c r="H11" s="58"/>
      <c r="I11" s="58"/>
      <c r="Q11" s="3" t="s">
        <v>60</v>
      </c>
      <c r="R11" s="19">
        <f t="shared" si="0"/>
        <v>0</v>
      </c>
      <c r="S11" s="20">
        <f t="shared" si="1"/>
        <v>0</v>
      </c>
      <c r="T11" s="20">
        <f t="shared" si="2"/>
        <v>0</v>
      </c>
      <c r="U11" s="20">
        <f t="shared" si="3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/>
      </c>
    </row>
    <row r="12" spans="2:26" ht="14.25" customHeight="1" x14ac:dyDescent="0.45">
      <c r="B12" s="58"/>
      <c r="C12" s="58"/>
      <c r="D12" s="58"/>
      <c r="E12" s="58"/>
      <c r="F12" s="58"/>
      <c r="G12" s="58"/>
      <c r="H12" s="58"/>
      <c r="I12" s="58"/>
      <c r="Q12" s="3" t="s">
        <v>63</v>
      </c>
      <c r="R12" s="19">
        <f t="shared" si="0"/>
        <v>0</v>
      </c>
      <c r="S12" s="20">
        <f t="shared" si="1"/>
        <v>0</v>
      </c>
      <c r="T12" s="20">
        <f t="shared" si="2"/>
        <v>0</v>
      </c>
      <c r="U12" s="20">
        <f t="shared" si="3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/>
      </c>
    </row>
    <row r="13" spans="2:26" ht="14.25" customHeight="1" x14ac:dyDescent="0.45">
      <c r="B13" s="58"/>
      <c r="C13" s="58"/>
      <c r="D13" s="58"/>
      <c r="E13" s="58"/>
      <c r="F13" s="58"/>
      <c r="G13" s="58"/>
      <c r="H13" s="58"/>
      <c r="I13" s="58"/>
      <c r="Q13" s="3" t="s">
        <v>136</v>
      </c>
      <c r="R13" s="19">
        <f t="shared" si="0"/>
        <v>0</v>
      </c>
      <c r="S13" s="20">
        <f t="shared" si="1"/>
        <v>0</v>
      </c>
      <c r="T13" s="20">
        <f t="shared" si="2"/>
        <v>0</v>
      </c>
      <c r="U13" s="20">
        <f t="shared" si="3"/>
        <v>0</v>
      </c>
      <c r="V13" s="68" t="b">
        <v>0</v>
      </c>
      <c r="X13" s="24" t="str">
        <f t="shared" si="5"/>
        <v/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/>
      <c r="C14" s="58"/>
      <c r="D14" s="58"/>
      <c r="E14" s="58"/>
      <c r="F14" s="58"/>
      <c r="G14" s="58"/>
      <c r="H14" s="58"/>
      <c r="I14" s="58"/>
      <c r="Q14" s="3" t="s">
        <v>137</v>
      </c>
      <c r="R14" s="19">
        <f t="shared" si="0"/>
        <v>0</v>
      </c>
      <c r="S14" s="20">
        <f t="shared" si="1"/>
        <v>0</v>
      </c>
      <c r="T14" s="20">
        <f t="shared" si="2"/>
        <v>0</v>
      </c>
      <c r="U14" s="20">
        <f t="shared" si="3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/>
      <c r="C15" s="58"/>
      <c r="D15" s="58"/>
      <c r="E15" s="58"/>
      <c r="F15" s="58"/>
      <c r="G15" s="58"/>
      <c r="H15" s="58"/>
      <c r="I15" s="58"/>
      <c r="Q15" s="3" t="s">
        <v>72</v>
      </c>
      <c r="R15" s="19">
        <f t="shared" si="0"/>
        <v>0</v>
      </c>
      <c r="S15" s="20">
        <f t="shared" si="1"/>
        <v>0</v>
      </c>
      <c r="T15" s="20">
        <f t="shared" si="2"/>
        <v>0</v>
      </c>
      <c r="U15" s="20">
        <f t="shared" si="3"/>
        <v>0</v>
      </c>
      <c r="V15" s="68" t="b">
        <v>0</v>
      </c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/>
      <c r="C16" s="58"/>
      <c r="D16" s="58"/>
      <c r="E16" s="58"/>
      <c r="F16" s="58"/>
      <c r="G16" s="58"/>
      <c r="H16" s="58"/>
      <c r="I16" s="58"/>
      <c r="Q16" s="3" t="s">
        <v>76</v>
      </c>
      <c r="R16" s="19">
        <f t="shared" si="0"/>
        <v>0</v>
      </c>
      <c r="S16" s="20">
        <f t="shared" si="1"/>
        <v>0</v>
      </c>
      <c r="T16" s="20">
        <f t="shared" si="2"/>
        <v>0</v>
      </c>
      <c r="U16" s="20">
        <f t="shared" si="3"/>
        <v>0</v>
      </c>
      <c r="V16" s="68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45">
      <c r="B17" s="58"/>
      <c r="C17" s="58"/>
      <c r="D17" s="58"/>
      <c r="E17" s="58"/>
      <c r="F17" s="58"/>
      <c r="G17" s="58"/>
      <c r="H17" s="58"/>
      <c r="I17" s="58"/>
      <c r="Q17" s="3" t="s">
        <v>79</v>
      </c>
      <c r="R17" s="19">
        <f t="shared" si="0"/>
        <v>0</v>
      </c>
      <c r="S17" s="20">
        <f t="shared" si="1"/>
        <v>0</v>
      </c>
      <c r="T17" s="20">
        <f t="shared" si="2"/>
        <v>0</v>
      </c>
      <c r="U17" s="20">
        <f t="shared" si="3"/>
        <v>0</v>
      </c>
      <c r="V17" s="68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58"/>
      <c r="C18" s="58"/>
      <c r="D18" s="58"/>
      <c r="E18" s="58"/>
      <c r="F18" s="58"/>
      <c r="G18" s="58"/>
      <c r="H18" s="58"/>
      <c r="I18" s="58"/>
      <c r="Q18" s="40" t="s">
        <v>151</v>
      </c>
      <c r="R18" s="42">
        <f t="shared" si="0"/>
        <v>0</v>
      </c>
      <c r="S18" s="20">
        <f t="shared" si="1"/>
        <v>0</v>
      </c>
      <c r="T18" s="20">
        <f t="shared" si="2"/>
        <v>0</v>
      </c>
      <c r="U18" s="20">
        <f t="shared" si="3"/>
        <v>0</v>
      </c>
      <c r="V18" s="68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58"/>
      <c r="C19" s="58"/>
      <c r="D19" s="58"/>
      <c r="E19" s="58"/>
      <c r="F19" s="58"/>
      <c r="G19" s="58"/>
      <c r="H19" s="58"/>
      <c r="I19" s="58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B20" s="58"/>
      <c r="C20" s="58"/>
      <c r="D20" s="58"/>
      <c r="E20" s="58"/>
      <c r="F20" s="58"/>
      <c r="G20" s="58"/>
      <c r="H20" s="58"/>
      <c r="I20" s="58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B21" s="58"/>
      <c r="C21" s="58"/>
      <c r="D21" s="58"/>
      <c r="E21" s="58"/>
      <c r="F21" s="58"/>
      <c r="G21" s="58"/>
      <c r="H21" s="58"/>
      <c r="I21" s="58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B22" s="58"/>
      <c r="C22" s="58"/>
      <c r="D22" s="58"/>
      <c r="E22" s="58"/>
      <c r="F22" s="58"/>
      <c r="G22" s="58"/>
      <c r="H22" s="58"/>
      <c r="I22" s="58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B23" s="58"/>
      <c r="C23" s="58"/>
      <c r="D23" s="58"/>
      <c r="E23" s="58"/>
      <c r="F23" s="58"/>
      <c r="G23" s="58"/>
      <c r="H23" s="58"/>
      <c r="I23" s="58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B24" s="58"/>
      <c r="C24" s="58"/>
      <c r="D24" s="58"/>
      <c r="E24" s="58"/>
      <c r="F24" s="58"/>
      <c r="G24" s="58"/>
      <c r="H24" s="58"/>
      <c r="I24" s="58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8" t="s">
        <v>162</v>
      </c>
      <c r="R41" s="78"/>
      <c r="S41" s="78"/>
      <c r="T41" s="19"/>
      <c r="U41" s="19"/>
    </row>
    <row r="42" spans="17:21" ht="14.25" customHeight="1" x14ac:dyDescent="0.45">
      <c r="Q42" s="78"/>
      <c r="R42" s="78"/>
      <c r="S42" s="78"/>
    </row>
    <row r="43" spans="17:21" ht="14.25" customHeight="1" x14ac:dyDescent="0.45">
      <c r="Q43" s="40" t="str">
        <f>CHAR(34)&amp;"Date"&amp;CHAR(34)&amp;":["&amp;CHAR(34)&amp;"27-Apr"&amp;CHAR(34)&amp;"],"</f>
        <v>"Date":["27-Apr"],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workbookViewId="0">
      <selection activeCell="D13" sqref="D13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0</v>
      </c>
      <c r="E3" s="1">
        <f>'Stats Global'!Q8</f>
        <v>0</v>
      </c>
      <c r="F3" s="14">
        <f>'Stats Global'!T8</f>
        <v>0</v>
      </c>
      <c r="G3" s="24">
        <f>'Stats Global'!S8</f>
        <v>0</v>
      </c>
      <c r="H3" s="14">
        <f>'Stats Global'!V8</f>
        <v>0</v>
      </c>
      <c r="I3" s="24">
        <f>'Stats Global'!U8</f>
        <v>0</v>
      </c>
      <c r="J3" s="14">
        <f>'Stats Global'!X8</f>
        <v>0</v>
      </c>
      <c r="K3" s="24">
        <f>'Stats Global'!W8</f>
        <v>0</v>
      </c>
      <c r="T3" s="1" t="s">
        <v>153</v>
      </c>
      <c r="U3" s="1" t="str">
        <f t="shared" ref="U3:U18" si="0">IF(C3="5 Musketeers", $X$3, IF(C3="Loose Gooses", $X$4, $X$5))</f>
        <v>../Images/5M_Final.png</v>
      </c>
      <c r="V3" s="1" t="str">
        <f t="shared" ref="V3:V18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39</v>
      </c>
      <c r="D4" s="14">
        <f>'Stats Global'!R9</f>
        <v>0</v>
      </c>
      <c r="E4" s="24">
        <f>'Stats Global'!Q9</f>
        <v>0</v>
      </c>
      <c r="F4" s="14">
        <f>'Stats Global'!T9</f>
        <v>0</v>
      </c>
      <c r="G4" s="24">
        <f>'Stats Global'!S9</f>
        <v>0</v>
      </c>
      <c r="H4" s="14">
        <f>'Stats Global'!V9</f>
        <v>0</v>
      </c>
      <c r="I4" s="24">
        <f>'Stats Global'!U9</f>
        <v>0</v>
      </c>
      <c r="J4" s="14">
        <f>'Stats Global'!X9</f>
        <v>0</v>
      </c>
      <c r="K4" s="24">
        <f>'Stats Global'!W9</f>
        <v>0</v>
      </c>
      <c r="T4" s="24" t="s">
        <v>154</v>
      </c>
      <c r="U4" s="1" t="str">
        <f t="shared" si="0"/>
        <v>../Images/WW_Final.png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34</v>
      </c>
      <c r="D5" s="14">
        <f>'Stats Global'!R10</f>
        <v>3</v>
      </c>
      <c r="E5" s="24">
        <f>'Stats Global'!Q10</f>
        <v>3</v>
      </c>
      <c r="F5" s="14">
        <f>'Stats Global'!T10</f>
        <v>3</v>
      </c>
      <c r="G5" s="24">
        <f>'Stats Global'!S10</f>
        <v>3</v>
      </c>
      <c r="H5" s="14">
        <f>'Stats Global'!V10</f>
        <v>0</v>
      </c>
      <c r="I5" s="24">
        <f>'Stats Global'!U10</f>
        <v>0</v>
      </c>
      <c r="J5" s="14">
        <f>'Stats Global'!X10</f>
        <v>0</v>
      </c>
      <c r="K5" s="24">
        <f>'Stats Global'!W10</f>
        <v>0</v>
      </c>
      <c r="L5" s="3" t="s">
        <v>40</v>
      </c>
      <c r="M5" s="3" t="s">
        <v>41</v>
      </c>
      <c r="N5" s="3" t="s">
        <v>42</v>
      </c>
      <c r="T5" s="1" t="s">
        <v>147</v>
      </c>
      <c r="U5" s="1" t="str">
        <f t="shared" si="0"/>
        <v>../Images/5M_Final.png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1</v>
      </c>
      <c r="E6" s="24">
        <f>'Stats Global'!Q11</f>
        <v>1</v>
      </c>
      <c r="F6" s="14">
        <f>'Stats Global'!T11</f>
        <v>1</v>
      </c>
      <c r="G6" s="24">
        <f>'Stats Global'!S11</f>
        <v>1</v>
      </c>
      <c r="H6" s="14">
        <f>'Stats Global'!V11</f>
        <v>0</v>
      </c>
      <c r="I6" s="24">
        <f>'Stats Global'!U11</f>
        <v>0</v>
      </c>
      <c r="J6" s="14">
        <f>'Stats Global'!X11</f>
        <v>0</v>
      </c>
      <c r="K6" s="24">
        <f>'Stats Global'!W11</f>
        <v>0</v>
      </c>
      <c r="L6" s="3" t="s">
        <v>40</v>
      </c>
      <c r="M6" s="3" t="s">
        <v>45</v>
      </c>
      <c r="N6" s="3" t="s">
        <v>41</v>
      </c>
      <c r="O6" s="3" t="s">
        <v>42</v>
      </c>
      <c r="T6" s="1" t="s">
        <v>148</v>
      </c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39</v>
      </c>
      <c r="D7" s="14">
        <f>'Stats Global'!R12</f>
        <v>0</v>
      </c>
      <c r="E7" s="24">
        <f>'Stats Global'!Q12</f>
        <v>0</v>
      </c>
      <c r="F7" s="14">
        <f>'Stats Global'!T12</f>
        <v>0</v>
      </c>
      <c r="G7" s="24">
        <f>'Stats Global'!S12</f>
        <v>0</v>
      </c>
      <c r="H7" s="14">
        <f>'Stats Global'!V12</f>
        <v>0</v>
      </c>
      <c r="I7" s="24">
        <f>'Stats Global'!U12</f>
        <v>0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24"/>
      <c r="U7" s="1" t="str">
        <f t="shared" si="0"/>
        <v>../Images/WW_Final.png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39</v>
      </c>
      <c r="D8" s="14">
        <f>'Stats Global'!R13</f>
        <v>2</v>
      </c>
      <c r="E8" s="24">
        <f>'Stats Global'!Q13</f>
        <v>2</v>
      </c>
      <c r="F8" s="14">
        <f>'Stats Global'!T13</f>
        <v>2</v>
      </c>
      <c r="G8" s="24">
        <f>'Stats Global'!S13</f>
        <v>2</v>
      </c>
      <c r="H8" s="14">
        <f>'Stats Global'!V13</f>
        <v>0</v>
      </c>
      <c r="I8" s="24">
        <f>'Stats Global'!U13</f>
        <v>0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24" t="s">
        <v>154</v>
      </c>
      <c r="U8" s="1" t="str">
        <f t="shared" si="0"/>
        <v>../Images/WW_Final.png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57</v>
      </c>
      <c r="D9" s="14">
        <f>'Stats Global'!R14</f>
        <v>0</v>
      </c>
      <c r="E9" s="24">
        <f>'Stats Global'!Q14</f>
        <v>0</v>
      </c>
      <c r="F9" s="14">
        <f>'Stats Global'!T14</f>
        <v>0</v>
      </c>
      <c r="G9" s="24">
        <f>'Stats Global'!S14</f>
        <v>0</v>
      </c>
      <c r="H9" s="14">
        <f>'Stats Global'!V14</f>
        <v>0</v>
      </c>
      <c r="I9" s="24">
        <f>'Stats Global'!U14</f>
        <v>0</v>
      </c>
      <c r="J9" s="14">
        <f>'Stats Global'!X14</f>
        <v>0</v>
      </c>
      <c r="K9" s="24">
        <f>'Stats Global'!W14</f>
        <v>0</v>
      </c>
      <c r="L9" s="3" t="s">
        <v>42</v>
      </c>
      <c r="M9" s="3" t="s">
        <v>54</v>
      </c>
      <c r="T9" s="24" t="s">
        <v>155</v>
      </c>
      <c r="U9" s="1" t="str">
        <f t="shared" si="0"/>
        <v>../Images/LG_Final.png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0</v>
      </c>
      <c r="E10" s="24">
        <f>'Stats Global'!Q15</f>
        <v>0</v>
      </c>
      <c r="F10" s="14">
        <f>'Stats Global'!T15</f>
        <v>0</v>
      </c>
      <c r="G10" s="24">
        <f>'Stats Global'!S15</f>
        <v>0</v>
      </c>
      <c r="H10" s="14">
        <f>'Stats Global'!V15</f>
        <v>0</v>
      </c>
      <c r="I10" s="24">
        <f>'Stats Global'!U15</f>
        <v>0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 t="s">
        <v>149</v>
      </c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2</v>
      </c>
      <c r="E11" s="24">
        <f>'Stats Global'!Q16</f>
        <v>2</v>
      </c>
      <c r="F11" s="14">
        <f>'Stats Global'!T16</f>
        <v>1</v>
      </c>
      <c r="G11" s="24">
        <f>'Stats Global'!S16</f>
        <v>1</v>
      </c>
      <c r="H11" s="14">
        <f>'Stats Global'!V16</f>
        <v>1</v>
      </c>
      <c r="I11" s="24">
        <f>'Stats Global'!U16</f>
        <v>1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24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34</v>
      </c>
      <c r="D12" s="14">
        <f>'Stats Global'!R17</f>
        <v>0</v>
      </c>
      <c r="E12" s="24">
        <f>'Stats Global'!Q17</f>
        <v>0</v>
      </c>
      <c r="F12" s="14">
        <f>'Stats Global'!T17</f>
        <v>0</v>
      </c>
      <c r="G12" s="24">
        <f>'Stats Global'!S17</f>
        <v>0</v>
      </c>
      <c r="H12" s="14">
        <f>'Stats Global'!V17</f>
        <v>0</v>
      </c>
      <c r="I12" s="24">
        <f>'Stats Global'!U17</f>
        <v>0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24" t="s">
        <v>153</v>
      </c>
      <c r="U12" s="1" t="str">
        <f t="shared" si="0"/>
        <v>../Images/5M_Final.png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34</v>
      </c>
      <c r="D13" s="14">
        <f>'Stats Global'!R18</f>
        <v>2</v>
      </c>
      <c r="E13" s="24">
        <f>'Stats Global'!Q18</f>
        <v>2</v>
      </c>
      <c r="F13" s="14">
        <f>'Stats Global'!T18</f>
        <v>2</v>
      </c>
      <c r="G13" s="24">
        <f>'Stats Global'!S18</f>
        <v>2</v>
      </c>
      <c r="H13" s="14">
        <f>'Stats Global'!V18</f>
        <v>0</v>
      </c>
      <c r="I13" s="24">
        <f>'Stats Global'!U18</f>
        <v>0</v>
      </c>
      <c r="J13" s="14">
        <f>'Stats Global'!X18</f>
        <v>0</v>
      </c>
      <c r="K13" s="24">
        <f>'Stats Global'!W18</f>
        <v>0</v>
      </c>
      <c r="L13" s="3" t="s">
        <v>67</v>
      </c>
      <c r="M13" s="3" t="s">
        <v>42</v>
      </c>
      <c r="T13" s="24" t="s">
        <v>153</v>
      </c>
      <c r="U13" s="1" t="str">
        <f t="shared" si="0"/>
        <v>../Images/5M_Final.png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0</v>
      </c>
      <c r="E14" s="24">
        <f>'Stats Global'!Q19</f>
        <v>0</v>
      </c>
      <c r="F14" s="14">
        <f>'Stats Global'!T19</f>
        <v>0</v>
      </c>
      <c r="G14" s="24">
        <f>'Stats Global'!S19</f>
        <v>0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24" t="s">
        <v>155</v>
      </c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3</v>
      </c>
      <c r="E15" s="24">
        <f>'Stats Global'!Q20</f>
        <v>3</v>
      </c>
      <c r="F15" s="14">
        <f>'Stats Global'!T20</f>
        <v>3</v>
      </c>
      <c r="G15" s="24">
        <f>'Stats Global'!S20</f>
        <v>3</v>
      </c>
      <c r="H15" s="14">
        <f>'Stats Global'!V20</f>
        <v>0</v>
      </c>
      <c r="I15" s="24">
        <f>'Stats Global'!U20</f>
        <v>0</v>
      </c>
      <c r="J15" s="14">
        <f>'Stats Global'!X20</f>
        <v>0</v>
      </c>
      <c r="K15" s="24">
        <f>'Stats Global'!W20</f>
        <v>0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24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0</v>
      </c>
      <c r="E16" s="24">
        <f>'Stats Global'!Q21</f>
        <v>0</v>
      </c>
      <c r="F16" s="14">
        <f>'Stats Global'!T21</f>
        <v>0</v>
      </c>
      <c r="G16" s="24">
        <f>'Stats Global'!S21</f>
        <v>0</v>
      </c>
      <c r="H16" s="14">
        <f>'Stats Global'!V21</f>
        <v>0</v>
      </c>
      <c r="I16" s="24">
        <f>'Stats Global'!U21</f>
        <v>0</v>
      </c>
      <c r="J16" s="14">
        <f>'Stats Global'!X21</f>
        <v>0</v>
      </c>
      <c r="K16" s="24">
        <f>'Stats Global'!W21</f>
        <v>0</v>
      </c>
      <c r="L16" s="3" t="s">
        <v>77</v>
      </c>
      <c r="M16" s="3" t="s">
        <v>42</v>
      </c>
      <c r="T16" s="24" t="s">
        <v>154</v>
      </c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0</v>
      </c>
      <c r="E17" s="24">
        <f>'Stats Global'!Q22</f>
        <v>0</v>
      </c>
      <c r="F17" s="14">
        <f>'Stats Global'!T22</f>
        <v>0</v>
      </c>
      <c r="G17" s="24">
        <f>'Stats Global'!S22</f>
        <v>0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24" t="s">
        <v>155</v>
      </c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B18" s="40" t="s">
        <v>151</v>
      </c>
      <c r="C18" s="40" t="s">
        <v>57</v>
      </c>
      <c r="D18" s="14">
        <f>'Stats Global'!R23</f>
        <v>0</v>
      </c>
      <c r="E18" s="24">
        <f>'Stats Global'!Q23</f>
        <v>0</v>
      </c>
      <c r="F18" s="14">
        <f>'Stats Global'!T23</f>
        <v>0</v>
      </c>
      <c r="G18" s="24">
        <f>'Stats Global'!S23</f>
        <v>0</v>
      </c>
      <c r="H18" s="14">
        <f>'Stats Global'!V23</f>
        <v>0</v>
      </c>
      <c r="I18" s="24">
        <f>'Stats Global'!U23</f>
        <v>0</v>
      </c>
      <c r="J18" s="14">
        <f>'Stats Global'!X23</f>
        <v>0</v>
      </c>
      <c r="K18" s="24">
        <f>'Stats Global'!W23</f>
        <v>0</v>
      </c>
      <c r="T18" s="24" t="s">
        <v>155</v>
      </c>
      <c r="U18" s="40" t="str">
        <f t="shared" si="0"/>
        <v>../Images/LG_Final.png</v>
      </c>
      <c r="V18" s="24" t="str">
        <f t="shared" si="1"/>
        <v>../Images/Players/SamJ.png</v>
      </c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H20" s="41"/>
      <c r="I20" s="38"/>
      <c r="J20" s="41"/>
      <c r="K20" s="38"/>
      <c r="L20" s="78" t="s">
        <v>162</v>
      </c>
      <c r="M20" s="78"/>
      <c r="N20" s="78"/>
      <c r="X20" s="3" t="s">
        <v>83</v>
      </c>
    </row>
    <row r="21" spans="2:24" ht="14.25" customHeight="1" x14ac:dyDescent="0.45">
      <c r="B21" s="1"/>
      <c r="C21" s="1"/>
      <c r="D21" s="41" t="str">
        <f>CHAR(34)&amp;"PPG"&amp;CHAR(34)</f>
        <v>"PPG"</v>
      </c>
      <c r="E21" s="41" t="str">
        <f>CHAR(34)&amp;"TP"&amp;CHAR(34)</f>
        <v>"TP"</v>
      </c>
      <c r="F21" s="41" t="str">
        <f>CHAR(34)&amp;"FPG"&amp;CHAR(34)</f>
        <v>"FPG"</v>
      </c>
      <c r="G21" s="41" t="str">
        <f>CHAR(34)&amp;"TF"&amp;CHAR(34)</f>
        <v>"TF"</v>
      </c>
      <c r="H21" s="41" t="str">
        <f>CHAR(34)&amp;"MPG"&amp;CHAR(34)</f>
        <v>"MPG"</v>
      </c>
      <c r="I21" s="41" t="str">
        <f>CHAR(34)&amp;"TM"&amp;CHAR(34)</f>
        <v>"TM"</v>
      </c>
      <c r="J21" s="41" t="str">
        <f>CHAR(34)&amp;"TPG"&amp;CHAR(34)</f>
        <v>"TPG"</v>
      </c>
      <c r="K21" s="41" t="str">
        <f>CHAR(34)&amp;"TT"&amp;CHAR(34)</f>
        <v>"TT"</v>
      </c>
      <c r="L21" s="78"/>
      <c r="M21" s="78"/>
      <c r="N21" s="78"/>
      <c r="X21" s="3" t="s">
        <v>85</v>
      </c>
    </row>
    <row r="22" spans="2:24" ht="14.25" customHeight="1" x14ac:dyDescent="0.45">
      <c r="B22" s="4"/>
      <c r="D22" s="41" t="str">
        <f>CHAR(34)&amp;ROUND(D3,2)&amp;CHAR(34)&amp;","</f>
        <v>"0",</v>
      </c>
      <c r="E22" s="41" t="str">
        <f t="shared" ref="E22:K22" si="2">CHAR(34)&amp;E3&amp;CHAR(34)&amp;","</f>
        <v>"0",</v>
      </c>
      <c r="F22" s="41" t="str">
        <f>CHAR(34)&amp;ROUND(F3,2)&amp;CHAR(34)&amp;","</f>
        <v>"0",</v>
      </c>
      <c r="G22" s="41" t="str">
        <f t="shared" si="2"/>
        <v>"0",</v>
      </c>
      <c r="H22" s="41" t="str">
        <f>CHAR(34)&amp;ROUND(H3,2)&amp;CHAR(34)&amp;","</f>
        <v>"0",</v>
      </c>
      <c r="I22" s="41" t="str">
        <f t="shared" si="2"/>
        <v>"0",</v>
      </c>
      <c r="J22" s="41" t="str">
        <f>CHAR(34)&amp;ROUND(J3,2)&amp;CHAR(34)&amp;","</f>
        <v>"0",</v>
      </c>
      <c r="K22" s="41" t="str">
        <f t="shared" si="2"/>
        <v>"0",</v>
      </c>
      <c r="L22" s="41" t="str">
        <f>D21&amp;":["&amp;D22&amp;D23&amp;D24&amp;D25&amp;D26&amp;D27&amp;D28&amp;D29&amp;D30&amp;D31&amp;D32&amp;D33&amp;D34&amp;D35&amp;D36&amp;D37&amp;"],"</f>
        <v>"PPG":["0","0","3","1","0","2","0","0","2","0","2","0","3","0","0","0",],</v>
      </c>
      <c r="X22" s="3" t="s">
        <v>86</v>
      </c>
    </row>
    <row r="23" spans="2:24" ht="14.25" customHeight="1" x14ac:dyDescent="0.45">
      <c r="B23" s="4"/>
      <c r="D23" s="41" t="str">
        <f t="shared" ref="D23:D37" si="3">CHAR(34)&amp;ROUND(D4,2)&amp;CHAR(34)&amp;","</f>
        <v>"0",</v>
      </c>
      <c r="E23" s="41" t="str">
        <f t="shared" ref="E23:K23" si="4">CHAR(34)&amp;E4&amp;CHAR(34)&amp;","</f>
        <v>"0",</v>
      </c>
      <c r="F23" s="41" t="str">
        <f t="shared" ref="F23:F37" si="5">CHAR(34)&amp;ROUND(F4,2)&amp;CHAR(34)&amp;","</f>
        <v>"0",</v>
      </c>
      <c r="G23" s="41" t="str">
        <f t="shared" si="4"/>
        <v>"0",</v>
      </c>
      <c r="H23" s="41" t="str">
        <f t="shared" ref="H23:H37" si="6">CHAR(34)&amp;ROUND(H4,2)&amp;CHAR(34)&amp;","</f>
        <v>"0",</v>
      </c>
      <c r="I23" s="41" t="str">
        <f t="shared" si="4"/>
        <v>"0",</v>
      </c>
      <c r="J23" s="41" t="str">
        <f t="shared" ref="J23:J37" si="7">CHAR(34)&amp;ROUND(J4,2)&amp;CHAR(34)&amp;","</f>
        <v>"0",</v>
      </c>
      <c r="K23" s="41" t="str">
        <f t="shared" si="4"/>
        <v>"0",</v>
      </c>
      <c r="L23" t="str">
        <f>E21&amp;":["&amp;E22&amp;E23&amp;E24&amp;E25&amp;E26&amp;E27&amp;E28&amp;E29&amp;E30&amp;E31&amp;E32&amp;E33&amp;E34&amp;E35&amp;E36&amp;E37&amp;"],"</f>
        <v>"TP":["0","0","3","1","0","2","0","0","2","0","2","0","3","0","0","0"],</v>
      </c>
      <c r="X23" s="3" t="s">
        <v>87</v>
      </c>
    </row>
    <row r="24" spans="2:24" ht="14.25" customHeight="1" x14ac:dyDescent="0.45">
      <c r="D24" s="41" t="str">
        <f t="shared" si="3"/>
        <v>"3",</v>
      </c>
      <c r="E24" s="41" t="str">
        <f t="shared" ref="E24:K24" si="8">CHAR(34)&amp;E5&amp;CHAR(34)&amp;","</f>
        <v>"3",</v>
      </c>
      <c r="F24" s="41" t="str">
        <f t="shared" si="5"/>
        <v>"3",</v>
      </c>
      <c r="G24" s="41" t="str">
        <f t="shared" si="8"/>
        <v>"3",</v>
      </c>
      <c r="H24" s="41" t="str">
        <f t="shared" si="6"/>
        <v>"0",</v>
      </c>
      <c r="I24" s="41" t="str">
        <f t="shared" si="8"/>
        <v>"0",</v>
      </c>
      <c r="J24" s="41" t="str">
        <f t="shared" si="7"/>
        <v>"0",</v>
      </c>
      <c r="K24" s="41" t="str">
        <f t="shared" si="8"/>
        <v>"0",</v>
      </c>
      <c r="L24" t="str">
        <f>F21&amp;":["&amp;F22&amp;F23&amp;F24&amp;F25&amp;F26&amp;F27&amp;F28&amp;F29&amp;F30&amp;F31&amp;F32&amp;F33&amp;F34&amp;F35&amp;F36&amp;F37&amp;"],"</f>
        <v>"FPG":["0","0","3","1","0","2","0","0","1","0","2","0","3","0","0","0",],</v>
      </c>
      <c r="X24" s="40" t="s">
        <v>107</v>
      </c>
    </row>
    <row r="25" spans="2:24" ht="14.25" customHeight="1" x14ac:dyDescent="0.45">
      <c r="D25" s="41" t="str">
        <f t="shared" si="3"/>
        <v>"1",</v>
      </c>
      <c r="E25" s="41" t="str">
        <f t="shared" ref="E25:K25" si="9">CHAR(34)&amp;E6&amp;CHAR(34)&amp;","</f>
        <v>"1",</v>
      </c>
      <c r="F25" s="41" t="str">
        <f t="shared" si="5"/>
        <v>"1",</v>
      </c>
      <c r="G25" s="41" t="str">
        <f t="shared" si="9"/>
        <v>"1",</v>
      </c>
      <c r="H25" s="41" t="str">
        <f t="shared" si="6"/>
        <v>"0",</v>
      </c>
      <c r="I25" s="41" t="str">
        <f t="shared" si="9"/>
        <v>"0",</v>
      </c>
      <c r="J25" s="41" t="str">
        <f t="shared" si="7"/>
        <v>"0",</v>
      </c>
      <c r="K25" s="41" t="str">
        <f t="shared" si="9"/>
        <v>"0",</v>
      </c>
      <c r="L25" t="str">
        <f>G21&amp;":["&amp;G22&amp;G23&amp;G24&amp;G25&amp;G26&amp;G27&amp;G28&amp;G29&amp;G30&amp;G31&amp;G32&amp;G33&amp;G34&amp;G35&amp;G36&amp;G37&amp;"],"</f>
        <v>"TF":["0","0","3","1","0","2","0","0","1","0","2","0","3","0","0","0"],</v>
      </c>
    </row>
    <row r="26" spans="2:24" ht="14.25" customHeight="1" x14ac:dyDescent="0.45">
      <c r="D26" s="41" t="str">
        <f t="shared" si="3"/>
        <v>"0",</v>
      </c>
      <c r="E26" s="41" t="str">
        <f t="shared" ref="E26:K26" si="10">CHAR(34)&amp;E7&amp;CHAR(34)&amp;","</f>
        <v>"0",</v>
      </c>
      <c r="F26" s="41" t="str">
        <f t="shared" si="5"/>
        <v>"0",</v>
      </c>
      <c r="G26" s="41" t="str">
        <f t="shared" si="10"/>
        <v>"0",</v>
      </c>
      <c r="H26" s="41" t="str">
        <f t="shared" si="6"/>
        <v>"0",</v>
      </c>
      <c r="I26" s="41" t="str">
        <f t="shared" si="10"/>
        <v>"0",</v>
      </c>
      <c r="J26" s="41" t="str">
        <f t="shared" si="7"/>
        <v>"0",</v>
      </c>
      <c r="K26" s="41" t="str">
        <f t="shared" si="10"/>
        <v>"0",</v>
      </c>
      <c r="L26" t="str">
        <f>H21&amp;":["&amp;H22&amp;H23&amp;H24&amp;H25&amp;H26&amp;H27&amp;H28&amp;H29&amp;H30&amp;H31&amp;H32&amp;H33&amp;H34&amp;H35&amp;H36&amp;H37&amp;"],"</f>
        <v>"MPG":["0","0","0","0","0","0","0","0","1","0","0","0","0","0","0","0",],</v>
      </c>
    </row>
    <row r="27" spans="2:24" ht="14.25" customHeight="1" x14ac:dyDescent="0.45">
      <c r="D27" s="41" t="str">
        <f t="shared" si="3"/>
        <v>"2",</v>
      </c>
      <c r="E27" s="41" t="str">
        <f t="shared" ref="E27:K27" si="11">CHAR(34)&amp;E8&amp;CHAR(34)&amp;","</f>
        <v>"2",</v>
      </c>
      <c r="F27" s="41" t="str">
        <f t="shared" si="5"/>
        <v>"2",</v>
      </c>
      <c r="G27" s="41" t="str">
        <f t="shared" si="11"/>
        <v>"2",</v>
      </c>
      <c r="H27" s="41" t="str">
        <f t="shared" si="6"/>
        <v>"0",</v>
      </c>
      <c r="I27" s="41" t="str">
        <f t="shared" si="11"/>
        <v>"0",</v>
      </c>
      <c r="J27" s="41" t="str">
        <f t="shared" si="7"/>
        <v>"0",</v>
      </c>
      <c r="K27" s="41" t="str">
        <f t="shared" si="11"/>
        <v>"0",</v>
      </c>
      <c r="L27" t="str">
        <f>I21&amp;":["&amp;I22&amp;I23&amp;I24&amp;I25&amp;I26&amp;I27&amp;I28&amp;I29&amp;I30&amp;I31&amp;I32&amp;I33&amp;I34&amp;I35&amp;I36&amp;I37&amp;"],"</f>
        <v>"TM":["0","0","0","0","0","0","0","0","1","0","0","0","0","0","0","0"],</v>
      </c>
    </row>
    <row r="28" spans="2:24" ht="14.25" customHeight="1" x14ac:dyDescent="0.45">
      <c r="D28" s="41" t="str">
        <f t="shared" si="3"/>
        <v>"0",</v>
      </c>
      <c r="E28" s="41" t="str">
        <f t="shared" ref="E28:K28" si="12">CHAR(34)&amp;E9&amp;CHAR(34)&amp;","</f>
        <v>"0",</v>
      </c>
      <c r="F28" s="41" t="str">
        <f t="shared" si="5"/>
        <v>"0",</v>
      </c>
      <c r="G28" s="41" t="str">
        <f t="shared" si="12"/>
        <v>"0",</v>
      </c>
      <c r="H28" s="41" t="str">
        <f t="shared" si="6"/>
        <v>"0",</v>
      </c>
      <c r="I28" s="41" t="str">
        <f t="shared" si="12"/>
        <v>"0",</v>
      </c>
      <c r="J28" s="41" t="str">
        <f t="shared" si="7"/>
        <v>"0",</v>
      </c>
      <c r="K28" s="41" t="str">
        <f t="shared" si="12"/>
        <v>"0",</v>
      </c>
      <c r="L28" t="str">
        <f>J21&amp;":["&amp;J22&amp;J23&amp;J24&amp;J25&amp;J26&amp;J27&amp;J28&amp;J29&amp;J30&amp;J31&amp;J32&amp;J33&amp;J34&amp;J35&amp;J36&amp;J37&amp;"],"</f>
        <v>"TPG":["0","0","0","0","0","0","0","0","0","0","0","0","0","0","0","0",],</v>
      </c>
    </row>
    <row r="29" spans="2:24" ht="14.25" customHeight="1" x14ac:dyDescent="0.45">
      <c r="D29" s="41" t="str">
        <f t="shared" si="3"/>
        <v>"0",</v>
      </c>
      <c r="E29" s="41" t="str">
        <f t="shared" ref="E29:K29" si="13">CHAR(34)&amp;E10&amp;CHAR(34)&amp;","</f>
        <v>"0",</v>
      </c>
      <c r="F29" s="41" t="str">
        <f t="shared" si="5"/>
        <v>"0",</v>
      </c>
      <c r="G29" s="41" t="str">
        <f t="shared" si="13"/>
        <v>"0",</v>
      </c>
      <c r="H29" s="41" t="str">
        <f t="shared" si="6"/>
        <v>"0",</v>
      </c>
      <c r="I29" s="41" t="str">
        <f t="shared" si="13"/>
        <v>"0",</v>
      </c>
      <c r="J29" s="41" t="str">
        <f t="shared" si="7"/>
        <v>"0",</v>
      </c>
      <c r="K29" s="41" t="str">
        <f t="shared" si="13"/>
        <v>"0",</v>
      </c>
      <c r="L29" t="str">
        <f>K21&amp;":["&amp;K22&amp;K23&amp;K24&amp;K25&amp;K26&amp;K27&amp;K28&amp;K29&amp;K30&amp;K31&amp;K32&amp;K33&amp;K34&amp;K35&amp;K36&amp;K37&amp;"],"</f>
        <v>"TT":["0","0","0","0","0","0","0","0","0","0","0","0","0","0","0","0"],</v>
      </c>
    </row>
    <row r="30" spans="2:24" ht="14.25" customHeight="1" x14ac:dyDescent="0.45">
      <c r="C30" s="41"/>
      <c r="D30" s="41" t="str">
        <f t="shared" si="3"/>
        <v>"2",</v>
      </c>
      <c r="E30" s="41" t="str">
        <f t="shared" ref="E30:K30" si="14">CHAR(34)&amp;E11&amp;CHAR(34)&amp;","</f>
        <v>"2",</v>
      </c>
      <c r="F30" s="41" t="str">
        <f t="shared" si="5"/>
        <v>"1",</v>
      </c>
      <c r="G30" s="41" t="str">
        <f t="shared" si="14"/>
        <v>"1",</v>
      </c>
      <c r="H30" s="41" t="str">
        <f t="shared" si="6"/>
        <v>"1",</v>
      </c>
      <c r="I30" s="41" t="str">
        <f t="shared" si="14"/>
        <v>"1",</v>
      </c>
      <c r="J30" s="41" t="str">
        <f t="shared" si="7"/>
        <v>"0",</v>
      </c>
      <c r="K30" s="41" t="str">
        <f t="shared" si="14"/>
        <v>"0",</v>
      </c>
    </row>
    <row r="31" spans="2:24" ht="14.25" customHeight="1" x14ac:dyDescent="0.45">
      <c r="C31" s="41"/>
      <c r="D31" s="41" t="str">
        <f t="shared" si="3"/>
        <v>"0",</v>
      </c>
      <c r="E31" s="41" t="str">
        <f t="shared" ref="E31:K31" si="15">CHAR(34)&amp;E12&amp;CHAR(34)&amp;","</f>
        <v>"0",</v>
      </c>
      <c r="F31" s="41" t="str">
        <f t="shared" si="5"/>
        <v>"0",</v>
      </c>
      <c r="G31" s="41" t="str">
        <f t="shared" si="15"/>
        <v>"0",</v>
      </c>
      <c r="H31" s="41" t="str">
        <f t="shared" si="6"/>
        <v>"0",</v>
      </c>
      <c r="I31" s="41" t="str">
        <f t="shared" si="15"/>
        <v>"0",</v>
      </c>
      <c r="J31" s="41" t="str">
        <f t="shared" si="7"/>
        <v>"0",</v>
      </c>
      <c r="K31" s="41" t="str">
        <f t="shared" si="15"/>
        <v>"0",</v>
      </c>
    </row>
    <row r="32" spans="2:24" ht="14.25" customHeight="1" x14ac:dyDescent="0.45">
      <c r="C32" s="41"/>
      <c r="D32" s="41" t="str">
        <f t="shared" si="3"/>
        <v>"2",</v>
      </c>
      <c r="E32" s="41" t="str">
        <f t="shared" ref="E32:K32" si="16">CHAR(34)&amp;E13&amp;CHAR(34)&amp;","</f>
        <v>"2",</v>
      </c>
      <c r="F32" s="41" t="str">
        <f t="shared" si="5"/>
        <v>"2",</v>
      </c>
      <c r="G32" s="41" t="str">
        <f t="shared" si="16"/>
        <v>"2",</v>
      </c>
      <c r="H32" s="41" t="str">
        <f t="shared" si="6"/>
        <v>"0",</v>
      </c>
      <c r="I32" s="41" t="str">
        <f t="shared" si="16"/>
        <v>"0",</v>
      </c>
      <c r="J32" s="41" t="str">
        <f t="shared" si="7"/>
        <v>"0",</v>
      </c>
      <c r="K32" s="41" t="str">
        <f t="shared" si="16"/>
        <v>"0",</v>
      </c>
    </row>
    <row r="33" spans="3:11" ht="14.25" customHeight="1" x14ac:dyDescent="0.45">
      <c r="C33" s="41"/>
      <c r="D33" s="41" t="str">
        <f t="shared" si="3"/>
        <v>"0",</v>
      </c>
      <c r="E33" s="41" t="str">
        <f t="shared" ref="E33:K33" si="17">CHAR(34)&amp;E14&amp;CHAR(34)&amp;","</f>
        <v>"0",</v>
      </c>
      <c r="F33" s="41" t="str">
        <f t="shared" si="5"/>
        <v>"0",</v>
      </c>
      <c r="G33" s="41" t="str">
        <f t="shared" si="17"/>
        <v>"0",</v>
      </c>
      <c r="H33" s="41" t="str">
        <f t="shared" si="6"/>
        <v>"0",</v>
      </c>
      <c r="I33" s="41" t="str">
        <f t="shared" si="17"/>
        <v>"0",</v>
      </c>
      <c r="J33" s="41" t="str">
        <f t="shared" si="7"/>
        <v>"0",</v>
      </c>
      <c r="K33" s="41" t="str">
        <f t="shared" si="17"/>
        <v>"0",</v>
      </c>
    </row>
    <row r="34" spans="3:11" ht="14.25" customHeight="1" x14ac:dyDescent="0.45">
      <c r="C34" s="41"/>
      <c r="D34" s="41" t="str">
        <f t="shared" si="3"/>
        <v>"3",</v>
      </c>
      <c r="E34" s="41" t="str">
        <f t="shared" ref="E34:K34" si="18">CHAR(34)&amp;E15&amp;CHAR(34)&amp;","</f>
        <v>"3",</v>
      </c>
      <c r="F34" s="41" t="str">
        <f t="shared" si="5"/>
        <v>"3",</v>
      </c>
      <c r="G34" s="41" t="str">
        <f t="shared" si="18"/>
        <v>"3",</v>
      </c>
      <c r="H34" s="41" t="str">
        <f t="shared" si="6"/>
        <v>"0",</v>
      </c>
      <c r="I34" s="41" t="str">
        <f t="shared" si="18"/>
        <v>"0",</v>
      </c>
      <c r="J34" s="41" t="str">
        <f t="shared" si="7"/>
        <v>"0",</v>
      </c>
      <c r="K34" s="41" t="str">
        <f t="shared" si="18"/>
        <v>"0",</v>
      </c>
    </row>
    <row r="35" spans="3:11" ht="14.25" customHeight="1" x14ac:dyDescent="0.45">
      <c r="C35" s="41"/>
      <c r="D35" s="41" t="str">
        <f t="shared" si="3"/>
        <v>"0",</v>
      </c>
      <c r="E35" s="41" t="str">
        <f t="shared" ref="E35:K35" si="19">CHAR(34)&amp;E16&amp;CHAR(34)&amp;","</f>
        <v>"0",</v>
      </c>
      <c r="F35" s="41" t="str">
        <f t="shared" si="5"/>
        <v>"0",</v>
      </c>
      <c r="G35" s="41" t="str">
        <f t="shared" si="19"/>
        <v>"0",</v>
      </c>
      <c r="H35" s="41" t="str">
        <f t="shared" si="6"/>
        <v>"0",</v>
      </c>
      <c r="I35" s="41" t="str">
        <f t="shared" si="19"/>
        <v>"0",</v>
      </c>
      <c r="J35" s="41" t="str">
        <f t="shared" si="7"/>
        <v>"0",</v>
      </c>
      <c r="K35" s="41" t="str">
        <f t="shared" si="19"/>
        <v>"0",</v>
      </c>
    </row>
    <row r="36" spans="3:11" ht="14.25" customHeight="1" x14ac:dyDescent="0.45">
      <c r="C36" s="41"/>
      <c r="D36" s="41" t="str">
        <f t="shared" si="3"/>
        <v>"0",</v>
      </c>
      <c r="E36" s="41" t="str">
        <f t="shared" ref="E36:K36" si="20">CHAR(34)&amp;E17&amp;CHAR(34)&amp;","</f>
        <v>"0",</v>
      </c>
      <c r="F36" s="41" t="str">
        <f t="shared" si="5"/>
        <v>"0",</v>
      </c>
      <c r="G36" s="41" t="str">
        <f t="shared" si="20"/>
        <v>"0",</v>
      </c>
      <c r="H36" s="41" t="str">
        <f t="shared" si="6"/>
        <v>"0",</v>
      </c>
      <c r="I36" s="41" t="str">
        <f t="shared" si="20"/>
        <v>"0",</v>
      </c>
      <c r="J36" s="41" t="str">
        <f t="shared" si="7"/>
        <v>"0",</v>
      </c>
      <c r="K36" s="41" t="str">
        <f t="shared" si="20"/>
        <v>"0",</v>
      </c>
    </row>
    <row r="37" spans="3:11" ht="14.25" customHeight="1" x14ac:dyDescent="0.45">
      <c r="C37" s="41"/>
      <c r="D37" s="41" t="str">
        <f t="shared" si="3"/>
        <v>"0",</v>
      </c>
      <c r="E37" s="41" t="str">
        <f t="shared" ref="E37:K37" si="21">CHAR(34)&amp;E18&amp;CHAR(34)</f>
        <v>"0"</v>
      </c>
      <c r="F37" s="41" t="str">
        <f t="shared" si="5"/>
        <v>"0",</v>
      </c>
      <c r="G37" s="41" t="str">
        <f t="shared" si="21"/>
        <v>"0"</v>
      </c>
      <c r="H37" s="41" t="str">
        <f t="shared" si="6"/>
        <v>"0",</v>
      </c>
      <c r="I37" s="41" t="str">
        <f t="shared" si="21"/>
        <v>"0"</v>
      </c>
      <c r="J37" s="41" t="str">
        <f t="shared" si="7"/>
        <v>"0",</v>
      </c>
      <c r="K37" s="41" t="str">
        <f t="shared" si="21"/>
        <v>"0"</v>
      </c>
    </row>
    <row r="38" spans="3:11" ht="14.25" customHeight="1" x14ac:dyDescent="0.45"/>
    <row r="39" spans="3:11" ht="14.25" customHeight="1" x14ac:dyDescent="0.45">
      <c r="E39" s="41"/>
      <c r="F39" s="41"/>
      <c r="G39" s="41"/>
      <c r="H39" s="41"/>
      <c r="I39" s="41"/>
      <c r="J39" s="41"/>
      <c r="K39" s="41"/>
    </row>
    <row r="40" spans="3:11" ht="14.25" customHeight="1" x14ac:dyDescent="0.45"/>
    <row r="41" spans="3:11" ht="14.25" customHeight="1" x14ac:dyDescent="0.45"/>
    <row r="42" spans="3:11" ht="14.25" customHeight="1" x14ac:dyDescent="0.45"/>
    <row r="43" spans="3:11" ht="14.25" customHeight="1" x14ac:dyDescent="0.45"/>
    <row r="44" spans="3:11" ht="14.25" customHeight="1" x14ac:dyDescent="0.45"/>
    <row r="45" spans="3:11" ht="14.25" customHeight="1" x14ac:dyDescent="0.45"/>
    <row r="46" spans="3:11" ht="14.25" customHeight="1" x14ac:dyDescent="0.45"/>
    <row r="47" spans="3:11" ht="14.25" customHeight="1" x14ac:dyDescent="0.45"/>
    <row r="48" spans="3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L20:N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zoomScale="70" zoomScaleNormal="70" workbookViewId="0">
      <selection activeCell="G47" sqref="G47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53125" customWidth="1"/>
    <col min="19" max="19" width="10.13281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2.796875" customWidth="1"/>
    <col min="26" max="38" width="8.73046875" customWidth="1"/>
  </cols>
  <sheetData>
    <row r="1" spans="2:38" ht="14.25" customHeight="1" x14ac:dyDescent="0.45"/>
    <row r="2" spans="2:38" ht="14.25" customHeight="1" x14ac:dyDescent="0.45">
      <c r="B2" s="5" t="s">
        <v>88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89</v>
      </c>
      <c r="D4" s="5" t="s">
        <v>90</v>
      </c>
      <c r="E4" s="5" t="s">
        <v>91</v>
      </c>
      <c r="F4" s="5" t="s">
        <v>92</v>
      </c>
      <c r="I4" s="5" t="s">
        <v>93</v>
      </c>
    </row>
    <row r="5" spans="2:38" ht="14.25" customHeight="1" x14ac:dyDescent="0.45">
      <c r="B5" s="36">
        <f>'2404'!$C$2</f>
        <v>45040</v>
      </c>
      <c r="C5" s="3">
        <f>COUNT('2404'!$B$3:$B$30)</f>
        <v>13</v>
      </c>
      <c r="D5" s="3">
        <f>MAX('2404'!$L$3:$L$5)</f>
        <v>7</v>
      </c>
      <c r="E5" s="3">
        <f>C5-D5-F5</f>
        <v>3</v>
      </c>
      <c r="F5" s="3">
        <f>MIN('2404'!$L$3:$L$5)</f>
        <v>3</v>
      </c>
      <c r="I5" s="1" t="s">
        <v>94</v>
      </c>
      <c r="J5" s="1" t="s">
        <v>90</v>
      </c>
      <c r="K5" s="1" t="s">
        <v>91</v>
      </c>
      <c r="L5" s="1" t="s">
        <v>92</v>
      </c>
      <c r="P5" s="3" t="s">
        <v>95</v>
      </c>
      <c r="Q5" s="1">
        <f>Q26</f>
        <v>1</v>
      </c>
      <c r="AJ5" s="6"/>
      <c r="AK5" s="6"/>
      <c r="AL5" s="6"/>
    </row>
    <row r="6" spans="2:38" ht="14.25" customHeight="1" x14ac:dyDescent="0.45">
      <c r="B6" s="36">
        <f>'2604'!$C$2</f>
        <v>45042</v>
      </c>
      <c r="C6" s="3">
        <f>COUNT('2604'!$B$3:$B$30)</f>
        <v>0</v>
      </c>
      <c r="D6" s="3">
        <f>MAX('2604'!$L$3:$L$5)</f>
        <v>0</v>
      </c>
      <c r="E6" s="3">
        <f>C6-D6-F6</f>
        <v>0</v>
      </c>
      <c r="F6" s="3">
        <f>MIN('2604'!$L$3:$L$5)</f>
        <v>0</v>
      </c>
      <c r="I6" s="7">
        <f t="shared" ref="I6:L6" si="0">AVERAGE(C5:C30)</f>
        <v>4.333333333333333</v>
      </c>
      <c r="J6" s="1">
        <f t="shared" si="0"/>
        <v>2.3333333333333335</v>
      </c>
      <c r="K6" s="1">
        <f t="shared" si="0"/>
        <v>1</v>
      </c>
      <c r="L6" s="1">
        <f t="shared" si="0"/>
        <v>1</v>
      </c>
      <c r="AJ6" s="6"/>
      <c r="AK6" s="6"/>
      <c r="AL6" s="6"/>
    </row>
    <row r="7" spans="2:38" ht="14.25" customHeight="1" x14ac:dyDescent="0.45">
      <c r="B7" s="36">
        <f>'2704'!$C$2</f>
        <v>45043</v>
      </c>
      <c r="C7" s="3">
        <f>COUNT('2704'!$B$3:$B$30)</f>
        <v>0</v>
      </c>
      <c r="D7" s="3">
        <f>MAX('2704'!$L$3:$L$5)</f>
        <v>0</v>
      </c>
      <c r="E7" s="3">
        <f>C7-D7-F7</f>
        <v>0</v>
      </c>
      <c r="F7" s="3">
        <f>MIN('2704'!$L$3:$L$5)</f>
        <v>0</v>
      </c>
      <c r="I7" s="5" t="s">
        <v>96</v>
      </c>
      <c r="J7" s="8">
        <f t="shared" ref="J7:L7" si="1">J6/$I$6</f>
        <v>0.53846153846153855</v>
      </c>
      <c r="K7" s="8">
        <f t="shared" si="1"/>
        <v>0.23076923076923078</v>
      </c>
      <c r="L7" s="8">
        <f t="shared" si="1"/>
        <v>0.23076923076923078</v>
      </c>
      <c r="P7" s="45" t="s">
        <v>97</v>
      </c>
      <c r="Q7" s="46" t="s">
        <v>8</v>
      </c>
      <c r="R7" s="46" t="s">
        <v>98</v>
      </c>
      <c r="S7" s="47" t="s">
        <v>9</v>
      </c>
      <c r="T7" s="48" t="s">
        <v>93</v>
      </c>
      <c r="U7" s="48" t="s">
        <v>10</v>
      </c>
      <c r="V7" s="48" t="s">
        <v>159</v>
      </c>
      <c r="W7" s="47" t="s">
        <v>11</v>
      </c>
      <c r="X7" s="48" t="s">
        <v>160</v>
      </c>
      <c r="Y7" s="49" t="s">
        <v>13</v>
      </c>
      <c r="Z7" s="48" t="s">
        <v>164</v>
      </c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61" t="s">
        <v>55</v>
      </c>
      <c r="Q8" s="59">
        <f t="shared" ref="Q8:Q23" si="2">Q29</f>
        <v>0</v>
      </c>
      <c r="R8" s="51">
        <f>Table1[[#This Row],[Points]]/($Q$5-Table1[[#This Row],[Missed Games]])</f>
        <v>0</v>
      </c>
      <c r="S8" s="60">
        <f t="shared" ref="S8:S23" si="3">S29</f>
        <v>0</v>
      </c>
      <c r="T8" s="50">
        <f>Table1[[#This Row],[Finishes]]/($Q$5-Table1[[#This Row],[Missed Games]])</f>
        <v>0</v>
      </c>
      <c r="U8" s="60">
        <f t="shared" ref="U8:U23" si="4">U29</f>
        <v>0</v>
      </c>
      <c r="V8" s="50">
        <f>Table1[[#This Row],[Midranges]]/($Q$5-Table1[[#This Row],[Missed Games]])</f>
        <v>0</v>
      </c>
      <c r="W8" s="60">
        <f t="shared" ref="W8:W23" si="5">W29</f>
        <v>0</v>
      </c>
      <c r="X8" s="50">
        <f>Table1[[#This Row],[Threes]]/($Q$5-Table1[[#This Row],[Missed Games]])</f>
        <v>0</v>
      </c>
      <c r="Y8" s="62" t="s">
        <v>34</v>
      </c>
      <c r="Z8" s="20">
        <f t="shared" ref="Z8:Z23" si="6">Y29</f>
        <v>0</v>
      </c>
      <c r="AD8" s="7"/>
      <c r="AH8" s="7"/>
      <c r="AJ8" s="6"/>
      <c r="AK8" s="6"/>
      <c r="AL8" s="11"/>
    </row>
    <row r="9" spans="2:38" ht="14.25" customHeight="1" x14ac:dyDescent="0.45">
      <c r="B9" s="4"/>
      <c r="P9" s="61" t="s">
        <v>59</v>
      </c>
      <c r="Q9" s="59">
        <f t="shared" si="2"/>
        <v>0</v>
      </c>
      <c r="R9" s="51">
        <f>Table1[[#This Row],[Points]]/($Q$5-Table1[[#This Row],[Missed Games]])</f>
        <v>0</v>
      </c>
      <c r="S9" s="60">
        <f t="shared" si="3"/>
        <v>0</v>
      </c>
      <c r="T9" s="50">
        <f>Table1[[#This Row],[Finishes]]/($Q$5-Table1[[#This Row],[Missed Games]])</f>
        <v>0</v>
      </c>
      <c r="U9" s="60">
        <f t="shared" si="4"/>
        <v>0</v>
      </c>
      <c r="V9" s="50">
        <f>Table1[[#This Row],[Midranges]]/($Q$5-Table1[[#This Row],[Missed Games]])</f>
        <v>0</v>
      </c>
      <c r="W9" s="60">
        <f t="shared" si="5"/>
        <v>0</v>
      </c>
      <c r="X9" s="50">
        <f>Table1[[#This Row],[Threes]]/($Q$5-Table1[[#This Row],[Missed Games]])</f>
        <v>0</v>
      </c>
      <c r="Y9" s="62" t="s">
        <v>39</v>
      </c>
      <c r="Z9" s="20">
        <f t="shared" si="6"/>
        <v>0</v>
      </c>
      <c r="AD9" s="7"/>
      <c r="AH9" s="7"/>
      <c r="AJ9" s="6"/>
      <c r="AK9" s="6"/>
      <c r="AL9" s="11"/>
    </row>
    <row r="10" spans="2:38" ht="14.25" customHeight="1" x14ac:dyDescent="0.45">
      <c r="B10" s="4"/>
      <c r="P10" s="61" t="s">
        <v>62</v>
      </c>
      <c r="Q10" s="59">
        <f t="shared" si="2"/>
        <v>3</v>
      </c>
      <c r="R10" s="51">
        <f>Table1[[#This Row],[Points]]/($Q$5-Table1[[#This Row],[Missed Games]])</f>
        <v>3</v>
      </c>
      <c r="S10" s="60">
        <f t="shared" si="3"/>
        <v>3</v>
      </c>
      <c r="T10" s="50">
        <f>Table1[[#This Row],[Finishes]]/($Q$5-Table1[[#This Row],[Missed Games]])</f>
        <v>3</v>
      </c>
      <c r="U10" s="60">
        <f t="shared" si="4"/>
        <v>0</v>
      </c>
      <c r="V10" s="50">
        <f>Table1[[#This Row],[Midranges]]/($Q$5-Table1[[#This Row],[Missed Games]])</f>
        <v>0</v>
      </c>
      <c r="W10" s="60">
        <f t="shared" si="5"/>
        <v>0</v>
      </c>
      <c r="X10" s="50">
        <f>Table1[[#This Row],[Threes]]/($Q$5-Table1[[#This Row],[Missed Games]])</f>
        <v>0</v>
      </c>
      <c r="Y10" s="62" t="s">
        <v>34</v>
      </c>
      <c r="Z10" s="20">
        <f t="shared" si="6"/>
        <v>0</v>
      </c>
      <c r="AD10" s="7"/>
      <c r="AH10" s="7"/>
      <c r="AJ10" s="6"/>
      <c r="AK10" s="6"/>
      <c r="AL10" s="11"/>
    </row>
    <row r="11" spans="2:38" ht="14.25" customHeight="1" x14ac:dyDescent="0.45">
      <c r="B11" s="4"/>
      <c r="P11" s="61" t="s">
        <v>65</v>
      </c>
      <c r="Q11" s="59">
        <f t="shared" si="2"/>
        <v>1</v>
      </c>
      <c r="R11" s="51">
        <f>Table1[[#This Row],[Points]]/($Q$5-Table1[[#This Row],[Missed Games]])</f>
        <v>1</v>
      </c>
      <c r="S11" s="60">
        <f t="shared" si="3"/>
        <v>1</v>
      </c>
      <c r="T11" s="50">
        <f>Table1[[#This Row],[Finishes]]/($Q$5-Table1[[#This Row],[Missed Games]])</f>
        <v>1</v>
      </c>
      <c r="U11" s="60">
        <f t="shared" si="4"/>
        <v>0</v>
      </c>
      <c r="V11" s="50">
        <f>Table1[[#This Row],[Midranges]]/($Q$5-Table1[[#This Row],[Missed Games]])</f>
        <v>0</v>
      </c>
      <c r="W11" s="60">
        <f t="shared" si="5"/>
        <v>0</v>
      </c>
      <c r="X11" s="50">
        <f>Table1[[#This Row],[Threes]]/($Q$5-Table1[[#This Row],[Missed Games]])</f>
        <v>0</v>
      </c>
      <c r="Y11" s="62" t="s">
        <v>39</v>
      </c>
      <c r="Z11" s="20">
        <f t="shared" si="6"/>
        <v>0</v>
      </c>
      <c r="AD11" s="7"/>
      <c r="AH11" s="7"/>
      <c r="AJ11" s="6"/>
      <c r="AK11" s="6"/>
      <c r="AL11" s="11"/>
    </row>
    <row r="12" spans="2:38" ht="14.25" customHeight="1" x14ac:dyDescent="0.45">
      <c r="B12" s="4"/>
      <c r="P12" s="61" t="s">
        <v>68</v>
      </c>
      <c r="Q12" s="59">
        <f t="shared" si="2"/>
        <v>0</v>
      </c>
      <c r="R12" s="51">
        <f>Table1[[#This Row],[Points]]/($Q$5-Table1[[#This Row],[Missed Games]])</f>
        <v>0</v>
      </c>
      <c r="S12" s="60">
        <f t="shared" si="3"/>
        <v>0</v>
      </c>
      <c r="T12" s="50">
        <f>Table1[[#This Row],[Finishes]]/($Q$5-Table1[[#This Row],[Missed Games]])</f>
        <v>0</v>
      </c>
      <c r="U12" s="60">
        <f t="shared" si="4"/>
        <v>0</v>
      </c>
      <c r="V12" s="50">
        <f>Table1[[#This Row],[Midranges]]/($Q$5-Table1[[#This Row],[Missed Games]])</f>
        <v>0</v>
      </c>
      <c r="W12" s="60">
        <f t="shared" si="5"/>
        <v>0</v>
      </c>
      <c r="X12" s="50">
        <f>Table1[[#This Row],[Threes]]/($Q$5-Table1[[#This Row],[Missed Games]])</f>
        <v>0</v>
      </c>
      <c r="Y12" s="62" t="s">
        <v>39</v>
      </c>
      <c r="Z12" s="20">
        <f t="shared" si="6"/>
        <v>0</v>
      </c>
      <c r="AD12" s="7"/>
      <c r="AH12" s="7"/>
      <c r="AJ12" s="6"/>
      <c r="AK12" s="6"/>
      <c r="AL12" s="11"/>
    </row>
    <row r="13" spans="2:38" ht="14.25" customHeight="1" x14ac:dyDescent="0.45">
      <c r="B13" s="4"/>
      <c r="P13" s="61" t="s">
        <v>71</v>
      </c>
      <c r="Q13" s="59">
        <f t="shared" si="2"/>
        <v>2</v>
      </c>
      <c r="R13" s="51">
        <f>Table1[[#This Row],[Points]]/($Q$5-Table1[[#This Row],[Missed Games]])</f>
        <v>2</v>
      </c>
      <c r="S13" s="60">
        <f t="shared" si="3"/>
        <v>2</v>
      </c>
      <c r="T13" s="50">
        <f>Table1[[#This Row],[Finishes]]/($Q$5-Table1[[#This Row],[Missed Games]])</f>
        <v>2</v>
      </c>
      <c r="U13" s="60">
        <f t="shared" si="4"/>
        <v>0</v>
      </c>
      <c r="V13" s="50">
        <f>Table1[[#This Row],[Midranges]]/($Q$5-Table1[[#This Row],[Missed Games]])</f>
        <v>0</v>
      </c>
      <c r="W13" s="60">
        <f t="shared" si="5"/>
        <v>0</v>
      </c>
      <c r="X13" s="50">
        <f>Table1[[#This Row],[Threes]]/($Q$5-Table1[[#This Row],[Missed Games]])</f>
        <v>0</v>
      </c>
      <c r="Y13" s="62" t="s">
        <v>39</v>
      </c>
      <c r="Z13" s="20">
        <f t="shared" si="6"/>
        <v>0</v>
      </c>
      <c r="AD13" s="7"/>
      <c r="AH13" s="7"/>
      <c r="AJ13" s="6"/>
      <c r="AK13" s="6"/>
      <c r="AL13" s="11"/>
    </row>
    <row r="14" spans="2:38" ht="14.25" customHeight="1" x14ac:dyDescent="0.45">
      <c r="B14" s="4"/>
      <c r="P14" s="61" t="s">
        <v>75</v>
      </c>
      <c r="Q14" s="59">
        <f t="shared" si="2"/>
        <v>0</v>
      </c>
      <c r="R14" s="51">
        <f>Table1[[#This Row],[Points]]/($Q$5-Table1[[#This Row],[Missed Games]])</f>
        <v>0</v>
      </c>
      <c r="S14" s="60">
        <f t="shared" si="3"/>
        <v>0</v>
      </c>
      <c r="T14" s="50">
        <f>Table1[[#This Row],[Finishes]]/($Q$5-Table1[[#This Row],[Missed Games]])</f>
        <v>0</v>
      </c>
      <c r="U14" s="60">
        <f t="shared" si="4"/>
        <v>0</v>
      </c>
      <c r="V14" s="50">
        <f>Table1[[#This Row],[Midranges]]/($Q$5-Table1[[#This Row],[Missed Games]])</f>
        <v>0</v>
      </c>
      <c r="W14" s="60">
        <f t="shared" si="5"/>
        <v>0</v>
      </c>
      <c r="X14" s="50">
        <f>Table1[[#This Row],[Threes]]/($Q$5-Table1[[#This Row],[Missed Games]])</f>
        <v>0</v>
      </c>
      <c r="Y14" s="62" t="s">
        <v>57</v>
      </c>
      <c r="Z14" s="20">
        <f t="shared" si="6"/>
        <v>0</v>
      </c>
      <c r="AD14" s="7"/>
      <c r="AH14" s="7"/>
      <c r="AJ14" s="6"/>
      <c r="AK14" s="6"/>
      <c r="AL14" s="11"/>
    </row>
    <row r="15" spans="2:38" ht="14.25" customHeight="1" x14ac:dyDescent="0.45">
      <c r="B15" s="4"/>
      <c r="P15" s="61" t="s">
        <v>78</v>
      </c>
      <c r="Q15" s="59">
        <f t="shared" si="2"/>
        <v>0</v>
      </c>
      <c r="R15" s="51">
        <f>Table1[[#This Row],[Points]]/($Q$5-Table1[[#This Row],[Missed Games]])</f>
        <v>0</v>
      </c>
      <c r="S15" s="60">
        <f t="shared" si="3"/>
        <v>0</v>
      </c>
      <c r="T15" s="50">
        <f>Table1[[#This Row],[Finishes]]/($Q$5-Table1[[#This Row],[Missed Games]])</f>
        <v>0</v>
      </c>
      <c r="U15" s="60">
        <f t="shared" si="4"/>
        <v>0</v>
      </c>
      <c r="V15" s="50">
        <f>Table1[[#This Row],[Midranges]]/($Q$5-Table1[[#This Row],[Missed Games]])</f>
        <v>0</v>
      </c>
      <c r="W15" s="60">
        <f t="shared" si="5"/>
        <v>0</v>
      </c>
      <c r="X15" s="50">
        <f>Table1[[#This Row],[Threes]]/($Q$5-Table1[[#This Row],[Missed Games]])</f>
        <v>0</v>
      </c>
      <c r="Y15" s="62" t="s">
        <v>57</v>
      </c>
      <c r="Z15" s="20">
        <f t="shared" si="6"/>
        <v>0</v>
      </c>
      <c r="AD15" s="7"/>
      <c r="AH15" s="7"/>
      <c r="AJ15" s="6"/>
      <c r="AK15" s="6"/>
      <c r="AL15" s="11"/>
    </row>
    <row r="16" spans="2:38" ht="14.25" customHeight="1" x14ac:dyDescent="0.45">
      <c r="B16" s="4"/>
      <c r="P16" s="61" t="s">
        <v>80</v>
      </c>
      <c r="Q16" s="59">
        <f t="shared" si="2"/>
        <v>2</v>
      </c>
      <c r="R16" s="51">
        <f>Table1[[#This Row],[Points]]/($Q$5-Table1[[#This Row],[Missed Games]])</f>
        <v>2</v>
      </c>
      <c r="S16" s="60">
        <f t="shared" si="3"/>
        <v>1</v>
      </c>
      <c r="T16" s="50">
        <f>Table1[[#This Row],[Finishes]]/($Q$5-Table1[[#This Row],[Missed Games]])</f>
        <v>1</v>
      </c>
      <c r="U16" s="60">
        <f t="shared" si="4"/>
        <v>1</v>
      </c>
      <c r="V16" s="50">
        <f>Table1[[#This Row],[Midranges]]/($Q$5-Table1[[#This Row],[Missed Games]])</f>
        <v>1</v>
      </c>
      <c r="W16" s="60">
        <f t="shared" si="5"/>
        <v>0</v>
      </c>
      <c r="X16" s="50">
        <f>Table1[[#This Row],[Threes]]/($Q$5-Table1[[#This Row],[Missed Games]])</f>
        <v>0</v>
      </c>
      <c r="Y16" s="62" t="s">
        <v>34</v>
      </c>
      <c r="Z16" s="20">
        <f t="shared" si="6"/>
        <v>0</v>
      </c>
      <c r="AD16" s="7"/>
      <c r="AH16" s="7"/>
      <c r="AJ16" s="6"/>
      <c r="AK16" s="6"/>
      <c r="AL16" s="11"/>
    </row>
    <row r="17" spans="2:38" ht="14.25" customHeight="1" x14ac:dyDescent="0.45">
      <c r="B17" s="4"/>
      <c r="P17" s="61" t="s">
        <v>81</v>
      </c>
      <c r="Q17" s="59">
        <f t="shared" si="2"/>
        <v>0</v>
      </c>
      <c r="R17" s="51">
        <f>Table1[[#This Row],[Points]]/($Q$5-Table1[[#This Row],[Missed Games]])</f>
        <v>0</v>
      </c>
      <c r="S17" s="60">
        <f t="shared" si="3"/>
        <v>0</v>
      </c>
      <c r="T17" s="50">
        <f>Table1[[#This Row],[Finishes]]/($Q$5-Table1[[#This Row],[Missed Games]])</f>
        <v>0</v>
      </c>
      <c r="U17" s="60">
        <f t="shared" si="4"/>
        <v>0</v>
      </c>
      <c r="V17" s="50">
        <f>Table1[[#This Row],[Midranges]]/($Q$5-Table1[[#This Row],[Missed Games]])</f>
        <v>0</v>
      </c>
      <c r="W17" s="60">
        <f t="shared" si="5"/>
        <v>0</v>
      </c>
      <c r="X17" s="50">
        <f>Table1[[#This Row],[Threes]]/($Q$5-Table1[[#This Row],[Missed Games]])</f>
        <v>0</v>
      </c>
      <c r="Y17" s="62" t="s">
        <v>34</v>
      </c>
      <c r="Z17" s="20">
        <f t="shared" si="6"/>
        <v>0</v>
      </c>
      <c r="AD17" s="7"/>
      <c r="AH17" s="7"/>
      <c r="AJ17" s="6"/>
      <c r="AK17" s="6"/>
      <c r="AL17" s="11"/>
    </row>
    <row r="18" spans="2:38" ht="14.25" customHeight="1" x14ac:dyDescent="0.45">
      <c r="B18" s="4"/>
      <c r="P18" s="61" t="s">
        <v>82</v>
      </c>
      <c r="Q18" s="59">
        <f t="shared" si="2"/>
        <v>2</v>
      </c>
      <c r="R18" s="51">
        <f>Table1[[#This Row],[Points]]/($Q$5-Table1[[#This Row],[Missed Games]])</f>
        <v>2</v>
      </c>
      <c r="S18" s="60">
        <f t="shared" si="3"/>
        <v>2</v>
      </c>
      <c r="T18" s="50">
        <f>Table1[[#This Row],[Finishes]]/($Q$5-Table1[[#This Row],[Missed Games]])</f>
        <v>2</v>
      </c>
      <c r="U18" s="60">
        <f t="shared" si="4"/>
        <v>0</v>
      </c>
      <c r="V18" s="50">
        <f>Table1[[#This Row],[Midranges]]/($Q$5-Table1[[#This Row],[Missed Games]])</f>
        <v>0</v>
      </c>
      <c r="W18" s="60">
        <f t="shared" si="5"/>
        <v>0</v>
      </c>
      <c r="X18" s="50">
        <f>Table1[[#This Row],[Threes]]/($Q$5-Table1[[#This Row],[Missed Games]])</f>
        <v>0</v>
      </c>
      <c r="Y18" s="62" t="s">
        <v>34</v>
      </c>
      <c r="Z18" s="20">
        <f t="shared" si="6"/>
        <v>0</v>
      </c>
      <c r="AD18" s="7"/>
      <c r="AH18" s="7"/>
      <c r="AJ18" s="6"/>
      <c r="AK18" s="6"/>
      <c r="AL18" s="11"/>
    </row>
    <row r="19" spans="2:38" ht="14.25" customHeight="1" x14ac:dyDescent="0.45">
      <c r="B19" s="4"/>
      <c r="P19" s="61" t="s">
        <v>83</v>
      </c>
      <c r="Q19" s="59">
        <f t="shared" si="2"/>
        <v>0</v>
      </c>
      <c r="R19" s="51">
        <f>Table1[[#This Row],[Points]]/($Q$5-Table1[[#This Row],[Missed Games]])</f>
        <v>0</v>
      </c>
      <c r="S19" s="60">
        <f t="shared" si="3"/>
        <v>0</v>
      </c>
      <c r="T19" s="50">
        <f>Table1[[#This Row],[Finishes]]/($Q$5-Table1[[#This Row],[Missed Games]])</f>
        <v>0</v>
      </c>
      <c r="U19" s="60">
        <f t="shared" si="4"/>
        <v>0</v>
      </c>
      <c r="V19" s="50">
        <f>Table1[[#This Row],[Midranges]]/($Q$5-Table1[[#This Row],[Missed Games]])</f>
        <v>0</v>
      </c>
      <c r="W19" s="60">
        <f t="shared" si="5"/>
        <v>0</v>
      </c>
      <c r="X19" s="50">
        <f>Table1[[#This Row],[Threes]]/($Q$5-Table1[[#This Row],[Missed Games]])</f>
        <v>0</v>
      </c>
      <c r="Y19" s="62" t="s">
        <v>57</v>
      </c>
      <c r="Z19" s="20">
        <f t="shared" si="6"/>
        <v>0</v>
      </c>
      <c r="AD19" s="7"/>
      <c r="AH19" s="7"/>
      <c r="AJ19" s="6"/>
      <c r="AK19" s="6"/>
      <c r="AL19" s="11"/>
    </row>
    <row r="20" spans="2:38" ht="14.25" customHeight="1" x14ac:dyDescent="0.45">
      <c r="B20" s="4"/>
      <c r="P20" s="61" t="s">
        <v>85</v>
      </c>
      <c r="Q20" s="59">
        <f t="shared" si="2"/>
        <v>3</v>
      </c>
      <c r="R20" s="51">
        <f>Table1[[#This Row],[Points]]/($Q$5-Table1[[#This Row],[Missed Games]])</f>
        <v>3</v>
      </c>
      <c r="S20" s="60">
        <f t="shared" si="3"/>
        <v>3</v>
      </c>
      <c r="T20" s="50">
        <f>Table1[[#This Row],[Finishes]]/($Q$5-Table1[[#This Row],[Missed Games]])</f>
        <v>3</v>
      </c>
      <c r="U20" s="60">
        <f t="shared" si="4"/>
        <v>0</v>
      </c>
      <c r="V20" s="50">
        <f>Table1[[#This Row],[Midranges]]/($Q$5-Table1[[#This Row],[Missed Games]])</f>
        <v>0</v>
      </c>
      <c r="W20" s="60">
        <f t="shared" si="5"/>
        <v>0</v>
      </c>
      <c r="X20" s="50">
        <f>Table1[[#This Row],[Threes]]/($Q$5-Table1[[#This Row],[Missed Games]])</f>
        <v>0</v>
      </c>
      <c r="Y20" s="62" t="s">
        <v>57</v>
      </c>
      <c r="Z20" s="20">
        <f t="shared" si="6"/>
        <v>0</v>
      </c>
      <c r="AD20" s="7"/>
      <c r="AH20" s="7"/>
      <c r="AJ20" s="6"/>
      <c r="AK20" s="6"/>
      <c r="AL20" s="11"/>
    </row>
    <row r="21" spans="2:38" ht="14.25" customHeight="1" x14ac:dyDescent="0.45">
      <c r="B21" s="4"/>
      <c r="P21" s="61" t="s">
        <v>86</v>
      </c>
      <c r="Q21" s="59">
        <f t="shared" si="2"/>
        <v>0</v>
      </c>
      <c r="R21" s="51">
        <f>Table1[[#This Row],[Points]]/($Q$5-Table1[[#This Row],[Missed Games]])</f>
        <v>0</v>
      </c>
      <c r="S21" s="60">
        <f t="shared" si="3"/>
        <v>0</v>
      </c>
      <c r="T21" s="50">
        <f>Table1[[#This Row],[Finishes]]/($Q$5-Table1[[#This Row],[Missed Games]])</f>
        <v>0</v>
      </c>
      <c r="U21" s="60">
        <f t="shared" si="4"/>
        <v>0</v>
      </c>
      <c r="V21" s="50">
        <f>Table1[[#This Row],[Midranges]]/($Q$5-Table1[[#This Row],[Missed Games]])</f>
        <v>0</v>
      </c>
      <c r="W21" s="60">
        <f t="shared" si="5"/>
        <v>0</v>
      </c>
      <c r="X21" s="50">
        <f>Table1[[#This Row],[Threes]]/($Q$5-Table1[[#This Row],[Missed Games]])</f>
        <v>0</v>
      </c>
      <c r="Y21" s="62" t="s">
        <v>39</v>
      </c>
      <c r="Z21" s="20">
        <f t="shared" si="6"/>
        <v>0</v>
      </c>
      <c r="AD21" s="7"/>
      <c r="AH21" s="7"/>
      <c r="AJ21" s="6"/>
      <c r="AK21" s="6"/>
      <c r="AL21" s="11"/>
    </row>
    <row r="22" spans="2:38" ht="14.25" customHeight="1" x14ac:dyDescent="0.45">
      <c r="P22" s="61" t="s">
        <v>87</v>
      </c>
      <c r="Q22" s="59">
        <f t="shared" si="2"/>
        <v>0</v>
      </c>
      <c r="R22" s="51">
        <f>Table1[[#This Row],[Points]]/($Q$5-Table1[[#This Row],[Missed Games]])</f>
        <v>0</v>
      </c>
      <c r="S22" s="60">
        <f t="shared" si="3"/>
        <v>0</v>
      </c>
      <c r="T22" s="50">
        <f>Table1[[#This Row],[Finishes]]/($Q$5-Table1[[#This Row],[Missed Games]])</f>
        <v>0</v>
      </c>
      <c r="U22" s="60">
        <f t="shared" si="4"/>
        <v>0</v>
      </c>
      <c r="V22" s="50">
        <f>Table1[[#This Row],[Midranges]]/($Q$5-Table1[[#This Row],[Missed Games]])</f>
        <v>0</v>
      </c>
      <c r="W22" s="60">
        <f t="shared" si="5"/>
        <v>0</v>
      </c>
      <c r="X22" s="50">
        <f>Table1[[#This Row],[Threes]]/($Q$5-Table1[[#This Row],[Missed Games]])</f>
        <v>0</v>
      </c>
      <c r="Y22" s="62" t="s">
        <v>57</v>
      </c>
      <c r="Z22" s="20">
        <f t="shared" si="6"/>
        <v>0</v>
      </c>
      <c r="AD22" s="7"/>
      <c r="AH22" s="7"/>
      <c r="AJ22" s="6"/>
      <c r="AK22" s="6"/>
      <c r="AL22" s="11"/>
    </row>
    <row r="23" spans="2:38" ht="14.25" customHeight="1" x14ac:dyDescent="0.45">
      <c r="P23" s="63" t="s">
        <v>107</v>
      </c>
      <c r="Q23" s="64">
        <f t="shared" si="2"/>
        <v>0</v>
      </c>
      <c r="R23" s="53">
        <f>Table1[[#This Row],[Points]]/($Q$5-Table1[[#This Row],[Missed Games]])</f>
        <v>0</v>
      </c>
      <c r="S23" s="65">
        <f t="shared" si="3"/>
        <v>0</v>
      </c>
      <c r="T23" s="52">
        <f>Table1[[#This Row],[Finishes]]/($Q$5-Table1[[#This Row],[Missed Games]])</f>
        <v>0</v>
      </c>
      <c r="U23" s="65">
        <f t="shared" si="4"/>
        <v>0</v>
      </c>
      <c r="V23" s="52">
        <f>Table1[[#This Row],[Midranges]]/($Q$5-Table1[[#This Row],[Missed Games]])</f>
        <v>0</v>
      </c>
      <c r="W23" s="65">
        <f t="shared" si="5"/>
        <v>0</v>
      </c>
      <c r="X23" s="52">
        <f>Table1[[#This Row],[Threes]]/($Q$5-Table1[[#This Row],[Missed Games]])</f>
        <v>0</v>
      </c>
      <c r="Y23" s="66" t="s">
        <v>57</v>
      </c>
      <c r="Z23" s="20">
        <f t="shared" si="6"/>
        <v>0</v>
      </c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150</v>
      </c>
      <c r="Q26" s="1">
        <v>1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140</v>
      </c>
      <c r="J28" s="5"/>
      <c r="K28" s="5"/>
      <c r="L28" s="5"/>
      <c r="M28" s="5"/>
      <c r="N28" s="5"/>
      <c r="P28" s="31" t="s">
        <v>97</v>
      </c>
      <c r="Q28" s="32" t="s">
        <v>8</v>
      </c>
      <c r="R28" s="31" t="s">
        <v>98</v>
      </c>
      <c r="S28" s="33" t="s">
        <v>9</v>
      </c>
      <c r="T28" s="34" t="s">
        <v>93</v>
      </c>
      <c r="U28" s="35" t="s">
        <v>10</v>
      </c>
      <c r="V28" s="34" t="s">
        <v>93</v>
      </c>
      <c r="W28" s="33" t="s">
        <v>11</v>
      </c>
      <c r="X28" s="34" t="s">
        <v>93</v>
      </c>
      <c r="Y28" s="5" t="s">
        <v>164</v>
      </c>
    </row>
    <row r="29" spans="2:38" ht="14.25" customHeight="1" x14ac:dyDescent="0.45">
      <c r="H29" s="5"/>
      <c r="I29" t="s">
        <v>141</v>
      </c>
      <c r="N29" s="43"/>
      <c r="O29" s="43"/>
      <c r="P29" s="30" t="s">
        <v>55</v>
      </c>
      <c r="Q29" s="44">
        <f>'2404'!R3+'2604'!R3+'2704'!R3</f>
        <v>0</v>
      </c>
      <c r="R29" s="29">
        <f>Q29/(Q$26-Y29)</f>
        <v>0</v>
      </c>
      <c r="S29" s="27">
        <f>'2404'!S3+'2604'!S3+'2704'!S3</f>
        <v>0</v>
      </c>
      <c r="T29" s="28">
        <f>S29/($Q$26-Y29)</f>
        <v>0</v>
      </c>
      <c r="U29" s="27">
        <f>'2404'!T3+'2604'!T3+'2704'!T3</f>
        <v>0</v>
      </c>
      <c r="V29" s="28">
        <f>U29/($Q$26-Y29)</f>
        <v>0</v>
      </c>
      <c r="W29" s="27">
        <f>'2404'!U3+'2604'!U3+'2704'!U3</f>
        <v>0</v>
      </c>
      <c r="X29" s="28">
        <f>W29/($Q$26-Y29)</f>
        <v>0</v>
      </c>
      <c r="Y29">
        <v>0</v>
      </c>
    </row>
    <row r="30" spans="2:38" ht="14.25" customHeight="1" x14ac:dyDescent="0.45">
      <c r="H30" s="5"/>
      <c r="I30" t="s">
        <v>142</v>
      </c>
      <c r="P30" s="30" t="s">
        <v>59</v>
      </c>
      <c r="Q30" s="44">
        <f>'2404'!R4+'2604'!R4+'2704'!R4</f>
        <v>0</v>
      </c>
      <c r="R30" s="29">
        <f t="shared" ref="R30:R44" si="7">Q30/(Q$26-Y30)</f>
        <v>0</v>
      </c>
      <c r="S30" s="27">
        <f>'2404'!S4+'2604'!S4+'2704'!S4</f>
        <v>0</v>
      </c>
      <c r="T30" s="28">
        <f t="shared" ref="T30:T44" si="8">S30/($Q$26-Y30)</f>
        <v>0</v>
      </c>
      <c r="U30" s="27">
        <f>'2404'!T4+'2604'!T4+'2704'!T4</f>
        <v>0</v>
      </c>
      <c r="V30" s="28">
        <f t="shared" ref="V30:V44" si="9">U30/($Q$26-Y30)</f>
        <v>0</v>
      </c>
      <c r="W30" s="27">
        <f>'2404'!U4+'2604'!U4+'2704'!U4</f>
        <v>0</v>
      </c>
      <c r="X30" s="28">
        <f t="shared" ref="X30:X44" si="10">W30/($Q$26-Y30)</f>
        <v>0</v>
      </c>
      <c r="Y30" s="40">
        <v>0</v>
      </c>
    </row>
    <row r="31" spans="2:38" ht="14.25" customHeight="1" x14ac:dyDescent="0.45">
      <c r="H31" s="5"/>
      <c r="I31" t="s">
        <v>143</v>
      </c>
      <c r="P31" s="30" t="s">
        <v>62</v>
      </c>
      <c r="Q31" s="44">
        <f>'2404'!R5+'2604'!R5+'2704'!R5</f>
        <v>3</v>
      </c>
      <c r="R31" s="29">
        <f t="shared" si="7"/>
        <v>3</v>
      </c>
      <c r="S31" s="27">
        <f>'2404'!S5+'2604'!S5+'2704'!S5</f>
        <v>3</v>
      </c>
      <c r="T31" s="28">
        <f t="shared" si="8"/>
        <v>3</v>
      </c>
      <c r="U31" s="27">
        <f>'2404'!T5+'2604'!T5+'2704'!T5</f>
        <v>0</v>
      </c>
      <c r="V31" s="28">
        <f t="shared" si="9"/>
        <v>0</v>
      </c>
      <c r="W31" s="27">
        <f>'2404'!U5+'2604'!U5+'2704'!U5</f>
        <v>0</v>
      </c>
      <c r="X31" s="28">
        <f t="shared" si="10"/>
        <v>0</v>
      </c>
      <c r="Y31" s="40">
        <v>0</v>
      </c>
    </row>
    <row r="32" spans="2:38" ht="14.25" customHeight="1" x14ac:dyDescent="0.45">
      <c r="I32" t="s">
        <v>144</v>
      </c>
      <c r="N32" s="42"/>
      <c r="P32" s="30" t="s">
        <v>65</v>
      </c>
      <c r="Q32" s="44">
        <f>'2404'!R6+'2604'!R6+'2704'!R6</f>
        <v>1</v>
      </c>
      <c r="R32" s="29">
        <f t="shared" si="7"/>
        <v>1</v>
      </c>
      <c r="S32" s="27">
        <f>'2404'!S6+'2604'!S6+'2704'!S6</f>
        <v>1</v>
      </c>
      <c r="T32" s="28">
        <f t="shared" si="8"/>
        <v>1</v>
      </c>
      <c r="U32" s="27">
        <f>'2404'!T6+'2604'!T6+'2704'!T6</f>
        <v>0</v>
      </c>
      <c r="V32" s="28">
        <f t="shared" si="9"/>
        <v>0</v>
      </c>
      <c r="W32" s="27">
        <f>'2404'!U6+'2604'!U6+'2704'!U6</f>
        <v>0</v>
      </c>
      <c r="X32" s="28">
        <f t="shared" si="10"/>
        <v>0</v>
      </c>
      <c r="Y32" s="40">
        <v>0</v>
      </c>
    </row>
    <row r="33" spans="9:27" ht="14.25" customHeight="1" x14ac:dyDescent="0.45">
      <c r="I33" t="s">
        <v>145</v>
      </c>
      <c r="P33" s="30" t="s">
        <v>68</v>
      </c>
      <c r="Q33" s="44">
        <f>'2404'!R7+'2604'!R7+'2704'!R7</f>
        <v>0</v>
      </c>
      <c r="R33" s="29">
        <f t="shared" si="7"/>
        <v>0</v>
      </c>
      <c r="S33" s="27">
        <f>'2404'!S7+'2604'!S7+'2704'!S7</f>
        <v>0</v>
      </c>
      <c r="T33" s="28">
        <f t="shared" si="8"/>
        <v>0</v>
      </c>
      <c r="U33" s="27">
        <f>'2404'!T7+'2604'!T7+'2704'!T7</f>
        <v>0</v>
      </c>
      <c r="V33" s="28">
        <f t="shared" si="9"/>
        <v>0</v>
      </c>
      <c r="W33" s="27">
        <f>'2404'!U7+'2604'!U7+'2704'!U7</f>
        <v>0</v>
      </c>
      <c r="X33" s="28">
        <f t="shared" si="10"/>
        <v>0</v>
      </c>
      <c r="Y33" s="40">
        <v>0</v>
      </c>
    </row>
    <row r="34" spans="9:27" ht="14.25" customHeight="1" x14ac:dyDescent="0.45">
      <c r="I34" t="s">
        <v>146</v>
      </c>
      <c r="P34" s="30" t="s">
        <v>71</v>
      </c>
      <c r="Q34" s="44">
        <f>'2404'!R8+'2604'!R8+'2704'!R8</f>
        <v>2</v>
      </c>
      <c r="R34" s="29">
        <f t="shared" si="7"/>
        <v>2</v>
      </c>
      <c r="S34" s="27">
        <f>'2404'!S8+'2604'!S8+'2704'!S8</f>
        <v>2</v>
      </c>
      <c r="T34" s="28">
        <f t="shared" si="8"/>
        <v>2</v>
      </c>
      <c r="U34" s="27">
        <f>'2404'!T8+'2604'!T8+'2704'!T8</f>
        <v>0</v>
      </c>
      <c r="V34" s="28">
        <f t="shared" si="9"/>
        <v>0</v>
      </c>
      <c r="W34" s="27">
        <f>'2404'!U8+'2604'!U8+'2704'!U8</f>
        <v>0</v>
      </c>
      <c r="X34" s="28">
        <f t="shared" si="10"/>
        <v>0</v>
      </c>
      <c r="Y34" s="40">
        <v>0</v>
      </c>
    </row>
    <row r="35" spans="9:27" ht="14.25" customHeight="1" x14ac:dyDescent="0.45">
      <c r="I35" t="s">
        <v>172</v>
      </c>
      <c r="P35" s="30" t="s">
        <v>75</v>
      </c>
      <c r="Q35" s="44">
        <f>'2404'!R9+'2604'!R9+'2704'!R9</f>
        <v>0</v>
      </c>
      <c r="R35" s="29">
        <f t="shared" si="7"/>
        <v>0</v>
      </c>
      <c r="S35" s="27">
        <f>'2404'!S9+'2604'!S9+'2704'!S9</f>
        <v>0</v>
      </c>
      <c r="T35" s="28">
        <f t="shared" si="8"/>
        <v>0</v>
      </c>
      <c r="U35" s="27">
        <f>'2404'!T9+'2604'!T9+'2704'!T9</f>
        <v>0</v>
      </c>
      <c r="V35" s="28">
        <f t="shared" si="9"/>
        <v>0</v>
      </c>
      <c r="W35" s="27">
        <f>'2404'!U9+'2604'!U9+'2704'!U9</f>
        <v>0</v>
      </c>
      <c r="X35" s="28">
        <f t="shared" si="10"/>
        <v>0</v>
      </c>
      <c r="Y35" s="40">
        <v>0</v>
      </c>
    </row>
    <row r="36" spans="9:27" ht="14.25" customHeight="1" x14ac:dyDescent="0.45">
      <c r="I36" t="s">
        <v>171</v>
      </c>
      <c r="P36" s="30" t="s">
        <v>78</v>
      </c>
      <c r="Q36" s="44">
        <f>'2404'!R10+'2604'!R10+'2704'!R10</f>
        <v>0</v>
      </c>
      <c r="R36" s="29">
        <f t="shared" si="7"/>
        <v>0</v>
      </c>
      <c r="S36" s="27">
        <f>'2404'!S10+'2604'!S10+'2704'!S10</f>
        <v>0</v>
      </c>
      <c r="T36" s="28">
        <f t="shared" si="8"/>
        <v>0</v>
      </c>
      <c r="U36" s="27">
        <f>'2404'!T10+'2604'!T10+'2704'!T10</f>
        <v>0</v>
      </c>
      <c r="V36" s="28">
        <f t="shared" si="9"/>
        <v>0</v>
      </c>
      <c r="W36" s="27">
        <f>'2404'!U10+'2604'!U10+'2704'!U10</f>
        <v>0</v>
      </c>
      <c r="X36" s="28">
        <f t="shared" si="10"/>
        <v>0</v>
      </c>
      <c r="Y36" s="40">
        <v>0</v>
      </c>
    </row>
    <row r="37" spans="9:27" ht="14.25" customHeight="1" x14ac:dyDescent="0.45">
      <c r="P37" s="30" t="s">
        <v>80</v>
      </c>
      <c r="Q37" s="44">
        <f>'2404'!R11+'2604'!R11+'2704'!R11</f>
        <v>2</v>
      </c>
      <c r="R37" s="29">
        <f t="shared" si="7"/>
        <v>2</v>
      </c>
      <c r="S37" s="27">
        <f>'2404'!S11+'2604'!S11+'2704'!S11</f>
        <v>1</v>
      </c>
      <c r="T37" s="28">
        <f t="shared" si="8"/>
        <v>1</v>
      </c>
      <c r="U37" s="27">
        <f>'2404'!T11+'2604'!T11+'2704'!T11</f>
        <v>1</v>
      </c>
      <c r="V37" s="28">
        <f t="shared" si="9"/>
        <v>1</v>
      </c>
      <c r="W37" s="27">
        <f>'2404'!U11+'2604'!U11+'2704'!U11</f>
        <v>0</v>
      </c>
      <c r="X37" s="28">
        <f t="shared" si="10"/>
        <v>0</v>
      </c>
      <c r="Y37" s="40">
        <v>0</v>
      </c>
    </row>
    <row r="38" spans="9:27" ht="14.25" customHeight="1" x14ac:dyDescent="0.45">
      <c r="P38" s="30" t="s">
        <v>81</v>
      </c>
      <c r="Q38" s="44">
        <f>'2404'!R12+'2604'!R12+'2704'!R12</f>
        <v>0</v>
      </c>
      <c r="R38" s="29">
        <f t="shared" si="7"/>
        <v>0</v>
      </c>
      <c r="S38" s="27">
        <f>'2404'!S12+'2604'!S12+'2704'!S12</f>
        <v>0</v>
      </c>
      <c r="T38" s="28">
        <f t="shared" si="8"/>
        <v>0</v>
      </c>
      <c r="U38" s="27">
        <f>'2404'!T12+'2604'!T12+'2704'!T12</f>
        <v>0</v>
      </c>
      <c r="V38" s="28">
        <f t="shared" si="9"/>
        <v>0</v>
      </c>
      <c r="W38" s="27">
        <f>'2404'!U12+'2604'!U12+'2704'!U12</f>
        <v>0</v>
      </c>
      <c r="X38" s="28">
        <f t="shared" si="10"/>
        <v>0</v>
      </c>
      <c r="Y38" s="40">
        <v>0</v>
      </c>
    </row>
    <row r="39" spans="9:27" ht="14.25" customHeight="1" x14ac:dyDescent="0.45">
      <c r="P39" s="30" t="s">
        <v>82</v>
      </c>
      <c r="Q39" s="44">
        <f>'2404'!R13+'2604'!R13+'2704'!R13</f>
        <v>2</v>
      </c>
      <c r="R39" s="29">
        <f t="shared" si="7"/>
        <v>2</v>
      </c>
      <c r="S39" s="27">
        <f>'2404'!S13+'2604'!S13+'2704'!S13</f>
        <v>2</v>
      </c>
      <c r="T39" s="28">
        <f t="shared" si="8"/>
        <v>2</v>
      </c>
      <c r="U39" s="27">
        <f>'2404'!T13+'2604'!T13+'2704'!T13</f>
        <v>0</v>
      </c>
      <c r="V39" s="28">
        <f t="shared" si="9"/>
        <v>0</v>
      </c>
      <c r="W39" s="27">
        <f>'2404'!U13+'2604'!U13+'2704'!U13</f>
        <v>0</v>
      </c>
      <c r="X39" s="28">
        <f t="shared" si="10"/>
        <v>0</v>
      </c>
      <c r="Y39" s="40">
        <v>0</v>
      </c>
      <c r="Z39" s="12"/>
      <c r="AA39" s="12"/>
    </row>
    <row r="40" spans="9:27" ht="14.25" customHeight="1" x14ac:dyDescent="0.45">
      <c r="I40" s="33" t="s">
        <v>158</v>
      </c>
      <c r="P40" s="30" t="s">
        <v>83</v>
      </c>
      <c r="Q40" s="44">
        <f>'2404'!R14+'2604'!R14+'2704'!R14</f>
        <v>0</v>
      </c>
      <c r="R40" s="29">
        <f t="shared" si="7"/>
        <v>0</v>
      </c>
      <c r="S40" s="27">
        <f>'2404'!S14+'2604'!S14+'2704'!S14</f>
        <v>0</v>
      </c>
      <c r="T40" s="28">
        <f t="shared" si="8"/>
        <v>0</v>
      </c>
      <c r="U40" s="27">
        <f>'2404'!T14+'2604'!T14+'2704'!T14</f>
        <v>0</v>
      </c>
      <c r="V40" s="28">
        <f t="shared" si="9"/>
        <v>0</v>
      </c>
      <c r="W40" s="27">
        <f>'2404'!U14+'2604'!U14+'2704'!U14</f>
        <v>0</v>
      </c>
      <c r="X40" s="28">
        <f t="shared" si="10"/>
        <v>0</v>
      </c>
      <c r="Y40" s="40">
        <v>0</v>
      </c>
    </row>
    <row r="41" spans="9:27" ht="14.25" customHeight="1" x14ac:dyDescent="0.45">
      <c r="I41" s="33" t="s">
        <v>133</v>
      </c>
      <c r="J41" t="e">
        <f>'Statistics LG'!H4</f>
        <v>#DIV/0!</v>
      </c>
      <c r="P41" s="30" t="s">
        <v>85</v>
      </c>
      <c r="Q41" s="44">
        <f>'2404'!R15+'2604'!R15+'2704'!R15</f>
        <v>3</v>
      </c>
      <c r="R41" s="29">
        <f t="shared" si="7"/>
        <v>3</v>
      </c>
      <c r="S41" s="27">
        <f>'2404'!S15+'2604'!S15+'2704'!S15</f>
        <v>3</v>
      </c>
      <c r="T41" s="28">
        <f t="shared" si="8"/>
        <v>3</v>
      </c>
      <c r="U41" s="27">
        <f>'2404'!T15+'2604'!T15+'2704'!T15</f>
        <v>0</v>
      </c>
      <c r="V41" s="28">
        <f t="shared" si="9"/>
        <v>0</v>
      </c>
      <c r="W41" s="27">
        <f>'2404'!U15+'2604'!U15+'2704'!U15</f>
        <v>0</v>
      </c>
      <c r="X41" s="28">
        <f t="shared" si="10"/>
        <v>0</v>
      </c>
      <c r="Y41" s="40">
        <v>0</v>
      </c>
    </row>
    <row r="42" spans="9:27" ht="14.25" customHeight="1" x14ac:dyDescent="0.45">
      <c r="I42" s="33" t="s">
        <v>134</v>
      </c>
      <c r="J42" t="e">
        <f>'Statistics WW'!H4</f>
        <v>#DIV/0!</v>
      </c>
      <c r="P42" s="30" t="s">
        <v>86</v>
      </c>
      <c r="Q42" s="44">
        <f>'2404'!R16+'2604'!R16+'2704'!R16</f>
        <v>0</v>
      </c>
      <c r="R42" s="29">
        <f t="shared" si="7"/>
        <v>0</v>
      </c>
      <c r="S42" s="27">
        <f>'2404'!S16+'2604'!S16+'2704'!S16</f>
        <v>0</v>
      </c>
      <c r="T42" s="28">
        <f t="shared" si="8"/>
        <v>0</v>
      </c>
      <c r="U42" s="27">
        <f>'2404'!T16+'2604'!T16+'2704'!T16</f>
        <v>0</v>
      </c>
      <c r="V42" s="28">
        <f t="shared" si="9"/>
        <v>0</v>
      </c>
      <c r="W42" s="27">
        <f>'2404'!U16+'2604'!U16+'2704'!U16</f>
        <v>0</v>
      </c>
      <c r="X42" s="28">
        <f t="shared" si="10"/>
        <v>0</v>
      </c>
      <c r="Y42" s="40">
        <v>0</v>
      </c>
    </row>
    <row r="43" spans="9:27" ht="14.25" customHeight="1" x14ac:dyDescent="0.45">
      <c r="I43" s="33" t="s">
        <v>135</v>
      </c>
      <c r="J43" t="e">
        <f>'Statistics 5M'!H4</f>
        <v>#DIV/0!</v>
      </c>
      <c r="P43" s="30" t="s">
        <v>87</v>
      </c>
      <c r="Q43" s="44">
        <f>'2404'!R17+'2604'!R17+'2704'!R17</f>
        <v>0</v>
      </c>
      <c r="R43" s="29">
        <f t="shared" si="7"/>
        <v>0</v>
      </c>
      <c r="S43" s="27">
        <f>'2404'!S17+'2604'!S17+'2704'!S17</f>
        <v>0</v>
      </c>
      <c r="T43" s="28">
        <f t="shared" si="8"/>
        <v>0</v>
      </c>
      <c r="U43" s="27">
        <f>'2404'!T17+'2604'!T17+'2704'!T17</f>
        <v>0</v>
      </c>
      <c r="V43" s="28">
        <f t="shared" si="9"/>
        <v>0</v>
      </c>
      <c r="W43" s="27">
        <f>'2404'!U17+'2604'!U17+'2704'!U17</f>
        <v>0</v>
      </c>
      <c r="X43" s="28">
        <f t="shared" si="10"/>
        <v>0</v>
      </c>
      <c r="Y43" s="40">
        <v>0</v>
      </c>
    </row>
    <row r="44" spans="9:27" ht="14.25" customHeight="1" x14ac:dyDescent="0.45">
      <c r="P44" s="57" t="s">
        <v>107</v>
      </c>
      <c r="Q44" s="44">
        <f>'2404'!R18+'2604'!R18+'2704'!R18</f>
        <v>0</v>
      </c>
      <c r="R44" s="29">
        <f t="shared" si="7"/>
        <v>0</v>
      </c>
      <c r="S44" s="27">
        <f>'2404'!S18+'2604'!S18+'2704'!S18</f>
        <v>0</v>
      </c>
      <c r="T44" s="28">
        <f t="shared" si="8"/>
        <v>0</v>
      </c>
      <c r="U44" s="27">
        <f>'2404'!T18+'2604'!T18+'2704'!T18</f>
        <v>0</v>
      </c>
      <c r="V44" s="28">
        <f t="shared" si="9"/>
        <v>0</v>
      </c>
      <c r="W44" s="27">
        <f>'2404'!U18+'2604'!U18+'2704'!U18</f>
        <v>0</v>
      </c>
      <c r="X44" s="28">
        <f t="shared" si="10"/>
        <v>0</v>
      </c>
      <c r="Y44" s="40">
        <v>0</v>
      </c>
    </row>
    <row r="45" spans="9:27" ht="14.25" customHeight="1" x14ac:dyDescent="0.45">
      <c r="I45" s="33" t="s">
        <v>163</v>
      </c>
    </row>
    <row r="46" spans="9:27" ht="14.25" customHeight="1" x14ac:dyDescent="0.45">
      <c r="I46" s="33" t="s">
        <v>9</v>
      </c>
      <c r="J46" s="42">
        <f>SUM(Table1[Finishes])</f>
        <v>12</v>
      </c>
      <c r="K46">
        <f>J46/Q5</f>
        <v>12</v>
      </c>
      <c r="L46" s="69">
        <f>J46/SUM($J$46:$J$48)</f>
        <v>0.92307692307692313</v>
      </c>
      <c r="P46" s="13"/>
      <c r="Q46" s="13"/>
      <c r="R46" s="13"/>
      <c r="S46" s="13"/>
    </row>
    <row r="47" spans="9:27" ht="14.25" customHeight="1" x14ac:dyDescent="0.45">
      <c r="I47" s="33" t="s">
        <v>10</v>
      </c>
      <c r="J47" s="42">
        <f>SUM(Table1[Midranges])</f>
        <v>1</v>
      </c>
      <c r="K47">
        <f>Q5</f>
        <v>1</v>
      </c>
      <c r="L47" s="69">
        <f t="shared" ref="L47:L48" si="11">J47/SUM($J$46:$J$48)</f>
        <v>7.6923076923076927E-2</v>
      </c>
      <c r="P47" s="13"/>
      <c r="Q47" s="13"/>
      <c r="R47" s="13"/>
      <c r="S47" s="13"/>
    </row>
    <row r="48" spans="9:27" ht="14.25" customHeight="1" x14ac:dyDescent="0.45">
      <c r="I48" s="33" t="s">
        <v>11</v>
      </c>
      <c r="J48" s="42">
        <f>SUM(Table1[Threes])</f>
        <v>0</v>
      </c>
      <c r="K48">
        <f>J48/Q5</f>
        <v>0</v>
      </c>
      <c r="L48" s="69">
        <f t="shared" si="11"/>
        <v>0</v>
      </c>
      <c r="P48" s="13"/>
      <c r="Q48" s="15"/>
      <c r="R48" s="15"/>
      <c r="S48" s="15"/>
    </row>
    <row r="49" spans="16:21" ht="14.25" customHeight="1" x14ac:dyDescent="0.45">
      <c r="P49" s="13"/>
      <c r="Q49" s="15"/>
      <c r="R49" s="15"/>
      <c r="S49" s="15"/>
    </row>
    <row r="50" spans="16:21" ht="14.25" customHeight="1" x14ac:dyDescent="0.45">
      <c r="P50" s="13"/>
      <c r="Q50" s="15"/>
      <c r="R50" s="15"/>
      <c r="S50" s="15"/>
    </row>
    <row r="51" spans="16:21" ht="14.25" customHeight="1" x14ac:dyDescent="0.45">
      <c r="P51" s="13"/>
      <c r="Q51" s="15"/>
      <c r="R51" s="15"/>
      <c r="S51" s="15"/>
    </row>
    <row r="52" spans="16:21" ht="14.25" customHeight="1" x14ac:dyDescent="0.45">
      <c r="P52" s="13"/>
      <c r="Q52" s="15"/>
      <c r="R52" s="15"/>
      <c r="S52" s="15"/>
    </row>
    <row r="53" spans="16:21" ht="14.25" customHeight="1" x14ac:dyDescent="0.45">
      <c r="P53" s="13"/>
      <c r="Q53" s="15"/>
      <c r="R53" s="15"/>
      <c r="S53" s="15"/>
    </row>
    <row r="54" spans="16:21" ht="14.25" customHeight="1" x14ac:dyDescent="0.45">
      <c r="P54" s="13"/>
      <c r="Q54" s="15"/>
      <c r="R54" s="15"/>
      <c r="S54" s="15"/>
    </row>
    <row r="55" spans="16:21" ht="14.25" customHeight="1" x14ac:dyDescent="0.45">
      <c r="P55" s="13"/>
      <c r="Q55" s="15"/>
      <c r="R55" s="15"/>
      <c r="S55" s="15"/>
      <c r="U55" s="14"/>
    </row>
    <row r="56" spans="16:21" ht="14.25" customHeight="1" x14ac:dyDescent="0.45">
      <c r="P56" s="13"/>
      <c r="Q56" s="15"/>
      <c r="R56" s="15"/>
      <c r="S56" s="15"/>
    </row>
    <row r="57" spans="16:21" ht="14.25" customHeight="1" x14ac:dyDescent="0.45">
      <c r="P57" s="13"/>
      <c r="Q57" s="15"/>
      <c r="R57" s="15"/>
      <c r="S57" s="15"/>
    </row>
    <row r="58" spans="16:21" ht="14.25" customHeight="1" x14ac:dyDescent="0.45">
      <c r="P58" s="13"/>
      <c r="Q58" s="15"/>
      <c r="R58" s="15"/>
      <c r="S58" s="15"/>
    </row>
    <row r="59" spans="16:21" ht="14.25" customHeight="1" x14ac:dyDescent="0.45">
      <c r="P59" s="13"/>
      <c r="Q59" s="15"/>
      <c r="R59" s="15"/>
      <c r="S59" s="15"/>
    </row>
    <row r="60" spans="16:21" ht="14.25" customHeight="1" x14ac:dyDescent="0.45">
      <c r="P60" s="13"/>
      <c r="Q60" s="15"/>
      <c r="R60" s="15"/>
      <c r="S60" s="15"/>
    </row>
    <row r="61" spans="16:21" ht="14.25" customHeight="1" x14ac:dyDescent="0.45">
      <c r="P61" s="13"/>
      <c r="Q61" s="15"/>
      <c r="R61" s="15"/>
      <c r="S61" s="15"/>
    </row>
    <row r="62" spans="16:21" ht="14.25" customHeight="1" x14ac:dyDescent="0.45">
      <c r="P62" s="13"/>
      <c r="Q62" s="15"/>
      <c r="R62" s="15"/>
      <c r="S62" s="15"/>
    </row>
    <row r="63" spans="16:21" ht="14.25" customHeight="1" x14ac:dyDescent="0.45">
      <c r="P63" s="13"/>
      <c r="Q63" s="15"/>
      <c r="R63" s="15"/>
      <c r="S63" s="15"/>
    </row>
    <row r="64" spans="16:21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1000"/>
  <sheetViews>
    <sheetView zoomScale="70" zoomScaleNormal="70" workbookViewId="0">
      <selection activeCell="U30" sqref="U30"/>
    </sheetView>
  </sheetViews>
  <sheetFormatPr defaultColWidth="14.3984375" defaultRowHeight="15" customHeight="1" x14ac:dyDescent="0.45"/>
  <cols>
    <col min="1" max="28" width="8.73046875" customWidth="1"/>
    <col min="29" max="29" width="9.53125" customWidth="1"/>
    <col min="30" max="30" width="9.265625" customWidth="1"/>
    <col min="31" max="31" width="10.265625" customWidth="1"/>
    <col min="32" max="32" width="11.33203125" customWidth="1"/>
    <col min="33" max="33" width="12.46484375" customWidth="1"/>
    <col min="34" max="34" width="11.06640625" customWidth="1"/>
    <col min="35" max="35" width="11.33203125" customWidth="1"/>
  </cols>
  <sheetData>
    <row r="1" spans="1:36" ht="14.25" customHeight="1" x14ac:dyDescent="0.45"/>
    <row r="2" spans="1:36" ht="14.25" customHeight="1" x14ac:dyDescent="0.45">
      <c r="B2" s="5" t="s">
        <v>138</v>
      </c>
      <c r="L2" s="1" t="s">
        <v>99</v>
      </c>
      <c r="Q2" s="1" t="s">
        <v>100</v>
      </c>
      <c r="V2" s="1" t="s">
        <v>101</v>
      </c>
      <c r="AA2" t="s">
        <v>166</v>
      </c>
      <c r="AC2">
        <v>1</v>
      </c>
    </row>
    <row r="3" spans="1:36" ht="14.25" customHeight="1" x14ac:dyDescent="0.45">
      <c r="A3" s="1" t="s">
        <v>84</v>
      </c>
      <c r="B3" s="1" t="s">
        <v>102</v>
      </c>
      <c r="C3" s="1" t="s">
        <v>103</v>
      </c>
      <c r="D3" s="1" t="s">
        <v>8</v>
      </c>
      <c r="F3" s="1" t="s">
        <v>104</v>
      </c>
      <c r="G3" s="1" t="s">
        <v>105</v>
      </c>
      <c r="H3" s="1" t="s">
        <v>106</v>
      </c>
      <c r="J3" s="1" t="s">
        <v>85</v>
      </c>
      <c r="K3" s="1" t="s">
        <v>78</v>
      </c>
      <c r="L3" s="1" t="s">
        <v>75</v>
      </c>
      <c r="M3" s="1" t="s">
        <v>83</v>
      </c>
      <c r="N3" s="1" t="s">
        <v>87</v>
      </c>
      <c r="O3" s="1" t="s">
        <v>152</v>
      </c>
      <c r="Q3" s="1" t="s">
        <v>102</v>
      </c>
      <c r="R3" s="1" t="s">
        <v>103</v>
      </c>
      <c r="S3" s="1" t="s">
        <v>108</v>
      </c>
      <c r="T3" s="1" t="s">
        <v>109</v>
      </c>
      <c r="V3" s="1" t="s">
        <v>102</v>
      </c>
      <c r="W3" s="1" t="s">
        <v>103</v>
      </c>
      <c r="X3" s="1" t="s">
        <v>108</v>
      </c>
      <c r="Y3" s="1" t="s">
        <v>109</v>
      </c>
      <c r="AA3" s="70" t="s">
        <v>97</v>
      </c>
      <c r="AB3" s="70" t="s">
        <v>8</v>
      </c>
      <c r="AC3" s="70" t="s">
        <v>170</v>
      </c>
      <c r="AD3" s="71" t="s">
        <v>9</v>
      </c>
      <c r="AE3" s="72" t="s">
        <v>167</v>
      </c>
      <c r="AF3" s="72" t="s">
        <v>10</v>
      </c>
      <c r="AG3" s="72" t="s">
        <v>168</v>
      </c>
      <c r="AH3" s="71" t="s">
        <v>11</v>
      </c>
      <c r="AI3" s="72" t="s">
        <v>169</v>
      </c>
      <c r="AJ3" s="5"/>
    </row>
    <row r="4" spans="1:36" ht="14.25" customHeight="1" x14ac:dyDescent="0.45">
      <c r="A4" s="4">
        <f>'2404'!$C$2</f>
        <v>45040</v>
      </c>
      <c r="B4" s="16">
        <f>'2404'!$L$3</f>
        <v>3</v>
      </c>
      <c r="C4" s="16">
        <f>'2404'!$M$3</f>
        <v>5</v>
      </c>
      <c r="D4" s="16">
        <f>'2404'!$O$3</f>
        <v>2</v>
      </c>
      <c r="F4" s="1">
        <f t="shared" ref="F4:H4" si="0">SUM(B4:B30)</f>
        <v>3</v>
      </c>
      <c r="G4" s="1">
        <f t="shared" si="0"/>
        <v>5</v>
      </c>
      <c r="H4" s="1" t="e">
        <f t="shared" si="0"/>
        <v>#DIV/0!</v>
      </c>
      <c r="J4" s="17">
        <v>1</v>
      </c>
      <c r="K4" s="55"/>
      <c r="L4" s="55"/>
      <c r="M4" s="17"/>
      <c r="N4" s="17"/>
      <c r="O4" s="55"/>
      <c r="Q4" s="17">
        <f>COUNTIF('2404'!$X$4:$X$26,"LG/WW")</f>
        <v>2</v>
      </c>
      <c r="R4" s="17">
        <f>COUNTIF('2404'!$Y$4:$Y$26,"WW/LG")</f>
        <v>1</v>
      </c>
      <c r="S4" s="17" t="s">
        <v>85</v>
      </c>
      <c r="T4" s="17" t="s">
        <v>65</v>
      </c>
      <c r="V4" s="17">
        <f>COUNTIF('2404'!$X$4:$X$26,"LG/5M")</f>
        <v>1</v>
      </c>
      <c r="W4" s="17">
        <f>COUNTIF('2404'!$Z$4:$Z$26,"5M/LG")</f>
        <v>4</v>
      </c>
      <c r="X4" s="17" t="s">
        <v>85</v>
      </c>
      <c r="Y4" s="17" t="s">
        <v>62</v>
      </c>
      <c r="AA4" s="73" t="s">
        <v>33</v>
      </c>
      <c r="AB4" s="74">
        <f>Table2[[#This Row],[Finishes]]+Table2[[#This Row],[Midranges]]+Table2[[#This Row],[Threes]]+Table2[[#This Row],[Threes]]</f>
        <v>0</v>
      </c>
      <c r="AC4" s="75">
        <f>Table2[[#This Row],[Points]]/$AC$2</f>
        <v>0</v>
      </c>
      <c r="AD4" s="76">
        <f>COUNTIFS('2404'!$E$4:$E$33, 'Statistics LG'!$AA4, '2404'!$F$4:$F$33, "Finish", '2404'!$D$4:$D$33, "Loose Gooses")</f>
        <v>0</v>
      </c>
      <c r="AE4" s="77">
        <f>Table2[[#This Row],[Finishes]]/$AC$2</f>
        <v>0</v>
      </c>
      <c r="AF4" s="76">
        <f>COUNTIFS('2404'!$E$4:$E$33, 'Statistics LG'!$AA4, '2404'!$F$4:$F$33, "Midrange", '2404'!$D$4:$D$33, "Loose Gooses")</f>
        <v>0</v>
      </c>
      <c r="AG4" s="77">
        <f>Table2[[#This Row],[Midranges]]/$AC$2</f>
        <v>0</v>
      </c>
      <c r="AH4" s="76">
        <f>COUNTIFS('2404'!$E$4:$E$33, 'Statistics LG'!$AA4, '2404'!$F$4:$F$33, "Three Pointer", '2404'!$D$4:$D$33, "Loose Gooses")</f>
        <v>0</v>
      </c>
      <c r="AI4" s="77">
        <f>Table2[[#This Row],[Threes]]/$AC$2</f>
        <v>0</v>
      </c>
      <c r="AJ4" s="40"/>
    </row>
    <row r="5" spans="1:36" ht="14.25" customHeight="1" x14ac:dyDescent="0.45">
      <c r="A5" s="4">
        <f>'2604'!$C$2</f>
        <v>45042</v>
      </c>
      <c r="B5" s="16">
        <f>'2604'!$L$3</f>
        <v>0</v>
      </c>
      <c r="C5" s="16">
        <f>'2604'!$M$3</f>
        <v>0</v>
      </c>
      <c r="D5" s="16" t="e">
        <f>'2604'!$O$3</f>
        <v>#DIV/0!</v>
      </c>
      <c r="J5" s="17"/>
      <c r="K5" s="55"/>
      <c r="L5" s="55"/>
      <c r="M5" s="17"/>
      <c r="N5" s="17"/>
      <c r="O5" s="55"/>
      <c r="Q5" s="17">
        <f>COUNTIF('2604'!$X$4:$X$26,"LG/WW")</f>
        <v>0</v>
      </c>
      <c r="R5" s="17">
        <f>COUNTIF('2604'!$Y$4:$Y$26,"WW/LG")</f>
        <v>0</v>
      </c>
      <c r="S5" s="67"/>
      <c r="T5" s="67"/>
      <c r="V5" s="17">
        <f>COUNTIF('2604'!$X$4:$X$26,"LG/5M")</f>
        <v>0</v>
      </c>
      <c r="W5" s="17">
        <f>COUNTIF('2604'!$Z$4:$Z$26,"5M/LG")</f>
        <v>0</v>
      </c>
      <c r="X5" s="67"/>
      <c r="Y5" s="67"/>
      <c r="AA5" s="73" t="s">
        <v>36</v>
      </c>
      <c r="AB5" s="74">
        <f>Table2[[#This Row],[Finishes]]+Table2[[#This Row],[Midranges]]+Table2[[#This Row],[Threes]]+Table2[[#This Row],[Threes]]</f>
        <v>0</v>
      </c>
      <c r="AC5" s="75">
        <f>Table2[[#This Row],[Points]]/$AC$2</f>
        <v>0</v>
      </c>
      <c r="AD5" s="76">
        <f>COUNTIFS('2404'!$E$4:$E$33, 'Statistics LG'!$AA5, '2404'!$F$4:$F$33, "Finish", '2404'!$D$4:$D$33, "Loose Gooses")</f>
        <v>0</v>
      </c>
      <c r="AE5" s="77">
        <f>Table2[[#This Row],[Finishes]]/$AC$2</f>
        <v>0</v>
      </c>
      <c r="AF5" s="76">
        <f>COUNTIFS('2404'!$E$4:$E$33, 'Statistics LG'!$AA5, '2404'!$F$4:$F$33, "Midrange", '2404'!$D$4:$D$33, "Loose Gooses")</f>
        <v>0</v>
      </c>
      <c r="AG5" s="77">
        <f>Table2[[#This Row],[Midranges]]/$AC$2</f>
        <v>0</v>
      </c>
      <c r="AH5" s="76">
        <f>COUNTIFS('2404'!$E$4:$E$33, 'Statistics LG'!$AA5, '2404'!$F$4:$F$33, "Three Pointer", '2404'!$D$4:$D$33, "Loose Gooses")</f>
        <v>0</v>
      </c>
      <c r="AI5" s="77">
        <f>Table2[[#This Row],[Threes]]/$AC$2</f>
        <v>0</v>
      </c>
      <c r="AJ5" s="40"/>
    </row>
    <row r="6" spans="1:36" ht="14.25" customHeight="1" x14ac:dyDescent="0.45">
      <c r="A6" s="4">
        <f>'2704'!$C$2</f>
        <v>45043</v>
      </c>
      <c r="B6" s="16">
        <f>'2704'!$L$3</f>
        <v>0</v>
      </c>
      <c r="C6" s="16">
        <f>'2704'!$M$3</f>
        <v>0</v>
      </c>
      <c r="D6" s="16" t="e">
        <f>'2704'!$O$3</f>
        <v>#DIV/0!</v>
      </c>
      <c r="G6" s="1" t="s">
        <v>110</v>
      </c>
      <c r="H6" s="18">
        <f>SUM(B4:B6)/SUM(B4:C6)</f>
        <v>0.375</v>
      </c>
      <c r="J6" s="17"/>
      <c r="K6" s="55"/>
      <c r="L6" s="55"/>
      <c r="M6" s="17"/>
      <c r="N6" s="17"/>
      <c r="O6" s="55"/>
      <c r="Q6" s="17">
        <f>COUNTIF('2704'!$X$4:$X$26,"LG/WW")</f>
        <v>0</v>
      </c>
      <c r="R6" s="17">
        <f>COUNTIF('2704'!$Y$4:$Y$26,"WW/LG")</f>
        <v>0</v>
      </c>
      <c r="S6" s="17"/>
      <c r="T6" s="17"/>
      <c r="V6" s="17">
        <f>COUNTIF('2704'!$X$4:$X$26,"LG/5M")</f>
        <v>0</v>
      </c>
      <c r="W6" s="17">
        <f>COUNTIF('2704'!$Z$4:$Z$26,"5M/LG")</f>
        <v>0</v>
      </c>
      <c r="X6" s="17"/>
      <c r="Y6" s="17"/>
      <c r="AA6" s="73" t="s">
        <v>38</v>
      </c>
      <c r="AB6" s="74">
        <f>Table2[[#This Row],[Finishes]]+Table2[[#This Row],[Midranges]]+Table2[[#This Row],[Threes]]+Table2[[#This Row],[Threes]]</f>
        <v>3</v>
      </c>
      <c r="AC6" s="75">
        <f>Table2[[#This Row],[Points]]/$AC$2</f>
        <v>3</v>
      </c>
      <c r="AD6" s="76">
        <f>COUNTIFS('2404'!$E$4:$E$33, 'Statistics LG'!$AA6, '2404'!$F$4:$F$33, "Finish", '2404'!$D$4:$D$33, "Loose Gooses")</f>
        <v>3</v>
      </c>
      <c r="AE6" s="77">
        <f>Table2[[#This Row],[Finishes]]/$AC$2</f>
        <v>3</v>
      </c>
      <c r="AF6" s="76">
        <f>COUNTIFS('2404'!$E$4:$E$33, 'Statistics LG'!$AA6, '2404'!$F$4:$F$33, "Midrange", '2404'!$D$4:$D$33, "Loose Gooses")</f>
        <v>0</v>
      </c>
      <c r="AG6" s="77">
        <f>Table2[[#This Row],[Midranges]]/$AC$2</f>
        <v>0</v>
      </c>
      <c r="AH6" s="76">
        <f>COUNTIFS('2404'!$E$4:$E$33, 'Statistics LG'!$AA6, '2404'!$F$4:$F$33, "Three Pointer", '2404'!$D$4:$D$33, "Loose Gooses")</f>
        <v>0</v>
      </c>
      <c r="AI6" s="77">
        <f>Table2[[#This Row],[Threes]]/$AC$2</f>
        <v>0</v>
      </c>
      <c r="AJ6" s="40"/>
    </row>
    <row r="7" spans="1:36" ht="14.25" customHeight="1" x14ac:dyDescent="0.45">
      <c r="A7" s="4"/>
      <c r="B7" s="16"/>
      <c r="C7" s="16"/>
      <c r="D7" s="16"/>
      <c r="G7" s="1" t="s">
        <v>111</v>
      </c>
      <c r="H7" s="18"/>
      <c r="J7" s="17"/>
      <c r="K7" s="17"/>
      <c r="L7" s="17"/>
      <c r="M7" s="17"/>
      <c r="N7" s="17"/>
      <c r="O7" s="55"/>
      <c r="Q7" s="17"/>
      <c r="R7" s="17"/>
      <c r="S7" s="17"/>
      <c r="T7" s="17"/>
      <c r="V7" s="17"/>
      <c r="W7" s="17"/>
      <c r="X7" s="17"/>
      <c r="Y7" s="17"/>
      <c r="AA7" s="73" t="s">
        <v>44</v>
      </c>
      <c r="AB7" s="74">
        <f>Table2[[#This Row],[Finishes]]+Table2[[#This Row],[Midranges]]+Table2[[#This Row],[Threes]]+Table2[[#This Row],[Threes]]</f>
        <v>1</v>
      </c>
      <c r="AC7" s="75">
        <f>Table2[[#This Row],[Points]]/$AC$2</f>
        <v>1</v>
      </c>
      <c r="AD7" s="76">
        <f>COUNTIFS('2404'!$E$4:$E$33, 'Statistics LG'!$AA7, '2404'!$F$4:$F$33, "Finish", '2404'!$D$4:$D$33, "Loose Gooses")</f>
        <v>1</v>
      </c>
      <c r="AE7" s="77">
        <f>Table2[[#This Row],[Finishes]]/$AC$2</f>
        <v>1</v>
      </c>
      <c r="AF7" s="76">
        <f>COUNTIFS('2404'!$E$4:$E$33, 'Statistics LG'!$AA7, '2404'!$F$4:$F$33, "Midrange", '2404'!$D$4:$D$33, "Loose Gooses")</f>
        <v>0</v>
      </c>
      <c r="AG7" s="77">
        <f>Table2[[#This Row],[Midranges]]/$AC$2</f>
        <v>0</v>
      </c>
      <c r="AH7" s="76">
        <f>COUNTIFS('2404'!$E$4:$E$33, 'Statistics LG'!$AA7, '2404'!$F$4:$F$33, "Three Pointer", '2404'!$D$4:$D$33, "Loose Gooses")</f>
        <v>0</v>
      </c>
      <c r="AI7" s="77">
        <f>Table2[[#This Row],[Threes]]/$AC$2</f>
        <v>0</v>
      </c>
      <c r="AJ7" s="40"/>
    </row>
    <row r="8" spans="1:36" ht="14.25" customHeight="1" x14ac:dyDescent="0.45">
      <c r="A8" s="4"/>
      <c r="B8" s="16"/>
      <c r="C8" s="16"/>
      <c r="D8" s="16"/>
      <c r="G8" s="1" t="s">
        <v>112</v>
      </c>
      <c r="H8" s="18"/>
      <c r="J8" s="17"/>
      <c r="K8" s="17"/>
      <c r="L8" s="17"/>
      <c r="M8" s="17"/>
      <c r="N8" s="17"/>
      <c r="O8" s="55"/>
      <c r="Q8" s="17"/>
      <c r="R8" s="17"/>
      <c r="S8" s="17"/>
      <c r="T8" s="17"/>
      <c r="V8" s="17"/>
      <c r="W8" s="17"/>
      <c r="X8" s="17"/>
      <c r="Y8" s="17"/>
      <c r="AA8" s="73" t="s">
        <v>46</v>
      </c>
      <c r="AB8" s="74">
        <f>Table2[[#This Row],[Finishes]]+Table2[[#This Row],[Midranges]]+Table2[[#This Row],[Threes]]+Table2[[#This Row],[Threes]]</f>
        <v>0</v>
      </c>
      <c r="AC8" s="75">
        <f>Table2[[#This Row],[Points]]/$AC$2</f>
        <v>0</v>
      </c>
      <c r="AD8" s="76">
        <f>COUNTIFS('2404'!$E$4:$E$33, 'Statistics LG'!$AA8, '2404'!$F$4:$F$33, "Finish", '2404'!$D$4:$D$33, "Loose Gooses")</f>
        <v>0</v>
      </c>
      <c r="AE8" s="77">
        <f>Table2[[#This Row],[Finishes]]/$AC$2</f>
        <v>0</v>
      </c>
      <c r="AF8" s="76">
        <f>COUNTIFS('2404'!$E$4:$E$33, 'Statistics LG'!$AA8, '2404'!$F$4:$F$33, "Midrange", '2404'!$D$4:$D$33, "Loose Gooses")</f>
        <v>0</v>
      </c>
      <c r="AG8" s="77">
        <f>Table2[[#This Row],[Midranges]]/$AC$2</f>
        <v>0</v>
      </c>
      <c r="AH8" s="76">
        <f>COUNTIFS('2404'!$E$4:$E$33, 'Statistics LG'!$AA8, '2404'!$F$4:$F$33, "Three Pointer", '2404'!$D$4:$D$33, "Loose Gooses")</f>
        <v>0</v>
      </c>
      <c r="AI8" s="77">
        <f>Table2[[#This Row],[Threes]]/$AC$2</f>
        <v>0</v>
      </c>
      <c r="AJ8" s="40"/>
    </row>
    <row r="9" spans="1:36" ht="14.25" customHeight="1" x14ac:dyDescent="0.45">
      <c r="A9" s="4"/>
      <c r="B9" s="16"/>
      <c r="C9" s="16"/>
      <c r="D9" s="16"/>
      <c r="G9" s="1" t="s">
        <v>113</v>
      </c>
      <c r="H9" s="18"/>
      <c r="J9" s="17"/>
      <c r="K9" s="17"/>
      <c r="L9" s="17"/>
      <c r="M9" s="17"/>
      <c r="N9" s="17"/>
      <c r="O9" s="55"/>
      <c r="Q9" s="17"/>
      <c r="R9" s="17"/>
      <c r="S9" s="17"/>
      <c r="T9" s="17"/>
      <c r="V9" s="17"/>
      <c r="W9" s="17"/>
      <c r="X9" s="17"/>
      <c r="Y9" s="17"/>
      <c r="AA9" s="73" t="s">
        <v>51</v>
      </c>
      <c r="AB9" s="74">
        <f>Table2[[#This Row],[Finishes]]+Table2[[#This Row],[Midranges]]+Table2[[#This Row],[Threes]]+Table2[[#This Row],[Threes]]</f>
        <v>0</v>
      </c>
      <c r="AC9" s="75">
        <f>Table2[[#This Row],[Points]]/$AC$2</f>
        <v>0</v>
      </c>
      <c r="AD9" s="76">
        <f>COUNTIFS('2404'!$E$4:$E$33, 'Statistics LG'!$AA9, '2404'!$F$4:$F$33, "Finish", '2404'!$D$4:$D$33, "Loose Gooses")</f>
        <v>0</v>
      </c>
      <c r="AE9" s="77">
        <f>Table2[[#This Row],[Finishes]]/$AC$2</f>
        <v>0</v>
      </c>
      <c r="AF9" s="76">
        <f>COUNTIFS('2404'!$E$4:$E$33, 'Statistics LG'!$AA9, '2404'!$F$4:$F$33, "Midrange", '2404'!$D$4:$D$33, "Loose Gooses")</f>
        <v>0</v>
      </c>
      <c r="AG9" s="77">
        <f>Table2[[#This Row],[Midranges]]/$AC$2</f>
        <v>0</v>
      </c>
      <c r="AH9" s="76">
        <f>COUNTIFS('2404'!$E$4:$E$33, 'Statistics LG'!$AA9, '2404'!$F$4:$F$33, "Three Pointer", '2404'!$D$4:$D$33, "Loose Gooses")</f>
        <v>0</v>
      </c>
      <c r="AI9" s="77">
        <f>Table2[[#This Row],[Threes]]/$AC$2</f>
        <v>0</v>
      </c>
      <c r="AJ9" s="40"/>
    </row>
    <row r="10" spans="1:36" ht="14.25" customHeight="1" x14ac:dyDescent="0.45">
      <c r="A10" s="4"/>
      <c r="B10" s="16"/>
      <c r="C10" s="16"/>
      <c r="D10" s="16"/>
      <c r="G10" s="1" t="s">
        <v>114</v>
      </c>
      <c r="H10" s="18"/>
      <c r="J10" s="17"/>
      <c r="K10" s="17"/>
      <c r="L10" s="17"/>
      <c r="M10" s="17"/>
      <c r="N10" s="17"/>
      <c r="O10" s="55"/>
      <c r="Q10" s="17"/>
      <c r="R10" s="17"/>
      <c r="S10" s="17"/>
      <c r="T10" s="17"/>
      <c r="V10" s="17"/>
      <c r="W10" s="17"/>
      <c r="X10" s="17"/>
      <c r="Y10" s="17"/>
      <c r="AA10" s="73" t="s">
        <v>60</v>
      </c>
      <c r="AB10" s="74">
        <f>Table2[[#This Row],[Finishes]]+Table2[[#This Row],[Midranges]]+Table2[[#This Row],[Threes]]+Table2[[#This Row],[Threes]]</f>
        <v>0</v>
      </c>
      <c r="AC10" s="75">
        <f>Table2[[#This Row],[Points]]/$AC$2</f>
        <v>0</v>
      </c>
      <c r="AD10" s="76">
        <f>COUNTIFS('2404'!$E$4:$E$33, 'Statistics LG'!$AA10, '2404'!$F$4:$F$33, "Finish", '2404'!$D$4:$D$33, "Loose Gooses")</f>
        <v>0</v>
      </c>
      <c r="AE10" s="77">
        <f>Table2[[#This Row],[Finishes]]/$AC$2</f>
        <v>0</v>
      </c>
      <c r="AF10" s="76">
        <f>COUNTIFS('2404'!$E$4:$E$33, 'Statistics LG'!$AA10, '2404'!$F$4:$F$33, "Midrange", '2404'!$D$4:$D$33, "Loose Gooses")</f>
        <v>0</v>
      </c>
      <c r="AG10" s="77">
        <f>Table2[[#This Row],[Midranges]]/$AC$2</f>
        <v>0</v>
      </c>
      <c r="AH10" s="76">
        <f>COUNTIFS('2404'!$E$4:$E$33, 'Statistics LG'!$AA10, '2404'!$F$4:$F$33, "Three Pointer", '2404'!$D$4:$D$33, "Loose Gooses")</f>
        <v>0</v>
      </c>
      <c r="AI10" s="77">
        <f>Table2[[#This Row],[Threes]]/$AC$2</f>
        <v>0</v>
      </c>
      <c r="AJ10" s="40"/>
    </row>
    <row r="11" spans="1:36" ht="14.25" customHeight="1" x14ac:dyDescent="0.45">
      <c r="A11" s="4"/>
      <c r="B11" s="16"/>
      <c r="C11" s="16"/>
      <c r="D11" s="16"/>
      <c r="G11" s="1" t="s">
        <v>115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  <c r="AA11" s="73" t="s">
        <v>63</v>
      </c>
      <c r="AB11" s="74">
        <f>Table2[[#This Row],[Finishes]]+Table2[[#This Row],[Midranges]]+Table2[[#This Row],[Threes]]+Table2[[#This Row],[Threes]]</f>
        <v>0</v>
      </c>
      <c r="AC11" s="75">
        <f>Table2[[#This Row],[Points]]/$AC$2</f>
        <v>0</v>
      </c>
      <c r="AD11" s="76">
        <f>COUNTIFS('2404'!$E$4:$E$33, 'Statistics LG'!$AA11, '2404'!$F$4:$F$33, "Finish", '2404'!$D$4:$D$33, "Loose Gooses")</f>
        <v>0</v>
      </c>
      <c r="AE11" s="77">
        <f>Table2[[#This Row],[Finishes]]/$AC$2</f>
        <v>0</v>
      </c>
      <c r="AF11" s="76">
        <f>COUNTIFS('2404'!$E$4:$E$33, 'Statistics LG'!$AA11, '2404'!$F$4:$F$33, "Midrange", '2404'!$D$4:$D$33, "Loose Gooses")</f>
        <v>0</v>
      </c>
      <c r="AG11" s="77">
        <f>Table2[[#This Row],[Midranges]]/$AC$2</f>
        <v>0</v>
      </c>
      <c r="AH11" s="76">
        <f>COUNTIFS('2404'!$E$4:$E$33, 'Statistics LG'!$AA11, '2404'!$F$4:$F$33, "Three Pointer", '2404'!$D$4:$D$33, "Loose Gooses")</f>
        <v>0</v>
      </c>
      <c r="AI11" s="77">
        <f>Table2[[#This Row],[Threes]]/$AC$2</f>
        <v>0</v>
      </c>
      <c r="AJ11" s="40"/>
    </row>
    <row r="12" spans="1:36" ht="14.25" customHeight="1" x14ac:dyDescent="0.45">
      <c r="A12" s="4"/>
      <c r="B12" s="16"/>
      <c r="C12" s="16"/>
      <c r="D12" s="16"/>
      <c r="G12" s="1" t="s">
        <v>116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  <c r="AA12" s="73" t="s">
        <v>136</v>
      </c>
      <c r="AB12" s="74">
        <f>Table2[[#This Row],[Finishes]]+Table2[[#This Row],[Midranges]]+Table2[[#This Row],[Threes]]+Table2[[#This Row],[Threes]]</f>
        <v>1</v>
      </c>
      <c r="AC12" s="75">
        <f>Table2[[#This Row],[Points]]/$AC$2</f>
        <v>1</v>
      </c>
      <c r="AD12" s="76">
        <f>COUNTIFS('2404'!$E$4:$E$33, 'Statistics LG'!$AA12, '2404'!$F$4:$F$33, "Finish", '2404'!$D$4:$D$33, "Loose Gooses")</f>
        <v>1</v>
      </c>
      <c r="AE12" s="77">
        <f>Table2[[#This Row],[Finishes]]/$AC$2</f>
        <v>1</v>
      </c>
      <c r="AF12" s="76">
        <f>COUNTIFS('2404'!$E$4:$E$33, 'Statistics LG'!$AA12, '2404'!$F$4:$F$33, "Midrange", '2404'!$D$4:$D$33, "Loose Gooses")</f>
        <v>0</v>
      </c>
      <c r="AG12" s="77">
        <f>Table2[[#This Row],[Midranges]]/$AC$2</f>
        <v>0</v>
      </c>
      <c r="AH12" s="76">
        <f>COUNTIFS('2404'!$E$4:$E$33, 'Statistics LG'!$AA12, '2404'!$F$4:$F$33, "Three Pointer", '2404'!$D$4:$D$33, "Loose Gooses")</f>
        <v>0</v>
      </c>
      <c r="AI12" s="77">
        <f>Table2[[#This Row],[Threes]]/$AC$2</f>
        <v>0</v>
      </c>
      <c r="AJ12" s="40"/>
    </row>
    <row r="13" spans="1:36" ht="14.25" customHeight="1" x14ac:dyDescent="0.45">
      <c r="A13" s="4"/>
      <c r="B13" s="16"/>
      <c r="C13" s="16"/>
      <c r="D13" s="16"/>
      <c r="G13" s="1" t="s">
        <v>117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  <c r="AA13" s="73" t="s">
        <v>76</v>
      </c>
      <c r="AB13" s="74">
        <f>Table2[[#This Row],[Finishes]]+Table2[[#This Row],[Midranges]]+Table2[[#This Row],[Threes]]+Table2[[#This Row],[Threes]]</f>
        <v>0</v>
      </c>
      <c r="AC13" s="75">
        <f>Table2[[#This Row],[Points]]/$AC$2</f>
        <v>0</v>
      </c>
      <c r="AD13" s="76">
        <f>COUNTIFS('2404'!$E$4:$E$33, 'Statistics LG'!$AA13, '2404'!$F$4:$F$33, "Finish", '2404'!$D$4:$D$33, "Loose Gooses")</f>
        <v>0</v>
      </c>
      <c r="AE13" s="77">
        <f>Table2[[#This Row],[Finishes]]/$AC$2</f>
        <v>0</v>
      </c>
      <c r="AF13" s="76">
        <f>COUNTIFS('2404'!$E$4:$E$33, 'Statistics LG'!$AA13, '2404'!$F$4:$F$33, "Midrange", '2404'!$D$4:$D$33, "Loose Gooses")</f>
        <v>0</v>
      </c>
      <c r="AG13" s="77">
        <f>Table2[[#This Row],[Midranges]]/$AC$2</f>
        <v>0</v>
      </c>
      <c r="AH13" s="76">
        <f>COUNTIFS('2404'!$E$4:$E$33, 'Statistics LG'!$AA13, '2404'!$F$4:$F$33, "Three Pointer", '2404'!$D$4:$D$33, "Loose Gooses")</f>
        <v>0</v>
      </c>
      <c r="AI13" s="77">
        <f>Table2[[#This Row],[Threes]]/$AC$2</f>
        <v>0</v>
      </c>
      <c r="AJ13" s="40"/>
    </row>
    <row r="14" spans="1:36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  <c r="AJ14" s="40"/>
    </row>
    <row r="15" spans="1:36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  <c r="AJ15" s="40"/>
    </row>
    <row r="16" spans="1:36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  <c r="AJ16" s="40"/>
    </row>
    <row r="17" spans="1:36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  <c r="AJ17" s="40"/>
    </row>
    <row r="18" spans="1:36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  <c r="AJ18" s="40"/>
    </row>
    <row r="19" spans="1:36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  <c r="AJ19" s="40"/>
    </row>
    <row r="20" spans="1:36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36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36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36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36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36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36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36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36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36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36" ht="14.25" customHeight="1" x14ac:dyDescent="0.45">
      <c r="J30" s="17"/>
      <c r="K30" s="17"/>
      <c r="L30" s="17"/>
      <c r="M30" s="17"/>
      <c r="N30" s="17"/>
      <c r="O30" s="17"/>
      <c r="P30" s="1" t="s">
        <v>118</v>
      </c>
      <c r="Q30" s="17">
        <f t="shared" ref="Q30:R30" si="1">SUM(Q4:Q29)</f>
        <v>2</v>
      </c>
      <c r="R30" s="17">
        <f t="shared" si="1"/>
        <v>1</v>
      </c>
      <c r="S30" s="17"/>
      <c r="T30" s="17"/>
      <c r="V30" s="17">
        <f t="shared" ref="V30:W30" si="2">SUM(V4:V29)</f>
        <v>1</v>
      </c>
      <c r="W30" s="17">
        <f t="shared" si="2"/>
        <v>4</v>
      </c>
      <c r="X30" s="17"/>
      <c r="Y30" s="17"/>
    </row>
    <row r="31" spans="1:36" ht="14.25" customHeight="1" x14ac:dyDescent="0.45">
      <c r="I31" s="1"/>
      <c r="Q31" s="22">
        <f>Q30/(R30+Q30)</f>
        <v>0.66666666666666663</v>
      </c>
      <c r="V31" s="22">
        <f>V30/(W30+V30)</f>
        <v>0.2</v>
      </c>
    </row>
    <row r="32" spans="1:36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workbookViewId="0">
      <selection activeCell="H6" sqref="H6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119</v>
      </c>
      <c r="L2" s="24" t="s">
        <v>99</v>
      </c>
      <c r="P2" s="24" t="s">
        <v>101</v>
      </c>
      <c r="U2" s="24" t="s">
        <v>120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68</v>
      </c>
      <c r="K3" s="24" t="s">
        <v>65</v>
      </c>
      <c r="L3" s="24" t="s">
        <v>71</v>
      </c>
      <c r="M3" s="24" t="s">
        <v>59</v>
      </c>
      <c r="N3" s="24" t="s">
        <v>86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'2404'!C$2</f>
        <v>45040</v>
      </c>
      <c r="B4" s="16">
        <f>'2404'!L$5</f>
        <v>3</v>
      </c>
      <c r="C4" s="16">
        <f>'2404'!M$5</f>
        <v>5</v>
      </c>
      <c r="D4" s="16">
        <f>'2404'!O$5</f>
        <v>1</v>
      </c>
      <c r="F4" s="24">
        <f t="shared" ref="F4:H4" si="0">SUM(B4:B30)</f>
        <v>3</v>
      </c>
      <c r="G4" s="24">
        <f t="shared" si="0"/>
        <v>5</v>
      </c>
      <c r="H4" s="24" t="e">
        <f t="shared" si="0"/>
        <v>#DIV/0!</v>
      </c>
      <c r="J4" s="17"/>
      <c r="K4" s="55">
        <v>1</v>
      </c>
      <c r="L4" s="55">
        <v>2</v>
      </c>
      <c r="M4" s="17"/>
      <c r="N4" s="17"/>
      <c r="P4" s="17">
        <f>COUNTIF('2404'!$X$4:$X$26,"WW/5M")</f>
        <v>0</v>
      </c>
      <c r="Q4" s="17">
        <f>COUNTIF('2404'!$Y$4:$Y$26,"5M/WW")</f>
        <v>0</v>
      </c>
      <c r="R4" s="17"/>
      <c r="S4" s="17"/>
      <c r="U4" s="17">
        <f>COUNTIF('2404'!$X$4:$X$26,"WW/LG")</f>
        <v>0</v>
      </c>
      <c r="V4" s="17">
        <f>COUNTIF('2404'!$W$4:$W$26,"LG/WW")</f>
        <v>0</v>
      </c>
      <c r="W4" s="17"/>
      <c r="X4" s="17"/>
    </row>
    <row r="5" spans="1:24" ht="14.25" customHeight="1" x14ac:dyDescent="0.45">
      <c r="A5" s="4">
        <f>'2604'!C$2</f>
        <v>45042</v>
      </c>
      <c r="B5" s="16">
        <f>'2604'!L$5</f>
        <v>0</v>
      </c>
      <c r="C5" s="16">
        <f>'2604'!M$5</f>
        <v>0</v>
      </c>
      <c r="D5" s="16" t="e">
        <f>'2604'!O$5</f>
        <v>#DIV/0!</v>
      </c>
      <c r="J5" s="17"/>
      <c r="K5" s="55"/>
      <c r="L5" s="55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>
        <f>'2704'!C$2</f>
        <v>45043</v>
      </c>
      <c r="B6" s="16">
        <f>'2704'!L$5</f>
        <v>0</v>
      </c>
      <c r="C6" s="16">
        <f>'2704'!M$5</f>
        <v>0</v>
      </c>
      <c r="D6" s="16" t="e">
        <f>'2704'!O$5</f>
        <v>#DIV/0!</v>
      </c>
      <c r="G6" s="24" t="s">
        <v>110</v>
      </c>
      <c r="H6" s="18">
        <f>SUM(B4:B6)/SUM(B4:C6)</f>
        <v>0.375</v>
      </c>
      <c r="J6" s="17"/>
      <c r="K6" s="55"/>
      <c r="L6" s="55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40" t="s">
        <v>118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O31" sqref="O31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121</v>
      </c>
      <c r="L2" s="24" t="s">
        <v>99</v>
      </c>
      <c r="P2" s="24" t="s">
        <v>120</v>
      </c>
      <c r="U2" s="24" t="s">
        <v>100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156</v>
      </c>
      <c r="K3" s="24" t="s">
        <v>62</v>
      </c>
      <c r="L3" s="24" t="s">
        <v>82</v>
      </c>
      <c r="M3" s="24" t="s">
        <v>55</v>
      </c>
      <c r="N3" s="24" t="s">
        <v>81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'2404'!C$2</f>
        <v>45040</v>
      </c>
      <c r="B4" s="16">
        <f>'2404'!L$4</f>
        <v>7</v>
      </c>
      <c r="C4" s="16">
        <f>'2404'!M$4</f>
        <v>3</v>
      </c>
      <c r="D4" s="16">
        <f>'2404'!O$4</f>
        <v>3</v>
      </c>
      <c r="F4" s="24">
        <f t="shared" ref="F4:H4" si="0">SUM(B4:B30)</f>
        <v>7</v>
      </c>
      <c r="G4" s="24">
        <f t="shared" si="0"/>
        <v>3</v>
      </c>
      <c r="H4" s="24" t="e">
        <f t="shared" si="0"/>
        <v>#DIV/0!</v>
      </c>
      <c r="J4" s="17">
        <v>1</v>
      </c>
      <c r="K4" s="55">
        <v>1</v>
      </c>
      <c r="L4" s="55">
        <v>2</v>
      </c>
      <c r="M4" s="17"/>
      <c r="N4" s="17"/>
      <c r="P4" s="17">
        <f>COUNTIF('2404'!Y4:Y26,"5M/LG")</f>
        <v>0</v>
      </c>
      <c r="Q4" s="17">
        <f>COUNTIF('2404'!W4:W26,"LG/WW")</f>
        <v>0</v>
      </c>
      <c r="R4" s="17"/>
      <c r="S4" s="17"/>
      <c r="U4" s="17">
        <f>COUNTIF('2404'!Y4:Y26,"5M/WW")</f>
        <v>0</v>
      </c>
      <c r="V4" s="17">
        <f>COUNTIF('2404'!X4:X26,"WW/5M")</f>
        <v>0</v>
      </c>
      <c r="W4" s="17"/>
      <c r="X4" s="17"/>
    </row>
    <row r="5" spans="1:24" ht="14.25" customHeight="1" x14ac:dyDescent="0.45">
      <c r="A5" s="4">
        <f>'2604'!C$2</f>
        <v>45042</v>
      </c>
      <c r="B5" s="16">
        <f>'2604'!L$4</f>
        <v>0</v>
      </c>
      <c r="C5" s="16">
        <f>'2604'!M$4</f>
        <v>0</v>
      </c>
      <c r="D5" s="16" t="e">
        <f>'2604'!O$4</f>
        <v>#DIV/0!</v>
      </c>
      <c r="J5" s="17"/>
      <c r="K5" s="55"/>
      <c r="L5" s="55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>
        <f>'2704'!C$2</f>
        <v>45043</v>
      </c>
      <c r="B6" s="16">
        <f>'2704'!L$4</f>
        <v>0</v>
      </c>
      <c r="C6" s="16">
        <f>'2704'!M$4</f>
        <v>0</v>
      </c>
      <c r="D6" s="16" t="e">
        <f>'2704'!O$4</f>
        <v>#DIV/0!</v>
      </c>
      <c r="G6" s="24" t="s">
        <v>110</v>
      </c>
      <c r="H6" s="18">
        <f>SUM(B4:B6)/SUM(B4:C6)</f>
        <v>0.7</v>
      </c>
      <c r="J6" s="17"/>
      <c r="K6" s="55"/>
      <c r="L6" s="55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118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U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Z1000"/>
  <sheetViews>
    <sheetView workbookViewId="0"/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6" ht="14.25" customHeight="1" x14ac:dyDescent="0.45"/>
    <row r="2" spans="2:26" ht="14.25" customHeight="1" x14ac:dyDescent="0.45">
      <c r="B2" s="1" t="s">
        <v>122</v>
      </c>
      <c r="C2" s="4" t="s">
        <v>161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165</v>
      </c>
      <c r="W2" s="40"/>
      <c r="X2" s="40"/>
      <c r="Y2" s="40"/>
      <c r="Z2" s="40"/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1" t="s">
        <v>133</v>
      </c>
      <c r="L3" s="1">
        <f>COUNTIF(C3:C30, "Loose Gooses")</f>
        <v>0</v>
      </c>
      <c r="M3" s="1">
        <f>COUNTIF(D3:D30, "Loose Gooses")</f>
        <v>0</v>
      </c>
      <c r="N3" s="23" t="e">
        <f t="shared" ref="N3:N5" si="0">L3/(L3+M3)</f>
        <v>#DIV/0!</v>
      </c>
      <c r="O3" s="1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W3" s="40"/>
      <c r="X3" s="5" t="s">
        <v>133</v>
      </c>
      <c r="Y3" s="5" t="s">
        <v>134</v>
      </c>
      <c r="Z3" s="5" t="s">
        <v>135</v>
      </c>
    </row>
    <row r="4" spans="2:26" ht="14.25" customHeight="1" x14ac:dyDescent="0.5">
      <c r="B4" s="54"/>
      <c r="C4" s="54"/>
      <c r="D4" s="54"/>
      <c r="E4" s="54"/>
      <c r="F4" s="54"/>
      <c r="G4" s="54"/>
      <c r="H4" s="54"/>
      <c r="K4" s="1" t="s">
        <v>135</v>
      </c>
      <c r="L4" s="1">
        <f>COUNTIF(C3:C30, "5 Musketeers")</f>
        <v>0</v>
      </c>
      <c r="M4" s="1">
        <f>COUNTIF(D3:D30, "5 Musketeers")</f>
        <v>0</v>
      </c>
      <c r="N4" s="23" t="e">
        <f t="shared" si="0"/>
        <v>#DIV/0!</v>
      </c>
      <c r="O4" s="1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0</v>
      </c>
      <c r="W4" s="40"/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5">
      <c r="B5" s="54"/>
      <c r="C5" s="54"/>
      <c r="D5" s="54"/>
      <c r="E5" s="54"/>
      <c r="F5" s="54"/>
      <c r="G5" s="54"/>
      <c r="H5" s="54"/>
      <c r="K5" s="1" t="s">
        <v>134</v>
      </c>
      <c r="L5" s="1">
        <f>COUNTIF(C3:C30, "Wet Willies")</f>
        <v>0</v>
      </c>
      <c r="M5" s="1">
        <f>COUNTIF(D3:D30, "Wet Willies")</f>
        <v>0</v>
      </c>
      <c r="N5" s="23" t="e">
        <f t="shared" si="0"/>
        <v>#DIV/0!</v>
      </c>
      <c r="O5" s="1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8" t="b">
        <v>0</v>
      </c>
      <c r="W5" s="40"/>
      <c r="X5" s="24" t="str">
        <f t="shared" si="5"/>
        <v/>
      </c>
      <c r="Y5" s="24" t="str">
        <f t="shared" si="6"/>
        <v/>
      </c>
      <c r="Z5" s="24" t="str">
        <f t="shared" si="7"/>
        <v/>
      </c>
    </row>
    <row r="6" spans="2:26" ht="14.25" customHeight="1" x14ac:dyDescent="0.5">
      <c r="B6" s="54"/>
      <c r="C6" s="54"/>
      <c r="D6" s="54"/>
      <c r="E6" s="54"/>
      <c r="F6" s="54"/>
      <c r="G6" s="54"/>
      <c r="H6" s="54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V6" s="68" t="b">
        <v>0</v>
      </c>
      <c r="W6" s="40"/>
      <c r="X6" s="24" t="str">
        <f t="shared" si="5"/>
        <v/>
      </c>
      <c r="Y6" s="24" t="str">
        <f t="shared" si="6"/>
        <v/>
      </c>
      <c r="Z6" s="24" t="str">
        <f t="shared" si="7"/>
        <v/>
      </c>
    </row>
    <row r="7" spans="2:26" ht="14.25" customHeight="1" x14ac:dyDescent="0.5">
      <c r="B7" s="54"/>
      <c r="C7" s="54"/>
      <c r="D7" s="54"/>
      <c r="E7" s="54"/>
      <c r="F7" s="54"/>
      <c r="G7" s="54"/>
      <c r="H7" s="54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68" t="b">
        <v>0</v>
      </c>
      <c r="W7" s="40"/>
      <c r="X7" s="24" t="str">
        <f t="shared" si="5"/>
        <v/>
      </c>
      <c r="Y7" s="24" t="str">
        <f t="shared" si="6"/>
        <v/>
      </c>
      <c r="Z7" s="24" t="str">
        <f t="shared" si="7"/>
        <v/>
      </c>
    </row>
    <row r="8" spans="2:26" ht="14.25" customHeight="1" x14ac:dyDescent="0.5">
      <c r="B8" s="54"/>
      <c r="C8" s="54"/>
      <c r="D8" s="54"/>
      <c r="E8" s="54"/>
      <c r="F8" s="54"/>
      <c r="G8" s="54"/>
      <c r="H8" s="54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W8" s="40"/>
      <c r="X8" s="24" t="str">
        <f t="shared" si="5"/>
        <v/>
      </c>
      <c r="Y8" s="24" t="str">
        <f t="shared" si="6"/>
        <v/>
      </c>
      <c r="Z8" s="24" t="str">
        <f t="shared" si="7"/>
        <v/>
      </c>
    </row>
    <row r="9" spans="2:26" ht="14.25" customHeight="1" x14ac:dyDescent="0.5">
      <c r="B9" s="54"/>
      <c r="C9" s="54"/>
      <c r="D9" s="54"/>
      <c r="E9" s="54"/>
      <c r="F9" s="54"/>
      <c r="G9" s="54"/>
      <c r="H9" s="54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W9" s="40"/>
      <c r="X9" s="24" t="str">
        <f t="shared" si="5"/>
        <v/>
      </c>
      <c r="Y9" s="24" t="str">
        <f t="shared" si="6"/>
        <v/>
      </c>
      <c r="Z9" s="24" t="str">
        <f t="shared" si="7"/>
        <v/>
      </c>
    </row>
    <row r="10" spans="2:26" ht="14.25" customHeight="1" x14ac:dyDescent="0.5">
      <c r="B10" s="54"/>
      <c r="C10" s="54"/>
      <c r="D10" s="54"/>
      <c r="E10" s="54"/>
      <c r="F10" s="54"/>
      <c r="G10" s="54"/>
      <c r="H10" s="54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W10" s="40"/>
      <c r="X10" s="24" t="str">
        <f t="shared" si="5"/>
        <v/>
      </c>
      <c r="Y10" s="24" t="str">
        <f t="shared" si="6"/>
        <v/>
      </c>
      <c r="Z10" s="24" t="str">
        <f t="shared" si="7"/>
        <v/>
      </c>
    </row>
    <row r="11" spans="2:26" ht="14.25" customHeight="1" x14ac:dyDescent="0.5">
      <c r="B11" s="54"/>
      <c r="C11" s="54"/>
      <c r="D11" s="54"/>
      <c r="E11" s="54"/>
      <c r="F11" s="54"/>
      <c r="G11" s="54"/>
      <c r="H11" s="54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8" t="b">
        <v>0</v>
      </c>
      <c r="W11" s="40"/>
      <c r="X11" s="24" t="str">
        <f t="shared" si="5"/>
        <v/>
      </c>
      <c r="Y11" s="24" t="str">
        <f t="shared" si="6"/>
        <v/>
      </c>
      <c r="Z11" s="24" t="str">
        <f t="shared" si="7"/>
        <v/>
      </c>
    </row>
    <row r="12" spans="2:26" ht="14.25" customHeight="1" x14ac:dyDescent="0.5">
      <c r="B12" s="54"/>
      <c r="C12" s="54"/>
      <c r="D12" s="54"/>
      <c r="E12" s="54"/>
      <c r="F12" s="54"/>
      <c r="G12" s="54"/>
      <c r="H12" s="54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W12" s="40"/>
      <c r="X12" s="24" t="str">
        <f t="shared" si="5"/>
        <v/>
      </c>
      <c r="Y12" s="24" t="str">
        <f t="shared" si="6"/>
        <v/>
      </c>
      <c r="Z12" s="24" t="str">
        <f t="shared" si="7"/>
        <v/>
      </c>
    </row>
    <row r="13" spans="2:26" ht="14.25" customHeight="1" x14ac:dyDescent="0.5">
      <c r="B13" s="54"/>
      <c r="C13" s="54"/>
      <c r="D13" s="54"/>
      <c r="E13" s="54"/>
      <c r="F13" s="54"/>
      <c r="G13" s="54"/>
      <c r="H13" s="54"/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68" t="b">
        <v>0</v>
      </c>
      <c r="W13" s="40"/>
      <c r="X13" s="24" t="str">
        <f t="shared" si="5"/>
        <v/>
      </c>
      <c r="Y13" s="24" t="str">
        <f t="shared" si="6"/>
        <v/>
      </c>
      <c r="Z13" s="24" t="str">
        <f t="shared" si="7"/>
        <v/>
      </c>
    </row>
    <row r="14" spans="2:26" ht="14.25" customHeight="1" x14ac:dyDescent="0.5">
      <c r="B14" s="54"/>
      <c r="C14" s="54"/>
      <c r="D14" s="54"/>
      <c r="E14" s="54"/>
      <c r="F14" s="54"/>
      <c r="G14" s="54"/>
      <c r="H14" s="54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W14" s="40"/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5">
      <c r="B15" s="54"/>
      <c r="C15" s="54"/>
      <c r="D15" s="54"/>
      <c r="E15" s="54"/>
      <c r="F15" s="54"/>
      <c r="G15" s="54"/>
      <c r="H15" s="54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V15" s="68" t="b">
        <v>0</v>
      </c>
      <c r="W15" s="40"/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5">
      <c r="B16" s="54"/>
      <c r="C16" s="54"/>
      <c r="D16" s="54"/>
      <c r="E16" s="54"/>
      <c r="F16" s="54"/>
      <c r="G16" s="54"/>
      <c r="H16" s="54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8" t="b">
        <v>0</v>
      </c>
      <c r="W16" s="40"/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5">
      <c r="B17" s="54"/>
      <c r="C17" s="54"/>
      <c r="D17" s="54"/>
      <c r="E17" s="54"/>
      <c r="F17" s="54"/>
      <c r="G17" s="54"/>
      <c r="H17" s="54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68" t="b">
        <v>0</v>
      </c>
      <c r="W17" s="40"/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5">
      <c r="B18" s="54"/>
      <c r="C18" s="54"/>
      <c r="D18" s="54"/>
      <c r="E18" s="54"/>
      <c r="F18" s="54"/>
      <c r="G18" s="54"/>
      <c r="H18" s="54"/>
      <c r="Q18" s="40" t="s">
        <v>151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68" t="b">
        <v>0</v>
      </c>
      <c r="W18" s="40"/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5">
      <c r="B19" s="54"/>
      <c r="C19" s="54"/>
      <c r="D19" s="54"/>
      <c r="E19" s="54"/>
      <c r="F19" s="54"/>
      <c r="G19" s="54"/>
      <c r="H19" s="54"/>
      <c r="Q19" s="40"/>
      <c r="R19" s="40"/>
      <c r="S19" s="20"/>
      <c r="T19" s="20"/>
      <c r="U19" s="20"/>
      <c r="V19" s="40"/>
      <c r="W19" s="4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Q20" s="40"/>
      <c r="R20" s="40"/>
      <c r="S20" s="40"/>
      <c r="T20" s="40"/>
      <c r="U20" s="40"/>
      <c r="V20" s="40"/>
      <c r="W20" s="40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Q21" s="40"/>
      <c r="R21" s="40"/>
      <c r="S21" s="40"/>
      <c r="T21" s="40"/>
      <c r="U21" s="40"/>
      <c r="V21" s="40"/>
      <c r="W21" s="40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Q22" s="40"/>
      <c r="R22" s="40"/>
      <c r="S22" s="40"/>
      <c r="T22" s="40"/>
      <c r="U22" s="40"/>
      <c r="V22" s="40"/>
      <c r="W22" s="40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V23" s="40"/>
      <c r="W23" s="40"/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Q24" s="40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V24" s="40"/>
      <c r="W24" s="40"/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V25" s="40"/>
      <c r="W25" s="40"/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V26" s="40"/>
      <c r="W26" s="40"/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Q27" s="40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V27" s="40"/>
      <c r="W27" s="40"/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Q28" s="40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V28" s="40"/>
      <c r="W28" s="40"/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Q29" s="40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  <c r="V29" s="40"/>
      <c r="W29" s="40"/>
      <c r="X29" s="40"/>
      <c r="Y29" s="40"/>
      <c r="Z29" s="40"/>
    </row>
    <row r="30" spans="2:26" ht="14.25" customHeight="1" x14ac:dyDescent="0.45">
      <c r="E30" s="25"/>
      <c r="F30" s="24"/>
      <c r="G30" s="24"/>
      <c r="H30" s="24"/>
      <c r="I30" s="24"/>
      <c r="Q30" s="40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  <c r="V30" s="40"/>
      <c r="W30" s="40"/>
      <c r="X30" s="40"/>
      <c r="Y30" s="40"/>
      <c r="Z30" s="40"/>
    </row>
    <row r="31" spans="2:26" ht="14.25" customHeight="1" x14ac:dyDescent="0.45">
      <c r="Q31" s="40"/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  <c r="V31" s="40"/>
      <c r="W31" s="40"/>
      <c r="X31" s="40"/>
      <c r="Y31" s="40"/>
      <c r="Z31" s="40"/>
    </row>
    <row r="32" spans="2:26" ht="14.25" customHeight="1" x14ac:dyDescent="0.45">
      <c r="Q32" s="40"/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  <c r="V32" s="40"/>
      <c r="W32" s="40"/>
      <c r="X32" s="40"/>
      <c r="Y32" s="40"/>
      <c r="Z32" s="40"/>
    </row>
    <row r="33" spans="17:26" ht="14.25" customHeight="1" x14ac:dyDescent="0.45">
      <c r="Q33" s="40"/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  <c r="V33" s="40"/>
      <c r="W33" s="40"/>
      <c r="X33" s="40"/>
      <c r="Y33" s="40"/>
      <c r="Z33" s="40"/>
    </row>
    <row r="34" spans="17:26" ht="14.25" customHeight="1" x14ac:dyDescent="0.45">
      <c r="Q34" s="40"/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  <c r="V34" s="40"/>
      <c r="W34" s="40"/>
      <c r="X34" s="40"/>
      <c r="Y34" s="40"/>
      <c r="Z34" s="40"/>
    </row>
    <row r="35" spans="17:26" ht="14.25" customHeight="1" x14ac:dyDescent="0.45">
      <c r="Q35" s="40"/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  <c r="V35" s="40"/>
      <c r="W35" s="40"/>
      <c r="X35" s="40"/>
      <c r="Y35" s="40"/>
      <c r="Z35" s="40"/>
    </row>
    <row r="36" spans="17:26" ht="14.25" customHeight="1" x14ac:dyDescent="0.45">
      <c r="Q36" s="40"/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  <c r="V36" s="40"/>
      <c r="W36" s="40"/>
      <c r="X36" s="40"/>
      <c r="Y36" s="40"/>
      <c r="Z36" s="40"/>
    </row>
    <row r="37" spans="17:26" ht="14.25" customHeight="1" x14ac:dyDescent="0.45">
      <c r="Q37" s="40"/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  <c r="V37" s="40"/>
      <c r="W37" s="40"/>
      <c r="X37" s="40"/>
      <c r="Y37" s="40"/>
      <c r="Z37" s="40"/>
    </row>
    <row r="38" spans="17:26" ht="14.25" customHeight="1" x14ac:dyDescent="0.45">
      <c r="Q38" s="40"/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  <c r="V38" s="40"/>
      <c r="W38" s="40"/>
      <c r="X38" s="40"/>
      <c r="Y38" s="40"/>
      <c r="Z38" s="40"/>
    </row>
    <row r="39" spans="17:26" ht="14.25" customHeight="1" x14ac:dyDescent="0.45">
      <c r="Q39" s="40"/>
      <c r="R39" s="40"/>
      <c r="S39" s="19"/>
      <c r="T39" s="19"/>
      <c r="U39" s="19"/>
      <c r="V39" s="40"/>
      <c r="W39" s="40"/>
      <c r="X39" s="40"/>
      <c r="Y39" s="40"/>
      <c r="Z39" s="40"/>
    </row>
    <row r="40" spans="17:26" ht="14.25" customHeight="1" x14ac:dyDescent="0.45">
      <c r="Q40" s="40"/>
      <c r="R40" s="40"/>
      <c r="S40" s="19"/>
      <c r="T40" s="19"/>
      <c r="U40" s="19"/>
      <c r="V40" s="40"/>
      <c r="W40" s="40"/>
      <c r="X40" s="40"/>
      <c r="Y40" s="40"/>
      <c r="Z40" s="40"/>
    </row>
    <row r="41" spans="17:26" ht="14.25" customHeight="1" x14ac:dyDescent="0.45">
      <c r="Q41" s="78" t="s">
        <v>162</v>
      </c>
      <c r="R41" s="78"/>
      <c r="S41" s="78"/>
      <c r="T41" s="19"/>
      <c r="U41" s="19"/>
      <c r="V41" s="40"/>
      <c r="W41" s="40"/>
      <c r="X41" s="40"/>
      <c r="Y41" s="40"/>
      <c r="Z41" s="40"/>
    </row>
    <row r="42" spans="17:26" ht="14.25" customHeight="1" x14ac:dyDescent="0.45">
      <c r="Q42" s="78"/>
      <c r="R42" s="78"/>
      <c r="S42" s="78"/>
      <c r="T42" s="40"/>
      <c r="U42" s="40"/>
      <c r="V42" s="40"/>
      <c r="W42" s="40"/>
      <c r="X42" s="40"/>
      <c r="Y42" s="40"/>
      <c r="Z42" s="40"/>
    </row>
    <row r="43" spans="17:26" ht="14.25" customHeight="1" x14ac:dyDescent="0.45">
      <c r="Q43" s="40" t="str">
        <f>CHAR(34)&amp;"Date"&amp;CHAR(34)&amp;":["&amp;CHAR(34)&amp;"20-Apr"&amp;CHAR(34)&amp;"],"</f>
        <v>"Date":["20-Apr"],</v>
      </c>
      <c r="R43" s="40"/>
      <c r="S43" s="40"/>
      <c r="T43" s="40"/>
      <c r="U43" s="40"/>
      <c r="V43" s="40"/>
      <c r="W43" s="40"/>
      <c r="X43" s="40"/>
      <c r="Y43" s="40"/>
      <c r="Z43" s="40"/>
    </row>
    <row r="44" spans="17:26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  <c r="R44" s="40"/>
      <c r="S44" s="40"/>
      <c r="T44" s="40"/>
      <c r="U44" s="40"/>
      <c r="V44" s="40"/>
      <c r="W44" s="40"/>
      <c r="X44" s="40"/>
      <c r="Y44" s="40"/>
      <c r="Z44" s="40"/>
    </row>
    <row r="45" spans="17:26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  <c r="R45" s="40"/>
      <c r="S45" s="40"/>
      <c r="T45" s="40"/>
      <c r="U45" s="40"/>
      <c r="V45" s="40"/>
      <c r="W45" s="40"/>
      <c r="X45" s="40"/>
      <c r="Y45" s="40"/>
      <c r="Z45" s="40"/>
    </row>
    <row r="46" spans="17:26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  <c r="R46" s="40"/>
      <c r="S46" s="40"/>
      <c r="T46" s="40"/>
      <c r="U46" s="40"/>
      <c r="V46" s="40"/>
      <c r="W46" s="40"/>
      <c r="X46" s="40"/>
      <c r="Y46" s="40"/>
      <c r="Z46" s="40"/>
    </row>
    <row r="47" spans="17:26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  <c r="R47" s="40"/>
      <c r="S47" s="40"/>
      <c r="T47" s="40"/>
      <c r="U47" s="40"/>
      <c r="V47" s="40"/>
      <c r="W47" s="40"/>
      <c r="X47" s="40"/>
      <c r="Y47" s="40"/>
      <c r="Z47" s="40"/>
    </row>
    <row r="48" spans="17:26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D6EA-0942-4896-8FCD-5B2FCE43B119}">
  <dimension ref="B1:Z1000"/>
  <sheetViews>
    <sheetView zoomScale="70" zoomScaleNormal="70" workbookViewId="0">
      <selection activeCell="U4" sqref="U4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45040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165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3</v>
      </c>
      <c r="M3" s="24">
        <f>COUNTIF(D3:D30, "Loose Gooses")</f>
        <v>5</v>
      </c>
      <c r="N3" s="23">
        <f t="shared" ref="N3:N5" si="0">L3/(L3+M3)</f>
        <v>0.375</v>
      </c>
      <c r="O3" s="24">
        <v>2</v>
      </c>
      <c r="Q3" s="3" t="s">
        <v>33</v>
      </c>
      <c r="R3" s="19">
        <f t="shared" ref="R3:R18" si="1">COUNTIF($E$3:$E$27, Q3)+U3</f>
        <v>0</v>
      </c>
      <c r="S3" s="20">
        <f>COUNTIFS($E$3:$E$27, $Q3,$F$3:$F$27,"Finish")</f>
        <v>0</v>
      </c>
      <c r="T3" s="20">
        <f t="shared" ref="T3:T18" si="2">COUNTIFS($E$3:$E$27, $Q3,$F$3:$F$27,"Midrange")</f>
        <v>0</v>
      </c>
      <c r="U3" s="20">
        <f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39</v>
      </c>
      <c r="D4" s="58" t="s">
        <v>34</v>
      </c>
      <c r="E4" s="58" t="s">
        <v>51</v>
      </c>
      <c r="F4" s="58" t="s">
        <v>157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7</v>
      </c>
      <c r="M4" s="24">
        <f>COUNTIF(D3:D30, "5 Musketeers")</f>
        <v>3</v>
      </c>
      <c r="N4" s="23">
        <f t="shared" si="0"/>
        <v>0.7</v>
      </c>
      <c r="O4" s="24">
        <f>IF(AND(N4&gt;N3, N4&gt;N5), 3, IF(OR(N4&gt;N3, N4&gt;N5), 2, 1))</f>
        <v>3</v>
      </c>
      <c r="Q4" s="3" t="s">
        <v>36</v>
      </c>
      <c r="R4" s="19">
        <f t="shared" si="1"/>
        <v>0</v>
      </c>
      <c r="S4" s="20">
        <f t="shared" ref="S4:S18" si="3">COUNTIFS($E$3:$E$27, $Q4,$F$3:$F$27,"Finish")</f>
        <v>0</v>
      </c>
      <c r="T4" s="20">
        <f t="shared" si="2"/>
        <v>0</v>
      </c>
      <c r="U4" s="20">
        <f t="shared" ref="U4:U18" si="4">COUNTIFS($E$3:$E$27, $Q4,$F$3:$F$27,"Three Pointer")</f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>WW/5M</v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>
        <v>2</v>
      </c>
      <c r="C5" s="58" t="s">
        <v>57</v>
      </c>
      <c r="D5" s="58" t="s">
        <v>39</v>
      </c>
      <c r="E5" s="58" t="s">
        <v>72</v>
      </c>
      <c r="F5" s="58" t="s">
        <v>157</v>
      </c>
      <c r="G5" s="58">
        <v>1</v>
      </c>
      <c r="H5" s="58">
        <v>1</v>
      </c>
      <c r="I5" s="58">
        <v>1</v>
      </c>
      <c r="K5" s="24" t="s">
        <v>134</v>
      </c>
      <c r="L5" s="24">
        <f>COUNTIF(C3:C30, "Wet Willies")</f>
        <v>3</v>
      </c>
      <c r="M5" s="24">
        <f>COUNTIF(D3:D30, "Wet Willies")</f>
        <v>5</v>
      </c>
      <c r="N5" s="23">
        <f t="shared" si="0"/>
        <v>0.375</v>
      </c>
      <c r="O5" s="24">
        <f>IF(AND(N5&gt;N4, N5&gt;N3), 3, IF(OR(N5&gt;N4, N5&gt;N3), 2, 1))</f>
        <v>1</v>
      </c>
      <c r="Q5" s="3" t="s">
        <v>38</v>
      </c>
      <c r="R5" s="19">
        <f t="shared" si="1"/>
        <v>3</v>
      </c>
      <c r="S5" s="20">
        <f t="shared" si="3"/>
        <v>3</v>
      </c>
      <c r="T5" s="20">
        <f t="shared" si="2"/>
        <v>0</v>
      </c>
      <c r="U5" s="20">
        <f t="shared" si="4"/>
        <v>0</v>
      </c>
      <c r="V5" s="68" t="b">
        <v>0</v>
      </c>
      <c r="X5" s="24" t="str">
        <f t="shared" si="5"/>
        <v>LG/WW</v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34</v>
      </c>
      <c r="D6" s="58" t="s">
        <v>57</v>
      </c>
      <c r="E6" s="58" t="s">
        <v>38</v>
      </c>
      <c r="F6" s="58" t="s">
        <v>157</v>
      </c>
      <c r="G6" s="58">
        <v>1</v>
      </c>
      <c r="H6" s="58">
        <v>1</v>
      </c>
      <c r="I6" s="58">
        <v>1</v>
      </c>
      <c r="Q6" s="3" t="s">
        <v>44</v>
      </c>
      <c r="R6" s="19">
        <f t="shared" si="1"/>
        <v>1</v>
      </c>
      <c r="S6" s="20">
        <f t="shared" si="3"/>
        <v>1</v>
      </c>
      <c r="T6" s="20">
        <f t="shared" si="2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>5M/LG</v>
      </c>
    </row>
    <row r="7" spans="2:26" ht="14.25" customHeight="1" x14ac:dyDescent="0.45">
      <c r="B7" s="58">
        <v>4</v>
      </c>
      <c r="C7" s="58" t="s">
        <v>34</v>
      </c>
      <c r="D7" s="58" t="s">
        <v>39</v>
      </c>
      <c r="E7" s="58" t="s">
        <v>60</v>
      </c>
      <c r="F7" s="58" t="s">
        <v>124</v>
      </c>
      <c r="G7" s="58">
        <v>2</v>
      </c>
      <c r="H7" s="58">
        <v>2</v>
      </c>
      <c r="I7" s="58">
        <v>1</v>
      </c>
      <c r="Q7" s="3" t="s">
        <v>46</v>
      </c>
      <c r="R7" s="19">
        <f t="shared" si="1"/>
        <v>0</v>
      </c>
      <c r="S7" s="20">
        <f t="shared" si="3"/>
        <v>0</v>
      </c>
      <c r="T7" s="20">
        <f t="shared" si="2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>5M/WW</v>
      </c>
    </row>
    <row r="8" spans="2:26" ht="14.25" customHeight="1" x14ac:dyDescent="0.45">
      <c r="B8" s="58">
        <v>5</v>
      </c>
      <c r="C8" s="58" t="s">
        <v>34</v>
      </c>
      <c r="D8" s="58" t="s">
        <v>57</v>
      </c>
      <c r="E8" s="58" t="s">
        <v>38</v>
      </c>
      <c r="F8" s="58" t="s">
        <v>157</v>
      </c>
      <c r="G8" s="58">
        <v>3</v>
      </c>
      <c r="H8" s="58">
        <v>2</v>
      </c>
      <c r="I8" s="58">
        <v>1</v>
      </c>
      <c r="Q8" s="3" t="s">
        <v>51</v>
      </c>
      <c r="R8" s="19">
        <f t="shared" si="1"/>
        <v>2</v>
      </c>
      <c r="S8" s="20">
        <f t="shared" si="3"/>
        <v>2</v>
      </c>
      <c r="T8" s="20">
        <f t="shared" si="2"/>
        <v>0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>5M/LG</v>
      </c>
    </row>
    <row r="9" spans="2:26" ht="14.25" customHeight="1" x14ac:dyDescent="0.45">
      <c r="B9" s="58">
        <v>6</v>
      </c>
      <c r="C9" s="58" t="s">
        <v>39</v>
      </c>
      <c r="D9" s="58" t="s">
        <v>34</v>
      </c>
      <c r="E9" s="58" t="s">
        <v>51</v>
      </c>
      <c r="F9" s="58" t="s">
        <v>157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1"/>
        <v>0</v>
      </c>
      <c r="S9" s="20">
        <f t="shared" si="3"/>
        <v>0</v>
      </c>
      <c r="T9" s="20">
        <f t="shared" si="2"/>
        <v>0</v>
      </c>
      <c r="U9" s="20">
        <f t="shared" si="4"/>
        <v>0</v>
      </c>
      <c r="V9" s="68" t="b">
        <v>0</v>
      </c>
      <c r="X9" s="24" t="str">
        <f t="shared" si="5"/>
        <v/>
      </c>
      <c r="Y9" s="24" t="str">
        <f t="shared" si="6"/>
        <v>WW/5M</v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57</v>
      </c>
      <c r="D10" s="58" t="s">
        <v>39</v>
      </c>
      <c r="E10" s="58" t="s">
        <v>72</v>
      </c>
      <c r="F10" s="58" t="s">
        <v>157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0</v>
      </c>
      <c r="S10" s="20">
        <f t="shared" si="3"/>
        <v>0</v>
      </c>
      <c r="T10" s="20">
        <f t="shared" si="2"/>
        <v>0</v>
      </c>
      <c r="U10" s="20">
        <f t="shared" si="4"/>
        <v>0</v>
      </c>
      <c r="V10" s="68" t="b">
        <v>0</v>
      </c>
      <c r="X10" s="24" t="str">
        <f t="shared" si="5"/>
        <v>LG/WW</v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57</v>
      </c>
      <c r="E11" s="58" t="s">
        <v>38</v>
      </c>
      <c r="F11" s="58" t="s">
        <v>157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2</v>
      </c>
      <c r="S11" s="20">
        <f t="shared" si="3"/>
        <v>1</v>
      </c>
      <c r="T11" s="20">
        <f t="shared" si="2"/>
        <v>1</v>
      </c>
      <c r="U11" s="20">
        <f t="shared" si="4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>5M/LG</v>
      </c>
    </row>
    <row r="12" spans="2:26" ht="14.25" customHeight="1" x14ac:dyDescent="0.45">
      <c r="B12" s="58">
        <v>9</v>
      </c>
      <c r="C12" s="58" t="s">
        <v>34</v>
      </c>
      <c r="D12" s="58" t="s">
        <v>39</v>
      </c>
      <c r="E12" s="58" t="s">
        <v>136</v>
      </c>
      <c r="F12" s="58" t="s">
        <v>157</v>
      </c>
      <c r="G12" s="58">
        <v>2</v>
      </c>
      <c r="H12" s="58">
        <v>2</v>
      </c>
      <c r="I12" s="58">
        <v>1</v>
      </c>
      <c r="Q12" s="3" t="s">
        <v>63</v>
      </c>
      <c r="R12" s="19">
        <f t="shared" si="1"/>
        <v>0</v>
      </c>
      <c r="S12" s="20">
        <f t="shared" si="3"/>
        <v>0</v>
      </c>
      <c r="T12" s="20">
        <f t="shared" si="2"/>
        <v>0</v>
      </c>
      <c r="U12" s="20">
        <f t="shared" si="4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>5M/WW</v>
      </c>
    </row>
    <row r="13" spans="2:26" ht="14.25" customHeight="1" x14ac:dyDescent="0.45">
      <c r="B13" s="58">
        <v>10</v>
      </c>
      <c r="C13" s="58" t="s">
        <v>34</v>
      </c>
      <c r="D13" s="58" t="s">
        <v>57</v>
      </c>
      <c r="E13" s="58" t="s">
        <v>136</v>
      </c>
      <c r="F13" s="58" t="s">
        <v>157</v>
      </c>
      <c r="G13" s="58">
        <v>3</v>
      </c>
      <c r="H13" s="58">
        <v>2</v>
      </c>
      <c r="I13" s="58">
        <v>2</v>
      </c>
      <c r="Q13" s="3" t="s">
        <v>136</v>
      </c>
      <c r="R13" s="19">
        <f t="shared" si="1"/>
        <v>2</v>
      </c>
      <c r="S13" s="20">
        <f t="shared" si="3"/>
        <v>2</v>
      </c>
      <c r="T13" s="20">
        <f t="shared" si="2"/>
        <v>0</v>
      </c>
      <c r="U13" s="20">
        <f t="shared" si="4"/>
        <v>0</v>
      </c>
      <c r="V13" s="68" t="b">
        <v>0</v>
      </c>
      <c r="X13" s="24" t="str">
        <f t="shared" si="5"/>
        <v/>
      </c>
      <c r="Y13" s="24" t="str">
        <f t="shared" si="6"/>
        <v/>
      </c>
      <c r="Z13" s="24" t="str">
        <f t="shared" si="7"/>
        <v>5M/LG</v>
      </c>
    </row>
    <row r="14" spans="2:26" ht="14.25" customHeight="1" x14ac:dyDescent="0.45">
      <c r="B14" s="58">
        <v>11</v>
      </c>
      <c r="C14" s="58" t="s">
        <v>34</v>
      </c>
      <c r="D14" s="58" t="s">
        <v>39</v>
      </c>
      <c r="E14" s="58" t="s">
        <v>60</v>
      </c>
      <c r="F14" s="58" t="s">
        <v>157</v>
      </c>
      <c r="G14" s="58">
        <v>4</v>
      </c>
      <c r="H14" s="58">
        <v>3</v>
      </c>
      <c r="I14" s="58">
        <v>1</v>
      </c>
      <c r="Q14" s="3" t="s">
        <v>137</v>
      </c>
      <c r="R14" s="19">
        <f t="shared" si="1"/>
        <v>0</v>
      </c>
      <c r="S14" s="20">
        <f t="shared" si="3"/>
        <v>0</v>
      </c>
      <c r="T14" s="20">
        <f t="shared" si="2"/>
        <v>0</v>
      </c>
      <c r="U14" s="20">
        <f t="shared" si="4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>5M/WW</v>
      </c>
    </row>
    <row r="15" spans="2:26" ht="14.25" customHeight="1" x14ac:dyDescent="0.45">
      <c r="B15" s="58">
        <v>12</v>
      </c>
      <c r="C15" s="58" t="s">
        <v>57</v>
      </c>
      <c r="D15" s="58" t="s">
        <v>34</v>
      </c>
      <c r="E15" s="58" t="s">
        <v>72</v>
      </c>
      <c r="F15" s="58" t="s">
        <v>157</v>
      </c>
      <c r="G15" s="58">
        <v>1</v>
      </c>
      <c r="H15" s="58">
        <v>1</v>
      </c>
      <c r="I15" s="58">
        <v>1</v>
      </c>
      <c r="Q15" s="3" t="s">
        <v>72</v>
      </c>
      <c r="R15" s="19">
        <f t="shared" si="1"/>
        <v>3</v>
      </c>
      <c r="S15" s="20">
        <f t="shared" si="3"/>
        <v>3</v>
      </c>
      <c r="T15" s="20">
        <f t="shared" si="2"/>
        <v>0</v>
      </c>
      <c r="U15" s="20">
        <f t="shared" si="4"/>
        <v>0</v>
      </c>
      <c r="V15" s="68" t="b">
        <v>0</v>
      </c>
      <c r="X15" s="24" t="str">
        <f t="shared" si="5"/>
        <v>LG/5M</v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>
        <v>13</v>
      </c>
      <c r="C16" s="58" t="s">
        <v>39</v>
      </c>
      <c r="D16" s="58" t="s">
        <v>57</v>
      </c>
      <c r="E16" s="58" t="s">
        <v>44</v>
      </c>
      <c r="F16" s="58" t="s">
        <v>157</v>
      </c>
      <c r="G16" s="58">
        <v>1</v>
      </c>
      <c r="H16" s="58">
        <v>1</v>
      </c>
      <c r="I16" s="58">
        <v>1</v>
      </c>
      <c r="Q16" s="3" t="s">
        <v>76</v>
      </c>
      <c r="R16" s="19">
        <f t="shared" si="1"/>
        <v>0</v>
      </c>
      <c r="S16" s="20">
        <f t="shared" si="3"/>
        <v>0</v>
      </c>
      <c r="T16" s="20">
        <f t="shared" si="2"/>
        <v>0</v>
      </c>
      <c r="U16" s="20">
        <f t="shared" si="4"/>
        <v>0</v>
      </c>
      <c r="V16" s="40" t="b">
        <v>0</v>
      </c>
      <c r="X16" s="24" t="str">
        <f t="shared" si="5"/>
        <v/>
      </c>
      <c r="Y16" s="24" t="str">
        <f t="shared" si="6"/>
        <v>WW/LG</v>
      </c>
      <c r="Z16" s="24" t="str">
        <f t="shared" si="7"/>
        <v/>
      </c>
    </row>
    <row r="17" spans="2:26" ht="14.25" customHeight="1" x14ac:dyDescent="0.45">
      <c r="B17" s="41"/>
      <c r="C17" s="41"/>
      <c r="D17" s="41"/>
      <c r="E17" s="41"/>
      <c r="F17" s="41"/>
      <c r="G17" s="41"/>
      <c r="H17" s="41"/>
      <c r="I17" s="41"/>
      <c r="Q17" s="3" t="s">
        <v>79</v>
      </c>
      <c r="R17" s="19">
        <f t="shared" si="1"/>
        <v>0</v>
      </c>
      <c r="S17" s="20">
        <f t="shared" si="3"/>
        <v>0</v>
      </c>
      <c r="T17" s="20">
        <f t="shared" si="2"/>
        <v>0</v>
      </c>
      <c r="U17" s="20">
        <f t="shared" si="4"/>
        <v>0</v>
      </c>
      <c r="V17" s="40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41"/>
      <c r="C18" s="41"/>
      <c r="D18" s="41"/>
      <c r="E18" s="41"/>
      <c r="F18" s="41"/>
      <c r="G18" s="41"/>
      <c r="H18" s="41"/>
      <c r="I18" s="41"/>
      <c r="Q18" s="40" t="s">
        <v>151</v>
      </c>
      <c r="R18" s="42">
        <f t="shared" si="1"/>
        <v>0</v>
      </c>
      <c r="S18" s="20">
        <f t="shared" si="3"/>
        <v>0</v>
      </c>
      <c r="T18" s="20">
        <f t="shared" si="2"/>
        <v>0</v>
      </c>
      <c r="U18" s="20">
        <f t="shared" si="4"/>
        <v>0</v>
      </c>
      <c r="V18" s="40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41"/>
      <c r="C19" s="41"/>
      <c r="D19" s="41"/>
      <c r="E19" s="41"/>
      <c r="F19" s="41"/>
      <c r="G19" s="41"/>
      <c r="H19" s="41"/>
      <c r="I19" s="41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5">
      <c r="E20" s="56"/>
      <c r="F20" s="56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3,</v>
      </c>
      <c r="S25" s="40" t="str">
        <f t="shared" si="9"/>
        <v>3,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1,</v>
      </c>
      <c r="S26" s="40" t="str">
        <f t="shared" si="9"/>
        <v>1,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R28" s="40" t="str">
        <f t="shared" si="9"/>
        <v>2,</v>
      </c>
      <c r="S28" s="40" t="str">
        <f t="shared" si="9"/>
        <v>2,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2,</v>
      </c>
      <c r="S31" s="40" t="str">
        <f t="shared" si="9"/>
        <v>1,</v>
      </c>
      <c r="T31" s="40" t="str">
        <f t="shared" si="9"/>
        <v>1,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2,</v>
      </c>
      <c r="S33" s="40" t="str">
        <f t="shared" si="9"/>
        <v>2,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3,</v>
      </c>
      <c r="S35" s="40" t="str">
        <f t="shared" si="9"/>
        <v>3,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8" t="s">
        <v>162</v>
      </c>
      <c r="R41" s="78"/>
      <c r="S41" s="78"/>
      <c r="T41" s="19"/>
      <c r="U41" s="19"/>
    </row>
    <row r="42" spans="17:21" ht="14.25" customHeight="1" x14ac:dyDescent="0.45">
      <c r="Q42" s="78"/>
      <c r="R42" s="78"/>
      <c r="S42" s="78"/>
    </row>
    <row r="43" spans="17:21" ht="14.25" customHeight="1" x14ac:dyDescent="0.45">
      <c r="Q43" s="40" t="str">
        <f>CHAR(34)&amp;"Date"&amp;CHAR(34)&amp;":["&amp;CHAR(34)&amp;"24-Apr"&amp;CHAR(34)&amp;"],"</f>
        <v>"Date":["24-Apr"],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"Points":[0,0,3,1,0,2,0,0,2,0,2,0,3,0,0,0],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"Finishes":[0,0,3,1,0,2,0,0,1,0,2,0,3,0,0,0],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"Midrange":[0,0,0,0,0,0,0,0,1,0,0,0,0,0,0,0],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7ADA-4AE3-448A-96DF-C6B453B6FF51}">
  <dimension ref="B1:Z1000"/>
  <sheetViews>
    <sheetView workbookViewId="0">
      <selection activeCell="Q44" sqref="Q44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45042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165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0</v>
      </c>
      <c r="M3" s="24">
        <f>COUNTIF(D3:D30, "Loose Gooses")</f>
        <v>0</v>
      </c>
      <c r="N3" s="23" t="e">
        <f t="shared" ref="N3:N5" si="0">L3/(L3+M3)</f>
        <v>#DIV/0!</v>
      </c>
      <c r="O3" s="24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/>
      <c r="C4" s="58"/>
      <c r="D4" s="58"/>
      <c r="E4" s="58"/>
      <c r="F4" s="58"/>
      <c r="G4" s="58"/>
      <c r="H4" s="58"/>
      <c r="I4" s="58"/>
      <c r="K4" s="24" t="s">
        <v>135</v>
      </c>
      <c r="L4" s="24">
        <f>COUNTIF(C3:C30, "5 Musketeers")</f>
        <v>0</v>
      </c>
      <c r="M4" s="24">
        <f>COUNTIF(D3:D30, "5 Musketeers")</f>
        <v>0</v>
      </c>
      <c r="N4" s="23" t="e">
        <f t="shared" si="0"/>
        <v>#DIV/0!</v>
      </c>
      <c r="O4" s="24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/>
      <c r="C5" s="58"/>
      <c r="D5" s="58"/>
      <c r="E5" s="58"/>
      <c r="F5" s="58"/>
      <c r="G5" s="58"/>
      <c r="H5" s="58"/>
      <c r="I5" s="58"/>
      <c r="K5" s="24" t="s">
        <v>134</v>
      </c>
      <c r="L5" s="24">
        <f>COUNTIF(C3:C30, "Wet Willies")</f>
        <v>0</v>
      </c>
      <c r="M5" s="24">
        <f>COUNTIF(D3:D30, "Wet Willies")</f>
        <v>0</v>
      </c>
      <c r="N5" s="23" t="e">
        <f t="shared" si="0"/>
        <v>#DIV/0!</v>
      </c>
      <c r="O5" s="24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8" t="b">
        <v>0</v>
      </c>
      <c r="X5" s="24" t="str">
        <f t="shared" si="5"/>
        <v/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/>
      <c r="C6" s="58"/>
      <c r="D6" s="58"/>
      <c r="E6" s="58"/>
      <c r="F6" s="58"/>
      <c r="G6" s="58"/>
      <c r="H6" s="58"/>
      <c r="I6" s="58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/>
      </c>
    </row>
    <row r="7" spans="2:26" ht="14.25" customHeight="1" x14ac:dyDescent="0.45">
      <c r="B7" s="58"/>
      <c r="C7" s="58"/>
      <c r="D7" s="58"/>
      <c r="E7" s="58"/>
      <c r="F7" s="58"/>
      <c r="G7" s="58"/>
      <c r="H7" s="58"/>
      <c r="I7" s="58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/>
      </c>
    </row>
    <row r="8" spans="2:26" ht="14.25" customHeight="1" x14ac:dyDescent="0.45">
      <c r="B8" s="58"/>
      <c r="C8" s="58"/>
      <c r="D8" s="58"/>
      <c r="E8" s="58"/>
      <c r="F8" s="58"/>
      <c r="G8" s="58"/>
      <c r="H8" s="58"/>
      <c r="I8" s="58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/>
      </c>
    </row>
    <row r="9" spans="2:26" ht="14.25" customHeight="1" x14ac:dyDescent="0.45">
      <c r="B9" s="58"/>
      <c r="C9" s="58"/>
      <c r="D9" s="58"/>
      <c r="E9" s="58"/>
      <c r="F9" s="58"/>
      <c r="G9" s="58"/>
      <c r="H9" s="58"/>
      <c r="I9" s="58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X9" s="24" t="str">
        <f t="shared" si="5"/>
        <v/>
      </c>
      <c r="Y9" s="24" t="str">
        <f t="shared" si="6"/>
        <v/>
      </c>
      <c r="Z9" s="24" t="str">
        <f t="shared" si="7"/>
        <v/>
      </c>
    </row>
    <row r="10" spans="2:26" ht="14.25" customHeight="1" x14ac:dyDescent="0.45">
      <c r="B10" s="58"/>
      <c r="C10" s="58"/>
      <c r="D10" s="58"/>
      <c r="E10" s="58"/>
      <c r="F10" s="58"/>
      <c r="G10" s="58"/>
      <c r="H10" s="58"/>
      <c r="I10" s="58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X10" s="24" t="str">
        <f t="shared" si="5"/>
        <v/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/>
      <c r="C11" s="58"/>
      <c r="D11" s="58"/>
      <c r="E11" s="58"/>
      <c r="F11" s="58"/>
      <c r="G11" s="58"/>
      <c r="H11" s="58"/>
      <c r="I11" s="58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/>
      </c>
    </row>
    <row r="12" spans="2:26" ht="14.25" customHeight="1" x14ac:dyDescent="0.45">
      <c r="B12" s="58"/>
      <c r="C12" s="58"/>
      <c r="D12" s="58"/>
      <c r="E12" s="58"/>
      <c r="F12" s="58"/>
      <c r="G12" s="58"/>
      <c r="H12" s="58"/>
      <c r="I12" s="58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/>
      </c>
    </row>
    <row r="13" spans="2:26" ht="14.25" customHeight="1" x14ac:dyDescent="0.45">
      <c r="B13" s="58"/>
      <c r="C13" s="58"/>
      <c r="D13" s="58"/>
      <c r="E13" s="58"/>
      <c r="F13" s="58"/>
      <c r="G13" s="58"/>
      <c r="H13" s="58"/>
      <c r="I13" s="58"/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68" t="b">
        <v>0</v>
      </c>
      <c r="X13" s="24" t="str">
        <f t="shared" si="5"/>
        <v/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/>
      <c r="C14" s="58"/>
      <c r="D14" s="58"/>
      <c r="E14" s="58"/>
      <c r="F14" s="58"/>
      <c r="G14" s="58"/>
      <c r="H14" s="58"/>
      <c r="I14" s="58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/>
      <c r="C15" s="58"/>
      <c r="D15" s="58"/>
      <c r="E15" s="58"/>
      <c r="F15" s="58"/>
      <c r="G15" s="58"/>
      <c r="H15" s="58"/>
      <c r="I15" s="58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V15" s="68" t="b">
        <v>0</v>
      </c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/>
      <c r="C16" s="58"/>
      <c r="D16" s="58"/>
      <c r="E16" s="58"/>
      <c r="F16" s="58"/>
      <c r="G16" s="58"/>
      <c r="H16" s="58"/>
      <c r="I16" s="58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8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45">
      <c r="B17" s="58"/>
      <c r="C17" s="58"/>
      <c r="D17" s="58"/>
      <c r="E17" s="58"/>
      <c r="F17" s="58"/>
      <c r="G17" s="58"/>
      <c r="H17" s="58"/>
      <c r="I17" s="58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68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58"/>
      <c r="C18" s="58"/>
      <c r="D18" s="58"/>
      <c r="E18" s="58"/>
      <c r="F18" s="58"/>
      <c r="G18" s="58"/>
      <c r="H18" s="58"/>
      <c r="I18" s="58"/>
      <c r="Q18" s="40" t="s">
        <v>151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68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58"/>
      <c r="C19" s="58"/>
      <c r="D19" s="58"/>
      <c r="E19" s="58"/>
      <c r="F19" s="58"/>
      <c r="G19" s="58"/>
      <c r="H19" s="58"/>
      <c r="I19" s="58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B20" s="58"/>
      <c r="C20" s="58"/>
      <c r="D20" s="58"/>
      <c r="E20" s="58"/>
      <c r="F20" s="58"/>
      <c r="G20" s="58"/>
      <c r="H20" s="58"/>
      <c r="I20" s="58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B21" s="58"/>
      <c r="C21" s="58"/>
      <c r="D21" s="58"/>
      <c r="E21" s="58"/>
      <c r="F21" s="58"/>
      <c r="G21" s="58"/>
      <c r="H21" s="58"/>
      <c r="I21" s="58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B22" s="58"/>
      <c r="C22" s="58"/>
      <c r="D22" s="58"/>
      <c r="E22" s="58"/>
      <c r="F22" s="58"/>
      <c r="G22" s="58"/>
      <c r="H22" s="58"/>
      <c r="I22" s="58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B23" s="58"/>
      <c r="C23" s="58"/>
      <c r="D23" s="58"/>
      <c r="E23" s="58"/>
      <c r="F23" s="58"/>
      <c r="G23" s="58"/>
      <c r="H23" s="58"/>
      <c r="I23" s="58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B24" s="58"/>
      <c r="C24" s="58"/>
      <c r="D24" s="58"/>
      <c r="E24" s="58"/>
      <c r="F24" s="58"/>
      <c r="G24" s="58"/>
      <c r="H24" s="58"/>
      <c r="I24" s="58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8" t="s">
        <v>162</v>
      </c>
      <c r="R41" s="78"/>
      <c r="S41" s="78"/>
      <c r="T41" s="19"/>
      <c r="U41" s="19"/>
    </row>
    <row r="42" spans="17:21" ht="14.25" customHeight="1" x14ac:dyDescent="0.45">
      <c r="Q42" s="78"/>
      <c r="R42" s="78"/>
      <c r="S42" s="78"/>
    </row>
    <row r="43" spans="17:21" ht="14.25" customHeight="1" x14ac:dyDescent="0.45">
      <c r="Q43" s="40" t="str">
        <f>CHAR(34)&amp;"Date"&amp;CHAR(34)&amp;":["&amp;CHAR(34)&amp;"26-Apr"&amp;CHAR(34)&amp;"],"</f>
        <v>"Date":["26-Apr"],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  <vt:lpstr>2404</vt:lpstr>
      <vt:lpstr>2604</vt:lpstr>
      <vt:lpstr>2704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2023-04-25T23:22:00Z</dcterms:modified>
</cp:coreProperties>
</file>