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EB076877-1DE4-4EA6-8105-B548AC7B1147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" i="3" l="1"/>
  <c r="AC30" i="3" s="1"/>
  <c r="AD30" i="3"/>
  <c r="AE30" i="3"/>
  <c r="AF30" i="3"/>
  <c r="AG30" i="3" s="1"/>
  <c r="AH30" i="3"/>
  <c r="AI30" i="3"/>
  <c r="AB31" i="3"/>
  <c r="AC31" i="3" s="1"/>
  <c r="AD31" i="3"/>
  <c r="AE31" i="3"/>
  <c r="AF31" i="3"/>
  <c r="AG31" i="3" s="1"/>
  <c r="AH31" i="3"/>
  <c r="AI31" i="3"/>
  <c r="AB32" i="3"/>
  <c r="AC32" i="3" s="1"/>
  <c r="AD32" i="3"/>
  <c r="AE32" i="3"/>
  <c r="AF32" i="3"/>
  <c r="AG32" i="3" s="1"/>
  <c r="AH32" i="3"/>
  <c r="AI32" i="3"/>
  <c r="AB33" i="3"/>
  <c r="AC33" i="3"/>
  <c r="AD33" i="3"/>
  <c r="AE33" i="3"/>
  <c r="AF33" i="3"/>
  <c r="AG33" i="3" s="1"/>
  <c r="AH33" i="3"/>
  <c r="AI33" i="3"/>
  <c r="AB34" i="3"/>
  <c r="AC34" i="3"/>
  <c r="AD34" i="3"/>
  <c r="AE34" i="3"/>
  <c r="AF34" i="3"/>
  <c r="AG34" i="3" s="1"/>
  <c r="AH34" i="3"/>
  <c r="AI34" i="3"/>
  <c r="AB35" i="3"/>
  <c r="AC35" i="3"/>
  <c r="AD35" i="3"/>
  <c r="AE35" i="3"/>
  <c r="AF35" i="3"/>
  <c r="AG35" i="3" s="1"/>
  <c r="AH35" i="3"/>
  <c r="AI35" i="3"/>
  <c r="AB36" i="3"/>
  <c r="AC36" i="3"/>
  <c r="AD36" i="3"/>
  <c r="AE36" i="3"/>
  <c r="AF36" i="3"/>
  <c r="AG36" i="3" s="1"/>
  <c r="AH36" i="3"/>
  <c r="AI36" i="3"/>
  <c r="AB37" i="3"/>
  <c r="AC37" i="3"/>
  <c r="AD37" i="3"/>
  <c r="AE37" i="3"/>
  <c r="AF37" i="3"/>
  <c r="AG37" i="3" s="1"/>
  <c r="AH37" i="3"/>
  <c r="AI37" i="3"/>
  <c r="AB38" i="3"/>
  <c r="AC38" i="3"/>
  <c r="AD38" i="3"/>
  <c r="AE38" i="3"/>
  <c r="AF38" i="3"/>
  <c r="AG38" i="3" s="1"/>
  <c r="AH38" i="3"/>
  <c r="AI38" i="3"/>
  <c r="AB39" i="3"/>
  <c r="AC39" i="3"/>
  <c r="AD39" i="3"/>
  <c r="AE39" i="3"/>
  <c r="AF39" i="3"/>
  <c r="AG39" i="3" s="1"/>
  <c r="AH39" i="3"/>
  <c r="AI39" i="3"/>
  <c r="AB40" i="3"/>
  <c r="AC40" i="3"/>
  <c r="AD40" i="3"/>
  <c r="AE40" i="3"/>
  <c r="AF40" i="3"/>
  <c r="AG40" i="3" s="1"/>
  <c r="AH40" i="3"/>
  <c r="AI40" i="3"/>
  <c r="AB41" i="3"/>
  <c r="AC41" i="3"/>
  <c r="AD41" i="3"/>
  <c r="AE41" i="3"/>
  <c r="AF41" i="3"/>
  <c r="AG41" i="3" s="1"/>
  <c r="AH41" i="3"/>
  <c r="AI41" i="3"/>
  <c r="AB42" i="3"/>
  <c r="AC42" i="3"/>
  <c r="AD42" i="3"/>
  <c r="AE42" i="3"/>
  <c r="AF42" i="3"/>
  <c r="AG42" i="3" s="1"/>
  <c r="AH42" i="3"/>
  <c r="AI42" i="3"/>
  <c r="AB43" i="3"/>
  <c r="AC43" i="3"/>
  <c r="AD43" i="3"/>
  <c r="AE43" i="3"/>
  <c r="AF43" i="3"/>
  <c r="AG43" i="3" s="1"/>
  <c r="AH43" i="3"/>
  <c r="AI43" i="3"/>
  <c r="AB44" i="3"/>
  <c r="AC44" i="3"/>
  <c r="AD44" i="3"/>
  <c r="AE44" i="3"/>
  <c r="AF44" i="3"/>
  <c r="AG44" i="3" s="1"/>
  <c r="AH44" i="3"/>
  <c r="AI44" i="3"/>
  <c r="AH29" i="3"/>
  <c r="AF29" i="3"/>
  <c r="AD29" i="3"/>
  <c r="AB29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J19" i="4" s="1"/>
  <c r="AD18" i="16"/>
  <c r="AH19" i="4" s="1"/>
  <c r="AC18" i="16"/>
  <c r="AF19" i="4" s="1"/>
  <c r="Z18" i="16"/>
  <c r="Y18" i="16"/>
  <c r="X18" i="16"/>
  <c r="U18" i="16"/>
  <c r="U38" i="16" s="1"/>
  <c r="T18" i="16"/>
  <c r="T38" i="16" s="1"/>
  <c r="S18" i="16"/>
  <c r="S38" i="16" s="1"/>
  <c r="AE17" i="16"/>
  <c r="AJ18" i="4" s="1"/>
  <c r="AD17" i="16"/>
  <c r="AH18" i="4" s="1"/>
  <c r="AC17" i="16"/>
  <c r="AF18" i="4" s="1"/>
  <c r="Z17" i="16"/>
  <c r="Y17" i="16"/>
  <c r="X17" i="16"/>
  <c r="U17" i="16"/>
  <c r="U37" i="16" s="1"/>
  <c r="T17" i="16"/>
  <c r="T37" i="16" s="1"/>
  <c r="S17" i="16"/>
  <c r="S37" i="16" s="1"/>
  <c r="AE16" i="16"/>
  <c r="AJ17" i="4" s="1"/>
  <c r="AD16" i="16"/>
  <c r="AH17" i="4" s="1"/>
  <c r="AC16" i="16"/>
  <c r="AF17" i="4" s="1"/>
  <c r="Z16" i="16"/>
  <c r="Y16" i="16"/>
  <c r="X16" i="16"/>
  <c r="U16" i="16"/>
  <c r="U36" i="16" s="1"/>
  <c r="T16" i="16"/>
  <c r="T36" i="16" s="1"/>
  <c r="S16" i="16"/>
  <c r="S36" i="16" s="1"/>
  <c r="AE15" i="16"/>
  <c r="AJ16" i="4" s="1"/>
  <c r="AD15" i="16"/>
  <c r="AH16" i="4" s="1"/>
  <c r="AC15" i="16"/>
  <c r="AF16" i="4" s="1"/>
  <c r="Z15" i="16"/>
  <c r="Y15" i="16"/>
  <c r="X15" i="16"/>
  <c r="U15" i="16"/>
  <c r="R15" i="16" s="1"/>
  <c r="T15" i="16"/>
  <c r="S15" i="16"/>
  <c r="AE14" i="16"/>
  <c r="AJ15" i="4" s="1"/>
  <c r="AD14" i="16"/>
  <c r="AH15" i="4" s="1"/>
  <c r="AC14" i="16"/>
  <c r="AF15" i="4" s="1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J14" i="4" s="1"/>
  <c r="AD13" i="16"/>
  <c r="AH14" i="4" s="1"/>
  <c r="AC13" i="16"/>
  <c r="AF14" i="4" s="1"/>
  <c r="Z13" i="16"/>
  <c r="Y13" i="16"/>
  <c r="X13" i="16"/>
  <c r="U13" i="16"/>
  <c r="R13" i="16" s="1"/>
  <c r="T13" i="16"/>
  <c r="S13" i="16"/>
  <c r="AE12" i="16"/>
  <c r="AJ13" i="4" s="1"/>
  <c r="AD12" i="16"/>
  <c r="AH13" i="4" s="1"/>
  <c r="AC12" i="16"/>
  <c r="AF13" i="4" s="1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J12" i="4" s="1"/>
  <c r="AD11" i="16"/>
  <c r="AH12" i="4" s="1"/>
  <c r="AC11" i="16"/>
  <c r="AF12" i="4" s="1"/>
  <c r="Z11" i="16"/>
  <c r="Y11" i="16"/>
  <c r="X11" i="16"/>
  <c r="U11" i="16"/>
  <c r="U31" i="16" s="1"/>
  <c r="T11" i="16"/>
  <c r="T31" i="16" s="1"/>
  <c r="S11" i="16"/>
  <c r="S31" i="16" s="1"/>
  <c r="AE10" i="16"/>
  <c r="AJ11" i="4" s="1"/>
  <c r="AD10" i="16"/>
  <c r="AH11" i="4" s="1"/>
  <c r="AC10" i="16"/>
  <c r="AF11" i="4" s="1"/>
  <c r="Z10" i="16"/>
  <c r="Y10" i="16"/>
  <c r="X10" i="16"/>
  <c r="U10" i="16"/>
  <c r="U30" i="16" s="1"/>
  <c r="T10" i="16"/>
  <c r="T30" i="16" s="1"/>
  <c r="S10" i="16"/>
  <c r="S30" i="16" s="1"/>
  <c r="AE9" i="16"/>
  <c r="AJ10" i="4" s="1"/>
  <c r="AD9" i="16"/>
  <c r="AH10" i="4" s="1"/>
  <c r="AC9" i="16"/>
  <c r="AF10" i="4" s="1"/>
  <c r="Z9" i="16"/>
  <c r="Y9" i="16"/>
  <c r="X9" i="16"/>
  <c r="U9" i="16"/>
  <c r="U29" i="16" s="1"/>
  <c r="T9" i="16"/>
  <c r="T29" i="16" s="1"/>
  <c r="S9" i="16"/>
  <c r="S29" i="16" s="1"/>
  <c r="AE8" i="16"/>
  <c r="AJ9" i="4" s="1"/>
  <c r="AD8" i="16"/>
  <c r="AH9" i="4" s="1"/>
  <c r="AC8" i="16"/>
  <c r="AF9" i="4" s="1"/>
  <c r="Z8" i="16"/>
  <c r="Y8" i="16"/>
  <c r="X8" i="16"/>
  <c r="U8" i="16"/>
  <c r="R8" i="16" s="1"/>
  <c r="T8" i="16"/>
  <c r="S8" i="16"/>
  <c r="AE7" i="16"/>
  <c r="AJ8" i="4" s="1"/>
  <c r="AD7" i="16"/>
  <c r="AH8" i="4" s="1"/>
  <c r="AC7" i="16"/>
  <c r="AF8" i="4" s="1"/>
  <c r="Z7" i="16"/>
  <c r="Y7" i="16"/>
  <c r="X7" i="16"/>
  <c r="U7" i="16"/>
  <c r="U27" i="16" s="1"/>
  <c r="T7" i="16"/>
  <c r="T27" i="16" s="1"/>
  <c r="S7" i="16"/>
  <c r="S27" i="16" s="1"/>
  <c r="AE6" i="16"/>
  <c r="AJ7" i="4" s="1"/>
  <c r="AD6" i="16"/>
  <c r="AH7" i="4" s="1"/>
  <c r="AC6" i="16"/>
  <c r="AF7" i="4" s="1"/>
  <c r="Z6" i="16"/>
  <c r="Y6" i="16"/>
  <c r="X6" i="16"/>
  <c r="U6" i="16"/>
  <c r="R6" i="16" s="1"/>
  <c r="R26" i="16" s="1"/>
  <c r="T6" i="16"/>
  <c r="T26" i="16" s="1"/>
  <c r="S6" i="16"/>
  <c r="S26" i="16" s="1"/>
  <c r="AE5" i="16"/>
  <c r="AJ6" i="4" s="1"/>
  <c r="AD5" i="16"/>
  <c r="AH6" i="4" s="1"/>
  <c r="AC5" i="16"/>
  <c r="AF6" i="4" s="1"/>
  <c r="Z5" i="16"/>
  <c r="Y5" i="16"/>
  <c r="X5" i="16"/>
  <c r="U5" i="16"/>
  <c r="R5" i="16" s="1"/>
  <c r="T5" i="16"/>
  <c r="S5" i="16"/>
  <c r="M5" i="16"/>
  <c r="C11" i="5" s="1"/>
  <c r="L5" i="16"/>
  <c r="B11" i="5" s="1"/>
  <c r="AE4" i="16"/>
  <c r="AJ5" i="4" s="1"/>
  <c r="AD4" i="16"/>
  <c r="AH5" i="4" s="1"/>
  <c r="AC4" i="16"/>
  <c r="AF5" i="4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AE3" i="16"/>
  <c r="AJ4" i="4" s="1"/>
  <c r="AD3" i="16"/>
  <c r="AH4" i="4" s="1"/>
  <c r="AC3" i="16"/>
  <c r="AF4" i="4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5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Y11" i="4" l="1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W20" i="3" l="1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35" i="4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J53" i="3" l="1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D32" i="2" s="1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<sst xmlns="http://schemas.openxmlformats.org/spreadsheetml/2006/main" count="1821" uniqueCount="226">
  <si>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</si>
  <si>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</si>
  <si>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</si>
  <si>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</si>
  <si>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</si>
  <si>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</si>
  <si>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</si>
  <si>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</si>
  <si>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</si>
  <si>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</si>
  <si>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</si>
  <si>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</si>
  <si>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</si>
  <si>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</si>
  <si>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</si>
  <si>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</si>
  <si>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</si>
  <si>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</si>
  <si>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</si>
  <si>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</si>
  <si>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</si>
  <si>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</si>
  <si>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</si>
  <si>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</si>
  <si>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</si>
  <si>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</si>
  <si>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</si>
  <si>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</si>
  <si>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</si>
  <si>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</si>
  <si>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</si>
  <si>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</si>
  <si>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</si>
  <si>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</si>
  <si>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</si>
  <si>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</si>
  <si>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</si>
  <si>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</si>
  <si>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</si>
  <si>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</si>
  <si>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</si>
  <si>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</si>
  <si>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</si>
  <si>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</si>
  <si>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</si>
  <si>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</si>
  <si>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</si>
  <si>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</si>
  <si>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</si>
  <si>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</si>
  <si>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</si>
  <si>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</si>
  <si>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</si>
  <si>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</si>
  <si>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</si>
  <si>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</si>
  <si>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</si>
  <si>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</si>
  <si>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</si>
  <si>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</si>
  <si>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</si>
  <si>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</si>
  <si>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</si>
  <si>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</si>
  <si>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</si>
  <si>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</si>
  <si>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</si>
  <si>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</si>
  <si>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</si>
  <si>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</si>
  <si>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</si>
  <si>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</si>
  <si>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</si>
  <si>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</si>
  <si>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</si>
  <si>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</si>
  <si>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</si>
  <si>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</si>
  <si>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</si>
  <si>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</si>
  <si>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</si>
  <si>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</si>
  <si>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</si>
  <si>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</si>
  <si>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</si>
  <si>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</si>
  <si>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</si>
  <si>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</si>
  <si>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</si>
  <si>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</si>
  <si>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</si>
  <si>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</si>
  <si>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</si>
  <si>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</si>
  <si>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</si>
  <si>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</si>
  <si>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</si>
  <si>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</si>
  <si>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</si>
  <si>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</si>
  <si>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</si>
  <si>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</si>
  <si>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</si>
  <si>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</si>
  <si>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</si>
  <si>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</si>
  <si>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</si>
  <si>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</si>
  <si>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</si>
  <si>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</si>
  <si>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</si>
  <si>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</si>
  <si>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</si>
  <si>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</si>
  <si>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</si>
  <si>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</si>
  <si>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</si>
  <si>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</si>
  <si>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</si>
  <si>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</si>
  <si>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</si>
  <si>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</si>
  <si>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</si>
  <si>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</si>
  <si>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</si>
  <si>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</si>
  <si>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</si>
  <si>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</si>
  <si>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</si>
  <si>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</si>
  <si>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</si>
  <si>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</si>
  <si>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</si>
  <si>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</si>
  <si>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</si>
  <si>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</si>
  <si>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</si>
  <si>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</si>
  <si>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</si>
  <si>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</si>
  <si>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</si>
  <si>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</si>
  <si>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</si>
  <si>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</si>
  <si>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</si>
  <si>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</si>
  <si>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</si>
  <si>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</si>
  <si>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</si>
  <si>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</si>
  <si>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</si>
  <si>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</si>
  <si>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</si>
  <si>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</si>
  <si>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</si>
  <si>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</si>
  <si>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</si>
  <si>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</si>
  <si>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</si>
  <si>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</si>
  <si>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</si>
  <si>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</si>
  <si>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</si>
  <si>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</si>
  <si>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</si>
  <si>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</si>
  <si>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</si>
  <si>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</si>
  <si>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</si>
  <si>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</si>
  <si>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</si>
  <si>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</si>
  <si>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</si>
  <si>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</si>
  <si>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</si>
  <si>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</si>
  <si>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</si>
  <si>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</si>
  <si>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</si>
  <si>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</si>
  <si>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</si>
  <si>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</si>
  <si>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</si>
  <si>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</si>
  <si>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</si>
  <si>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</si>
  <si>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</si>
  <si>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</si>
  <si>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</si>
  <si>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</si>
  <si>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</si>
  <si>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</si>
  <si>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</si>
  <si>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</si>
  <si>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</si>
  <si>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</si>
  <si>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</si>
  <si>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</si>
  <si>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</si>
  <si>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</si>
  <si>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</si>
  <si>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</si>
  <si>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</si>
  <si>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</si>
  <si>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</si>
  <si>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</si>
  <si>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</si>
  <si>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</si>
  <si>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</si>
  <si>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</si>
  <si>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</si>
  <si>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</si>
  <si>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</si>
  <si>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</si>
  <si>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</si>
  <si>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</si>
  <si>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</si>
  <si>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</si>
  <si>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</si>
  <si>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</si>
  <si>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</si>
  <si>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</si>
  <si>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</si>
  <si>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</si>
  <si>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</si>
  <si>
    <t>Mitch Yue, Christopher Tomkinson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</si>
</sst>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2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0.51552795031055898</c:v>
                </c:pt>
                <c:pt idx="1">
                  <c:v>0.3105590062111801</c:v>
                </c:pt>
                <c:pt idx="2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C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0.625</v>
      </c>
      <c r="E3" s="1">
        <f>'Stats Global'!Q8</f>
        <v>5</v>
      </c>
      <c r="F3" s="14">
        <f>'Stats Global'!T8</f>
        <v>0.25</v>
      </c>
      <c r="G3" s="24">
        <f>'Stats Global'!S8</f>
        <v>2</v>
      </c>
      <c r="H3" s="14">
        <f>'Stats Global'!V8</f>
        <v>0.375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1</v>
      </c>
      <c r="E4" s="24">
        <f>'Stats Global'!Q9</f>
        <v>7</v>
      </c>
      <c r="F4" s="14">
        <f>'Stats Global'!T9</f>
        <v>0.7142857142857143</v>
      </c>
      <c r="G4" s="24">
        <f>'Stats Global'!S9</f>
        <v>5</v>
      </c>
      <c r="H4" s="14">
        <f>'Stats Global'!V9</f>
        <v>0.2857142857142857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3.75</v>
      </c>
      <c r="E6" s="24">
        <f>'Stats Global'!Q11</f>
        <v>30</v>
      </c>
      <c r="F6" s="14">
        <f>'Stats Global'!T11</f>
        <v>3.5</v>
      </c>
      <c r="G6" s="24">
        <f>'Stats Global'!S11</f>
        <v>28</v>
      </c>
      <c r="H6" s="14">
        <f>'Stats Global'!V11</f>
        <v>0.25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2.5</v>
      </c>
      <c r="E7" s="24">
        <f>'Stats Global'!Q12</f>
        <v>20</v>
      </c>
      <c r="F7" s="14">
        <f>'Stats Global'!T12</f>
        <v>0.75</v>
      </c>
      <c r="G7" s="24">
        <f>'Stats Global'!S12</f>
        <v>6</v>
      </c>
      <c r="H7" s="14">
        <f>'Stats Global'!V12</f>
        <v>1.5</v>
      </c>
      <c r="I7" s="24">
        <f>'Stats Global'!U12</f>
        <v>12</v>
      </c>
      <c r="J7" s="14">
        <f>'Stats Global'!X12</f>
        <v>0.125</v>
      </c>
      <c r="K7" s="24">
        <f>'Stats Global'!W12</f>
        <v>1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</v>
      </c>
      <c r="E8" s="24">
        <f>'Stats Global'!Q13</f>
        <v>5</v>
      </c>
      <c r="F8" s="14">
        <f>'Stats Global'!T13</f>
        <v>0.6</v>
      </c>
      <c r="G8" s="24">
        <f>'Stats Global'!S13</f>
        <v>3</v>
      </c>
      <c r="H8" s="14">
        <f>'Stats Global'!V13</f>
        <v>0.4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12</v>
      </c>
      <c r="F9" s="14">
        <f>'Stats Global'!T14</f>
        <v>0.375</v>
      </c>
      <c r="G9" s="24">
        <f>'Stats Global'!S14</f>
        <v>3</v>
      </c>
      <c r="H9" s="14">
        <f>'Stats Global'!V14</f>
        <v>0.125</v>
      </c>
      <c r="I9" s="24">
        <f>'Stats Global'!U14</f>
        <v>1</v>
      </c>
      <c r="J9" s="14">
        <f>'Stats Global'!X14</f>
        <v>0.5</v>
      </c>
      <c r="K9" s="24">
        <f>'Stats Global'!W14</f>
        <v>4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1.625</v>
      </c>
      <c r="E10" s="24">
        <f>'Stats Global'!Q15</f>
        <v>13</v>
      </c>
      <c r="F10" s="14">
        <f>'Stats Global'!T15</f>
        <v>0.625</v>
      </c>
      <c r="G10" s="24">
        <f>'Stats Global'!S15</f>
        <v>5</v>
      </c>
      <c r="H10" s="14">
        <f>'Stats Global'!V15</f>
        <v>1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2.4285714285714284</v>
      </c>
      <c r="E11" s="24">
        <f>'Stats Global'!Q16</f>
        <v>17</v>
      </c>
      <c r="F11" s="14">
        <f>'Stats Global'!T16</f>
        <v>0.5714285714285714</v>
      </c>
      <c r="G11" s="24">
        <f>'Stats Global'!S16</f>
        <v>4</v>
      </c>
      <c r="H11" s="14">
        <f>'Stats Global'!V16</f>
        <v>1.8571428571428572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0.75</v>
      </c>
      <c r="E12" s="24">
        <f>'Stats Global'!Q17</f>
        <v>6</v>
      </c>
      <c r="F12" s="14">
        <f>'Stats Global'!T17</f>
        <v>0.125</v>
      </c>
      <c r="G12" s="24">
        <f>'Stats Global'!S17</f>
        <v>1</v>
      </c>
      <c r="H12" s="14">
        <f>'Stats Global'!V17</f>
        <v>0.625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0.75</v>
      </c>
      <c r="E14" s="24">
        <f>'Stats Global'!Q19</f>
        <v>6</v>
      </c>
      <c r="F14" s="14">
        <f>'Stats Global'!T19</f>
        <v>0.375</v>
      </c>
      <c r="G14" s="24">
        <f>'Stats Global'!S19</f>
        <v>3</v>
      </c>
      <c r="H14" s="14">
        <f>'Stats Global'!V19</f>
        <v>0.375</v>
      </c>
      <c r="I14" s="24">
        <f>'Stats Global'!U19</f>
        <v>3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2.8</v>
      </c>
      <c r="E15" s="24">
        <f>'Stats Global'!Q20</f>
        <v>14</v>
      </c>
      <c r="F15" s="14">
        <f>'Stats Global'!T20</f>
        <v>2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0.4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0.25</v>
      </c>
      <c r="E16" s="24">
        <f>'Stats Global'!Q21</f>
        <v>2</v>
      </c>
      <c r="F16" s="14">
        <f>'Stats Global'!T21</f>
        <v>0.25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0.75</v>
      </c>
      <c r="E17" s="24">
        <f>'Stats Global'!Q22</f>
        <v>6</v>
      </c>
      <c r="F17" s="14">
        <f>'Stats Global'!T22</f>
        <v>0.375</v>
      </c>
      <c r="G17" s="24">
        <f>'Stats Global'!S22</f>
        <v>3</v>
      </c>
      <c r="H17" s="14">
        <f>'Stats Global'!V22</f>
        <v>0.375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4</v>
      </c>
      <c r="F18" s="14">
        <f>'Stats Global'!T23</f>
        <v>0.375</v>
      </c>
      <c r="G18" s="24">
        <f>'Stats Global'!S23</f>
        <v>3</v>
      </c>
      <c r="H18" s="14">
        <f>'Stats Global'!V23</f>
        <v>0.125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1" t="s">
        <v>159</v>
      </c>
      <c r="M20" s="131"/>
      <c r="N20" s="131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1"/>
      <c r="M21" s="131"/>
      <c r="N21" s="131"/>
      <c r="X21" s="3" t="s">
        <v>85</v>
      </c>
    </row>
    <row r="22" spans="2:24" ht="14.25" customHeight="1" x14ac:dyDescent="0.45">
      <c r="B22" s="4"/>
      <c r="D22" s="41" t="str">
        <f>ROUND(D3,2)&amp;","</f>
        <v>0.63,</v>
      </c>
      <c r="E22" s="41" t="str">
        <f>E3&amp;","</f>
        <v>5,</v>
      </c>
      <c r="F22" s="41" t="str">
        <f t="shared" ref="F22:F37" si="2">ROUND(F3,2)&amp;","</f>
        <v>0.25,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3,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"PPG":[0.63,1,2.6,3.75,2.5,1,1.5,1.63,2.43,0.75,1.17,0.75,2.8,0.25,0.75,0.5,],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1,</v>
      </c>
      <c r="E23" s="41" t="str">
        <f t="shared" ref="E23:E37" si="9">E4&amp;","</f>
        <v>7,</v>
      </c>
      <c r="F23" s="41" t="str">
        <f t="shared" si="2"/>
        <v>0.71,</v>
      </c>
      <c r="G23" s="41" t="str">
        <f t="shared" si="3"/>
        <v>5,</v>
      </c>
      <c r="H23" s="41" t="str">
        <f t="shared" si="4"/>
        <v>0.29,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"TP":[5,7,13,30,20,5,12,13,17,6,7,6,14,2,6,4,],</v>
      </c>
      <c r="X23" s="3" t="s">
        <v>87</v>
      </c>
    </row>
    <row r="24" spans="2:24" ht="14.25" customHeight="1" x14ac:dyDescent="0.45">
      <c r="D24" s="41" t="str">
        <f t="shared" si="8"/>
        <v>2.6,</v>
      </c>
      <c r="E24" s="41" t="str">
        <f t="shared" si="9"/>
        <v>13,</v>
      </c>
      <c r="F24" s="41" t="str">
        <f t="shared" si="2"/>
        <v>2.6,</v>
      </c>
      <c r="G24" s="41" t="str">
        <f t="shared" si="3"/>
        <v>13,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"FPG":[0.25,0.71,2.6,3.5,0.75,0.6,0.38,0.63,0.57,0.13,1.17,0.38,2,0.25,0.38,0.38,],</v>
      </c>
      <c r="X24" s="40" t="s">
        <v>107</v>
      </c>
    </row>
    <row r="25" spans="2:24" ht="14.25" customHeight="1" x14ac:dyDescent="0.45">
      <c r="D25" s="41" t="str">
        <f t="shared" si="8"/>
        <v>3.75,</v>
      </c>
      <c r="E25" s="41" t="str">
        <f t="shared" si="9"/>
        <v>30,</v>
      </c>
      <c r="F25" s="41" t="str">
        <f t="shared" si="2"/>
        <v>3.5,</v>
      </c>
      <c r="G25" s="41" t="str">
        <f t="shared" si="3"/>
        <v>28,</v>
      </c>
      <c r="H25" s="41" t="str">
        <f t="shared" si="4"/>
        <v>0.25,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"TF":[2,5,13,28,6,3,3,5,4,1,7,3,10,2,3,3],</v>
      </c>
    </row>
    <row r="26" spans="2:24" ht="14.25" customHeight="1" x14ac:dyDescent="0.45">
      <c r="D26" s="41" t="str">
        <f t="shared" si="8"/>
        <v>2.5,</v>
      </c>
      <c r="E26" s="41" t="str">
        <f t="shared" si="9"/>
        <v>20,</v>
      </c>
      <c r="F26" s="41" t="str">
        <f t="shared" si="2"/>
        <v>0.75,</v>
      </c>
      <c r="G26" s="41" t="str">
        <f t="shared" si="3"/>
        <v>6,</v>
      </c>
      <c r="H26" s="41" t="str">
        <f t="shared" si="4"/>
        <v>1.5,</v>
      </c>
      <c r="I26" s="41" t="str">
        <f t="shared" si="5"/>
        <v>12,</v>
      </c>
      <c r="J26" s="41" t="str">
        <f t="shared" si="6"/>
        <v>0.13,</v>
      </c>
      <c r="K26" s="41" t="str">
        <f t="shared" si="7"/>
        <v>1,</v>
      </c>
      <c r="L26" t="str">
        <f>H21&amp;":["&amp;H22&amp;H23&amp;H24&amp;H25&amp;H26&amp;H27&amp;H28&amp;H29&amp;H30&amp;H31&amp;H32&amp;H33&amp;H34&amp;H35&amp;H36&amp;H37&amp;"],"</f>
        <v>"MPG":[0.38,0.29,0,0.25,1.5,0.4,0.13,1,1.86,0.63,0,0.38,0,0,0.38,0.13,],</v>
      </c>
    </row>
    <row r="27" spans="2:24" ht="14.25" customHeight="1" x14ac:dyDescent="0.45">
      <c r="D27" s="41" t="str">
        <f t="shared" si="8"/>
        <v>1,</v>
      </c>
      <c r="E27" s="41" t="str">
        <f t="shared" si="9"/>
        <v>5,</v>
      </c>
      <c r="F27" s="41" t="str">
        <f t="shared" si="2"/>
        <v>0.6,</v>
      </c>
      <c r="G27" s="41" t="str">
        <f t="shared" si="3"/>
        <v>3,</v>
      </c>
      <c r="H27" s="41" t="str">
        <f t="shared" si="4"/>
        <v>0.4,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"TM":[3,2,0,2,12,2,1,8,13,5,0,3,0,0,3,1],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12,</v>
      </c>
      <c r="F28" s="41" t="str">
        <f t="shared" si="2"/>
        <v>0.38,</v>
      </c>
      <c r="G28" s="41" t="str">
        <f t="shared" si="3"/>
        <v>3,</v>
      </c>
      <c r="H28" s="41" t="str">
        <f t="shared" si="4"/>
        <v>0.13,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4,</v>
      </c>
      <c r="L28" t="str">
        <f>J21&amp;":["&amp;J22&amp;J23&amp;J24&amp;J25&amp;J26&amp;J27&amp;J28&amp;J29&amp;J30&amp;J31&amp;J32&amp;J33&amp;J34&amp;J35&amp;J36&amp;J37&amp;"],"</f>
        <v>"TPG":[0,0,0,0,0.13,0,0.5,0,0,0,0,0,0.4,0,0,0,],</v>
      </c>
    </row>
    <row r="29" spans="2:24" ht="14.25" customHeight="1" x14ac:dyDescent="0.45">
      <c r="D29" s="41" t="str">
        <f t="shared" si="8"/>
        <v>1.63,</v>
      </c>
      <c r="E29" s="41" t="str">
        <f t="shared" si="9"/>
        <v>13,</v>
      </c>
      <c r="F29" s="41" t="str">
        <f t="shared" si="2"/>
        <v>0.63,</v>
      </c>
      <c r="G29" s="41" t="str">
        <f t="shared" si="3"/>
        <v>5,</v>
      </c>
      <c r="H29" s="41" t="str">
        <f t="shared" si="4"/>
        <v>1,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"TT":[0,0,0,0,1,0,4,0,0,0,0,0,2,0,0,0],</v>
      </c>
    </row>
    <row r="30" spans="2:24" ht="14.25" customHeight="1" x14ac:dyDescent="0.45">
      <c r="C30" s="41"/>
      <c r="D30" s="41" t="str">
        <f t="shared" si="8"/>
        <v>2.43,</v>
      </c>
      <c r="E30" s="41" t="str">
        <f t="shared" si="9"/>
        <v>17,</v>
      </c>
      <c r="F30" s="41" t="str">
        <f t="shared" si="2"/>
        <v>0.57,</v>
      </c>
      <c r="G30" s="41" t="str">
        <f t="shared" si="3"/>
        <v>4,</v>
      </c>
      <c r="H30" s="41" t="str">
        <f t="shared" si="4"/>
        <v>1.86,</v>
      </c>
      <c r="I30" s="41" t="str">
        <f t="shared" si="5"/>
        <v>13,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"NBAMODENUMBER":[11.88],</v>
      </c>
    </row>
    <row r="31" spans="2:24" ht="14.25" customHeight="1" x14ac:dyDescent="0.45">
      <c r="C31" s="41"/>
      <c r="D31" s="41" t="str">
        <f t="shared" si="8"/>
        <v>0.75,</v>
      </c>
      <c r="E31" s="41" t="str">
        <f t="shared" si="9"/>
        <v>6,</v>
      </c>
      <c r="F31" s="41" t="str">
        <f t="shared" si="2"/>
        <v>0.13,</v>
      </c>
      <c r="G31" s="41" t="str">
        <f t="shared" si="3"/>
        <v>1,</v>
      </c>
      <c r="H31" s="41" t="str">
        <f t="shared" si="4"/>
        <v>0.63,</v>
      </c>
      <c r="I31" s="41" t="str">
        <f t="shared" si="5"/>
        <v>5,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11.877356618376661</v>
      </c>
    </row>
    <row r="32" spans="2:24" ht="14.25" customHeight="1" x14ac:dyDescent="0.45">
      <c r="C32" s="41"/>
      <c r="D32" s="41" t="str">
        <f t="shared" si="8"/>
        <v>1.17,</v>
      </c>
      <c r="E32" s="41" t="str">
        <f t="shared" si="9"/>
        <v>7,</v>
      </c>
      <c r="F32" s="41" t="str">
        <f t="shared" si="2"/>
        <v>1.17,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0,</v>
      </c>
      <c r="K32" s="41" t="str">
        <f t="shared" si="7"/>
        <v>0,</v>
      </c>
    </row>
    <row r="33" spans="3:11" ht="14.25" customHeight="1" x14ac:dyDescent="0.45">
      <c r="C33" s="41"/>
      <c r="D33" s="41" t="str">
        <f t="shared" si="8"/>
        <v>0.75,</v>
      </c>
      <c r="E33" s="41" t="str">
        <f t="shared" si="9"/>
        <v>6,</v>
      </c>
      <c r="F33" s="41" t="str">
        <f t="shared" si="2"/>
        <v>0.38,</v>
      </c>
      <c r="G33" s="41" t="str">
        <f t="shared" si="3"/>
        <v>3,</v>
      </c>
      <c r="H33" s="41" t="str">
        <f t="shared" si="4"/>
        <v>0.38,</v>
      </c>
      <c r="I33" s="41" t="str">
        <f t="shared" si="5"/>
        <v>3,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2.8,</v>
      </c>
      <c r="E34" s="41" t="str">
        <f t="shared" si="9"/>
        <v>14,</v>
      </c>
      <c r="F34" s="41" t="str">
        <f t="shared" si="2"/>
        <v>2,</v>
      </c>
      <c r="G34" s="41" t="str">
        <f t="shared" si="3"/>
        <v>10,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0.4,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0.25,</v>
      </c>
      <c r="E35" s="41" t="str">
        <f t="shared" si="9"/>
        <v>2,</v>
      </c>
      <c r="F35" s="41" t="str">
        <f t="shared" si="2"/>
        <v>0.25,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0.75,</v>
      </c>
      <c r="E36" s="41" t="str">
        <f t="shared" si="9"/>
        <v>6,</v>
      </c>
      <c r="F36" s="41" t="str">
        <f t="shared" si="2"/>
        <v>0.38,</v>
      </c>
      <c r="G36" s="41" t="str">
        <f t="shared" si="3"/>
        <v>3,</v>
      </c>
      <c r="H36" s="41" t="str">
        <f t="shared" si="4"/>
        <v>0.38,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0.5,</v>
      </c>
      <c r="E37" s="41" t="str">
        <f t="shared" si="9"/>
        <v>4,</v>
      </c>
      <c r="F37" s="41" t="str">
        <f t="shared" si="2"/>
        <v>0.38,</v>
      </c>
      <c r="G37" s="41">
        <f>G18</f>
        <v>3</v>
      </c>
      <c r="H37" s="41" t="str">
        <f t="shared" si="4"/>
        <v>0.13,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J4" zoomScale="70" zoomScaleNormal="70" workbookViewId="0">
      <selection activeCell="W14" sqref="W14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8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20.125</v>
      </c>
      <c r="J6" s="1">
        <f t="shared" si="1"/>
        <v>10.375</v>
      </c>
      <c r="K6" s="1">
        <f t="shared" si="1"/>
        <v>6.25</v>
      </c>
      <c r="L6" s="1">
        <f t="shared" si="1"/>
        <v>3.5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0.51552795031055898</v>
      </c>
      <c r="K7" s="8">
        <f t="shared" si="2"/>
        <v>0.3105590062111801</v>
      </c>
      <c r="L7" s="8">
        <f t="shared" si="2"/>
        <v>0.17391304347826086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0.625</v>
      </c>
      <c r="S8" s="72">
        <f t="shared" ref="S8:S23" si="4">S29+S48+S67+AD29</f>
        <v>2</v>
      </c>
      <c r="T8" s="73">
        <f>Table1[[#This Row],[Finishes]]/($Q$5-Table1[[#This Row],[Missed Games]])</f>
        <v>0.25</v>
      </c>
      <c r="U8" s="72">
        <f t="shared" ref="U8:U23" si="5">U29+U48+U67+AF29</f>
        <v>3</v>
      </c>
      <c r="V8" s="73">
        <f>Table1[[#This Row],[Midranges]]/($Q$5-Table1[[#This Row],[Missed Games]])</f>
        <v>0.375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2.7209121534076189E-2</v>
      </c>
      <c r="AC8" s="125">
        <f t="shared" ref="AC8:AC23" si="8">AB8-AA8</f>
        <v>1.152306864607619E-2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7</v>
      </c>
      <c r="R9" s="75">
        <f>Table1[[#This Row],[Points]]/($Q$5-Table1[[#This Row],[Missed Games]])</f>
        <v>1</v>
      </c>
      <c r="S9" s="76">
        <f t="shared" si="4"/>
        <v>5</v>
      </c>
      <c r="T9" s="77">
        <f>Table1[[#This Row],[Finishes]]/($Q$5-Table1[[#This Row],[Missed Games]])</f>
        <v>0.7142857142857143</v>
      </c>
      <c r="U9" s="76">
        <f t="shared" si="5"/>
        <v>2</v>
      </c>
      <c r="V9" s="77">
        <f>Table1[[#This Row],[Midranges]]/($Q$5-Table1[[#This Row],[Missed Games]])</f>
        <v>0.2857142857142857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4.3534594454521902E-2</v>
      </c>
      <c r="AC9" s="125">
        <f t="shared" si="8"/>
        <v>1.6084001900521904E-2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3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0.11318994558175695</v>
      </c>
      <c r="AC10" s="125">
        <f t="shared" si="8"/>
        <v>-8.3789799842430429E-3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30</v>
      </c>
      <c r="R11" s="75">
        <f>Table1[[#This Row],[Points]]/($Q$5-Table1[[#This Row],[Missed Games]])</f>
        <v>3.75</v>
      </c>
      <c r="S11" s="76">
        <f t="shared" si="4"/>
        <v>28</v>
      </c>
      <c r="T11" s="77">
        <f>Table1[[#This Row],[Finishes]]/($Q$5-Table1[[#This Row],[Missed Games]])</f>
        <v>3.5</v>
      </c>
      <c r="U11" s="76">
        <f t="shared" si="5"/>
        <v>2</v>
      </c>
      <c r="V11" s="77">
        <f>Table1[[#This Row],[Midranges]]/($Q$5-Table1[[#This Row],[Missed Games]])</f>
        <v>0.25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0.16325472920445713</v>
      </c>
      <c r="AC11" s="125">
        <f t="shared" si="8"/>
        <v>3.7764290416457152E-2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4" t="s">
        <v>68</v>
      </c>
      <c r="Q12" s="74">
        <f t="shared" si="3"/>
        <v>20</v>
      </c>
      <c r="R12" s="75">
        <f>Table1[[#This Row],[Points]]/($Q$5-Table1[[#This Row],[Missed Games]])</f>
        <v>2.5</v>
      </c>
      <c r="S12" s="76">
        <f t="shared" si="4"/>
        <v>6</v>
      </c>
      <c r="T12" s="77">
        <f>Table1[[#This Row],[Finishes]]/($Q$5-Table1[[#This Row],[Missed Games]])</f>
        <v>0.75</v>
      </c>
      <c r="U12" s="76">
        <f t="shared" si="5"/>
        <v>12</v>
      </c>
      <c r="V12" s="77">
        <f>Table1[[#This Row],[Midranges]]/($Q$5-Table1[[#This Row],[Missed Games]])</f>
        <v>1.5</v>
      </c>
      <c r="W12" s="76">
        <f t="shared" si="6"/>
        <v>1</v>
      </c>
      <c r="X12" s="77">
        <f>Table1[[#This Row],[Threes]]/($Q$5-Table1[[#This Row],[Missed Games]])</f>
        <v>0.125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0.10339466182948952</v>
      </c>
      <c r="AC12" s="125">
        <f t="shared" si="8"/>
        <v>4.8492468879489527E-2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5</v>
      </c>
      <c r="R13" s="75">
        <f>Table1[[#This Row],[Points]]/($Q$5-Table1[[#This Row],[Missed Games]])</f>
        <v>1</v>
      </c>
      <c r="S13" s="76">
        <f t="shared" si="4"/>
        <v>3</v>
      </c>
      <c r="T13" s="77">
        <f>Table1[[#This Row],[Finishes]]/($Q$5-Table1[[#This Row],[Missed Games]])</f>
        <v>0.6</v>
      </c>
      <c r="U13" s="76">
        <f t="shared" si="5"/>
        <v>2</v>
      </c>
      <c r="V13" s="77">
        <f>Table1[[#This Row],[Midranges]]/($Q$5-Table1[[#This Row],[Missed Games]])</f>
        <v>0.4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4.3534594454521902E-2</v>
      </c>
      <c r="AC13" s="125">
        <f t="shared" si="8"/>
        <v>-5.8425757159478078E-2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12</v>
      </c>
      <c r="R14" s="79">
        <f>Table1[[#This Row],[Points]]/($Q$5-Table1[[#This Row],[Missed Games]])</f>
        <v>1.5</v>
      </c>
      <c r="S14" s="80">
        <f t="shared" si="4"/>
        <v>3</v>
      </c>
      <c r="T14" s="81">
        <f>Table1[[#This Row],[Finishes]]/($Q$5-Table1[[#This Row],[Missed Games]])</f>
        <v>0.375</v>
      </c>
      <c r="U14" s="80">
        <f t="shared" si="5"/>
        <v>1</v>
      </c>
      <c r="V14" s="81">
        <f>Table1[[#This Row],[Midranges]]/($Q$5-Table1[[#This Row],[Missed Games]])</f>
        <v>0.125</v>
      </c>
      <c r="W14" s="80">
        <f t="shared" si="6"/>
        <v>4</v>
      </c>
      <c r="X14" s="81">
        <f>Table1[[#This Row],[Threes]]/($Q$5-Table1[[#This Row],[Missed Games]])</f>
        <v>0.5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4.3534594454521902E-2</v>
      </c>
      <c r="AC14" s="125">
        <f t="shared" si="8"/>
        <v>4.3184543925219032E-3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1.625</v>
      </c>
      <c r="S15" s="80">
        <f t="shared" si="4"/>
        <v>5</v>
      </c>
      <c r="T15" s="81">
        <f>Table1[[#This Row],[Finishes]]/($Q$5-Table1[[#This Row],[Missed Games]])</f>
        <v>0.625</v>
      </c>
      <c r="U15" s="80">
        <f t="shared" si="5"/>
        <v>8</v>
      </c>
      <c r="V15" s="81">
        <f>Table1[[#This Row],[Midranges]]/($Q$5-Table1[[#This Row],[Missed Games]])</f>
        <v>1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7.0743715988598091E-2</v>
      </c>
      <c r="AC15" s="125">
        <f t="shared" si="8"/>
        <v>-5.474672279940189E-2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17</v>
      </c>
      <c r="R16" s="71">
        <f>Table1[[#This Row],[Points]]/($Q$5-Table1[[#This Row],[Missed Games]])</f>
        <v>2.4285714285714284</v>
      </c>
      <c r="S16" s="72">
        <f t="shared" si="4"/>
        <v>4</v>
      </c>
      <c r="T16" s="73">
        <f>Table1[[#This Row],[Finishes]]/($Q$5-Table1[[#This Row],[Missed Games]])</f>
        <v>0.5714285714285714</v>
      </c>
      <c r="U16" s="72">
        <f t="shared" si="5"/>
        <v>13</v>
      </c>
      <c r="V16" s="73">
        <f>Table1[[#This Row],[Midranges]]/($Q$5-Table1[[#This Row],[Missed Games]])</f>
        <v>1.8571428571428572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0.10572687224669607</v>
      </c>
      <c r="AC16" s="125">
        <f t="shared" si="8"/>
        <v>7.6880338546960747E-3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0.75</v>
      </c>
      <c r="S17" s="72">
        <f t="shared" si="4"/>
        <v>1</v>
      </c>
      <c r="T17" s="73">
        <f>Table1[[#This Row],[Finishes]]/($Q$5-Table1[[#This Row],[Missed Games]])</f>
        <v>0.125</v>
      </c>
      <c r="U17" s="72">
        <f t="shared" si="5"/>
        <v>5</v>
      </c>
      <c r="V17" s="73">
        <f>Table1[[#This Row],[Midranges]]/($Q$5-Table1[[#This Row],[Missed Games]])</f>
        <v>0.625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3.2650945840891427E-2</v>
      </c>
      <c r="AC17" s="125">
        <f t="shared" si="8"/>
        <v>1.3043379730891428E-2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1.1666666666666667</v>
      </c>
      <c r="S18" s="72">
        <f t="shared" si="4"/>
        <v>7</v>
      </c>
      <c r="T18" s="73">
        <f>Table1[[#This Row],[Finishes]]/($Q$5-Table1[[#This Row],[Missed Games]])</f>
        <v>1.1666666666666667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5.0790360196942226E-2</v>
      </c>
      <c r="AC18" s="125">
        <f t="shared" si="8"/>
        <v>1.1574220134942227E-2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6</v>
      </c>
      <c r="R19" s="79">
        <f>Table1[[#This Row],[Points]]/($Q$5-Table1[[#This Row],[Missed Games]])</f>
        <v>0.75</v>
      </c>
      <c r="S19" s="80">
        <f t="shared" si="4"/>
        <v>3</v>
      </c>
      <c r="T19" s="81">
        <f>Table1[[#This Row],[Finishes]]/($Q$5-Table1[[#This Row],[Missed Games]])</f>
        <v>0.375</v>
      </c>
      <c r="U19" s="80">
        <f t="shared" si="5"/>
        <v>3</v>
      </c>
      <c r="V19" s="81">
        <f>Table1[[#This Row],[Midranges]]/($Q$5-Table1[[#This Row],[Missed Games]])</f>
        <v>0.375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3.2650945840891427E-2</v>
      </c>
      <c r="AC19" s="125">
        <f t="shared" si="8"/>
        <v>-6.5651942211085723E-3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2.8</v>
      </c>
      <c r="S20" s="80">
        <f t="shared" si="4"/>
        <v>10</v>
      </c>
      <c r="T20" s="81">
        <f>Table1[[#This Row],[Finishes]]/($Q$5-Table1[[#This Row],[Missed Games]])</f>
        <v>2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0.4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0.10448302669085256</v>
      </c>
      <c r="AC20" s="125">
        <f t="shared" si="8"/>
        <v>-2.4928925319147408E-2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2</v>
      </c>
      <c r="R21" s="75">
        <f>Table1[[#This Row],[Points]]/($Q$5-Table1[[#This Row],[Missed Games]])</f>
        <v>0.25</v>
      </c>
      <c r="S21" s="76">
        <f t="shared" si="4"/>
        <v>2</v>
      </c>
      <c r="T21" s="77">
        <f>Table1[[#This Row],[Finishes]]/($Q$5-Table1[[#This Row],[Missed Games]])</f>
        <v>0.25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1.0883648613630476E-2</v>
      </c>
      <c r="AC21" s="125">
        <f t="shared" si="8"/>
        <v>-1.6566943940369522E-2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6</v>
      </c>
      <c r="R22" s="79">
        <f>Table1[[#This Row],[Points]]/($Q$5-Table1[[#This Row],[Missed Games]])</f>
        <v>0.75</v>
      </c>
      <c r="S22" s="80">
        <f t="shared" si="4"/>
        <v>3</v>
      </c>
      <c r="T22" s="81">
        <f>Table1[[#This Row],[Finishes]]/($Q$5-Table1[[#This Row],[Missed Games]])</f>
        <v>0.375</v>
      </c>
      <c r="U22" s="80">
        <f t="shared" si="5"/>
        <v>3</v>
      </c>
      <c r="V22" s="81">
        <f>Table1[[#This Row],[Midranges]]/($Q$5-Table1[[#This Row],[Missed Games]])</f>
        <v>0.375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3.2650945840891427E-2</v>
      </c>
      <c r="AC22" s="125">
        <f t="shared" si="8"/>
        <v>9.1218665088914318E-3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4</v>
      </c>
      <c r="R23" s="79">
        <f>Table1[[#This Row],[Points]]/($Q$5-Table1[[#This Row],[Missed Games]])</f>
        <v>0.5</v>
      </c>
      <c r="S23" s="80">
        <f t="shared" si="4"/>
        <v>3</v>
      </c>
      <c r="T23" s="81">
        <f>Table1[[#This Row],[Finishes]]/($Q$5-Table1[[#This Row],[Missed Games]])</f>
        <v>0.375</v>
      </c>
      <c r="U23" s="80">
        <f t="shared" si="5"/>
        <v>1</v>
      </c>
      <c r="V23" s="81">
        <f>Table1[[#This Row],[Midranges]]/($Q$5-Table1[[#This Row],[Missed Games]])</f>
        <v>0.125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2.1767297227260951E-2</v>
      </c>
      <c r="AC23" s="125">
        <f t="shared" si="8"/>
        <v>1.0002757561260954E-2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1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</f>
        <v>0</v>
      </c>
      <c r="AC29" s="29">
        <f>AB29/(AB$26-AJ29)</f>
        <v>0</v>
      </c>
      <c r="AD29" s="27">
        <f>'1505'!$S3</f>
        <v>0</v>
      </c>
      <c r="AE29" s="28">
        <f>AD29/($Q$26-AJ29)</f>
        <v>0</v>
      </c>
      <c r="AF29" s="27">
        <f>'1505'!$T3</f>
        <v>0</v>
      </c>
      <c r="AG29" s="28">
        <f>AF29/($Q$26-AJ29)</f>
        <v>0</v>
      </c>
      <c r="AH29" s="27">
        <f>'1505'!$U3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1">Q30/(Q$26-Y30)</f>
        <v>0</v>
      </c>
      <c r="S30" s="27">
        <f>'2404'!S4+'2604'!S4</f>
        <v>0</v>
      </c>
      <c r="T30" s="28">
        <f t="shared" ref="T30:T44" si="12">S30/($Q$26-Y30)</f>
        <v>0</v>
      </c>
      <c r="U30" s="27">
        <f>'2404'!T4+'2604'!T4</f>
        <v>0</v>
      </c>
      <c r="V30" s="28">
        <f t="shared" ref="V30:V44" si="13">U30/($Q$26-Y30)</f>
        <v>0</v>
      </c>
      <c r="W30" s="27">
        <f>'2404'!U4+'2604'!U4</f>
        <v>0</v>
      </c>
      <c r="X30" s="28">
        <f t="shared" ref="X30:X44" si="14">W30/($Q$26-Y30)</f>
        <v>0</v>
      </c>
      <c r="Y30" s="40">
        <v>1</v>
      </c>
      <c r="AA30" s="30" t="s">
        <v>59</v>
      </c>
      <c r="AB30" s="44">
        <f>'1505'!$R4</f>
        <v>2</v>
      </c>
      <c r="AC30" s="29">
        <f t="shared" ref="AC30:AC44" si="15">AB30/(AB$26-AJ30)</f>
        <v>2</v>
      </c>
      <c r="AD30" s="27">
        <f>'1505'!$S4</f>
        <v>0</v>
      </c>
      <c r="AE30" s="28">
        <f t="shared" ref="AE30:AE44" si="16">AD30/($Q$26-AJ30)</f>
        <v>0</v>
      </c>
      <c r="AF30" s="27">
        <f>'1505'!$T4</f>
        <v>2</v>
      </c>
      <c r="AG30" s="28">
        <f t="shared" ref="AG30:AG44" si="17">AF30/($Q$26-AJ30)</f>
        <v>1</v>
      </c>
      <c r="AH30" s="27">
        <f>'1505'!$U4</f>
        <v>0</v>
      </c>
      <c r="AI30" s="28">
        <f t="shared" ref="AI30:AI44" si="18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1"/>
        <v>1.5</v>
      </c>
      <c r="S31" s="27">
        <f>'2404'!S5+'2604'!S5</f>
        <v>3</v>
      </c>
      <c r="T31" s="28">
        <f t="shared" si="12"/>
        <v>1.5</v>
      </c>
      <c r="U31" s="27">
        <f>'2404'!T5+'2604'!T5</f>
        <v>0</v>
      </c>
      <c r="V31" s="28">
        <f t="shared" si="13"/>
        <v>0</v>
      </c>
      <c r="W31" s="27">
        <f>'2404'!U5+'2604'!U5</f>
        <v>0</v>
      </c>
      <c r="X31" s="28">
        <f t="shared" si="14"/>
        <v>0</v>
      </c>
      <c r="Y31" s="40">
        <v>0</v>
      </c>
      <c r="AA31" s="30" t="s">
        <v>62</v>
      </c>
      <c r="AB31" s="44">
        <f>'1505'!$R5</f>
        <v>0</v>
      </c>
      <c r="AC31" s="29" t="e">
        <f t="shared" si="15"/>
        <v>#DIV/0!</v>
      </c>
      <c r="AD31" s="27">
        <f>'1505'!$S5</f>
        <v>0</v>
      </c>
      <c r="AE31" s="28">
        <f t="shared" si="16"/>
        <v>0</v>
      </c>
      <c r="AF31" s="27">
        <f>'1505'!$T5</f>
        <v>0</v>
      </c>
      <c r="AG31" s="28">
        <f t="shared" si="17"/>
        <v>0</v>
      </c>
      <c r="AH31" s="27">
        <f>'1505'!$U5</f>
        <v>0</v>
      </c>
      <c r="AI31" s="28">
        <f t="shared" si="18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1"/>
        <v>1.5</v>
      </c>
      <c r="S32" s="27">
        <f>'2404'!S6+'2604'!S6</f>
        <v>3</v>
      </c>
      <c r="T32" s="28">
        <f t="shared" si="12"/>
        <v>1.5</v>
      </c>
      <c r="U32" s="27">
        <f>'2404'!T6+'2604'!T6</f>
        <v>0</v>
      </c>
      <c r="V32" s="28">
        <f t="shared" si="13"/>
        <v>0</v>
      </c>
      <c r="W32" s="27">
        <f>'2404'!U6+'2604'!U6</f>
        <v>0</v>
      </c>
      <c r="X32" s="28">
        <f t="shared" si="14"/>
        <v>0</v>
      </c>
      <c r="Y32" s="40">
        <v>0</v>
      </c>
      <c r="AA32" s="30" t="s">
        <v>65</v>
      </c>
      <c r="AB32" s="44">
        <f>'1505'!$R6</f>
        <v>4</v>
      </c>
      <c r="AC32" s="29">
        <f t="shared" si="15"/>
        <v>4</v>
      </c>
      <c r="AD32" s="27">
        <f>'1505'!$S6</f>
        <v>4</v>
      </c>
      <c r="AE32" s="28">
        <f t="shared" si="16"/>
        <v>2</v>
      </c>
      <c r="AF32" s="27">
        <f>'1505'!$T6</f>
        <v>0</v>
      </c>
      <c r="AG32" s="28">
        <f t="shared" si="17"/>
        <v>0</v>
      </c>
      <c r="AH32" s="27">
        <f>'1505'!$U6</f>
        <v>0</v>
      </c>
      <c r="AI32" s="28">
        <f t="shared" si="18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1"/>
        <v>0.5</v>
      </c>
      <c r="S33" s="27">
        <f>'2404'!S7+'2604'!S7</f>
        <v>1</v>
      </c>
      <c r="T33" s="28">
        <f t="shared" si="12"/>
        <v>0.5</v>
      </c>
      <c r="U33" s="27">
        <f>'2404'!T7+'2604'!T7</f>
        <v>0</v>
      </c>
      <c r="V33" s="28">
        <f t="shared" si="13"/>
        <v>0</v>
      </c>
      <c r="W33" s="27">
        <f>'2404'!U7+'2604'!U7</f>
        <v>0</v>
      </c>
      <c r="X33" s="28">
        <f t="shared" si="14"/>
        <v>0</v>
      </c>
      <c r="Y33" s="40">
        <v>0</v>
      </c>
      <c r="AA33" s="30" t="s">
        <v>68</v>
      </c>
      <c r="AB33" s="44">
        <f>'1505'!$R7</f>
        <v>5</v>
      </c>
      <c r="AC33" s="29">
        <f t="shared" si="15"/>
        <v>5</v>
      </c>
      <c r="AD33" s="27">
        <f>'1505'!$S7</f>
        <v>3</v>
      </c>
      <c r="AE33" s="28">
        <f t="shared" si="16"/>
        <v>1.5</v>
      </c>
      <c r="AF33" s="27">
        <f>'1505'!$T7</f>
        <v>0</v>
      </c>
      <c r="AG33" s="28">
        <f t="shared" si="17"/>
        <v>0</v>
      </c>
      <c r="AH33" s="27">
        <f>'1505'!$U7</f>
        <v>1</v>
      </c>
      <c r="AI33" s="28">
        <f t="shared" si="18"/>
        <v>0.5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1"/>
        <v>1</v>
      </c>
      <c r="S34" s="27">
        <f>'2404'!S8+'2604'!S8</f>
        <v>2</v>
      </c>
      <c r="T34" s="28">
        <f t="shared" si="12"/>
        <v>1</v>
      </c>
      <c r="U34" s="27">
        <f>'2404'!T8+'2604'!T8</f>
        <v>0</v>
      </c>
      <c r="V34" s="28">
        <f t="shared" si="13"/>
        <v>0</v>
      </c>
      <c r="W34" s="27">
        <f>'2404'!U8+'2604'!U8</f>
        <v>0</v>
      </c>
      <c r="X34" s="28">
        <f t="shared" si="14"/>
        <v>0</v>
      </c>
      <c r="Y34" s="40">
        <v>0</v>
      </c>
      <c r="AA34" s="30" t="s">
        <v>71</v>
      </c>
      <c r="AB34" s="44">
        <f>'1505'!$R8</f>
        <v>2</v>
      </c>
      <c r="AC34" s="29">
        <f t="shared" si="15"/>
        <v>2</v>
      </c>
      <c r="AD34" s="27">
        <f>'1505'!$S8</f>
        <v>1</v>
      </c>
      <c r="AE34" s="28">
        <f t="shared" si="16"/>
        <v>0.5</v>
      </c>
      <c r="AF34" s="27">
        <f>'1505'!$T8</f>
        <v>1</v>
      </c>
      <c r="AG34" s="28">
        <f t="shared" si="17"/>
        <v>0.5</v>
      </c>
      <c r="AH34" s="27">
        <f>'1505'!$U8</f>
        <v>0</v>
      </c>
      <c r="AI34" s="28">
        <f t="shared" si="18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1"/>
        <v>0</v>
      </c>
      <c r="S35" s="27">
        <f>'2404'!S9+'2604'!S9</f>
        <v>0</v>
      </c>
      <c r="T35" s="28">
        <f t="shared" si="12"/>
        <v>0</v>
      </c>
      <c r="U35" s="27">
        <f>'2404'!T9+'2604'!T9</f>
        <v>0</v>
      </c>
      <c r="V35" s="28">
        <f t="shared" si="13"/>
        <v>0</v>
      </c>
      <c r="W35" s="27">
        <f>'2404'!U9+'2604'!U9</f>
        <v>0</v>
      </c>
      <c r="X35" s="28">
        <f t="shared" si="14"/>
        <v>0</v>
      </c>
      <c r="Y35" s="40">
        <v>0</v>
      </c>
      <c r="AA35" s="30" t="s">
        <v>75</v>
      </c>
      <c r="AB35" s="44">
        <f>'1505'!$R9</f>
        <v>3</v>
      </c>
      <c r="AC35" s="29">
        <f t="shared" si="15"/>
        <v>3</v>
      </c>
      <c r="AD35" s="27">
        <f>'1505'!$S9</f>
        <v>1</v>
      </c>
      <c r="AE35" s="28">
        <f t="shared" si="16"/>
        <v>0.5</v>
      </c>
      <c r="AF35" s="27">
        <f>'1505'!$T9</f>
        <v>0</v>
      </c>
      <c r="AG35" s="28">
        <f t="shared" si="17"/>
        <v>0</v>
      </c>
      <c r="AH35" s="27">
        <f>'1505'!$U9</f>
        <v>1</v>
      </c>
      <c r="AI35" s="28">
        <f t="shared" si="18"/>
        <v>0.5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1"/>
        <v>0</v>
      </c>
      <c r="S36" s="27">
        <f>'2404'!S10+'2604'!S10</f>
        <v>0</v>
      </c>
      <c r="T36" s="28">
        <f t="shared" si="12"/>
        <v>0</v>
      </c>
      <c r="U36" s="27">
        <f>'2404'!T10+'2604'!T10</f>
        <v>0</v>
      </c>
      <c r="V36" s="28">
        <f t="shared" si="13"/>
        <v>0</v>
      </c>
      <c r="W36" s="27">
        <f>'2404'!U10+'2604'!U10</f>
        <v>0</v>
      </c>
      <c r="X36" s="28">
        <f t="shared" si="14"/>
        <v>0</v>
      </c>
      <c r="Y36" s="40">
        <v>0</v>
      </c>
      <c r="AA36" s="30" t="s">
        <v>78</v>
      </c>
      <c r="AB36" s="44">
        <f>'1505'!$R10</f>
        <v>0</v>
      </c>
      <c r="AC36" s="29">
        <f t="shared" si="15"/>
        <v>0</v>
      </c>
      <c r="AD36" s="27">
        <f>'1505'!$S10</f>
        <v>0</v>
      </c>
      <c r="AE36" s="28">
        <f t="shared" si="16"/>
        <v>0</v>
      </c>
      <c r="AF36" s="27">
        <f>'1505'!$T10</f>
        <v>0</v>
      </c>
      <c r="AG36" s="28">
        <f t="shared" si="17"/>
        <v>0</v>
      </c>
      <c r="AH36" s="27">
        <f>'1505'!$U10</f>
        <v>0</v>
      </c>
      <c r="AI36" s="28">
        <f t="shared" si="18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1"/>
        <v>2</v>
      </c>
      <c r="S37" s="27">
        <f>'2404'!S11+'2604'!S11</f>
        <v>1</v>
      </c>
      <c r="T37" s="28">
        <f t="shared" si="12"/>
        <v>1</v>
      </c>
      <c r="U37" s="27">
        <f>'2404'!T11+'2604'!T11</f>
        <v>1</v>
      </c>
      <c r="V37" s="28">
        <f t="shared" si="13"/>
        <v>1</v>
      </c>
      <c r="W37" s="27">
        <f>'2404'!U11+'2604'!U11</f>
        <v>0</v>
      </c>
      <c r="X37" s="28">
        <f t="shared" si="14"/>
        <v>0</v>
      </c>
      <c r="Y37" s="40">
        <v>1</v>
      </c>
      <c r="AA37" s="30" t="s">
        <v>80</v>
      </c>
      <c r="AB37" s="44">
        <f>'1505'!$R11</f>
        <v>1</v>
      </c>
      <c r="AC37" s="29">
        <f t="shared" si="15"/>
        <v>1</v>
      </c>
      <c r="AD37" s="27">
        <f>'1505'!$S11</f>
        <v>1</v>
      </c>
      <c r="AE37" s="28">
        <f t="shared" si="16"/>
        <v>0.5</v>
      </c>
      <c r="AF37" s="27">
        <f>'1505'!$T11</f>
        <v>0</v>
      </c>
      <c r="AG37" s="28">
        <f t="shared" si="17"/>
        <v>0</v>
      </c>
      <c r="AH37" s="27">
        <f>'1505'!$U11</f>
        <v>0</v>
      </c>
      <c r="AI37" s="28">
        <f t="shared" si="18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1"/>
        <v>0</v>
      </c>
      <c r="S38" s="27">
        <f>'2404'!S12+'2604'!S12</f>
        <v>0</v>
      </c>
      <c r="T38" s="28">
        <f t="shared" si="12"/>
        <v>0</v>
      </c>
      <c r="U38" s="27">
        <f>'2404'!T12+'2604'!T12</f>
        <v>0</v>
      </c>
      <c r="V38" s="28">
        <f t="shared" si="13"/>
        <v>0</v>
      </c>
      <c r="W38" s="27">
        <f>'2404'!U12+'2604'!U12</f>
        <v>0</v>
      </c>
      <c r="X38" s="28">
        <f t="shared" si="14"/>
        <v>0</v>
      </c>
      <c r="Y38" s="40">
        <v>0</v>
      </c>
      <c r="AA38" s="30" t="s">
        <v>81</v>
      </c>
      <c r="AB38" s="44">
        <f>'1505'!$R12</f>
        <v>0</v>
      </c>
      <c r="AC38" s="29">
        <f t="shared" si="15"/>
        <v>0</v>
      </c>
      <c r="AD38" s="27">
        <f>'1505'!$S12</f>
        <v>0</v>
      </c>
      <c r="AE38" s="28">
        <f t="shared" si="16"/>
        <v>0</v>
      </c>
      <c r="AF38" s="27">
        <f>'1505'!$T12</f>
        <v>0</v>
      </c>
      <c r="AG38" s="28">
        <f t="shared" si="17"/>
        <v>0</v>
      </c>
      <c r="AH38" s="27">
        <f>'1505'!$U12</f>
        <v>0</v>
      </c>
      <c r="AI38" s="28">
        <f t="shared" si="18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1"/>
        <v>2</v>
      </c>
      <c r="S39" s="27">
        <f>'2404'!S13+'2604'!S13</f>
        <v>4</v>
      </c>
      <c r="T39" s="28">
        <f t="shared" si="12"/>
        <v>2</v>
      </c>
      <c r="U39" s="27">
        <f>'2404'!T13+'2604'!T13</f>
        <v>0</v>
      </c>
      <c r="V39" s="28">
        <f t="shared" si="13"/>
        <v>0</v>
      </c>
      <c r="W39" s="27">
        <f>'2404'!U13+'2604'!U13</f>
        <v>0</v>
      </c>
      <c r="X39" s="28">
        <f t="shared" si="14"/>
        <v>0</v>
      </c>
      <c r="Y39" s="40">
        <v>0</v>
      </c>
      <c r="Z39" s="12"/>
      <c r="AA39" s="30" t="s">
        <v>187</v>
      </c>
      <c r="AB39" s="44">
        <f>'1505'!$R13</f>
        <v>0</v>
      </c>
      <c r="AC39" s="29">
        <f t="shared" si="15"/>
        <v>0</v>
      </c>
      <c r="AD39" s="27">
        <f>'1505'!$S13</f>
        <v>0</v>
      </c>
      <c r="AE39" s="28">
        <f t="shared" si="16"/>
        <v>0</v>
      </c>
      <c r="AF39" s="27">
        <f>'1505'!$T13</f>
        <v>0</v>
      </c>
      <c r="AG39" s="28">
        <f t="shared" si="17"/>
        <v>0</v>
      </c>
      <c r="AH39" s="27">
        <f>'1505'!$U13</f>
        <v>0</v>
      </c>
      <c r="AI39" s="28">
        <f t="shared" si="18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1"/>
        <v>0</v>
      </c>
      <c r="S40" s="27">
        <f>'2404'!S14+'2604'!S14</f>
        <v>0</v>
      </c>
      <c r="T40" s="28">
        <f t="shared" si="12"/>
        <v>0</v>
      </c>
      <c r="U40" s="27">
        <f>'2404'!T14+'2604'!T14</f>
        <v>0</v>
      </c>
      <c r="V40" s="28">
        <f t="shared" si="13"/>
        <v>0</v>
      </c>
      <c r="W40" s="27">
        <f>'2404'!U14+'2604'!U14</f>
        <v>0</v>
      </c>
      <c r="X40" s="28">
        <f t="shared" si="14"/>
        <v>0</v>
      </c>
      <c r="Y40" s="40">
        <v>0</v>
      </c>
      <c r="AA40" s="30" t="s">
        <v>186</v>
      </c>
      <c r="AB40" s="44">
        <f>'1505'!$R14</f>
        <v>1</v>
      </c>
      <c r="AC40" s="29">
        <f t="shared" si="15"/>
        <v>1</v>
      </c>
      <c r="AD40" s="27">
        <f>'1505'!$S14</f>
        <v>0</v>
      </c>
      <c r="AE40" s="28">
        <f t="shared" si="16"/>
        <v>0</v>
      </c>
      <c r="AF40" s="27">
        <f>'1505'!$T14</f>
        <v>1</v>
      </c>
      <c r="AG40" s="28">
        <f t="shared" si="17"/>
        <v>0.5</v>
      </c>
      <c r="AH40" s="27">
        <f>'1505'!$U14</f>
        <v>0</v>
      </c>
      <c r="AI40" s="28">
        <f t="shared" si="18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16</v>
      </c>
      <c r="P41" s="30" t="s">
        <v>85</v>
      </c>
      <c r="Q41" s="44">
        <f>'2404'!R15+'2604'!R15</f>
        <v>4</v>
      </c>
      <c r="R41" s="29">
        <f t="shared" si="11"/>
        <v>2</v>
      </c>
      <c r="S41" s="27">
        <f>'2404'!S15+'2604'!S15</f>
        <v>4</v>
      </c>
      <c r="T41" s="28">
        <f t="shared" si="12"/>
        <v>2</v>
      </c>
      <c r="U41" s="27">
        <f>'2404'!T15+'2604'!T15</f>
        <v>0</v>
      </c>
      <c r="V41" s="28">
        <f t="shared" si="13"/>
        <v>0</v>
      </c>
      <c r="W41" s="27">
        <f>'2404'!U15+'2604'!U15</f>
        <v>0</v>
      </c>
      <c r="X41" s="28">
        <f t="shared" si="14"/>
        <v>0</v>
      </c>
      <c r="Y41" s="40">
        <v>0</v>
      </c>
      <c r="AA41" s="30" t="s">
        <v>85</v>
      </c>
      <c r="AB41" s="44">
        <f>'1505'!$R15</f>
        <v>0</v>
      </c>
      <c r="AC41" s="29">
        <f t="shared" si="15"/>
        <v>0</v>
      </c>
      <c r="AD41" s="27">
        <f>'1505'!$S15</f>
        <v>0</v>
      </c>
      <c r="AE41" s="28">
        <f t="shared" si="16"/>
        <v>0</v>
      </c>
      <c r="AF41" s="27">
        <f>'1505'!$T15</f>
        <v>0</v>
      </c>
      <c r="AG41" s="28">
        <f t="shared" si="17"/>
        <v>0</v>
      </c>
      <c r="AH41" s="27">
        <f>'1505'!$U15</f>
        <v>0</v>
      </c>
      <c r="AI41" s="28">
        <f t="shared" si="18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14</v>
      </c>
      <c r="P42" s="30" t="s">
        <v>86</v>
      </c>
      <c r="Q42" s="44">
        <f>'2404'!R16+'2604'!R16</f>
        <v>0</v>
      </c>
      <c r="R42" s="29">
        <f t="shared" si="11"/>
        <v>0</v>
      </c>
      <c r="S42" s="27">
        <f>'2404'!S16+'2604'!S16</f>
        <v>0</v>
      </c>
      <c r="T42" s="28">
        <f t="shared" si="12"/>
        <v>0</v>
      </c>
      <c r="U42" s="27">
        <f>'2404'!T16+'2604'!T16</f>
        <v>0</v>
      </c>
      <c r="V42" s="28">
        <f t="shared" si="13"/>
        <v>0</v>
      </c>
      <c r="W42" s="27">
        <f>'2404'!U16+'2604'!U16</f>
        <v>0</v>
      </c>
      <c r="X42" s="28">
        <f t="shared" si="14"/>
        <v>0</v>
      </c>
      <c r="Y42" s="40">
        <v>0</v>
      </c>
      <c r="AA42" s="30" t="s">
        <v>86</v>
      </c>
      <c r="AB42" s="44">
        <f>'1505'!$R16</f>
        <v>1</v>
      </c>
      <c r="AC42" s="29">
        <f t="shared" si="15"/>
        <v>1</v>
      </c>
      <c r="AD42" s="27">
        <f>'1505'!$S16</f>
        <v>1</v>
      </c>
      <c r="AE42" s="28">
        <f t="shared" si="16"/>
        <v>0.5</v>
      </c>
      <c r="AF42" s="27">
        <f>'1505'!$T16</f>
        <v>0</v>
      </c>
      <c r="AG42" s="28">
        <f t="shared" si="17"/>
        <v>0</v>
      </c>
      <c r="AH42" s="27">
        <f>'1505'!$U16</f>
        <v>0</v>
      </c>
      <c r="AI42" s="28">
        <f t="shared" si="18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18</v>
      </c>
      <c r="P43" s="30" t="s">
        <v>87</v>
      </c>
      <c r="Q43" s="44">
        <f>'2404'!R17+'2604'!R17</f>
        <v>1</v>
      </c>
      <c r="R43" s="29">
        <f t="shared" si="11"/>
        <v>0.5</v>
      </c>
      <c r="S43" s="27">
        <f>'2404'!S17+'2604'!S17</f>
        <v>1</v>
      </c>
      <c r="T43" s="28">
        <f t="shared" si="12"/>
        <v>0.5</v>
      </c>
      <c r="U43" s="27">
        <f>'2404'!T17+'2604'!T17</f>
        <v>0</v>
      </c>
      <c r="V43" s="28">
        <f t="shared" si="13"/>
        <v>0</v>
      </c>
      <c r="W43" s="27">
        <f>'2404'!U17+'2604'!U17</f>
        <v>0</v>
      </c>
      <c r="X43" s="28">
        <f t="shared" si="14"/>
        <v>0</v>
      </c>
      <c r="Y43" s="40">
        <v>0</v>
      </c>
      <c r="AA43" s="30" t="s">
        <v>87</v>
      </c>
      <c r="AB43" s="44">
        <f>'1505'!$R17</f>
        <v>2</v>
      </c>
      <c r="AC43" s="29">
        <f t="shared" si="15"/>
        <v>2</v>
      </c>
      <c r="AD43" s="27">
        <f>'1505'!$S17</f>
        <v>0</v>
      </c>
      <c r="AE43" s="28">
        <f t="shared" si="16"/>
        <v>0</v>
      </c>
      <c r="AF43" s="27">
        <f>'1505'!$T17</f>
        <v>2</v>
      </c>
      <c r="AG43" s="28">
        <f t="shared" si="17"/>
        <v>1</v>
      </c>
      <c r="AH43" s="27">
        <f>'1505'!$U17</f>
        <v>0</v>
      </c>
      <c r="AI43" s="28">
        <f t="shared" si="18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1"/>
        <v>0.5</v>
      </c>
      <c r="S44" s="27">
        <f>'2404'!S18+'2604'!S18</f>
        <v>1</v>
      </c>
      <c r="T44" s="28">
        <f t="shared" si="12"/>
        <v>0.5</v>
      </c>
      <c r="U44" s="27">
        <f>'2404'!T18+'2604'!T18</f>
        <v>0</v>
      </c>
      <c r="V44" s="28">
        <f t="shared" si="13"/>
        <v>0</v>
      </c>
      <c r="W44" s="27">
        <f>'2404'!U18+'2604'!U18</f>
        <v>0</v>
      </c>
      <c r="X44" s="28">
        <f t="shared" si="14"/>
        <v>0</v>
      </c>
      <c r="Y44" s="40">
        <v>0</v>
      </c>
      <c r="AA44" s="53" t="s">
        <v>107</v>
      </c>
      <c r="AB44" s="44">
        <f>'1505'!$R18</f>
        <v>1</v>
      </c>
      <c r="AC44" s="29">
        <f t="shared" si="15"/>
        <v>1</v>
      </c>
      <c r="AD44" s="27">
        <f>'1505'!$S18</f>
        <v>0</v>
      </c>
      <c r="AE44" s="28">
        <f t="shared" si="16"/>
        <v>0</v>
      </c>
      <c r="AF44" s="27">
        <f>'1505'!$T18</f>
        <v>1</v>
      </c>
      <c r="AG44" s="28">
        <f t="shared" si="17"/>
        <v>0.5</v>
      </c>
      <c r="AH44" s="27">
        <f>'1505'!$U18</f>
        <v>0</v>
      </c>
      <c r="AI44" s="28">
        <f t="shared" si="18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98</v>
      </c>
      <c r="K46" s="41">
        <f>J46/Q5</f>
        <v>12.25</v>
      </c>
      <c r="L46" s="57">
        <f>J46/SUM($J$46:$J$48)</f>
        <v>0.61250000000000004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55</v>
      </c>
      <c r="K47" s="41">
        <f>J47/Q5</f>
        <v>6.875</v>
      </c>
      <c r="L47" s="57">
        <f t="shared" ref="L47:L48" si="19">J47/SUM($J$46:$J$48)</f>
        <v>0.34375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7</v>
      </c>
      <c r="K48" s="41">
        <f>J48/Q5</f>
        <v>0.875</v>
      </c>
      <c r="L48" s="57">
        <f t="shared" si="19"/>
        <v>4.3749999999999997E-2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0">Q49/(Q$46-Y49)</f>
        <v>0.5</v>
      </c>
      <c r="S49" s="27">
        <f>'0205'!S4+'0305'!S4</f>
        <v>1</v>
      </c>
      <c r="T49" s="28">
        <f t="shared" ref="T49:T63" si="21">S49/($Q$46-Y49)</f>
        <v>0.5</v>
      </c>
      <c r="U49" s="27">
        <f>'0205'!T4+'0305'!T4</f>
        <v>0</v>
      </c>
      <c r="V49" s="28">
        <f t="shared" ref="V49:V63" si="22">U49/($Q$46-Y49)</f>
        <v>0</v>
      </c>
      <c r="W49" s="27">
        <f>'0205'!U4+'0305'!U4</f>
        <v>0</v>
      </c>
      <c r="X49" s="28">
        <f t="shared" ref="X49:X63" si="23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0"/>
        <v>4</v>
      </c>
      <c r="S50" s="27">
        <f>'0205'!S5+'0305'!S5</f>
        <v>8</v>
      </c>
      <c r="T50" s="28">
        <f t="shared" si="21"/>
        <v>4</v>
      </c>
      <c r="U50" s="27">
        <f>'0205'!T5+'0305'!T5</f>
        <v>0</v>
      </c>
      <c r="V50" s="28">
        <f t="shared" si="22"/>
        <v>0</v>
      </c>
      <c r="W50" s="27">
        <f>'0205'!U5+'0305'!U5</f>
        <v>0</v>
      </c>
      <c r="X50" s="28">
        <f t="shared" si="23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0"/>
        <v>2</v>
      </c>
      <c r="S51" s="27">
        <f>'0205'!S6+'0305'!S6</f>
        <v>4</v>
      </c>
      <c r="T51" s="28">
        <f t="shared" si="21"/>
        <v>2</v>
      </c>
      <c r="U51" s="27">
        <f>'0205'!T6+'0305'!T6</f>
        <v>0</v>
      </c>
      <c r="V51" s="28">
        <f t="shared" si="22"/>
        <v>0</v>
      </c>
      <c r="W51" s="27">
        <f>'0205'!U6+'0305'!U6</f>
        <v>0</v>
      </c>
      <c r="X51" s="28">
        <f t="shared" si="23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0"/>
        <v>1.5</v>
      </c>
      <c r="S52" s="27">
        <f>'0205'!S7+'0305'!S7</f>
        <v>0</v>
      </c>
      <c r="T52" s="28">
        <f t="shared" si="21"/>
        <v>0</v>
      </c>
      <c r="U52" s="27">
        <f>'0205'!T7+'0305'!T7</f>
        <v>3</v>
      </c>
      <c r="V52" s="28">
        <f t="shared" si="22"/>
        <v>1.5</v>
      </c>
      <c r="W52" s="27">
        <f>'0205'!U7+'0305'!U7</f>
        <v>0</v>
      </c>
      <c r="X52" s="28">
        <f t="shared" si="23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0.4107142857142857</v>
      </c>
      <c r="K53" s="68">
        <f>'Statistics LG'!X31</f>
        <v>0.54166666666666663</v>
      </c>
      <c r="L53" s="68">
        <f>AVERAGE(J53:K53)</f>
        <v>0.47619047619047616</v>
      </c>
      <c r="P53" s="30" t="s">
        <v>71</v>
      </c>
      <c r="Q53" s="44">
        <f>'0205'!R8+'0305'!R8</f>
        <v>1</v>
      </c>
      <c r="R53" s="29">
        <f t="shared" si="20"/>
        <v>0.5</v>
      </c>
      <c r="S53" s="27">
        <f>'0205'!S8+'0305'!S8</f>
        <v>0</v>
      </c>
      <c r="T53" s="28">
        <f t="shared" si="21"/>
        <v>0</v>
      </c>
      <c r="U53" s="27">
        <f>'0205'!T8+'0305'!T8</f>
        <v>1</v>
      </c>
      <c r="V53" s="28">
        <f t="shared" si="22"/>
        <v>0.5</v>
      </c>
      <c r="W53" s="27">
        <f>'0205'!U8+'0305'!U8</f>
        <v>0</v>
      </c>
      <c r="X53" s="28">
        <f t="shared" si="23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0.5892857142857143</v>
      </c>
      <c r="J54" s="111" t="s">
        <v>191</v>
      </c>
      <c r="K54" s="68">
        <f>'Statistics WW'!R31</f>
        <v>0.52631578947368418</v>
      </c>
      <c r="L54" s="68">
        <f>AVERAGE(I54:K54)</f>
        <v>0.55780075187969924</v>
      </c>
      <c r="P54" s="30" t="s">
        <v>75</v>
      </c>
      <c r="Q54" s="44">
        <f>'0205'!R9+'0305'!R9</f>
        <v>5</v>
      </c>
      <c r="R54" s="29">
        <f t="shared" si="20"/>
        <v>2.5</v>
      </c>
      <c r="S54" s="27">
        <f>'0205'!S9+'0305'!S9</f>
        <v>0</v>
      </c>
      <c r="T54" s="28">
        <f t="shared" si="21"/>
        <v>0</v>
      </c>
      <c r="U54" s="27">
        <f>'0205'!T9+'0305'!T9</f>
        <v>1</v>
      </c>
      <c r="V54" s="28">
        <f t="shared" si="22"/>
        <v>0.5</v>
      </c>
      <c r="W54" s="27">
        <f>'0205'!U9+'0305'!U9</f>
        <v>2</v>
      </c>
      <c r="X54" s="28">
        <f t="shared" si="23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0.45833333333333337</v>
      </c>
      <c r="J55" s="68">
        <f>1-K54</f>
        <v>0.47368421052631582</v>
      </c>
      <c r="K55" s="111" t="s">
        <v>191</v>
      </c>
      <c r="L55" s="68">
        <f>AVERAGE(I55:K55)</f>
        <v>0.46600877192982459</v>
      </c>
      <c r="P55" s="30" t="s">
        <v>78</v>
      </c>
      <c r="Q55" s="44">
        <f>'0205'!R10+'0305'!R10</f>
        <v>3</v>
      </c>
      <c r="R55" s="29">
        <f t="shared" si="20"/>
        <v>1.5</v>
      </c>
      <c r="S55" s="27">
        <f>'0205'!S10+'0305'!S10</f>
        <v>1</v>
      </c>
      <c r="T55" s="28">
        <f t="shared" si="21"/>
        <v>0.5</v>
      </c>
      <c r="U55" s="27">
        <f>'0205'!T10+'0305'!T10</f>
        <v>2</v>
      </c>
      <c r="V55" s="28">
        <f t="shared" si="22"/>
        <v>1</v>
      </c>
      <c r="W55" s="27">
        <f>'0205'!U10+'0305'!U10</f>
        <v>0</v>
      </c>
      <c r="X55" s="28">
        <f t="shared" si="23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0"/>
        <v>2.5</v>
      </c>
      <c r="S56" s="27">
        <f>'0205'!S11+'0305'!S11</f>
        <v>2</v>
      </c>
      <c r="T56" s="28">
        <f t="shared" si="21"/>
        <v>1</v>
      </c>
      <c r="U56" s="27">
        <f>'0205'!T11+'0305'!T11</f>
        <v>3</v>
      </c>
      <c r="V56" s="28">
        <f t="shared" si="22"/>
        <v>1.5</v>
      </c>
      <c r="W56" s="27">
        <f>'0205'!U11+'0305'!U11</f>
        <v>0</v>
      </c>
      <c r="X56" s="28">
        <f t="shared" si="23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0"/>
        <v>2</v>
      </c>
      <c r="S57" s="27">
        <f>'0205'!S12+'0305'!S12</f>
        <v>1</v>
      </c>
      <c r="T57" s="28">
        <f t="shared" si="21"/>
        <v>0.5</v>
      </c>
      <c r="U57" s="27">
        <f>'0205'!T12+'0305'!T12</f>
        <v>3</v>
      </c>
      <c r="V57" s="28">
        <f t="shared" si="22"/>
        <v>1.5</v>
      </c>
      <c r="W57" s="27">
        <f>'0205'!U12+'0305'!U12</f>
        <v>0</v>
      </c>
      <c r="X57" s="28">
        <f t="shared" si="23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0"/>
        <v>1.5</v>
      </c>
      <c r="S58" s="27">
        <f>'0205'!S13+'0305'!S13</f>
        <v>3</v>
      </c>
      <c r="T58" s="28">
        <f t="shared" si="21"/>
        <v>1.5</v>
      </c>
      <c r="U58" s="27">
        <f>'0205'!T13+'0305'!T13</f>
        <v>0</v>
      </c>
      <c r="V58" s="28">
        <f t="shared" si="22"/>
        <v>0</v>
      </c>
      <c r="W58" s="27">
        <f>'0205'!U13+'0305'!U13</f>
        <v>0</v>
      </c>
      <c r="X58" s="28">
        <f t="shared" si="23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0"/>
        <v>1</v>
      </c>
      <c r="S59" s="27">
        <f>'0205'!S14+'0305'!S14</f>
        <v>2</v>
      </c>
      <c r="T59" s="28">
        <f t="shared" si="21"/>
        <v>1</v>
      </c>
      <c r="U59" s="27">
        <f>'0205'!T14+'0305'!T14</f>
        <v>0</v>
      </c>
      <c r="V59" s="28">
        <f t="shared" si="22"/>
        <v>0</v>
      </c>
      <c r="W59" s="27">
        <f>'0205'!U14+'0305'!U14</f>
        <v>0</v>
      </c>
      <c r="X59" s="28">
        <f t="shared" si="23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0"/>
        <v>6</v>
      </c>
      <c r="S60" s="27">
        <f>'0205'!S15+'0305'!S15</f>
        <v>4</v>
      </c>
      <c r="T60" s="28">
        <f t="shared" si="21"/>
        <v>4</v>
      </c>
      <c r="U60" s="27">
        <f>'0205'!T15+'0305'!T15</f>
        <v>0</v>
      </c>
      <c r="V60" s="28">
        <f t="shared" si="22"/>
        <v>0</v>
      </c>
      <c r="W60" s="27">
        <f>'0205'!U15+'0305'!U15</f>
        <v>1</v>
      </c>
      <c r="X60" s="28">
        <f t="shared" si="23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0"/>
        <v>0</v>
      </c>
      <c r="S61" s="27">
        <f>'0205'!S16+'0305'!S16</f>
        <v>0</v>
      </c>
      <c r="T61" s="28">
        <f t="shared" si="21"/>
        <v>0</v>
      </c>
      <c r="U61" s="27">
        <f>'0205'!T16+'0305'!T16</f>
        <v>0</v>
      </c>
      <c r="V61" s="28">
        <f t="shared" si="22"/>
        <v>0</v>
      </c>
      <c r="W61" s="27">
        <f>'0205'!U16+'0305'!U16</f>
        <v>0</v>
      </c>
      <c r="X61" s="28">
        <f t="shared" si="23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0"/>
        <v>0</v>
      </c>
      <c r="S62" s="27">
        <f>'0205'!S17+'0305'!S17</f>
        <v>0</v>
      </c>
      <c r="T62" s="28">
        <f t="shared" si="21"/>
        <v>0</v>
      </c>
      <c r="U62" s="27">
        <f>'0205'!T17+'0305'!T17</f>
        <v>0</v>
      </c>
      <c r="V62" s="28">
        <f t="shared" si="22"/>
        <v>0</v>
      </c>
      <c r="W62" s="27">
        <f>'0205'!U17+'0305'!U17</f>
        <v>0</v>
      </c>
      <c r="X62" s="28">
        <f t="shared" si="23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0"/>
        <v>1</v>
      </c>
      <c r="S63" s="27">
        <f>'0205'!S18+'0305'!S18</f>
        <v>2</v>
      </c>
      <c r="T63" s="28">
        <f t="shared" si="21"/>
        <v>1</v>
      </c>
      <c r="U63" s="27">
        <f>'0205'!T18+'0305'!T18</f>
        <v>0</v>
      </c>
      <c r="V63" s="28">
        <f t="shared" si="22"/>
        <v>0</v>
      </c>
      <c r="W63" s="27">
        <f>'0205'!U18+'0305'!U18</f>
        <v>0</v>
      </c>
      <c r="X63" s="28">
        <f t="shared" si="23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4">Q67/(Q$65-Y67)</f>
        <v>1.3333333333333333</v>
      </c>
      <c r="S67" s="27">
        <f>'0805'!$S3+'0905'!$S3+'1005'!$S3</f>
        <v>2</v>
      </c>
      <c r="T67" s="28">
        <f t="shared" ref="T67:T82" si="25">S67/($Q$65-Y67)</f>
        <v>0.66666666666666663</v>
      </c>
      <c r="U67" s="27">
        <f>'0805'!$T3+'0905'!$T3+'1005'!$T3</f>
        <v>2</v>
      </c>
      <c r="V67" s="28">
        <f t="shared" ref="V67:V82" si="26">U67/($Q$65-Y67)</f>
        <v>0.66666666666666663</v>
      </c>
      <c r="W67" s="27">
        <f>'0805'!$U3+'0905'!$U3+'1005'!$U3</f>
        <v>0</v>
      </c>
      <c r="X67" s="28">
        <f t="shared" ref="X67:X82" si="27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4"/>
        <v>1.3333333333333333</v>
      </c>
      <c r="S68" s="27">
        <f>'0805'!$S4+'0905'!$S4+'1005'!$S4</f>
        <v>4</v>
      </c>
      <c r="T68" s="28">
        <f t="shared" si="25"/>
        <v>1.3333333333333333</v>
      </c>
      <c r="U68" s="27">
        <f>'0805'!$T4+'0905'!$T4+'1005'!$T4</f>
        <v>0</v>
      </c>
      <c r="V68" s="28">
        <f t="shared" si="26"/>
        <v>0</v>
      </c>
      <c r="W68" s="27">
        <f>'0805'!$U4+'0905'!$U4+'1005'!$U4</f>
        <v>0</v>
      </c>
      <c r="X68" s="28">
        <f t="shared" si="27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4"/>
        <v>2</v>
      </c>
      <c r="S69" s="27">
        <f>'0805'!$S5+'0905'!$S5+'1005'!$S5</f>
        <v>2</v>
      </c>
      <c r="T69" s="28">
        <f t="shared" si="25"/>
        <v>2</v>
      </c>
      <c r="U69" s="27">
        <f>'0805'!$T5+'0905'!$T5+'1005'!$T5</f>
        <v>0</v>
      </c>
      <c r="V69" s="28">
        <f t="shared" si="26"/>
        <v>0</v>
      </c>
      <c r="W69" s="27">
        <f>'0805'!$U5+'0905'!$U5+'1005'!$U5</f>
        <v>0</v>
      </c>
      <c r="X69" s="28">
        <f t="shared" si="27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4"/>
        <v>6.333333333333333</v>
      </c>
      <c r="S70" s="27">
        <f>'0805'!$S6+'0905'!$S6+'1005'!$S6</f>
        <v>17</v>
      </c>
      <c r="T70" s="28">
        <f t="shared" si="25"/>
        <v>5.666666666666667</v>
      </c>
      <c r="U70" s="27">
        <f>'0805'!$T6+'0905'!$T6+'1005'!$T6</f>
        <v>2</v>
      </c>
      <c r="V70" s="28">
        <f t="shared" si="26"/>
        <v>0.66666666666666663</v>
      </c>
      <c r="W70" s="27">
        <f>'0805'!$U6+'0905'!$U6+'1005'!$U6</f>
        <v>0</v>
      </c>
      <c r="X70" s="28">
        <f t="shared" si="27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4"/>
        <v>3.6666666666666665</v>
      </c>
      <c r="S71" s="27">
        <f>'0805'!$S7+'0905'!$S7+'1005'!$S7</f>
        <v>2</v>
      </c>
      <c r="T71" s="28">
        <f t="shared" si="25"/>
        <v>0.66666666666666663</v>
      </c>
      <c r="U71" s="27">
        <f>'0805'!$T7+'0905'!$T7+'1005'!$T7</f>
        <v>9</v>
      </c>
      <c r="V71" s="28">
        <f t="shared" si="26"/>
        <v>3</v>
      </c>
      <c r="W71" s="27">
        <f>'0805'!$U7+'0905'!$U7+'1005'!$U7</f>
        <v>0</v>
      </c>
      <c r="X71" s="28">
        <f t="shared" si="27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4"/>
        <v>#DIV/0!</v>
      </c>
      <c r="S72" s="27">
        <f>'0805'!$S8+'0905'!$S8+'1005'!$S8</f>
        <v>0</v>
      </c>
      <c r="T72" s="28" t="e">
        <f t="shared" si="25"/>
        <v>#DIV/0!</v>
      </c>
      <c r="U72" s="27">
        <f>'0805'!$T8+'0905'!$T8+'1005'!$T8</f>
        <v>0</v>
      </c>
      <c r="V72" s="28" t="e">
        <f t="shared" si="26"/>
        <v>#DIV/0!</v>
      </c>
      <c r="W72" s="27">
        <f>'0805'!$U8+'0905'!$U8+'1005'!$U8</f>
        <v>0</v>
      </c>
      <c r="X72" s="28" t="e">
        <f t="shared" si="27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4"/>
        <v>1.3333333333333333</v>
      </c>
      <c r="S73" s="27">
        <f>'0805'!$S9+'0905'!$S9+'1005'!$S9</f>
        <v>2</v>
      </c>
      <c r="T73" s="28">
        <f t="shared" si="25"/>
        <v>0.66666666666666663</v>
      </c>
      <c r="U73" s="27">
        <f>'0805'!$T9+'0905'!$T9+'1005'!$T9</f>
        <v>0</v>
      </c>
      <c r="V73" s="28">
        <f t="shared" si="26"/>
        <v>0</v>
      </c>
      <c r="W73" s="27">
        <f>'0805'!$U9+'0905'!$U9+'1005'!$U9</f>
        <v>1</v>
      </c>
      <c r="X73" s="28">
        <f t="shared" si="27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4"/>
        <v>3.3333333333333335</v>
      </c>
      <c r="S74" s="27">
        <f>'0805'!$S10+'0905'!$S10+'1005'!$S10</f>
        <v>4</v>
      </c>
      <c r="T74" s="28">
        <f t="shared" si="25"/>
        <v>1.3333333333333333</v>
      </c>
      <c r="U74" s="27">
        <f>'0805'!$T10+'0905'!$T10+'1005'!$T10</f>
        <v>6</v>
      </c>
      <c r="V74" s="28">
        <f t="shared" si="26"/>
        <v>2</v>
      </c>
      <c r="W74" s="27">
        <f>'0805'!$U10+'0905'!$U10+'1005'!$U10</f>
        <v>0</v>
      </c>
      <c r="X74" s="28">
        <f t="shared" si="27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4"/>
        <v>3</v>
      </c>
      <c r="S75" s="27">
        <f>'0805'!$S11+'0905'!$S11+'1005'!$S11</f>
        <v>0</v>
      </c>
      <c r="T75" s="28">
        <f t="shared" si="25"/>
        <v>0</v>
      </c>
      <c r="U75" s="27">
        <f>'0805'!$T11+'0905'!$T11+'1005'!$T11</f>
        <v>9</v>
      </c>
      <c r="V75" s="28">
        <f t="shared" si="26"/>
        <v>3</v>
      </c>
      <c r="W75" s="27">
        <f>'0805'!$U11+'0905'!$U11+'1005'!$U11</f>
        <v>0</v>
      </c>
      <c r="X75" s="28">
        <f t="shared" si="27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4"/>
        <v>0.66666666666666663</v>
      </c>
      <c r="S76" s="27">
        <f>'0805'!$S12+'0905'!$S12+'1005'!$S12</f>
        <v>0</v>
      </c>
      <c r="T76" s="28">
        <f t="shared" si="25"/>
        <v>0</v>
      </c>
      <c r="U76" s="27">
        <f>'0805'!$T12+'0905'!$T12+'1005'!$T12</f>
        <v>2</v>
      </c>
      <c r="V76" s="28">
        <f t="shared" si="26"/>
        <v>0.66666666666666663</v>
      </c>
      <c r="W76" s="27">
        <f>'0805'!$U12+'0905'!$U12+'1005'!$U12</f>
        <v>0</v>
      </c>
      <c r="X76" s="28">
        <f t="shared" si="27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4"/>
        <v>0</v>
      </c>
      <c r="S77" s="27">
        <f>'0805'!$S13+'0905'!$S13+'1005'!$S13</f>
        <v>0</v>
      </c>
      <c r="T77" s="28">
        <f t="shared" si="25"/>
        <v>0</v>
      </c>
      <c r="U77" s="27">
        <f>'0805'!$T13+'0905'!$T13+'1005'!$T13</f>
        <v>0</v>
      </c>
      <c r="V77" s="28">
        <f t="shared" si="26"/>
        <v>0</v>
      </c>
      <c r="W77" s="27">
        <f>'0805'!$U13+'0905'!$U13+'1005'!$U13</f>
        <v>0</v>
      </c>
      <c r="X77" s="28">
        <f t="shared" si="27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4"/>
        <v>1</v>
      </c>
      <c r="S78" s="27">
        <f>'0805'!$S14+'0905'!$S14+'1005'!$S14</f>
        <v>1</v>
      </c>
      <c r="T78" s="28">
        <f t="shared" si="25"/>
        <v>0.33333333333333331</v>
      </c>
      <c r="U78" s="27">
        <f>'0805'!$T14+'0905'!$T14+'1005'!$T14</f>
        <v>2</v>
      </c>
      <c r="V78" s="28">
        <f t="shared" si="26"/>
        <v>0.66666666666666663</v>
      </c>
      <c r="W78" s="27">
        <f>'0805'!$U14+'0905'!$U14+'1005'!$U14</f>
        <v>0</v>
      </c>
      <c r="X78" s="28">
        <f t="shared" si="27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4"/>
        <v>4</v>
      </c>
      <c r="S79" s="27">
        <f>'0805'!$S15+'0905'!$S15+'1005'!$S15</f>
        <v>2</v>
      </c>
      <c r="T79" s="28">
        <f t="shared" si="25"/>
        <v>2</v>
      </c>
      <c r="U79" s="27">
        <f>'0805'!$T15+'0905'!$T15+'1005'!$T15</f>
        <v>0</v>
      </c>
      <c r="V79" s="28">
        <f t="shared" si="26"/>
        <v>0</v>
      </c>
      <c r="W79" s="27">
        <f>'0805'!$U15+'0905'!$U15+'1005'!$U15</f>
        <v>1</v>
      </c>
      <c r="X79" s="28">
        <f t="shared" si="27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4"/>
        <v>0.33333333333333331</v>
      </c>
      <c r="S80" s="27">
        <f>'0805'!$S16+'0905'!$S16+'1005'!$S16</f>
        <v>1</v>
      </c>
      <c r="T80" s="28">
        <f t="shared" si="25"/>
        <v>0.33333333333333331</v>
      </c>
      <c r="U80" s="27">
        <f>'0805'!$T16+'0905'!$T16+'1005'!$T16</f>
        <v>0</v>
      </c>
      <c r="V80" s="28">
        <f t="shared" si="26"/>
        <v>0</v>
      </c>
      <c r="W80" s="27">
        <f>'0805'!$U16+'0905'!$U16+'1005'!$U16</f>
        <v>0</v>
      </c>
      <c r="X80" s="28">
        <f t="shared" si="27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4"/>
        <v>1</v>
      </c>
      <c r="S81" s="27">
        <f>'0805'!$S17+'0905'!$S17+'1005'!$S17</f>
        <v>2</v>
      </c>
      <c r="T81" s="28">
        <f t="shared" si="25"/>
        <v>0.66666666666666663</v>
      </c>
      <c r="U81" s="27">
        <f>'0805'!$T17+'0905'!$T17+'1005'!$T17</f>
        <v>1</v>
      </c>
      <c r="V81" s="28">
        <f t="shared" si="26"/>
        <v>0.33333333333333331</v>
      </c>
      <c r="W81" s="27">
        <f>'0805'!$U17+'0905'!$U17+'1005'!$U17</f>
        <v>0</v>
      </c>
      <c r="X81" s="28">
        <f t="shared" si="27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4"/>
        <v>0</v>
      </c>
      <c r="S82" s="27">
        <f>'0805'!$S18+'0905'!$S18+'1005'!$S18</f>
        <v>0</v>
      </c>
      <c r="T82" s="28">
        <f t="shared" si="25"/>
        <v>0</v>
      </c>
      <c r="U82" s="27">
        <f>'0805'!$T18+'0905'!$T18+'1005'!$T18</f>
        <v>0</v>
      </c>
      <c r="V82" s="28">
        <f t="shared" si="26"/>
        <v>0</v>
      </c>
      <c r="W82" s="27">
        <f>'0805'!$U18+'0905'!$U18+'1005'!$U18</f>
        <v>0</v>
      </c>
      <c r="X82" s="28">
        <f t="shared" si="27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I30" sqref="AI3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8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49</v>
      </c>
      <c r="I4" s="1">
        <f>SUM(C4:C30)</f>
        <v>55</v>
      </c>
      <c r="J4" s="1">
        <f>SUM(D4:D30)</f>
        <v>16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0.25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0.25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0.375</v>
      </c>
      <c r="AO4" s="57">
        <f>Table2[[#This Row],[Avg P]]/(Table2[[#This Row],[Avg P]]+AN4)</f>
        <v>0.4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0.2857142857142857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0.2857142857142857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0.7142857142857143</v>
      </c>
      <c r="AO5" s="57">
        <f>Table2[[#This Row],[Avg P]]/(Table2[[#This Row],[Avg P]]+AN5)</f>
        <v>0.2857142857142857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3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18</v>
      </c>
      <c r="AE7" s="62">
        <f>Table2[[#This Row],[Points]]/($AE$2-Table2[[#This Row],[DNP]])</f>
        <v>2.25</v>
      </c>
      <c r="AF7" s="63">
        <f>'2404'!AC6+'2604'!AC6+'0205'!AC6+'0305'!AC6+'0805'!AC6+'0905'!AC6+'1005'!AC6+'1505'!AC6</f>
        <v>17</v>
      </c>
      <c r="AG7" s="115">
        <f>Table2[[#This Row],[Finishes]]/($AE$2-Table2[[#This Row],[DNP]])</f>
        <v>2.125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0.125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1.5</v>
      </c>
      <c r="AO7" s="57">
        <f>Table2[[#This Row],[Avg P]]/(Table2[[#This Row],[Avg P]]+AN7)</f>
        <v>0.6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10</v>
      </c>
      <c r="AE8" s="62">
        <f>Table2[[#This Row],[Points]]/($AE$2-Table2[[#This Row],[DNP]])</f>
        <v>1.25</v>
      </c>
      <c r="AF8" s="63">
        <f>'2404'!AC7+'2604'!AC7+'0205'!AC7+'0305'!AC7+'0805'!AC7+'0905'!AC7+'1005'!AC7+'1505'!AC7</f>
        <v>5</v>
      </c>
      <c r="AG8" s="115">
        <f>Table2[[#This Row],[Finishes]]/($AE$2-Table2[[#This Row],[DNP]])</f>
        <v>0.625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0.625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1.25</v>
      </c>
      <c r="AO8" s="57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2</v>
      </c>
      <c r="AE9" s="62">
        <f>Table2[[#This Row],[Points]]/($AE$2-Table2[[#This Row],[DNP]])</f>
        <v>0.4</v>
      </c>
      <c r="AF9" s="63">
        <f>'2404'!AC8+'2604'!AC8+'0205'!AC8+'0305'!AC8+'0805'!AC8+'0905'!AC8+'1005'!AC8+'1505'!AC8</f>
        <v>1</v>
      </c>
      <c r="AG9" s="115">
        <f>Table2[[#This Row],[Finishes]]/($AE$2-Table2[[#This Row],[DNP]])</f>
        <v>0.2</v>
      </c>
      <c r="AH9" s="63">
        <f>'2404'!AD8+'2604'!AD8+'0205'!AD8+'0305'!AD8+'0805'!AD8+'0905'!AD8+'1005'!AD8+'1505'!AD8</f>
        <v>1</v>
      </c>
      <c r="AI9" s="115">
        <f>Table2[[#This Row],[Midranges]]/($AE$2-Table2[[#This Row],[DNP]])</f>
        <v>0.2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0.6</v>
      </c>
      <c r="AO9" s="57">
        <f>Table2[[#This Row],[Avg P]]/(Table2[[#This Row],[Avg P]]+AN9)</f>
        <v>0.4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1.5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225</v>
      </c>
      <c r="F11" t="s">
        <v>53</v>
      </c>
      <c r="I11" s="1" t="s">
        <v>115</v>
      </c>
      <c r="J11" s="18"/>
      <c r="L11" s="17"/>
      <c r="M11" s="17"/>
      <c r="N11" s="17">
        <v>1</v>
      </c>
      <c r="O11" s="17">
        <v>1</v>
      </c>
      <c r="P11" s="17">
        <v>1</v>
      </c>
      <c r="Q11" s="17">
        <v>1</v>
      </c>
      <c r="S11" s="17">
        <f>COUNTIF('1505'!$X$4:$X$40,"LG/WW")</f>
        <v>2</v>
      </c>
      <c r="T11" s="17">
        <f>COUNTIF('1505'!$Y$4:$Y$40,"WW/LG")</f>
        <v>7</v>
      </c>
      <c r="U11" s="17"/>
      <c r="V11" s="17"/>
      <c r="X11" s="17">
        <f>COUNTIF('1505'!$X$4:$X$40,"LG/5M")</f>
        <v>4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1.625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0.5714285714285714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0.5714285714285714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1.857142857142857</v>
      </c>
      <c r="AO12" s="57">
        <f>Table2[[#This Row],[Avg P]]/(Table2[[#This Row],[Avg P]]+AN12)</f>
        <v>0.23529411764705882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0.375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0.125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0.25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0.375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0.5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0.5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0.66666666666666674</v>
      </c>
      <c r="AO14" s="57">
        <f>Table2[[#This Row],[Avg P]]/(Table2[[#This Row],[Avg P]]+AN14)</f>
        <v>0.42857142857142855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0.75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2.8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1</v>
      </c>
      <c r="AE17" s="62">
        <f>Table2[[#This Row],[Points]]/($AE$2-Table2[[#This Row],[DNP]])</f>
        <v>0.125</v>
      </c>
      <c r="AF17" s="91">
        <f>'2404'!AC16+'2604'!AC16+'0205'!AC16+'0305'!AC16+'0805'!AC16+'0905'!AC16+'1005'!AC16+'1505'!AC16</f>
        <v>1</v>
      </c>
      <c r="AG17" s="117">
        <f>Table2[[#This Row],[Finishes]]/($AE$2-Table2[[#This Row],[DNP]])</f>
        <v>0.125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0.125</v>
      </c>
      <c r="AO17" s="57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0.75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23</v>
      </c>
      <c r="T30" s="17">
        <f t="shared" si="0"/>
        <v>33</v>
      </c>
      <c r="U30" s="17"/>
      <c r="V30" s="17"/>
      <c r="X30" s="17">
        <f t="shared" ref="X30:Y30" si="1">SUM(X4:X29)</f>
        <v>26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0.4107142857142857</v>
      </c>
      <c r="X31" s="22">
        <f>X30/(Y30+X30)</f>
        <v>0.54166666666666663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"PartA":[49,55],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Kim",4,"Clarrie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3.4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"PartC":[6.9,3.4,2,0.8,6.1,6.9],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2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"PartD":[23,33,41.1,26,22,54.2],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0.8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4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63</v>
      </c>
      <c r="I4" s="24">
        <f>SUM(C4:C30)</f>
        <v>50</v>
      </c>
      <c r="J4" s="24">
        <f>SUM(D4:D30)</f>
        <v>14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6</v>
      </c>
      <c r="S11" s="17">
        <f>COUNTIF('1505'!$Z$4:$Z$40,"5M/WW")</f>
        <v>1</v>
      </c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30</v>
      </c>
      <c r="S30" s="17">
        <f t="shared" si="0"/>
        <v>27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0.52631578947368418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"PartA":[63,50],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8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"PartB":[30,"Rudy Hoschke",28,"Rudy Hoschke",12,"Michael Iffland",1,"Michael Iffland"],</v>
      </c>
      <c r="R33" s="40" t="s">
        <v>197</v>
      </c>
      <c r="T33" s="42">
        <f>MAX('Stats Global'!Q9,'Stats Global'!Q11:Q13,'Stats Global'!Q21)</f>
        <v>30</v>
      </c>
      <c r="U33" s="40" t="s">
        <v>44</v>
      </c>
      <c r="V33" s="66">
        <f>ROUND(SUM('Stats Global'!S9,'Stats Global'!S11:S13,'Stats Global'!S21)/COUNT(B4:B40),1)</f>
        <v>5.5</v>
      </c>
    </row>
    <row r="34" spans="12:22" ht="14.25" customHeight="1" x14ac:dyDescent="0.45">
      <c r="L34" s="40" t="str">
        <f>R34&amp;V32&amp;","&amp;V33&amp;","&amp;V34&amp;","&amp;V35&amp;","&amp;V36&amp;","&amp;V37&amp;"],"</f>
        <v>"PartC":[8,5.5,2.3,0.13,7.9,6.3],</v>
      </c>
      <c r="R34" s="40" t="s">
        <v>198</v>
      </c>
      <c r="T34" s="42">
        <f>MAX('Stats Global'!S9,'Stats Global'!S11:S13,'Stats Global'!S21)</f>
        <v>28</v>
      </c>
      <c r="U34" s="40" t="s">
        <v>44</v>
      </c>
      <c r="V34" s="66">
        <f>ROUND(SUM('Stats Global'!U9,'Stats Global'!U11:U13,'Stats Global'!U21)/COUNT(B4:B40),1)</f>
        <v>2.2999999999999998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"PartD":[33,23,58.9,30,27,52.6],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Global'!W21)/COUNT(B4:B40),2)</f>
        <v>0.13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7.9</v>
      </c>
    </row>
    <row r="37" spans="12:22" ht="14.25" customHeight="1" x14ac:dyDescent="0.45">
      <c r="V37" s="40">
        <f>ROUND(I4/COUNT(B4:B40),1)</f>
        <v>6.3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55" zoomScaleNormal="55"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49</v>
      </c>
      <c r="H4" s="24">
        <f>SUM(C4:C30)</f>
        <v>56</v>
      </c>
      <c r="I4" s="24">
        <f>SUM(D4:D30)</f>
        <v>18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30" t="s">
        <v>206</v>
      </c>
      <c r="F11" s="40" t="s">
        <v>60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"PartA":[49,56],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"PartB":[17,"Samuel McConaghy",13,"Alexander Galt",13,"Samuel McConaghy",0,"N/A"],</v>
      </c>
      <c r="Q33" s="40" t="s">
        <v>197</v>
      </c>
      <c r="S33" s="42">
        <f>MAX('Stats Global'!Q8,'Stats Global'!Q10,'Stats Global'!Q16:Q18)</f>
        <v>17</v>
      </c>
      <c r="T33" s="40" t="s">
        <v>60</v>
      </c>
      <c r="U33" s="66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"PartC":[6.1,3.4,2.6,0,6.1,7],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"PartD":[22,26,45.8,27,30,47.4],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6.1</v>
      </c>
    </row>
    <row r="37" spans="11:21" ht="14.25" customHeight="1" x14ac:dyDescent="0.45">
      <c r="U37" s="40">
        <f>ROUND(H4/COUNT(B4:B40),1)</f>
        <v>7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1" t="s">
        <v>159</v>
      </c>
      <c r="R41" s="131"/>
      <c r="S41" s="131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1"/>
      <c r="R42" s="131"/>
      <c r="S42" s="131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R50" sqref="R50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79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7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>LG/5M</v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51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7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1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57</v>
      </c>
      <c r="D7" s="54" t="s">
        <v>34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3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57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>WW/LG</v>
      </c>
      <c r="Z8" s="24" t="str">
        <f t="shared" si="10"/>
        <v/>
      </c>
      <c r="AB8" s="3" t="s">
        <v>51</v>
      </c>
      <c r="AC8" s="40">
        <f t="shared" si="4"/>
        <v>1</v>
      </c>
      <c r="AD8" s="40">
        <f t="shared" si="5"/>
        <v>1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36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/>
      </c>
      <c r="Y9" s="24" t="str">
        <f t="shared" si="9"/>
        <v>WW/5M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79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>LG/WW</v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57</v>
      </c>
      <c r="D11" s="54" t="s">
        <v>34</v>
      </c>
      <c r="E11" s="54" t="s">
        <v>148</v>
      </c>
      <c r="F11" s="54" t="s">
        <v>123</v>
      </c>
      <c r="G11" s="54">
        <v>2</v>
      </c>
      <c r="H11" s="54">
        <v>3</v>
      </c>
      <c r="I11" s="54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>LG/5M</v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36</v>
      </c>
      <c r="F13" s="54" t="s">
        <v>123</v>
      </c>
      <c r="G13" s="54">
        <v>2</v>
      </c>
      <c r="H13" s="54">
        <v>4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76</v>
      </c>
      <c r="F14" s="54" t="s">
        <v>154</v>
      </c>
      <c r="G14" s="54">
        <v>3</v>
      </c>
      <c r="H14" s="54">
        <v>2</v>
      </c>
      <c r="I14" s="54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39</v>
      </c>
      <c r="D15" s="54" t="s">
        <v>34</v>
      </c>
      <c r="E15" s="54" t="s">
        <v>44</v>
      </c>
      <c r="F15" s="54" t="s">
        <v>154</v>
      </c>
      <c r="G15" s="54">
        <v>4</v>
      </c>
      <c r="H15" s="54">
        <v>5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8"/>
        <v/>
      </c>
      <c r="Y15" s="24" t="str">
        <f t="shared" si="9"/>
        <v>WW/5M</v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39</v>
      </c>
      <c r="E16" s="54" t="s">
        <v>69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LG/WW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1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53</v>
      </c>
      <c r="F17" s="54" t="s">
        <v>154</v>
      </c>
      <c r="G17" s="54">
        <v>2</v>
      </c>
      <c r="H17" s="54">
        <v>6</v>
      </c>
      <c r="I17" s="54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6" t="b">
        <v>0</v>
      </c>
      <c r="X17" s="24" t="str">
        <f t="shared" si="8"/>
        <v>LG/5M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46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WW/LG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44</v>
      </c>
      <c r="F19" s="54" t="s">
        <v>154</v>
      </c>
      <c r="G19" s="54">
        <v>2</v>
      </c>
      <c r="H19" s="54">
        <v>7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51</v>
      </c>
      <c r="F20" s="54" t="s">
        <v>123</v>
      </c>
      <c r="G20" s="54">
        <v>3</v>
      </c>
      <c r="H20" s="54">
        <v>2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44</v>
      </c>
      <c r="F21" s="54" t="s">
        <v>154</v>
      </c>
      <c r="G21" s="54">
        <v>4</v>
      </c>
      <c r="H21" s="54">
        <v>8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5</v>
      </c>
      <c r="H22" s="54">
        <v>3</v>
      </c>
      <c r="I22" s="54">
        <v>2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46</v>
      </c>
      <c r="F23" s="54" t="s">
        <v>173</v>
      </c>
      <c r="G23" s="54">
        <v>6</v>
      </c>
      <c r="H23" s="54">
        <v>9</v>
      </c>
      <c r="I23" s="5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2023-05-15T09:54:17Z</dcterms:modified>
</cp:coreProperties>
</file>