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EDE7EA72-F1B2-439D-9C03-0E4D6739F68F}" xr6:coauthVersionLast="47" xr6:coauthVersionMax="47" xr10:uidLastSave="{00000000-0000-0000-0000-000000000000}"/>
  <bookViews>
    <workbookView xWindow="-98" yWindow="-98" windowWidth="22695" windowHeight="14595" firstSheet="1" activeTab="2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  <sheet name="GF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1" i="3" l="1"/>
  <c r="K91" i="3"/>
  <c r="J91" i="3"/>
  <c r="G6" i="3" l="1"/>
  <c r="G7" i="3"/>
  <c r="G8" i="3"/>
  <c r="G9" i="3"/>
  <c r="G10" i="3"/>
  <c r="G11" i="3"/>
  <c r="G12" i="3"/>
  <c r="G13" i="3"/>
  <c r="G14" i="3"/>
  <c r="G15" i="3"/>
  <c r="G16" i="3"/>
  <c r="G17" i="3"/>
  <c r="G5" i="3"/>
  <c r="AE23" i="3" l="1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X15" i="4"/>
  <c r="Y15" i="4"/>
  <c r="B10" i="3"/>
  <c r="C10" i="3"/>
  <c r="E10" i="3" s="1"/>
  <c r="D10" i="3"/>
  <c r="F10" i="3"/>
  <c r="B11" i="3"/>
  <c r="C11" i="3"/>
  <c r="D11" i="3"/>
  <c r="E11" i="3" s="1"/>
  <c r="F11" i="3"/>
  <c r="V18" i="27" l="1"/>
  <c r="S18" i="27" s="1"/>
  <c r="U18" i="27"/>
  <c r="T18" i="27"/>
  <c r="V17" i="27"/>
  <c r="S17" i="27" s="1"/>
  <c r="U17" i="27"/>
  <c r="T17" i="27"/>
  <c r="V16" i="27"/>
  <c r="S16" i="27" s="1"/>
  <c r="U16" i="27"/>
  <c r="U36" i="27" s="1"/>
  <c r="T16" i="27"/>
  <c r="T36" i="27" s="1"/>
  <c r="V15" i="27"/>
  <c r="S15" i="27" s="1"/>
  <c r="U15" i="27"/>
  <c r="U35" i="27" s="1"/>
  <c r="T15" i="27"/>
  <c r="V14" i="27"/>
  <c r="S14" i="27" s="1"/>
  <c r="U14" i="27"/>
  <c r="U34" i="27" s="1"/>
  <c r="T14" i="27"/>
  <c r="V13" i="27"/>
  <c r="S13" i="27" s="1"/>
  <c r="U13" i="27"/>
  <c r="T13" i="27"/>
  <c r="V12" i="27"/>
  <c r="S12" i="27" s="1"/>
  <c r="S32" i="27" s="1"/>
  <c r="U12" i="27"/>
  <c r="U32" i="27" s="1"/>
  <c r="T12" i="27"/>
  <c r="V11" i="27"/>
  <c r="S11" i="27" s="1"/>
  <c r="S31" i="27" s="1"/>
  <c r="U11" i="27"/>
  <c r="U31" i="27" s="1"/>
  <c r="T11" i="27"/>
  <c r="T31" i="27" s="1"/>
  <c r="V10" i="27"/>
  <c r="S10" i="27" s="1"/>
  <c r="U10" i="27"/>
  <c r="T10" i="27"/>
  <c r="T30" i="27" s="1"/>
  <c r="V9" i="27"/>
  <c r="S9" i="27" s="1"/>
  <c r="U9" i="27"/>
  <c r="U29" i="27" s="1"/>
  <c r="T9" i="27"/>
  <c r="T29" i="27" s="1"/>
  <c r="V8" i="27"/>
  <c r="S8" i="27" s="1"/>
  <c r="U8" i="27"/>
  <c r="T8" i="27"/>
  <c r="V7" i="27"/>
  <c r="V27" i="27" s="1"/>
  <c r="U7" i="27"/>
  <c r="U27" i="27" s="1"/>
  <c r="T7" i="27"/>
  <c r="V6" i="27"/>
  <c r="S6" i="27" s="1"/>
  <c r="U6" i="27"/>
  <c r="T6" i="27"/>
  <c r="V5" i="27"/>
  <c r="S5" i="27" s="1"/>
  <c r="U5" i="27"/>
  <c r="U25" i="27" s="1"/>
  <c r="T5" i="27"/>
  <c r="T25" i="27" s="1"/>
  <c r="V4" i="27"/>
  <c r="S4" i="27" s="1"/>
  <c r="U4" i="27"/>
  <c r="U24" i="27" s="1"/>
  <c r="T4" i="27"/>
  <c r="V3" i="27"/>
  <c r="S3" i="27" s="1"/>
  <c r="U3" i="27"/>
  <c r="U23" i="27" s="1"/>
  <c r="T3" i="27"/>
  <c r="T23" i="27" s="1"/>
  <c r="R43" i="27"/>
  <c r="AA39" i="27"/>
  <c r="Z39" i="27"/>
  <c r="Y39" i="27"/>
  <c r="AA38" i="27"/>
  <c r="Z38" i="27"/>
  <c r="Y38" i="27"/>
  <c r="AA37" i="27"/>
  <c r="Z37" i="27"/>
  <c r="Y37" i="27"/>
  <c r="AA36" i="27"/>
  <c r="Z36" i="27"/>
  <c r="Y36" i="27"/>
  <c r="AA35" i="27"/>
  <c r="Z35" i="27"/>
  <c r="Y35" i="27"/>
  <c r="AA34" i="27"/>
  <c r="Z34" i="27"/>
  <c r="Y34" i="27"/>
  <c r="AA33" i="27"/>
  <c r="Z33" i="27"/>
  <c r="Y33" i="27"/>
  <c r="V33" i="27"/>
  <c r="U33" i="27"/>
  <c r="T33" i="27"/>
  <c r="S33" i="27"/>
  <c r="AA32" i="27"/>
  <c r="Z32" i="27"/>
  <c r="Y32" i="27"/>
  <c r="AA31" i="27"/>
  <c r="Z31" i="27"/>
  <c r="Y31" i="27"/>
  <c r="AA30" i="27"/>
  <c r="Z30" i="27"/>
  <c r="Y30" i="27"/>
  <c r="AA29" i="27"/>
  <c r="Z29" i="27"/>
  <c r="Y29" i="27"/>
  <c r="AA28" i="27"/>
  <c r="Z28" i="27"/>
  <c r="Y28" i="27"/>
  <c r="AA27" i="27"/>
  <c r="Z27" i="27"/>
  <c r="Y27" i="27"/>
  <c r="AA26" i="27"/>
  <c r="Z26" i="27"/>
  <c r="Y26" i="27"/>
  <c r="AA25" i="27"/>
  <c r="Z25" i="27"/>
  <c r="Y25" i="27"/>
  <c r="AA24" i="27"/>
  <c r="Z24" i="27"/>
  <c r="Y24" i="27"/>
  <c r="AA23" i="27"/>
  <c r="Z23" i="27"/>
  <c r="Y23" i="27"/>
  <c r="AA22" i="27"/>
  <c r="Z22" i="27"/>
  <c r="Y22" i="27"/>
  <c r="AA21" i="27"/>
  <c r="Z21" i="27"/>
  <c r="Y21" i="27"/>
  <c r="AA20" i="27"/>
  <c r="Z20" i="27"/>
  <c r="Y20" i="27"/>
  <c r="AA19" i="27"/>
  <c r="Z19" i="27"/>
  <c r="Y19" i="27"/>
  <c r="AF18" i="27"/>
  <c r="AE18" i="27"/>
  <c r="AD18" i="27"/>
  <c r="AA18" i="27"/>
  <c r="Z18" i="27"/>
  <c r="Y18" i="27"/>
  <c r="V38" i="27"/>
  <c r="U38" i="27"/>
  <c r="T38" i="27"/>
  <c r="S38" i="27"/>
  <c r="AF17" i="27"/>
  <c r="AE17" i="27"/>
  <c r="AD17" i="27"/>
  <c r="AA17" i="27"/>
  <c r="Z17" i="27"/>
  <c r="Y17" i="27"/>
  <c r="V37" i="27"/>
  <c r="U37" i="27"/>
  <c r="T37" i="27"/>
  <c r="AF16" i="27"/>
  <c r="AE16" i="27"/>
  <c r="AD16" i="27"/>
  <c r="AA16" i="27"/>
  <c r="Z16" i="27"/>
  <c r="Y16" i="27"/>
  <c r="V36" i="27"/>
  <c r="AF15" i="27"/>
  <c r="AE15" i="27"/>
  <c r="AD15" i="27"/>
  <c r="AA15" i="27"/>
  <c r="Z15" i="27"/>
  <c r="Y15" i="27"/>
  <c r="T35" i="27"/>
  <c r="AF14" i="27"/>
  <c r="AE14" i="27"/>
  <c r="AD14" i="27"/>
  <c r="AA14" i="27"/>
  <c r="Z14" i="27"/>
  <c r="Y14" i="27"/>
  <c r="T34" i="27"/>
  <c r="AF13" i="27"/>
  <c r="AE13" i="27"/>
  <c r="AD13" i="27"/>
  <c r="AA13" i="27"/>
  <c r="Z13" i="27"/>
  <c r="Y13" i="27"/>
  <c r="AF12" i="27"/>
  <c r="AE12" i="27"/>
  <c r="AD12" i="27"/>
  <c r="AA12" i="27"/>
  <c r="Z12" i="27"/>
  <c r="Y12" i="27"/>
  <c r="T32" i="27"/>
  <c r="AF11" i="27"/>
  <c r="AE11" i="27"/>
  <c r="AD11" i="27"/>
  <c r="AA11" i="27"/>
  <c r="Z11" i="27"/>
  <c r="Y11" i="27"/>
  <c r="AF10" i="27"/>
  <c r="AE10" i="27"/>
  <c r="AD10" i="27"/>
  <c r="AA10" i="27"/>
  <c r="Z10" i="27"/>
  <c r="Y10" i="27"/>
  <c r="V30" i="27"/>
  <c r="U30" i="27"/>
  <c r="AF9" i="27"/>
  <c r="AE9" i="27"/>
  <c r="AD9" i="27"/>
  <c r="AA9" i="27"/>
  <c r="Z9" i="27"/>
  <c r="Y9" i="27"/>
  <c r="V29" i="27"/>
  <c r="AF8" i="27"/>
  <c r="AE8" i="27"/>
  <c r="AD8" i="27"/>
  <c r="AA8" i="27"/>
  <c r="Z8" i="27"/>
  <c r="Y8" i="27"/>
  <c r="V28" i="27"/>
  <c r="U28" i="27"/>
  <c r="T28" i="27"/>
  <c r="AF7" i="27"/>
  <c r="AE7" i="27"/>
  <c r="AD7" i="27"/>
  <c r="AA7" i="27"/>
  <c r="Z7" i="27"/>
  <c r="Y7" i="27"/>
  <c r="T27" i="27"/>
  <c r="AF6" i="27"/>
  <c r="AE6" i="27"/>
  <c r="AD6" i="27"/>
  <c r="AA6" i="27"/>
  <c r="Z6" i="27"/>
  <c r="Y6" i="27"/>
  <c r="V26" i="27"/>
  <c r="U26" i="27"/>
  <c r="T26" i="27"/>
  <c r="AF5" i="27"/>
  <c r="AE5" i="27"/>
  <c r="AD5" i="27"/>
  <c r="AA5" i="27"/>
  <c r="Z5" i="27"/>
  <c r="Y5" i="27"/>
  <c r="O5" i="27"/>
  <c r="AF4" i="27"/>
  <c r="AE4" i="27"/>
  <c r="AD4" i="27"/>
  <c r="AA4" i="27"/>
  <c r="Z4" i="27"/>
  <c r="Y4" i="27"/>
  <c r="T24" i="27"/>
  <c r="O4" i="27"/>
  <c r="AF3" i="27"/>
  <c r="AE3" i="27"/>
  <c r="AD3" i="27"/>
  <c r="V23" i="27"/>
  <c r="O3" i="27"/>
  <c r="D20" i="6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M4" i="4"/>
  <c r="AM5" i="4"/>
  <c r="AM6" i="4"/>
  <c r="AM7" i="4"/>
  <c r="AM8" i="4"/>
  <c r="AN8" i="4" s="1"/>
  <c r="AM9" i="4"/>
  <c r="AM10" i="4"/>
  <c r="AN10" i="4" s="1"/>
  <c r="AM11" i="4"/>
  <c r="AM12" i="4"/>
  <c r="AN12" i="4" s="1"/>
  <c r="AM13" i="4"/>
  <c r="AN13" i="4" s="1"/>
  <c r="AM14" i="4"/>
  <c r="AM15" i="4"/>
  <c r="AN15" i="4" s="1"/>
  <c r="AM16" i="4"/>
  <c r="AN16" i="4" s="1"/>
  <c r="AM17" i="4"/>
  <c r="AN17" i="4" s="1"/>
  <c r="AM18" i="4"/>
  <c r="AN18" i="4" s="1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N11" i="4" l="1"/>
  <c r="AN4" i="4"/>
  <c r="V35" i="27"/>
  <c r="V25" i="27"/>
  <c r="V24" i="27"/>
  <c r="V34" i="27"/>
  <c r="S7" i="27"/>
  <c r="S27" i="27" s="1"/>
  <c r="S26" i="27"/>
  <c r="S34" i="27"/>
  <c r="S30" i="27"/>
  <c r="S23" i="27"/>
  <c r="S24" i="27"/>
  <c r="R45" i="27"/>
  <c r="R46" i="27"/>
  <c r="S25" i="27"/>
  <c r="S29" i="27"/>
  <c r="S37" i="27"/>
  <c r="V32" i="27"/>
  <c r="V31" i="27"/>
  <c r="S35" i="27"/>
  <c r="S28" i="27"/>
  <c r="S36" i="27"/>
  <c r="AN19" i="4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7" l="1"/>
  <c r="R47" i="27"/>
  <c r="R44" i="26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F10" i="2" s="1"/>
  <c r="F29" i="2" s="1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<sst xmlns="http://schemas.openxmlformats.org/spreadsheetml/2006/main" count="3817" uniqueCount="278">
  <si>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</si>
  <si>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</si>
  <si>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</si>
  <si>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</si>
  <si>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</si>
  <si>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</si>
  <si>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</si>
  <si>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</si>
  <si>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</si>
  <si>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</si>
  <si>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</si>
  <si>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</si>
  <si>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</si>
  <si>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</si>
  <si>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</si>
  <si>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</si>
  <si>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</si>
  <si>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</si>
  <si>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</si>
  <si>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</si>
  <si>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</si>
  <si>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</si>
  <si>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</si>
  <si>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</si>
  <si>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</si>
  <si>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</si>
  <si>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</si>
  <si>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</si>
  <si>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</si>
  <si>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</si>
  <si>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</si>
  <si>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</si>
  <si>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</si>
  <si>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</si>
  <si>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</si>
  <si>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</si>
  <si>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</si>
  <si>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</si>
  <si>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</si>
  <si>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</si>
  <si>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</si>
  <si>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</si>
  <si>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</si>
  <si>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</si>
  <si>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</si>
  <si>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</si>
  <si>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</si>
  <si>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</si>
  <si>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</si>
  <si>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</si>
  <si>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</si>
  <si>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</si>
  <si>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</si>
  <si>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</si>
  <si>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</si>
  <si>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</si>
  <si>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</si>
  <si>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</si>
  <si>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</si>
  <si>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</si>
  <si>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</si>
  <si>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</si>
  <si>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</si>
  <si>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</si>
  <si>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</si>
  <si>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</si>
  <si>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</si>
  <si>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</si>
  <si>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</si>
  <si>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</si>
  <si>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</si>
  <si>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</si>
  <si>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</si>
  <si>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</si>
  <si>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</si>
  <si>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</si>
  <si>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</si>
  <si>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</si>
  <si>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</si>
  <si>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</si>
  <si>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</si>
  <si>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</si>
  <si>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</si>
  <si>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</si>
  <si>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</si>
  <si>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</si>
  <si>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</si>
  <si>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</si>
  <si>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</si>
  <si>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</si>
  <si>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</si>
  <si>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</si>
  <si>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</si>
  <si>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</si>
  <si>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</si>
  <si>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</si>
  <si>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</si>
  <si>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</si>
  <si>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</si>
  <si>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</si>
  <si>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</si>
  <si>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</si>
  <si>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</si>
  <si>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</si>
  <si>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</si>
  <si>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</si>
  <si>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</si>
  <si>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</si>
  <si>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</si>
  <si>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</si>
  <si>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</si>
  <si>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</si>
  <si>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</si>
  <si>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</si>
  <si>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</si>
  <si>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</si>
  <si>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</si>
  <si>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</si>
  <si>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</si>
  <si>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</si>
  <si>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</si>
  <si>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</si>
  <si>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</si>
  <si>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</si>
  <si>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</si>
  <si>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</si>
  <si>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</si>
  <si>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</si>
  <si>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</si>
  <si>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</si>
  <si>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</si>
  <si>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</si>
  <si>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</si>
  <si>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</si>
  <si>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</si>
  <si>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</si>
  <si>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</si>
  <si>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</si>
  <si>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</si>
  <si>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</si>
  <si>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</si>
  <si>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</si>
  <si>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</si>
  <si>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</si>
  <si>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</si>
  <si>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</si>
  <si>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</si>
  <si>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</si>
  <si>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</si>
  <si>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</si>
  <si>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</si>
  <si>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</si>
  <si>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</si>
  <si>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</si>
  <si>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</si>
  <si>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</si>
  <si>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</si>
  <si>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</si>
  <si>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</si>
  <si>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</si>
  <si>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</si>
  <si>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</si>
  <si>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</si>
  <si>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</si>
  <si>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</si>
  <si>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</si>
  <si>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</si>
  <si>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</si>
  <si>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</si>
  <si>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</si>
  <si>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</si>
  <si>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</si>
  <si>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</si>
  <si>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</si>
  <si>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</si>
  <si>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</si>
  <si>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</si>
  <si>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</si>
  <si>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</si>
  <si>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</si>
  <si>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</si>
  <si>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</si>
  <si>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</si>
  <si>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</si>
  <si>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</si>
  <si>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</si>
  <si>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</si>
  <si>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</si>
  <si>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</si>
  <si>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</si>
  <si>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</si>
  <si>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</si>
  <si>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</si>
  <si>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</si>
  <si>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</si>
  <si>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</si>
  <si>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</si>
  <si>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</si>
  <si>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</si>
  <si>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</si>
  <si>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</si>
  <si>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</si>
  <si>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</si>
  <si>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</si>
  <si>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</si>
  <si>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</si>
  <si>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</si>
  <si>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</si>
  <si>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</si>
  <si>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</si>
  <si>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</si>
  <si>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</si>
  <si>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</si>
  <si>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</si>
  <si>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</si>
  <si>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</si>
  <si>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</si>
  <si>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</si>
  <si>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</si>
  <si>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</si>
  <si>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</si>
  <si>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</si>
  <si>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</si>
  <si>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</si>
  <si>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</si>
  <si>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</si>
  <si>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</si>
  <si>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</si>
  <si>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</si>
  <si>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</si>
  <si>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</si>
  <si>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</si>
  <si>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</si>
  <si>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</si>
  <si>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</si>
  <si>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</si>
  <si>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</si>
  <si>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</si>
  <si>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</si>
  <si>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</si>
  <si>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</si>
  <si>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</si>
  <si>
    <t>3-1</t>
  </si>
  <si>
    <t>1-2</t>
  </si>
  <si>
    <t>2-2</t>
  </si>
  <si>
    <t>3-2</t>
  </si>
  <si>
    <t>Break</t>
  </si>
  <si>
    <t>Play-In</t>
  </si>
  <si>
    <t>2nd Placing</t>
  </si>
  <si>
    <t>3-3</t>
  </si>
  <si>
    <t>3-4</t>
  </si>
  <si>
    <t>4-4</t>
  </si>
  <si>
    <t>5-4</t>
  </si>
  <si>
    <t>7-4</t>
  </si>
  <si>
    <t>6-4</t>
  </si>
  <si>
    <t>Championship Game</t>
  </si>
  <si>
    <t>1-3</t>
  </si>
  <si>
    <t>2-3</t>
  </si>
  <si>
    <t>4-3</t>
  </si>
  <si>
    <t>5-3</t>
  </si>
  <si>
    <t>6-3</t>
  </si>
  <si>
    <t>7-3</t>
  </si>
  <si>
    <t>6 Musketeers</t>
  </si>
  <si>
    <t>7 Musketeers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</si>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</sst>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80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0" xfId="0" applyFont="1" applyAlignment="1"/>
    <xf numFmtId="16" fontId="0" fillId="0" borderId="0" xfId="0" quotePrefix="1" applyNumberFormat="1" applyFont="1" applyAlignment="1"/>
    <xf numFmtId="0" fontId="19" fillId="0" borderId="1" xfId="1" applyNumberFormat="1"/>
    <xf numFmtId="0" fontId="19" fillId="0" borderId="1" xfId="1" applyNumberFormat="1"/>
    <xf numFmtId="0" fontId="0" fillId="0" borderId="0" xfId="0" quotePrefix="1" applyNumberFormat="1" applyFont="1" applyAlignment="1"/>
    <xf numFmtId="16" fontId="19" fillId="0" borderId="1" xfId="1" quotePrefix="1" applyNumberFormat="1"/>
    <xf numFmtId="0" fontId="19" fillId="0" borderId="1" xfId="1" quotePrefix="1" applyNumberForma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4" fontId="0" fillId="0" borderId="0" xfId="2" applyNumberFormat="1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4" headerRowBorderDxfId="43" tableBorderDxfId="42" totalsRowBorderDxfId="41">
  <autoFilter ref="P7:AC23" xr:uid="{598ECA3B-99B4-4CAB-8F81-5D711AA5A7FC}"/>
  <tableColumns count="14">
    <tableColumn id="1" xr3:uid="{9B036617-5450-4894-9268-827D2E0914FF}" name="Scoring" dataDxfId="40"/>
    <tableColumn id="2" xr3:uid="{6662CE93-E9C4-47DE-9476-E46126825B0A}" name="Points" dataDxfId="39">
      <calculatedColumnFormula>Q29+Q48+Q67+AB29+AB48+AB67</calculatedColumnFormula>
    </tableColumn>
    <tableColumn id="3" xr3:uid="{8FDDFCB0-2692-4EB0-948C-7B877263B55B}" name="Average" dataDxfId="38">
      <calculatedColumnFormula>Table1[[#This Row],[Points]]/($Q$5-Table1[[#This Row],[Missed Games]])</calculatedColumnFormula>
    </tableColumn>
    <tableColumn id="4" xr3:uid="{CC3F9B31-1857-48FB-A18B-CBC82C117BF4}" name="Finishes" dataDxfId="37">
      <calculatedColumnFormula>S29+S48+S67+AD29+AD48+AD67</calculatedColumnFormula>
    </tableColumn>
    <tableColumn id="5" xr3:uid="{5F324C66-956D-4EDC-870F-8EDE96C328C8}" name="Averages" dataDxfId="36">
      <calculatedColumnFormula>Table1[[#This Row],[Finishes]]/($Q$5-Table1[[#This Row],[Missed Games]])</calculatedColumnFormula>
    </tableColumn>
    <tableColumn id="6" xr3:uid="{80C6E15E-675D-4F58-AA26-27226F1CE373}" name="Midranges" dataDxfId="35">
      <calculatedColumnFormula>U29+U48+U67+AF29+AF48+AF67</calculatedColumnFormula>
    </tableColumn>
    <tableColumn id="7" xr3:uid="{8E7E6B37-23A0-4556-8839-B9D7834E3E68}" name="Averages2" dataDxfId="34">
      <calculatedColumnFormula>Table1[[#This Row],[Midranges]]/($Q$5-Table1[[#This Row],[Missed Games]])</calculatedColumnFormula>
    </tableColumn>
    <tableColumn id="8" xr3:uid="{8B28715D-E310-4E1F-B9F0-F58F7C70E830}" name="Threes" dataDxfId="33">
      <calculatedColumnFormula>W29+W48+W67+AH29+AH48+AH67</calculatedColumnFormula>
    </tableColumn>
    <tableColumn id="9" xr3:uid="{E0C0BF1C-40E8-4137-8E0F-BB238D651DAE}" name="Averages3" dataDxfId="32">
      <calculatedColumnFormula>Table1[[#This Row],[Threes]]/($Q$5-Table1[[#This Row],[Missed Games]])</calculatedColumnFormula>
    </tableColumn>
    <tableColumn id="10" xr3:uid="{1C75F230-74E0-47EE-BF13-C22289FE0F87}" name="Team" dataDxfId="31"/>
    <tableColumn id="11" xr3:uid="{E167D7FA-56F9-4571-B292-FF3869585F59}" name="Missed Games" dataDxfId="30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19" dataDxfId="18">
  <autoFilter ref="AC3:AN19" xr:uid="{587B90AE-8257-4DD1-B916-54A097BDCDB9}"/>
  <tableColumns count="12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  <tableColumn id="12" xr3:uid="{742E8670-21C2-4869-AA29-5DA804B8B38D}" name="Finals" dataDxfId="7">
      <calculatedColumnFormula>'Finals 1'!AD3+'Finals 2'!AD3+'Finals 1'!AE3+'Finals 2'!AE3+'Finals 1'!AF3+'Finals 2'!AF3</calculatedColumnFormula>
    </tableColumn>
    <tableColumn id="11" xr3:uid="{F325370A-84E1-41B4-8F12-F0AC604FD02D}" name="Finals Other" dataDxfId="6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5" tableBorderDxfId="4" totalsRowBorderDxfId="3">
  <autoFilter ref="AS3:AU19" xr:uid="{0ED39273-60CB-41AA-AA4F-D6451E6D6C52}"/>
  <tableColumns count="3">
    <tableColumn id="1" xr3:uid="{8E192C0D-F91A-43F5-B05F-D7DED980557D}" name="Scoring" dataDxfId="2"/>
    <tableColumn id="2" xr3:uid="{98A07CA9-2201-49DA-9BBF-25BAE333D261}" name="Finals" dataDxfId="1"/>
    <tableColumn id="3" xr3:uid="{C47456D8-F4DE-4131-8DEA-B0CC10B5E74A}" name="Finals O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70" zoomScaleNormal="70" workbookViewId="0">
      <selection activeCell="L22" sqref="L22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148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149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O5" s="40" t="s">
        <v>270</v>
      </c>
      <c r="P5" s="40" t="s">
        <v>271</v>
      </c>
      <c r="T5" s="1" t="s">
        <v>143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214</v>
      </c>
      <c r="M6" s="3" t="s">
        <v>40</v>
      </c>
      <c r="N6" s="3" t="s">
        <v>45</v>
      </c>
      <c r="O6" s="3" t="s">
        <v>41</v>
      </c>
      <c r="P6" s="3" t="s">
        <v>42</v>
      </c>
      <c r="Q6" s="40" t="s">
        <v>270</v>
      </c>
      <c r="R6" s="40" t="s">
        <v>271</v>
      </c>
      <c r="S6" s="40" t="s">
        <v>274</v>
      </c>
      <c r="T6" s="1" t="s">
        <v>144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214</v>
      </c>
      <c r="M7" s="3" t="s">
        <v>47</v>
      </c>
      <c r="N7" s="3" t="s">
        <v>48</v>
      </c>
      <c r="O7" s="3" t="s">
        <v>49</v>
      </c>
      <c r="P7" s="40" t="s">
        <v>270</v>
      </c>
      <c r="Q7" s="40" t="s">
        <v>272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 t="s">
        <v>273</v>
      </c>
      <c r="T8" s="24" t="s">
        <v>149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56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214</v>
      </c>
      <c r="M9" s="3" t="s">
        <v>42</v>
      </c>
      <c r="N9" s="3" t="s">
        <v>277</v>
      </c>
      <c r="O9" s="40" t="s">
        <v>269</v>
      </c>
      <c r="P9" s="40" t="s">
        <v>273</v>
      </c>
      <c r="Q9" s="40" t="s">
        <v>272</v>
      </c>
      <c r="R9" s="40" t="s">
        <v>275</v>
      </c>
      <c r="T9" s="24" t="s">
        <v>150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54</v>
      </c>
    </row>
    <row r="10" spans="2:24" ht="14.25" customHeight="1" x14ac:dyDescent="0.45">
      <c r="B10" s="3" t="s">
        <v>55</v>
      </c>
      <c r="C10" s="3" t="s">
        <v>56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57</v>
      </c>
      <c r="M10" s="3" t="s">
        <v>45</v>
      </c>
      <c r="N10" s="3" t="s">
        <v>41</v>
      </c>
      <c r="O10" s="40" t="s">
        <v>273</v>
      </c>
      <c r="P10" s="40" t="s">
        <v>271</v>
      </c>
      <c r="Q10" s="40" t="s">
        <v>275</v>
      </c>
      <c r="R10" s="40" t="s">
        <v>276</v>
      </c>
      <c r="T10" s="1" t="s">
        <v>145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58</v>
      </c>
    </row>
    <row r="11" spans="2:24" ht="14.25" customHeight="1" x14ac:dyDescent="0.45">
      <c r="B11" s="3" t="s">
        <v>59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214</v>
      </c>
      <c r="M11" s="3" t="s">
        <v>49</v>
      </c>
      <c r="N11" s="3" t="s">
        <v>45</v>
      </c>
      <c r="O11" s="3" t="s">
        <v>41</v>
      </c>
      <c r="P11" s="40" t="s">
        <v>270</v>
      </c>
      <c r="Q11" s="40" t="s">
        <v>271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60</v>
      </c>
    </row>
    <row r="12" spans="2:24" ht="14.25" customHeight="1" x14ac:dyDescent="0.45">
      <c r="B12" s="3" t="s">
        <v>61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62</v>
      </c>
      <c r="M12" s="3" t="s">
        <v>42</v>
      </c>
      <c r="N12" s="40"/>
      <c r="T12" s="24" t="s">
        <v>148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63</v>
      </c>
    </row>
    <row r="13" spans="2:24" ht="14.25" customHeight="1" x14ac:dyDescent="0.45">
      <c r="B13" s="3" t="s">
        <v>64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65</v>
      </c>
      <c r="M13" s="3" t="s">
        <v>42</v>
      </c>
      <c r="N13" s="40" t="s">
        <v>267</v>
      </c>
      <c r="O13" s="40" t="s">
        <v>268</v>
      </c>
      <c r="P13" s="40" t="s">
        <v>273</v>
      </c>
      <c r="Q13" s="40" t="s">
        <v>272</v>
      </c>
      <c r="T13" s="24" t="s">
        <v>148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66</v>
      </c>
    </row>
    <row r="14" spans="2:24" ht="14.25" customHeight="1" x14ac:dyDescent="0.45">
      <c r="B14" s="3" t="s">
        <v>67</v>
      </c>
      <c r="C14" s="3" t="s">
        <v>56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68</v>
      </c>
      <c r="M14" s="40" t="s">
        <v>264</v>
      </c>
      <c r="N14" s="40" t="s">
        <v>265</v>
      </c>
      <c r="O14" s="40" t="s">
        <v>273</v>
      </c>
      <c r="P14" s="40" t="s">
        <v>272</v>
      </c>
      <c r="Q14" s="40" t="s">
        <v>275</v>
      </c>
      <c r="T14" s="24" t="s">
        <v>150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69</v>
      </c>
    </row>
    <row r="15" spans="2:24" ht="14.25" customHeight="1" x14ac:dyDescent="0.45">
      <c r="B15" s="3" t="s">
        <v>70</v>
      </c>
      <c r="C15" s="3" t="s">
        <v>56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71</v>
      </c>
      <c r="M15" s="3" t="s">
        <v>49</v>
      </c>
      <c r="N15" s="3" t="s">
        <v>45</v>
      </c>
      <c r="O15" s="3" t="s">
        <v>41</v>
      </c>
      <c r="P15" s="3" t="s">
        <v>72</v>
      </c>
      <c r="Q15" s="40" t="s">
        <v>270</v>
      </c>
      <c r="R15" s="40" t="s">
        <v>271</v>
      </c>
      <c r="S15" s="40" t="s">
        <v>275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73</v>
      </c>
    </row>
    <row r="16" spans="2:24" ht="14.25" customHeight="1" x14ac:dyDescent="0.45">
      <c r="B16" s="3" t="s">
        <v>74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75</v>
      </c>
      <c r="M16" s="3" t="s">
        <v>42</v>
      </c>
      <c r="N16" s="40" t="s">
        <v>266</v>
      </c>
      <c r="T16" s="24" t="s">
        <v>149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76</v>
      </c>
    </row>
    <row r="17" spans="2:24" ht="14.25" customHeight="1" x14ac:dyDescent="0.45">
      <c r="B17" s="3" t="s">
        <v>77</v>
      </c>
      <c r="C17" s="3" t="s">
        <v>56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L17" s="40" t="s">
        <v>272</v>
      </c>
      <c r="M17" s="40" t="s">
        <v>275</v>
      </c>
      <c r="T17" s="24" t="s">
        <v>150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78</v>
      </c>
    </row>
    <row r="18" spans="2:24" ht="14.25" customHeight="1" x14ac:dyDescent="0.45">
      <c r="B18" s="40" t="s">
        <v>146</v>
      </c>
      <c r="C18" s="40" t="s">
        <v>56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L18" s="40" t="s">
        <v>275</v>
      </c>
      <c r="T18" s="24" t="s">
        <v>150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79</v>
      </c>
    </row>
    <row r="19" spans="2:24" ht="14.25" customHeight="1" x14ac:dyDescent="0.45">
      <c r="X19" s="3" t="s">
        <v>80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77" t="s">
        <v>157</v>
      </c>
      <c r="M20" s="177"/>
      <c r="N20" s="177"/>
      <c r="X20" s="3" t="s">
        <v>81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77"/>
      <c r="M21" s="177"/>
      <c r="N21" s="177"/>
      <c r="X21" s="3" t="s">
        <v>83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84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85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105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abSelected="1" topLeftCell="A49" zoomScale="70" zoomScaleNormal="70" workbookViewId="0">
      <selection activeCell="L92" sqref="L92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86</v>
      </c>
    </row>
    <row r="3" spans="2:38" ht="14.25" customHeight="1" x14ac:dyDescent="0.45"/>
    <row r="4" spans="2:38" ht="14.25" customHeight="1" x14ac:dyDescent="0.45">
      <c r="B4" s="5" t="s">
        <v>82</v>
      </c>
      <c r="C4" s="5" t="s">
        <v>87</v>
      </c>
      <c r="D4" s="5" t="s">
        <v>88</v>
      </c>
      <c r="E4" s="5" t="s">
        <v>89</v>
      </c>
      <c r="F4" s="5" t="s">
        <v>90</v>
      </c>
      <c r="I4" s="5" t="s">
        <v>91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G5" s="55">
        <f t="shared" ref="G5:G17" si="1">D5/C5</f>
        <v>0.53846153846153844</v>
      </c>
      <c r="I5" s="1" t="s">
        <v>92</v>
      </c>
      <c r="J5" s="1" t="s">
        <v>88</v>
      </c>
      <c r="K5" s="1" t="s">
        <v>89</v>
      </c>
      <c r="L5" s="1" t="s">
        <v>90</v>
      </c>
      <c r="P5" s="3" t="s">
        <v>93</v>
      </c>
      <c r="Q5" s="1">
        <f>Q26+Q46+Q65+AB26+AB46+AB65</f>
        <v>17</v>
      </c>
      <c r="AH5" s="178" t="s">
        <v>227</v>
      </c>
      <c r="AI5" s="178"/>
      <c r="AJ5" s="178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G6" s="55">
        <f t="shared" si="1"/>
        <v>0.4</v>
      </c>
      <c r="I6" s="7">
        <f t="shared" ref="I6:L6" si="2">AVERAGE(C5:C30)</f>
        <v>18.307692307692307</v>
      </c>
      <c r="J6" s="1">
        <f t="shared" si="2"/>
        <v>9.9230769230769234</v>
      </c>
      <c r="K6" s="1">
        <f t="shared" si="2"/>
        <v>5.5384615384615383</v>
      </c>
      <c r="L6" s="1">
        <f t="shared" si="2"/>
        <v>2.8461538461538463</v>
      </c>
      <c r="AA6" s="33" t="s">
        <v>210</v>
      </c>
      <c r="AB6" s="33" t="s">
        <v>228</v>
      </c>
      <c r="AE6" s="105"/>
      <c r="AF6" s="55"/>
      <c r="AH6" s="178"/>
      <c r="AI6" s="178"/>
      <c r="AJ6" s="178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G7" s="55">
        <f t="shared" si="1"/>
        <v>0.38095238095238093</v>
      </c>
      <c r="I7" s="5" t="s">
        <v>94</v>
      </c>
      <c r="J7" s="8">
        <f t="shared" ref="J7:L7" si="3">J6/$I$6</f>
        <v>0.54201680672268915</v>
      </c>
      <c r="K7" s="8">
        <f t="shared" si="3"/>
        <v>0.30252100840336138</v>
      </c>
      <c r="L7" s="8">
        <f t="shared" si="3"/>
        <v>0.15546218487394958</v>
      </c>
      <c r="P7" s="45" t="s">
        <v>95</v>
      </c>
      <c r="Q7" s="46" t="s">
        <v>8</v>
      </c>
      <c r="R7" s="46" t="s">
        <v>96</v>
      </c>
      <c r="S7" s="47" t="s">
        <v>9</v>
      </c>
      <c r="T7" s="48" t="s">
        <v>91</v>
      </c>
      <c r="U7" s="48" t="s">
        <v>10</v>
      </c>
      <c r="V7" s="48" t="s">
        <v>154</v>
      </c>
      <c r="W7" s="47" t="s">
        <v>11</v>
      </c>
      <c r="X7" s="48" t="s">
        <v>155</v>
      </c>
      <c r="Y7" s="49" t="s">
        <v>13</v>
      </c>
      <c r="Z7" s="65" t="s">
        <v>158</v>
      </c>
      <c r="AA7" s="48" t="s">
        <v>174</v>
      </c>
      <c r="AB7" s="48" t="s">
        <v>209</v>
      </c>
      <c r="AC7" s="48" t="s">
        <v>175</v>
      </c>
      <c r="AE7" s="33"/>
      <c r="AH7" s="135" t="s">
        <v>54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G8" s="55">
        <f t="shared" si="1"/>
        <v>0.52173913043478259</v>
      </c>
      <c r="P8" s="80" t="s">
        <v>54</v>
      </c>
      <c r="Q8" s="68">
        <f t="shared" ref="Q8:Q23" si="4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5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6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7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8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9">AB8-AA8</f>
        <v>4.3690987790844828E-3</v>
      </c>
      <c r="AE8" s="69">
        <f>Table1[[#This Row],[Points]]/($Q$5-Table1[[#This Row],[Missed Games]])</f>
        <v>0.41176470588235292</v>
      </c>
      <c r="AF8" s="41"/>
      <c r="AH8" s="136" t="s">
        <v>58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G9" s="55">
        <f t="shared" si="1"/>
        <v>0.41176470588235292</v>
      </c>
      <c r="P9" s="82" t="s">
        <v>58</v>
      </c>
      <c r="Q9" s="72">
        <f t="shared" si="4"/>
        <v>9</v>
      </c>
      <c r="R9" s="73">
        <f>Table1[[#This Row],[Points]]/($Q$5-Table1[[#This Row],[Missed Games]])</f>
        <v>0.6</v>
      </c>
      <c r="S9" s="74">
        <f t="shared" si="5"/>
        <v>6</v>
      </c>
      <c r="T9" s="75">
        <f>Table1[[#This Row],[Finishes]]/($Q$5-Table1[[#This Row],[Missed Games]])</f>
        <v>0.4</v>
      </c>
      <c r="U9" s="74">
        <f t="shared" si="6"/>
        <v>3</v>
      </c>
      <c r="V9" s="75">
        <f>Table1[[#This Row],[Midranges]]/($Q$5-Table1[[#This Row],[Missed Games]])</f>
        <v>0.2</v>
      </c>
      <c r="W9" s="74">
        <f t="shared" si="7"/>
        <v>0</v>
      </c>
      <c r="X9" s="75">
        <f>Table1[[#This Row],[Threes]]/($Q$5-Table1[[#This Row],[Missed Games]])</f>
        <v>0</v>
      </c>
      <c r="Y9" s="82" t="s">
        <v>39</v>
      </c>
      <c r="Z9" s="83">
        <f t="shared" si="8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9"/>
        <v>1.7726284466088246E-3</v>
      </c>
      <c r="AE9" s="73">
        <f>Table1[[#This Row],[Points]]/($Q$5-Table1[[#This Row],[Missed Games]])</f>
        <v>0.6</v>
      </c>
      <c r="AF9" s="41"/>
      <c r="AH9" s="135" t="s">
        <v>60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G10" s="55">
        <f t="shared" si="1"/>
        <v>0.61290322580645162</v>
      </c>
      <c r="P10" s="80" t="s">
        <v>60</v>
      </c>
      <c r="Q10" s="68">
        <f t="shared" si="4"/>
        <v>44</v>
      </c>
      <c r="R10" s="69">
        <f>Table1[[#This Row],[Points]]/($Q$5-Table1[[#This Row],[Missed Games]])</f>
        <v>3.1428571428571428</v>
      </c>
      <c r="S10" s="70">
        <f t="shared" si="5"/>
        <v>43</v>
      </c>
      <c r="T10" s="71">
        <f>Table1[[#This Row],[Finishes]]/($Q$5-Table1[[#This Row],[Missed Games]])</f>
        <v>3.0714285714285716</v>
      </c>
      <c r="U10" s="70">
        <f t="shared" si="6"/>
        <v>1</v>
      </c>
      <c r="V10" s="71">
        <f>Table1[[#This Row],[Midranges]]/($Q$5-Table1[[#This Row],[Missed Games]])</f>
        <v>7.1428571428571425E-2</v>
      </c>
      <c r="W10" s="70">
        <f t="shared" si="7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8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9"/>
        <v>3.1505089199093839E-2</v>
      </c>
      <c r="AE10" s="69">
        <f>Table1[[#This Row],[Points]]/($Q$5-Table1[[#This Row],[Missed Games]])</f>
        <v>3.1428571428571428</v>
      </c>
      <c r="AF10" s="41"/>
      <c r="AH10" s="136" t="s">
        <v>63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10">C11-D11-F11</f>
        <v>10</v>
      </c>
      <c r="F11" s="3">
        <f>MIN('1005'!$L$3:$L$5)</f>
        <v>3</v>
      </c>
      <c r="G11" s="55">
        <f t="shared" si="1"/>
        <v>0.5</v>
      </c>
      <c r="P11" s="82" t="s">
        <v>63</v>
      </c>
      <c r="Q11" s="72">
        <f t="shared" si="4"/>
        <v>45</v>
      </c>
      <c r="R11" s="73">
        <f>Table1[[#This Row],[Points]]/($Q$5-Table1[[#This Row],[Missed Games]])</f>
        <v>2.8125</v>
      </c>
      <c r="S11" s="74">
        <f t="shared" si="5"/>
        <v>42</v>
      </c>
      <c r="T11" s="75">
        <f>Table1[[#This Row],[Finishes]]/($Q$5-Table1[[#This Row],[Missed Games]])</f>
        <v>2.625</v>
      </c>
      <c r="U11" s="74">
        <f t="shared" si="6"/>
        <v>3</v>
      </c>
      <c r="V11" s="75">
        <f>Table1[[#This Row],[Midranges]]/($Q$5-Table1[[#This Row],[Missed Games]])</f>
        <v>0.1875</v>
      </c>
      <c r="W11" s="74">
        <f t="shared" si="7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8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9"/>
        <v>1.1493409652353848E-2</v>
      </c>
      <c r="AE11" s="73">
        <f>Table1[[#This Row],[Points]]/($Q$5-Table1[[#This Row],[Missed Games]])</f>
        <v>2.8125</v>
      </c>
      <c r="AH11" s="136" t="s">
        <v>66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1">C12-D12-F12</f>
        <v>6</v>
      </c>
      <c r="F12" s="3">
        <f>MIN('1505'!$L$3:$L$5)</f>
        <v>1</v>
      </c>
      <c r="G12" s="55">
        <f t="shared" si="1"/>
        <v>0.65</v>
      </c>
      <c r="P12" s="82" t="s">
        <v>66</v>
      </c>
      <c r="Q12" s="72">
        <f t="shared" si="4"/>
        <v>35</v>
      </c>
      <c r="R12" s="73">
        <f>Table1[[#This Row],[Points]]/($Q$5-Table1[[#This Row],[Missed Games]])</f>
        <v>2.0588235294117645</v>
      </c>
      <c r="S12" s="74">
        <f t="shared" si="5"/>
        <v>10</v>
      </c>
      <c r="T12" s="75">
        <f>Table1[[#This Row],[Finishes]]/($Q$5-Table1[[#This Row],[Missed Games]])</f>
        <v>0.58823529411764708</v>
      </c>
      <c r="U12" s="74">
        <f t="shared" si="6"/>
        <v>13</v>
      </c>
      <c r="V12" s="75">
        <f>Table1[[#This Row],[Midranges]]/($Q$5-Table1[[#This Row],[Missed Games]])</f>
        <v>0.76470588235294112</v>
      </c>
      <c r="W12" s="74">
        <f t="shared" si="7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8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9"/>
        <v>2.81834353850643E-2</v>
      </c>
      <c r="AE12" s="73">
        <f>Table1[[#This Row],[Points]]/($Q$5-Table1[[#This Row],[Missed Games]])</f>
        <v>2.0588235294117645</v>
      </c>
      <c r="AH12" s="136" t="s">
        <v>69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2">C13-D13-F13</f>
        <v>7</v>
      </c>
      <c r="F13" s="3">
        <f>MIN('1605'!$L$3:$L$5)</f>
        <v>5</v>
      </c>
      <c r="G13" s="55">
        <f t="shared" si="1"/>
        <v>0.52</v>
      </c>
      <c r="P13" s="82" t="s">
        <v>69</v>
      </c>
      <c r="Q13" s="72">
        <f t="shared" si="4"/>
        <v>16</v>
      </c>
      <c r="R13" s="73">
        <f>Table1[[#This Row],[Points]]/($Q$5-Table1[[#This Row],[Missed Games]])</f>
        <v>1.1428571428571428</v>
      </c>
      <c r="S13" s="74">
        <f t="shared" si="5"/>
        <v>9</v>
      </c>
      <c r="T13" s="75">
        <f>Table1[[#This Row],[Finishes]]/($Q$5-Table1[[#This Row],[Missed Games]])</f>
        <v>0.6428571428571429</v>
      </c>
      <c r="U13" s="74">
        <f t="shared" si="6"/>
        <v>7</v>
      </c>
      <c r="V13" s="75">
        <f>Table1[[#This Row],[Midranges]]/($Q$5-Table1[[#This Row],[Missed Games]])</f>
        <v>0.5</v>
      </c>
      <c r="W13" s="74">
        <f t="shared" si="7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8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9"/>
        <v>-4.6297073517602233E-2</v>
      </c>
      <c r="AE13" s="73">
        <f>Table1[[#This Row],[Points]]/($Q$5-Table1[[#This Row],[Missed Games]])</f>
        <v>1.1428571428571428</v>
      </c>
      <c r="AH13" s="137" t="s">
        <v>73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3">C14-D14-F14</f>
        <v>5</v>
      </c>
      <c r="F14" s="3">
        <f>MIN('1705'!$L$3:$L$5)</f>
        <v>2</v>
      </c>
      <c r="G14" s="55">
        <f t="shared" si="1"/>
        <v>0.46153846153846156</v>
      </c>
      <c r="P14" s="84" t="s">
        <v>73</v>
      </c>
      <c r="Q14" s="76">
        <f t="shared" si="4"/>
        <v>27</v>
      </c>
      <c r="R14" s="77">
        <f>Table1[[#This Row],[Points]]/($Q$5-Table1[[#This Row],[Missed Games]])</f>
        <v>1.588235294117647</v>
      </c>
      <c r="S14" s="78">
        <f t="shared" si="5"/>
        <v>5</v>
      </c>
      <c r="T14" s="79">
        <f>Table1[[#This Row],[Finishes]]/($Q$5-Table1[[#This Row],[Missed Games]])</f>
        <v>0.29411764705882354</v>
      </c>
      <c r="U14" s="78">
        <f t="shared" si="6"/>
        <v>2</v>
      </c>
      <c r="V14" s="79">
        <f>Table1[[#This Row],[Midranges]]/($Q$5-Table1[[#This Row],[Missed Games]])</f>
        <v>0.11764705882352941</v>
      </c>
      <c r="W14" s="78">
        <f t="shared" si="7"/>
        <v>10</v>
      </c>
      <c r="X14" s="79">
        <f>Table1[[#This Row],[Threes]]/($Q$5-Table1[[#This Row],[Missed Games]])</f>
        <v>0.58823529411764708</v>
      </c>
      <c r="Y14" s="84" t="s">
        <v>56</v>
      </c>
      <c r="Z14" s="85">
        <f t="shared" si="8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9"/>
        <v>9.4892282723480284E-3</v>
      </c>
      <c r="AE14" s="77">
        <f>Table1[[#This Row],[Points]]/($Q$5-Table1[[#This Row],[Missed Games]])</f>
        <v>1.588235294117647</v>
      </c>
      <c r="AH14" s="137" t="s">
        <v>76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4">C15-D15-F15</f>
        <v>2</v>
      </c>
      <c r="F15" s="3">
        <f>MIN('2205'!$L$3:$L$5)</f>
        <v>1</v>
      </c>
      <c r="G15" s="55">
        <f t="shared" si="1"/>
        <v>0.8</v>
      </c>
      <c r="P15" s="84" t="s">
        <v>76</v>
      </c>
      <c r="Q15" s="76">
        <f t="shared" si="4"/>
        <v>24</v>
      </c>
      <c r="R15" s="77">
        <f>Table1[[#This Row],[Points]]/($Q$5-Table1[[#This Row],[Missed Games]])</f>
        <v>1.411764705882353</v>
      </c>
      <c r="S15" s="78">
        <f t="shared" si="5"/>
        <v>7</v>
      </c>
      <c r="T15" s="79">
        <f>Table1[[#This Row],[Finishes]]/($Q$5-Table1[[#This Row],[Missed Games]])</f>
        <v>0.41176470588235292</v>
      </c>
      <c r="U15" s="78">
        <f t="shared" si="6"/>
        <v>17</v>
      </c>
      <c r="V15" s="79">
        <f>Table1[[#This Row],[Midranges]]/($Q$5-Table1[[#This Row],[Missed Games]])</f>
        <v>1</v>
      </c>
      <c r="W15" s="78">
        <f t="shared" si="7"/>
        <v>0</v>
      </c>
      <c r="X15" s="79">
        <f>Table1[[#This Row],[Threes]]/($Q$5-Table1[[#This Row],[Missed Games]])</f>
        <v>0</v>
      </c>
      <c r="Y15" s="84" t="s">
        <v>56</v>
      </c>
      <c r="Z15" s="85">
        <f t="shared" si="8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9"/>
        <v>-5.6729918786567468E-2</v>
      </c>
      <c r="AE15" s="77">
        <f>Table1[[#This Row],[Points]]/($Q$5-Table1[[#This Row],[Missed Games]])</f>
        <v>1.411764705882353</v>
      </c>
      <c r="AH15" s="135" t="s">
        <v>78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5">C16-D16-F16</f>
        <v>4</v>
      </c>
      <c r="F16" s="3">
        <f>MIN('2305'!$L$3:$L$5)</f>
        <v>1</v>
      </c>
      <c r="G16" s="55">
        <f t="shared" si="1"/>
        <v>0.6875</v>
      </c>
      <c r="P16" s="80" t="s">
        <v>78</v>
      </c>
      <c r="Q16" s="68">
        <f t="shared" si="4"/>
        <v>38</v>
      </c>
      <c r="R16" s="69">
        <f>Table1[[#This Row],[Points]]/($Q$5-Table1[[#This Row],[Missed Games]])</f>
        <v>2.5333333333333332</v>
      </c>
      <c r="S16" s="70">
        <f t="shared" si="5"/>
        <v>7</v>
      </c>
      <c r="T16" s="71">
        <f>Table1[[#This Row],[Finishes]]/($Q$5-Table1[[#This Row],[Missed Games]])</f>
        <v>0.46666666666666667</v>
      </c>
      <c r="U16" s="70">
        <f t="shared" si="6"/>
        <v>25</v>
      </c>
      <c r="V16" s="71">
        <f>Table1[[#This Row],[Midranges]]/($Q$5-Table1[[#This Row],[Missed Games]])</f>
        <v>1.6666666666666667</v>
      </c>
      <c r="W16" s="70">
        <f t="shared" si="7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8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9"/>
        <v>1.5607021054812084E-2</v>
      </c>
      <c r="AE16" s="69">
        <f>Table1[[#This Row],[Points]]/($Q$5-Table1[[#This Row],[Missed Games]])</f>
        <v>2.5333333333333332</v>
      </c>
      <c r="AH16" s="135" t="s">
        <v>79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6">C17-D17-F17</f>
        <v>4</v>
      </c>
      <c r="F17" s="3">
        <f>MIN('2405'!$L$3:$L$5)</f>
        <v>0</v>
      </c>
      <c r="G17" s="55">
        <f t="shared" si="1"/>
        <v>0.5</v>
      </c>
      <c r="P17" s="80" t="s">
        <v>79</v>
      </c>
      <c r="Q17" s="68">
        <f t="shared" si="4"/>
        <v>14</v>
      </c>
      <c r="R17" s="69">
        <f>Table1[[#This Row],[Points]]/($Q$5-Table1[[#This Row],[Missed Games]])</f>
        <v>0.875</v>
      </c>
      <c r="S17" s="70">
        <f t="shared" si="5"/>
        <v>2</v>
      </c>
      <c r="T17" s="71">
        <f>Table1[[#This Row],[Finishes]]/($Q$5-Table1[[#This Row],[Missed Games]])</f>
        <v>0.125</v>
      </c>
      <c r="U17" s="70">
        <f t="shared" si="6"/>
        <v>10</v>
      </c>
      <c r="V17" s="71">
        <f>Table1[[#This Row],[Midranges]]/($Q$5-Table1[[#This Row],[Missed Games]])</f>
        <v>0.625</v>
      </c>
      <c r="W17" s="70">
        <f t="shared" si="7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8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9"/>
        <v>1.9965545661657775E-2</v>
      </c>
      <c r="AE17" s="69">
        <f>Table1[[#This Row],[Points]]/($Q$5-Table1[[#This Row],[Missed Games]])</f>
        <v>0.875</v>
      </c>
      <c r="AH17" s="135" t="s">
        <v>183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G18" s="66"/>
      <c r="P18" s="80" t="s">
        <v>183</v>
      </c>
      <c r="Q18" s="68">
        <f t="shared" si="4"/>
        <v>16</v>
      </c>
      <c r="R18" s="69">
        <f>Table1[[#This Row],[Points]]/($Q$5-Table1[[#This Row],[Missed Games]])</f>
        <v>1.0666666666666667</v>
      </c>
      <c r="S18" s="70">
        <f t="shared" si="5"/>
        <v>8</v>
      </c>
      <c r="T18" s="71">
        <f>Table1[[#This Row],[Finishes]]/($Q$5-Table1[[#This Row],[Missed Games]])</f>
        <v>0.53333333333333333</v>
      </c>
      <c r="U18" s="70">
        <f t="shared" si="6"/>
        <v>2</v>
      </c>
      <c r="V18" s="71">
        <f>Table1[[#This Row],[Midranges]]/($Q$5-Table1[[#This Row],[Missed Games]])</f>
        <v>0.13333333333333333</v>
      </c>
      <c r="W18" s="70">
        <f t="shared" si="7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8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9"/>
        <v>2.9951791611016257E-3</v>
      </c>
      <c r="AE18" s="69">
        <f>Table1[[#This Row],[Points]]/($Q$5-Table1[[#This Row],[Missed Games]])</f>
        <v>1.0666666666666667</v>
      </c>
      <c r="AH18" s="137" t="s">
        <v>182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182</v>
      </c>
      <c r="Q19" s="76">
        <f t="shared" si="4"/>
        <v>18</v>
      </c>
      <c r="R19" s="77">
        <f>Table1[[#This Row],[Points]]/($Q$5-Table1[[#This Row],[Missed Games]])</f>
        <v>1.0588235294117647</v>
      </c>
      <c r="S19" s="78">
        <f t="shared" si="5"/>
        <v>7</v>
      </c>
      <c r="T19" s="79">
        <f>Table1[[#This Row],[Finishes]]/($Q$5-Table1[[#This Row],[Missed Games]])</f>
        <v>0.41176470588235292</v>
      </c>
      <c r="U19" s="78">
        <f t="shared" si="6"/>
        <v>11</v>
      </c>
      <c r="V19" s="79">
        <f>Table1[[#This Row],[Midranges]]/($Q$5-Table1[[#This Row],[Missed Games]])</f>
        <v>0.6470588235294118</v>
      </c>
      <c r="W19" s="78">
        <f t="shared" si="7"/>
        <v>0</v>
      </c>
      <c r="X19" s="79">
        <f>Table1[[#This Row],[Threes]]/($Q$5-Table1[[#This Row],[Missed Games]])</f>
        <v>0</v>
      </c>
      <c r="Y19" s="84" t="s">
        <v>56</v>
      </c>
      <c r="Z19" s="85">
        <f t="shared" si="8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9"/>
        <v>1.2354249939074385E-2</v>
      </c>
      <c r="AE19" s="77">
        <f>Table1[[#This Row],[Points]]/($Q$5-Table1[[#This Row],[Missed Games]])</f>
        <v>1.0588235294117647</v>
      </c>
      <c r="AH19" s="137" t="s">
        <v>83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83</v>
      </c>
      <c r="Q20" s="76">
        <f t="shared" si="4"/>
        <v>34</v>
      </c>
      <c r="R20" s="77">
        <f>Table1[[#This Row],[Points]]/($Q$5-Table1[[#This Row],[Missed Games]])</f>
        <v>2.4285714285714284</v>
      </c>
      <c r="S20" s="78">
        <f t="shared" si="5"/>
        <v>20</v>
      </c>
      <c r="T20" s="79">
        <f>Table1[[#This Row],[Finishes]]/($Q$5-Table1[[#This Row],[Missed Games]])</f>
        <v>1.4285714285714286</v>
      </c>
      <c r="U20" s="78">
        <f t="shared" si="6"/>
        <v>8</v>
      </c>
      <c r="V20" s="79">
        <f>Table1[[#This Row],[Midranges]]/($Q$5-Table1[[#This Row],[Missed Games]])</f>
        <v>0.5714285714285714</v>
      </c>
      <c r="W20" s="78">
        <f t="shared" si="7"/>
        <v>3</v>
      </c>
      <c r="X20" s="79">
        <f>Table1[[#This Row],[Threes]]/($Q$5-Table1[[#This Row],[Missed Games]])</f>
        <v>0.21428571428571427</v>
      </c>
      <c r="Y20" s="84" t="s">
        <v>56</v>
      </c>
      <c r="Z20" s="85">
        <f t="shared" si="8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9"/>
        <v>-2.1564350698229331E-2</v>
      </c>
      <c r="AE20" s="77">
        <f>Table1[[#This Row],[Points]]/($Q$5-Table1[[#This Row],[Missed Games]])</f>
        <v>2.4285714285714284</v>
      </c>
      <c r="AH20" s="136" t="s">
        <v>84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84</v>
      </c>
      <c r="Q21" s="72">
        <f t="shared" si="4"/>
        <v>2</v>
      </c>
      <c r="R21" s="73">
        <f>Table1[[#This Row],[Points]]/($Q$5-Table1[[#This Row],[Missed Games]])</f>
        <v>0.11764705882352941</v>
      </c>
      <c r="S21" s="74">
        <f t="shared" si="5"/>
        <v>2</v>
      </c>
      <c r="T21" s="75">
        <f>Table1[[#This Row],[Finishes]]/($Q$5-Table1[[#This Row],[Missed Games]])</f>
        <v>0.11764705882352941</v>
      </c>
      <c r="U21" s="74">
        <f t="shared" si="6"/>
        <v>0</v>
      </c>
      <c r="V21" s="75">
        <f>Table1[[#This Row],[Midranges]]/($Q$5-Table1[[#This Row],[Missed Games]])</f>
        <v>0</v>
      </c>
      <c r="W21" s="74">
        <f t="shared" si="7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8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9"/>
        <v>-2.1720549220547287E-2</v>
      </c>
      <c r="AE21" s="73">
        <f>Table1[[#This Row],[Points]]/($Q$5-Table1[[#This Row],[Missed Games]])</f>
        <v>0.11764705882352941</v>
      </c>
      <c r="AH21" s="137" t="s">
        <v>85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85</v>
      </c>
      <c r="Q22" s="76">
        <f t="shared" si="4"/>
        <v>11</v>
      </c>
      <c r="R22" s="77">
        <f>Table1[[#This Row],[Points]]/($Q$5-Table1[[#This Row],[Missed Games]])</f>
        <v>0.6470588235294118</v>
      </c>
      <c r="S22" s="78">
        <f t="shared" si="5"/>
        <v>4</v>
      </c>
      <c r="T22" s="79">
        <f>Table1[[#This Row],[Finishes]]/($Q$5-Table1[[#This Row],[Missed Games]])</f>
        <v>0.23529411764705882</v>
      </c>
      <c r="U22" s="78">
        <f t="shared" si="6"/>
        <v>5</v>
      </c>
      <c r="V22" s="79">
        <f>Table1[[#This Row],[Midranges]]/($Q$5-Table1[[#This Row],[Missed Games]])</f>
        <v>0.29411764705882354</v>
      </c>
      <c r="W22" s="78">
        <f t="shared" si="7"/>
        <v>1</v>
      </c>
      <c r="X22" s="79">
        <f>Table1[[#This Row],[Threes]]/($Q$5-Table1[[#This Row],[Missed Games]])</f>
        <v>5.8823529411764705E-2</v>
      </c>
      <c r="Y22" s="84" t="s">
        <v>56</v>
      </c>
      <c r="Z22" s="85">
        <f t="shared" si="8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9"/>
        <v>5.1211373352635543E-3</v>
      </c>
      <c r="AE22" s="77">
        <f>Table1[[#This Row],[Points]]/($Q$5-Table1[[#This Row],[Missed Games]])</f>
        <v>0.6470588235294118</v>
      </c>
      <c r="AH22" s="137" t="s">
        <v>105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105</v>
      </c>
      <c r="Q23" s="76">
        <f t="shared" si="4"/>
        <v>5</v>
      </c>
      <c r="R23" s="77">
        <f>Table1[[#This Row],[Points]]/($Q$5-Table1[[#This Row],[Missed Games]])</f>
        <v>0.3125</v>
      </c>
      <c r="S23" s="78">
        <f t="shared" si="5"/>
        <v>3</v>
      </c>
      <c r="T23" s="79">
        <f>Table1[[#This Row],[Finishes]]/($Q$5-Table1[[#This Row],[Missed Games]])</f>
        <v>0.1875</v>
      </c>
      <c r="U23" s="78">
        <f t="shared" si="6"/>
        <v>2</v>
      </c>
      <c r="V23" s="79">
        <f>Table1[[#This Row],[Midranges]]/($Q$5-Table1[[#This Row],[Missed Games]])</f>
        <v>0.125</v>
      </c>
      <c r="W23" s="78">
        <f t="shared" si="7"/>
        <v>0</v>
      </c>
      <c r="X23" s="79">
        <f>Table1[[#This Row],[Threes]]/($Q$5-Table1[[#This Row],[Missed Games]])</f>
        <v>0</v>
      </c>
      <c r="Y23" s="86" t="s">
        <v>56</v>
      </c>
      <c r="Z23" s="85">
        <f t="shared" si="8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9"/>
        <v>3.4558879384837624E-3</v>
      </c>
      <c r="AE23" s="77">
        <f>Table1[[#This Row],[Points]]/($Q$5-Table1[[#This Row],[Missed Games]])</f>
        <v>0.3125</v>
      </c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171</v>
      </c>
      <c r="Q26" s="1">
        <v>2</v>
      </c>
      <c r="AA26" s="3" t="s">
        <v>211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136</v>
      </c>
      <c r="J28" s="5"/>
      <c r="K28" s="5"/>
      <c r="L28" s="5"/>
      <c r="M28" s="5"/>
      <c r="N28" s="5"/>
      <c r="P28" s="31" t="s">
        <v>95</v>
      </c>
      <c r="Q28" s="32" t="s">
        <v>8</v>
      </c>
      <c r="R28" s="31" t="s">
        <v>96</v>
      </c>
      <c r="S28" s="33" t="s">
        <v>9</v>
      </c>
      <c r="T28" s="34" t="s">
        <v>91</v>
      </c>
      <c r="U28" s="35" t="s">
        <v>10</v>
      </c>
      <c r="V28" s="34" t="s">
        <v>91</v>
      </c>
      <c r="W28" s="33" t="s">
        <v>11</v>
      </c>
      <c r="X28" s="34" t="s">
        <v>91</v>
      </c>
      <c r="Y28" s="5" t="s">
        <v>158</v>
      </c>
      <c r="AA28" s="31" t="s">
        <v>95</v>
      </c>
      <c r="AB28" s="32" t="s">
        <v>8</v>
      </c>
      <c r="AC28" s="31" t="s">
        <v>96</v>
      </c>
      <c r="AD28" s="33" t="s">
        <v>9</v>
      </c>
      <c r="AE28" s="34" t="s">
        <v>91</v>
      </c>
      <c r="AF28" s="35" t="s">
        <v>10</v>
      </c>
      <c r="AG28" s="34" t="s">
        <v>91</v>
      </c>
      <c r="AH28" s="33" t="s">
        <v>11</v>
      </c>
      <c r="AI28" s="34" t="s">
        <v>91</v>
      </c>
      <c r="AJ28" s="5" t="s">
        <v>158</v>
      </c>
    </row>
    <row r="29" spans="2:38" ht="14.25" customHeight="1" x14ac:dyDescent="0.45">
      <c r="H29" s="5"/>
      <c r="I29" t="s">
        <v>137</v>
      </c>
      <c r="N29" s="43"/>
      <c r="O29" s="43"/>
      <c r="P29" s="30" t="s">
        <v>54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54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138</v>
      </c>
      <c r="P30" s="30" t="s">
        <v>58</v>
      </c>
      <c r="Q30" s="44">
        <f>'2404'!R4+'2604'!R4</f>
        <v>0</v>
      </c>
      <c r="R30" s="29">
        <f t="shared" ref="R30:R44" si="17">Q30/(Q$26-Y30)</f>
        <v>0</v>
      </c>
      <c r="S30" s="27">
        <f>'2404'!S4+'2604'!S4</f>
        <v>0</v>
      </c>
      <c r="T30" s="28">
        <f t="shared" ref="T30:T44" si="18">S30/($Q$26-Y30)</f>
        <v>0</v>
      </c>
      <c r="U30" s="27">
        <f>'2404'!T4+'2604'!T4</f>
        <v>0</v>
      </c>
      <c r="V30" s="28">
        <f t="shared" ref="V30:V44" si="19">U30/($Q$26-Y30)</f>
        <v>0</v>
      </c>
      <c r="W30" s="27">
        <f>'2404'!U4+'2604'!U4</f>
        <v>0</v>
      </c>
      <c r="X30" s="28">
        <f t="shared" ref="X30:X44" si="20">W30/($Q$26-Y30)</f>
        <v>0</v>
      </c>
      <c r="Y30" s="40">
        <v>1</v>
      </c>
      <c r="AA30" s="30" t="s">
        <v>58</v>
      </c>
      <c r="AB30" s="44">
        <f>'1505'!$R4+'1605'!$R4+'1705'!$R4</f>
        <v>3</v>
      </c>
      <c r="AC30" s="29">
        <f t="shared" ref="AC30:AC44" si="21">AB30/(AB$26-AJ30)</f>
        <v>1</v>
      </c>
      <c r="AD30" s="27">
        <f>'1505'!$S4+'1605'!$S4+'1705'!$S4</f>
        <v>0</v>
      </c>
      <c r="AE30" s="28">
        <f t="shared" ref="AE30:AE44" si="22">AD30/($Q$26-AJ30)</f>
        <v>0</v>
      </c>
      <c r="AF30" s="27">
        <f>'1505'!$T4+'1605'!$T4+'1705'!$T4</f>
        <v>3</v>
      </c>
      <c r="AG30" s="28">
        <f t="shared" ref="AG30:AG44" si="23">AF30/($Q$26-AJ30)</f>
        <v>1.5</v>
      </c>
      <c r="AH30" s="27">
        <f>'1505'!$U4+'1605'!$U4+'1705'!$U4</f>
        <v>0</v>
      </c>
      <c r="AI30" s="28">
        <f t="shared" ref="AI30:AI44" si="24">AH30/($Q$26-AJ30)</f>
        <v>0</v>
      </c>
      <c r="AJ30" s="40">
        <v>0</v>
      </c>
    </row>
    <row r="31" spans="2:38" ht="14.25" customHeight="1" x14ac:dyDescent="0.45">
      <c r="H31" s="5"/>
      <c r="I31" t="s">
        <v>139</v>
      </c>
      <c r="P31" s="30" t="s">
        <v>60</v>
      </c>
      <c r="Q31" s="44">
        <f>'2404'!R5+'2604'!R5</f>
        <v>3</v>
      </c>
      <c r="R31" s="29">
        <f t="shared" si="17"/>
        <v>1.5</v>
      </c>
      <c r="S31" s="27">
        <f>'2404'!S5+'2604'!S5</f>
        <v>3</v>
      </c>
      <c r="T31" s="28">
        <f t="shared" si="18"/>
        <v>1.5</v>
      </c>
      <c r="U31" s="27">
        <f>'2404'!T5+'2604'!T5</f>
        <v>0</v>
      </c>
      <c r="V31" s="28">
        <f t="shared" si="19"/>
        <v>0</v>
      </c>
      <c r="W31" s="27">
        <f>'2404'!U5+'2604'!U5</f>
        <v>0</v>
      </c>
      <c r="X31" s="28">
        <f t="shared" si="20"/>
        <v>0</v>
      </c>
      <c r="Y31" s="40">
        <v>0</v>
      </c>
      <c r="AA31" s="30" t="s">
        <v>60</v>
      </c>
      <c r="AB31" s="44">
        <f>'1505'!$R5+'1605'!$R5+'1705'!$R5</f>
        <v>5</v>
      </c>
      <c r="AC31" s="29">
        <f t="shared" si="21"/>
        <v>2.5</v>
      </c>
      <c r="AD31" s="27">
        <f>'1505'!$S5+'1605'!$S5+'1705'!$S5</f>
        <v>5</v>
      </c>
      <c r="AE31" s="28">
        <f t="shared" si="22"/>
        <v>5</v>
      </c>
      <c r="AF31" s="27">
        <f>'1505'!$T5+'1605'!$T5+'1705'!$T5</f>
        <v>0</v>
      </c>
      <c r="AG31" s="28">
        <f t="shared" si="23"/>
        <v>0</v>
      </c>
      <c r="AH31" s="27">
        <f>'1505'!$U5+'1605'!$U5+'1705'!$U5</f>
        <v>0</v>
      </c>
      <c r="AI31" s="28">
        <f t="shared" si="24"/>
        <v>0</v>
      </c>
      <c r="AJ31" s="40">
        <v>1</v>
      </c>
    </row>
    <row r="32" spans="2:38" ht="14.25" customHeight="1" x14ac:dyDescent="0.45">
      <c r="I32" t="s">
        <v>140</v>
      </c>
      <c r="N32" s="42"/>
      <c r="P32" s="30" t="s">
        <v>63</v>
      </c>
      <c r="Q32" s="44">
        <f>'2404'!R6+'2604'!R6</f>
        <v>3</v>
      </c>
      <c r="R32" s="29">
        <f t="shared" si="17"/>
        <v>1.5</v>
      </c>
      <c r="S32" s="27">
        <f>'2404'!S6+'2604'!S6</f>
        <v>3</v>
      </c>
      <c r="T32" s="28">
        <f t="shared" si="18"/>
        <v>1.5</v>
      </c>
      <c r="U32" s="27">
        <f>'2404'!T6+'2604'!T6</f>
        <v>0</v>
      </c>
      <c r="V32" s="28">
        <f t="shared" si="19"/>
        <v>0</v>
      </c>
      <c r="W32" s="27">
        <f>'2404'!U6+'2604'!U6</f>
        <v>0</v>
      </c>
      <c r="X32" s="28">
        <f t="shared" si="20"/>
        <v>0</v>
      </c>
      <c r="Y32" s="40">
        <v>0</v>
      </c>
      <c r="AA32" s="30" t="s">
        <v>63</v>
      </c>
      <c r="AB32" s="44">
        <f>'1505'!$R6+'1605'!$R6+'1705'!$R6</f>
        <v>10</v>
      </c>
      <c r="AC32" s="29">
        <f t="shared" si="21"/>
        <v>3.3333333333333335</v>
      </c>
      <c r="AD32" s="27">
        <f>'1505'!$S6+'1605'!$S6+'1705'!$S6</f>
        <v>9</v>
      </c>
      <c r="AE32" s="28">
        <f t="shared" si="22"/>
        <v>4.5</v>
      </c>
      <c r="AF32" s="27">
        <f>'1505'!$T6+'1605'!$T6+'1705'!$T6</f>
        <v>1</v>
      </c>
      <c r="AG32" s="28">
        <f t="shared" si="23"/>
        <v>0.5</v>
      </c>
      <c r="AH32" s="27">
        <f>'1505'!$U6+'1605'!$U6+'1705'!$U6</f>
        <v>0</v>
      </c>
      <c r="AI32" s="28">
        <f t="shared" si="24"/>
        <v>0</v>
      </c>
      <c r="AJ32" s="40">
        <v>0</v>
      </c>
    </row>
    <row r="33" spans="8:36" ht="14.25" customHeight="1" x14ac:dyDescent="0.45">
      <c r="I33" t="s">
        <v>141</v>
      </c>
      <c r="P33" s="30" t="s">
        <v>66</v>
      </c>
      <c r="Q33" s="44">
        <f>'2404'!R7+'2604'!R7</f>
        <v>1</v>
      </c>
      <c r="R33" s="29">
        <f t="shared" si="17"/>
        <v>0.5</v>
      </c>
      <c r="S33" s="27">
        <f>'2404'!S7+'2604'!S7</f>
        <v>1</v>
      </c>
      <c r="T33" s="28">
        <f t="shared" si="18"/>
        <v>0.5</v>
      </c>
      <c r="U33" s="27">
        <f>'2404'!T7+'2604'!T7</f>
        <v>0</v>
      </c>
      <c r="V33" s="28">
        <f t="shared" si="19"/>
        <v>0</v>
      </c>
      <c r="W33" s="27">
        <f>'2404'!U7+'2604'!U7</f>
        <v>0</v>
      </c>
      <c r="X33" s="28">
        <f t="shared" si="20"/>
        <v>0</v>
      </c>
      <c r="Y33" s="40">
        <v>0</v>
      </c>
      <c r="AA33" s="30" t="s">
        <v>66</v>
      </c>
      <c r="AB33" s="44">
        <f>'1505'!$R7+'1605'!$R7+'1705'!$R7</f>
        <v>9</v>
      </c>
      <c r="AC33" s="29">
        <f t="shared" si="21"/>
        <v>3</v>
      </c>
      <c r="AD33" s="27">
        <f>'1505'!$S7+'1605'!$S7+'1705'!$S7</f>
        <v>3</v>
      </c>
      <c r="AE33" s="28">
        <f t="shared" si="22"/>
        <v>1.5</v>
      </c>
      <c r="AF33" s="27">
        <f>'1505'!$T7+'1605'!$T7+'1705'!$T7</f>
        <v>0</v>
      </c>
      <c r="AG33" s="28">
        <f t="shared" si="23"/>
        <v>0</v>
      </c>
      <c r="AH33" s="27">
        <f>'1505'!$U7+'1605'!$U7+'1705'!$U7</f>
        <v>3</v>
      </c>
      <c r="AI33" s="28">
        <f t="shared" si="24"/>
        <v>1.5</v>
      </c>
      <c r="AJ33" s="40">
        <v>0</v>
      </c>
    </row>
    <row r="34" spans="8:36" ht="14.25" customHeight="1" x14ac:dyDescent="0.45">
      <c r="I34" t="s">
        <v>142</v>
      </c>
      <c r="P34" s="30" t="s">
        <v>69</v>
      </c>
      <c r="Q34" s="44">
        <f>'2404'!R8+'2604'!R8</f>
        <v>2</v>
      </c>
      <c r="R34" s="29">
        <f t="shared" si="17"/>
        <v>1</v>
      </c>
      <c r="S34" s="27">
        <f>'2404'!S8+'2604'!S8</f>
        <v>2</v>
      </c>
      <c r="T34" s="28">
        <f t="shared" si="18"/>
        <v>1</v>
      </c>
      <c r="U34" s="27">
        <f>'2404'!T8+'2604'!T8</f>
        <v>0</v>
      </c>
      <c r="V34" s="28">
        <f t="shared" si="19"/>
        <v>0</v>
      </c>
      <c r="W34" s="27">
        <f>'2404'!U8+'2604'!U8</f>
        <v>0</v>
      </c>
      <c r="X34" s="28">
        <f t="shared" si="20"/>
        <v>0</v>
      </c>
      <c r="Y34" s="40">
        <v>0</v>
      </c>
      <c r="AA34" s="30" t="s">
        <v>69</v>
      </c>
      <c r="AB34" s="44">
        <f>'1505'!$R8+'1605'!$R8+'1705'!$R8</f>
        <v>2</v>
      </c>
      <c r="AC34" s="29">
        <f t="shared" si="21"/>
        <v>0.66666666666666663</v>
      </c>
      <c r="AD34" s="27">
        <f>'1505'!$S8+'1605'!$S8+'1705'!$S8</f>
        <v>1</v>
      </c>
      <c r="AE34" s="28">
        <f t="shared" si="22"/>
        <v>0.5</v>
      </c>
      <c r="AF34" s="27">
        <f>'1505'!$T8+'1605'!$T8+'1705'!$T8</f>
        <v>1</v>
      </c>
      <c r="AG34" s="28">
        <f t="shared" si="23"/>
        <v>0.5</v>
      </c>
      <c r="AH34" s="27">
        <f>'1505'!$U8+'1605'!$U8+'1705'!$U8</f>
        <v>0</v>
      </c>
      <c r="AI34" s="28">
        <f t="shared" si="24"/>
        <v>0</v>
      </c>
      <c r="AJ34" s="40">
        <v>0</v>
      </c>
    </row>
    <row r="35" spans="8:36" ht="14.25" customHeight="1" x14ac:dyDescent="0.45">
      <c r="I35" t="s">
        <v>166</v>
      </c>
      <c r="P35" s="30" t="s">
        <v>73</v>
      </c>
      <c r="Q35" s="44">
        <f>'2404'!R9+'2604'!R9</f>
        <v>0</v>
      </c>
      <c r="R35" s="29">
        <f t="shared" si="17"/>
        <v>0</v>
      </c>
      <c r="S35" s="27">
        <f>'2404'!S9+'2604'!S9</f>
        <v>0</v>
      </c>
      <c r="T35" s="28">
        <f t="shared" si="18"/>
        <v>0</v>
      </c>
      <c r="U35" s="27">
        <f>'2404'!T9+'2604'!T9</f>
        <v>0</v>
      </c>
      <c r="V35" s="28">
        <f t="shared" si="19"/>
        <v>0</v>
      </c>
      <c r="W35" s="27">
        <f>'2404'!U9+'2604'!U9</f>
        <v>0</v>
      </c>
      <c r="X35" s="28">
        <f t="shared" si="20"/>
        <v>0</v>
      </c>
      <c r="Y35" s="40">
        <v>0</v>
      </c>
      <c r="AA35" s="30" t="s">
        <v>73</v>
      </c>
      <c r="AB35" s="44">
        <f>'1505'!$R9+'1605'!$R9+'1705'!$R9</f>
        <v>6</v>
      </c>
      <c r="AC35" s="29">
        <f t="shared" si="21"/>
        <v>2</v>
      </c>
      <c r="AD35" s="27">
        <f>'1505'!$S9+'1605'!$S9+'1705'!$S9</f>
        <v>2</v>
      </c>
      <c r="AE35" s="28">
        <f t="shared" si="22"/>
        <v>1</v>
      </c>
      <c r="AF35" s="27">
        <f>'1505'!$T9+'1605'!$T9+'1705'!$T9</f>
        <v>0</v>
      </c>
      <c r="AG35" s="28">
        <f t="shared" si="23"/>
        <v>0</v>
      </c>
      <c r="AH35" s="27">
        <f>'1505'!$U9+'1605'!$U9+'1705'!$U9</f>
        <v>2</v>
      </c>
      <c r="AI35" s="28">
        <f t="shared" si="24"/>
        <v>1</v>
      </c>
      <c r="AJ35" s="40">
        <v>0</v>
      </c>
    </row>
    <row r="36" spans="8:36" ht="14.25" customHeight="1" x14ac:dyDescent="0.45">
      <c r="I36" t="s">
        <v>165</v>
      </c>
      <c r="P36" s="30" t="s">
        <v>76</v>
      </c>
      <c r="Q36" s="44">
        <f>'2404'!R10+'2604'!R10</f>
        <v>0</v>
      </c>
      <c r="R36" s="29">
        <f t="shared" si="17"/>
        <v>0</v>
      </c>
      <c r="S36" s="27">
        <f>'2404'!S10+'2604'!S10</f>
        <v>0</v>
      </c>
      <c r="T36" s="28">
        <f t="shared" si="18"/>
        <v>0</v>
      </c>
      <c r="U36" s="27">
        <f>'2404'!T10+'2604'!T10</f>
        <v>0</v>
      </c>
      <c r="V36" s="28">
        <f t="shared" si="19"/>
        <v>0</v>
      </c>
      <c r="W36" s="27">
        <f>'2404'!U10+'2604'!U10</f>
        <v>0</v>
      </c>
      <c r="X36" s="28">
        <f t="shared" si="20"/>
        <v>0</v>
      </c>
      <c r="Y36" s="40">
        <v>0</v>
      </c>
      <c r="AA36" s="30" t="s">
        <v>76</v>
      </c>
      <c r="AB36" s="44">
        <f>'1505'!$R10+'1605'!$R10+'1705'!$R10</f>
        <v>3</v>
      </c>
      <c r="AC36" s="29">
        <f t="shared" si="21"/>
        <v>1</v>
      </c>
      <c r="AD36" s="27">
        <f>'1505'!$S10+'1605'!$S10+'1705'!$S10</f>
        <v>1</v>
      </c>
      <c r="AE36" s="28">
        <f t="shared" si="22"/>
        <v>0.5</v>
      </c>
      <c r="AF36" s="27">
        <f>'1505'!$T10+'1605'!$T10+'1705'!$T10</f>
        <v>2</v>
      </c>
      <c r="AG36" s="28">
        <f t="shared" si="23"/>
        <v>1</v>
      </c>
      <c r="AH36" s="27">
        <f>'1505'!$U10+'1605'!$U10+'1705'!$U10</f>
        <v>0</v>
      </c>
      <c r="AI36" s="28">
        <f t="shared" si="24"/>
        <v>0</v>
      </c>
      <c r="AJ36" s="40">
        <v>0</v>
      </c>
    </row>
    <row r="37" spans="8:36" ht="14.25" customHeight="1" x14ac:dyDescent="0.45">
      <c r="P37" s="30" t="s">
        <v>78</v>
      </c>
      <c r="Q37" s="44">
        <f>'2404'!R11+'2604'!R11</f>
        <v>2</v>
      </c>
      <c r="R37" s="29">
        <f t="shared" si="17"/>
        <v>2</v>
      </c>
      <c r="S37" s="27">
        <f>'2404'!S11+'2604'!S11</f>
        <v>1</v>
      </c>
      <c r="T37" s="28">
        <f t="shared" si="18"/>
        <v>1</v>
      </c>
      <c r="U37" s="27">
        <f>'2404'!T11+'2604'!T11</f>
        <v>1</v>
      </c>
      <c r="V37" s="28">
        <f t="shared" si="19"/>
        <v>1</v>
      </c>
      <c r="W37" s="27">
        <f>'2404'!U11+'2604'!U11</f>
        <v>0</v>
      </c>
      <c r="X37" s="28">
        <f t="shared" si="20"/>
        <v>0</v>
      </c>
      <c r="Y37" s="40">
        <v>1</v>
      </c>
      <c r="AA37" s="30" t="s">
        <v>78</v>
      </c>
      <c r="AB37" s="44">
        <f>'1505'!$R11+'1605'!$R11+'1705'!$R11</f>
        <v>7</v>
      </c>
      <c r="AC37" s="29">
        <f t="shared" si="21"/>
        <v>2.3333333333333335</v>
      </c>
      <c r="AD37" s="27">
        <f>'1505'!$S11+'1605'!$S11+'1705'!$S11</f>
        <v>3</v>
      </c>
      <c r="AE37" s="28">
        <f t="shared" si="22"/>
        <v>1.5</v>
      </c>
      <c r="AF37" s="27">
        <f>'1505'!$T11+'1605'!$T11+'1705'!$T11</f>
        <v>4</v>
      </c>
      <c r="AG37" s="28">
        <f t="shared" si="23"/>
        <v>2</v>
      </c>
      <c r="AH37" s="27">
        <f>'1505'!$U11+'1605'!$U11+'1705'!$U11</f>
        <v>0</v>
      </c>
      <c r="AI37" s="28">
        <f t="shared" si="24"/>
        <v>0</v>
      </c>
      <c r="AJ37" s="40">
        <v>0</v>
      </c>
    </row>
    <row r="38" spans="8:36" ht="14.25" customHeight="1" x14ac:dyDescent="0.45">
      <c r="P38" s="30" t="s">
        <v>79</v>
      </c>
      <c r="Q38" s="44">
        <f>'2404'!R12+'2604'!R12</f>
        <v>0</v>
      </c>
      <c r="R38" s="29">
        <f t="shared" si="17"/>
        <v>0</v>
      </c>
      <c r="S38" s="27">
        <f>'2404'!S12+'2604'!S12</f>
        <v>0</v>
      </c>
      <c r="T38" s="28">
        <f t="shared" si="18"/>
        <v>0</v>
      </c>
      <c r="U38" s="27">
        <f>'2404'!T12+'2604'!T12</f>
        <v>0</v>
      </c>
      <c r="V38" s="28">
        <f t="shared" si="19"/>
        <v>0</v>
      </c>
      <c r="W38" s="27">
        <f>'2404'!U12+'2604'!U12</f>
        <v>0</v>
      </c>
      <c r="X38" s="28">
        <f t="shared" si="20"/>
        <v>0</v>
      </c>
      <c r="Y38" s="40">
        <v>0</v>
      </c>
      <c r="AA38" s="30" t="s">
        <v>79</v>
      </c>
      <c r="AB38" s="44">
        <f>'1505'!$R12+'1605'!$R12+'1705'!$R12</f>
        <v>2</v>
      </c>
      <c r="AC38" s="29">
        <f t="shared" si="21"/>
        <v>0.66666666666666663</v>
      </c>
      <c r="AD38" s="27">
        <f>'1505'!$S12+'1605'!$S12+'1705'!$S12</f>
        <v>0</v>
      </c>
      <c r="AE38" s="28">
        <f t="shared" si="22"/>
        <v>0</v>
      </c>
      <c r="AF38" s="27">
        <f>'1505'!$T12+'1605'!$T12+'1705'!$T12</f>
        <v>2</v>
      </c>
      <c r="AG38" s="28">
        <f t="shared" si="23"/>
        <v>1</v>
      </c>
      <c r="AH38" s="27">
        <f>'1505'!$U12+'1605'!$U12+'1705'!$U12</f>
        <v>0</v>
      </c>
      <c r="AI38" s="28">
        <f t="shared" si="24"/>
        <v>0</v>
      </c>
      <c r="AJ38" s="40">
        <v>0</v>
      </c>
    </row>
    <row r="39" spans="8:36" ht="14.25" customHeight="1" x14ac:dyDescent="0.45">
      <c r="P39" s="30" t="s">
        <v>183</v>
      </c>
      <c r="Q39" s="44">
        <f>'2404'!R13+'2604'!R13</f>
        <v>4</v>
      </c>
      <c r="R39" s="29">
        <f t="shared" si="17"/>
        <v>2</v>
      </c>
      <c r="S39" s="27">
        <f>'2404'!S13+'2604'!S13</f>
        <v>4</v>
      </c>
      <c r="T39" s="28">
        <f t="shared" si="18"/>
        <v>2</v>
      </c>
      <c r="U39" s="27">
        <f>'2404'!T13+'2604'!T13</f>
        <v>0</v>
      </c>
      <c r="V39" s="28">
        <f t="shared" si="19"/>
        <v>0</v>
      </c>
      <c r="W39" s="27">
        <f>'2404'!U13+'2604'!U13</f>
        <v>0</v>
      </c>
      <c r="X39" s="28">
        <f t="shared" si="20"/>
        <v>0</v>
      </c>
      <c r="Y39" s="40">
        <v>0</v>
      </c>
      <c r="Z39" s="12"/>
      <c r="AA39" s="30" t="s">
        <v>183</v>
      </c>
      <c r="AB39" s="44">
        <f>'1505'!$R13+'1605'!$R13+'1705'!$R13</f>
        <v>4</v>
      </c>
      <c r="AC39" s="29">
        <f t="shared" si="21"/>
        <v>1.3333333333333333</v>
      </c>
      <c r="AD39" s="27">
        <f>'1505'!$S13+'1605'!$S13+'1705'!$S13</f>
        <v>1</v>
      </c>
      <c r="AE39" s="28">
        <f t="shared" si="22"/>
        <v>0.5</v>
      </c>
      <c r="AF39" s="27">
        <f>'1505'!$T13+'1605'!$T13+'1705'!$T13</f>
        <v>1</v>
      </c>
      <c r="AG39" s="28">
        <f t="shared" si="23"/>
        <v>0.5</v>
      </c>
      <c r="AH39" s="27">
        <f>'1505'!$U13+'1605'!$U13+'1705'!$U13</f>
        <v>1</v>
      </c>
      <c r="AI39" s="28">
        <f t="shared" si="24"/>
        <v>0.5</v>
      </c>
      <c r="AJ39" s="40">
        <v>0</v>
      </c>
    </row>
    <row r="40" spans="8:36" ht="14.25" customHeight="1" x14ac:dyDescent="0.45">
      <c r="I40" s="33" t="s">
        <v>153</v>
      </c>
      <c r="P40" s="30" t="s">
        <v>182</v>
      </c>
      <c r="Q40" s="44">
        <f>'2404'!R14+'2604'!R14</f>
        <v>0</v>
      </c>
      <c r="R40" s="29">
        <f t="shared" si="17"/>
        <v>0</v>
      </c>
      <c r="S40" s="27">
        <f>'2404'!S14+'2604'!S14</f>
        <v>0</v>
      </c>
      <c r="T40" s="28">
        <f t="shared" si="18"/>
        <v>0</v>
      </c>
      <c r="U40" s="27">
        <f>'2404'!T14+'2604'!T14</f>
        <v>0</v>
      </c>
      <c r="V40" s="28">
        <f t="shared" si="19"/>
        <v>0</v>
      </c>
      <c r="W40" s="27">
        <f>'2404'!U14+'2604'!U14</f>
        <v>0</v>
      </c>
      <c r="X40" s="28">
        <f t="shared" si="20"/>
        <v>0</v>
      </c>
      <c r="Y40" s="40">
        <v>0</v>
      </c>
      <c r="AA40" s="30" t="s">
        <v>182</v>
      </c>
      <c r="AB40" s="44">
        <f>'1505'!$R14+'1605'!$R14+'1705'!$R14</f>
        <v>4</v>
      </c>
      <c r="AC40" s="29">
        <f t="shared" si="21"/>
        <v>1.3333333333333333</v>
      </c>
      <c r="AD40" s="27">
        <f>'1505'!$S14+'1605'!$S14+'1705'!$S14</f>
        <v>2</v>
      </c>
      <c r="AE40" s="28">
        <f t="shared" si="22"/>
        <v>1</v>
      </c>
      <c r="AF40" s="27">
        <f>'1505'!$T14+'1605'!$T14+'1705'!$T14</f>
        <v>2</v>
      </c>
      <c r="AG40" s="28">
        <f t="shared" si="23"/>
        <v>1</v>
      </c>
      <c r="AH40" s="27">
        <f>'1505'!$U14+'1605'!$U14+'1705'!$U14</f>
        <v>0</v>
      </c>
      <c r="AI40" s="28">
        <f t="shared" si="24"/>
        <v>0</v>
      </c>
      <c r="AJ40" s="40">
        <v>0</v>
      </c>
    </row>
    <row r="41" spans="8:36" ht="14.25" customHeight="1" x14ac:dyDescent="0.45">
      <c r="I41" s="33" t="s">
        <v>130</v>
      </c>
      <c r="J41">
        <f>'Statistics LG'!J4</f>
        <v>35</v>
      </c>
      <c r="L41" s="55"/>
      <c r="P41" s="30" t="s">
        <v>83</v>
      </c>
      <c r="Q41" s="44">
        <f>'2404'!R15+'2604'!R15</f>
        <v>4</v>
      </c>
      <c r="R41" s="29">
        <f t="shared" si="17"/>
        <v>2</v>
      </c>
      <c r="S41" s="27">
        <f>'2404'!S15+'2604'!S15</f>
        <v>4</v>
      </c>
      <c r="T41" s="28">
        <f t="shared" si="18"/>
        <v>2</v>
      </c>
      <c r="U41" s="27">
        <f>'2404'!T15+'2604'!T15</f>
        <v>0</v>
      </c>
      <c r="V41" s="28">
        <f t="shared" si="19"/>
        <v>0</v>
      </c>
      <c r="W41" s="27">
        <f>'2404'!U15+'2604'!U15</f>
        <v>0</v>
      </c>
      <c r="X41" s="28">
        <f t="shared" si="20"/>
        <v>0</v>
      </c>
      <c r="Y41" s="40">
        <v>0</v>
      </c>
      <c r="AA41" s="30" t="s">
        <v>83</v>
      </c>
      <c r="AB41" s="44">
        <f>'1505'!$R15+'1605'!$R15+'1705'!$R15</f>
        <v>3</v>
      </c>
      <c r="AC41" s="29">
        <f t="shared" si="21"/>
        <v>1</v>
      </c>
      <c r="AD41" s="27">
        <f>'1505'!$S15+'1605'!$S15+'1705'!$S15</f>
        <v>3</v>
      </c>
      <c r="AE41" s="28">
        <f t="shared" si="22"/>
        <v>1.5</v>
      </c>
      <c r="AF41" s="27">
        <f>'1505'!$T15+'1605'!$T15+'1705'!$T15</f>
        <v>0</v>
      </c>
      <c r="AG41" s="28">
        <f t="shared" si="23"/>
        <v>0</v>
      </c>
      <c r="AH41" s="27">
        <f>'1505'!$U15+'1605'!$U15+'1705'!$U15</f>
        <v>0</v>
      </c>
      <c r="AI41" s="28">
        <f t="shared" si="24"/>
        <v>0</v>
      </c>
      <c r="AJ41" s="40">
        <v>0</v>
      </c>
    </row>
    <row r="42" spans="8:36" ht="14.25" customHeight="1" x14ac:dyDescent="0.45">
      <c r="I42" s="33" t="s">
        <v>131</v>
      </c>
      <c r="J42">
        <f>'Statistics WW'!J4</f>
        <v>26</v>
      </c>
      <c r="L42" s="55"/>
      <c r="P42" s="30" t="s">
        <v>84</v>
      </c>
      <c r="Q42" s="44">
        <f>'2404'!R16+'2604'!R16</f>
        <v>0</v>
      </c>
      <c r="R42" s="29">
        <f t="shared" si="17"/>
        <v>0</v>
      </c>
      <c r="S42" s="27">
        <f>'2404'!S16+'2604'!S16</f>
        <v>0</v>
      </c>
      <c r="T42" s="28">
        <f t="shared" si="18"/>
        <v>0</v>
      </c>
      <c r="U42" s="27">
        <f>'2404'!T16+'2604'!T16</f>
        <v>0</v>
      </c>
      <c r="V42" s="28">
        <f t="shared" si="19"/>
        <v>0</v>
      </c>
      <c r="W42" s="27">
        <f>'2404'!U16+'2604'!U16</f>
        <v>0</v>
      </c>
      <c r="X42" s="28">
        <f t="shared" si="20"/>
        <v>0</v>
      </c>
      <c r="Y42" s="40">
        <v>0</v>
      </c>
      <c r="AA42" s="30" t="s">
        <v>84</v>
      </c>
      <c r="AB42" s="44">
        <f>'1505'!$R16+'1605'!$R16+'1705'!$R16</f>
        <v>1</v>
      </c>
      <c r="AC42" s="29">
        <f t="shared" si="21"/>
        <v>0.33333333333333331</v>
      </c>
      <c r="AD42" s="27">
        <f>'1505'!$S16+'1605'!$S16+'1705'!$S16</f>
        <v>1</v>
      </c>
      <c r="AE42" s="28">
        <f t="shared" si="22"/>
        <v>0.5</v>
      </c>
      <c r="AF42" s="27">
        <f>'1505'!$T16+'1605'!$T16+'1705'!$T16</f>
        <v>0</v>
      </c>
      <c r="AG42" s="28">
        <f t="shared" si="23"/>
        <v>0</v>
      </c>
      <c r="AH42" s="27">
        <f>'1505'!$U16+'1605'!$U16+'1705'!$U16</f>
        <v>0</v>
      </c>
      <c r="AI42" s="28">
        <f t="shared" si="24"/>
        <v>0</v>
      </c>
      <c r="AJ42" s="40">
        <v>0</v>
      </c>
    </row>
    <row r="43" spans="8:36" ht="14.25" customHeight="1" x14ac:dyDescent="0.45">
      <c r="I43" s="33" t="s">
        <v>132</v>
      </c>
      <c r="J43">
        <f>'Statistics 5M'!I4</f>
        <v>35</v>
      </c>
      <c r="L43" s="55"/>
      <c r="P43" s="30" t="s">
        <v>85</v>
      </c>
      <c r="Q43" s="44">
        <f>'2404'!R17+'2604'!R17</f>
        <v>1</v>
      </c>
      <c r="R43" s="29">
        <f t="shared" si="17"/>
        <v>0.5</v>
      </c>
      <c r="S43" s="27">
        <f>'2404'!S17+'2604'!S17</f>
        <v>1</v>
      </c>
      <c r="T43" s="28">
        <f t="shared" si="18"/>
        <v>0.5</v>
      </c>
      <c r="U43" s="27">
        <f>'2404'!T17+'2604'!T17</f>
        <v>0</v>
      </c>
      <c r="V43" s="28">
        <f t="shared" si="19"/>
        <v>0</v>
      </c>
      <c r="W43" s="27">
        <f>'2404'!U17+'2604'!U17</f>
        <v>0</v>
      </c>
      <c r="X43" s="28">
        <f t="shared" si="20"/>
        <v>0</v>
      </c>
      <c r="Y43" s="40">
        <v>0</v>
      </c>
      <c r="AA43" s="30" t="s">
        <v>85</v>
      </c>
      <c r="AB43" s="44">
        <f>'1505'!$R17+'1605'!$R17+'1705'!$R17</f>
        <v>2</v>
      </c>
      <c r="AC43" s="29">
        <f t="shared" si="21"/>
        <v>0.66666666666666663</v>
      </c>
      <c r="AD43" s="27">
        <f>'1505'!$S17+'1605'!$S17+'1705'!$S17</f>
        <v>0</v>
      </c>
      <c r="AE43" s="28">
        <f t="shared" si="22"/>
        <v>0</v>
      </c>
      <c r="AF43" s="27">
        <f>'1505'!$T17+'1605'!$T17+'1705'!$T17</f>
        <v>2</v>
      </c>
      <c r="AG43" s="28">
        <f t="shared" si="23"/>
        <v>1</v>
      </c>
      <c r="AH43" s="27">
        <f>'1505'!$U17+'1605'!$U17+'1705'!$U17</f>
        <v>0</v>
      </c>
      <c r="AI43" s="28">
        <f t="shared" si="24"/>
        <v>0</v>
      </c>
      <c r="AJ43" s="40">
        <v>0</v>
      </c>
    </row>
    <row r="44" spans="8:36" ht="14.25" customHeight="1" x14ac:dyDescent="0.45">
      <c r="P44" s="52" t="s">
        <v>105</v>
      </c>
      <c r="Q44" s="44">
        <f>'2404'!R18+'2604'!R18</f>
        <v>1</v>
      </c>
      <c r="R44" s="29">
        <f t="shared" si="17"/>
        <v>0.5</v>
      </c>
      <c r="S44" s="27">
        <f>'2404'!S18+'2604'!S18</f>
        <v>1</v>
      </c>
      <c r="T44" s="28">
        <f t="shared" si="18"/>
        <v>0.5</v>
      </c>
      <c r="U44" s="27">
        <f>'2404'!T18+'2604'!T18</f>
        <v>0</v>
      </c>
      <c r="V44" s="28">
        <f t="shared" si="19"/>
        <v>0</v>
      </c>
      <c r="W44" s="27">
        <f>'2404'!U18+'2604'!U18</f>
        <v>0</v>
      </c>
      <c r="X44" s="28">
        <f t="shared" si="20"/>
        <v>0</v>
      </c>
      <c r="Y44" s="40">
        <v>0</v>
      </c>
      <c r="AA44" s="52" t="s">
        <v>105</v>
      </c>
      <c r="AB44" s="44">
        <f>'1505'!$R18+'1605'!$R18+'1705'!$R18</f>
        <v>1</v>
      </c>
      <c r="AC44" s="29">
        <f t="shared" si="21"/>
        <v>0.33333333333333331</v>
      </c>
      <c r="AD44" s="27">
        <f>'1505'!$S18+'1605'!$S18+'1705'!$S18</f>
        <v>0</v>
      </c>
      <c r="AE44" s="28">
        <f t="shared" si="22"/>
        <v>0</v>
      </c>
      <c r="AF44" s="27">
        <f>'1505'!$T18+'1605'!$T18+'1705'!$T18</f>
        <v>1</v>
      </c>
      <c r="AG44" s="28">
        <f t="shared" si="23"/>
        <v>0.5</v>
      </c>
      <c r="AH44" s="27">
        <f>'1505'!$U18+'1605'!$U18+'1705'!$U18</f>
        <v>0</v>
      </c>
      <c r="AI44" s="28">
        <f t="shared" si="24"/>
        <v>0</v>
      </c>
      <c r="AJ44" s="40">
        <v>0</v>
      </c>
    </row>
    <row r="45" spans="8:36" ht="14.25" customHeight="1" x14ac:dyDescent="0.45">
      <c r="H45" s="33" t="s">
        <v>212</v>
      </c>
      <c r="J45" s="33" t="s">
        <v>93</v>
      </c>
      <c r="K45" s="33" t="s">
        <v>96</v>
      </c>
      <c r="L45" s="33" t="s">
        <v>213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172</v>
      </c>
      <c r="Q46" s="13">
        <v>2</v>
      </c>
      <c r="R46" s="13"/>
      <c r="S46" s="13"/>
      <c r="AA46" s="3" t="s">
        <v>220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5">J47/SUM($J$46:$J$48)</f>
        <v>0.35849056603773582</v>
      </c>
      <c r="P47" s="31" t="s">
        <v>95</v>
      </c>
      <c r="Q47" s="32" t="s">
        <v>8</v>
      </c>
      <c r="R47" s="31" t="s">
        <v>96</v>
      </c>
      <c r="S47" s="33" t="s">
        <v>9</v>
      </c>
      <c r="T47" s="34" t="s">
        <v>91</v>
      </c>
      <c r="U47" s="35" t="s">
        <v>10</v>
      </c>
      <c r="V47" s="34" t="s">
        <v>91</v>
      </c>
      <c r="W47" s="33" t="s">
        <v>11</v>
      </c>
      <c r="X47" s="34" t="s">
        <v>91</v>
      </c>
      <c r="Y47" s="5" t="s">
        <v>158</v>
      </c>
      <c r="AA47" s="31" t="s">
        <v>95</v>
      </c>
      <c r="AB47" s="32" t="s">
        <v>8</v>
      </c>
      <c r="AC47" s="31" t="s">
        <v>96</v>
      </c>
      <c r="AD47" s="33" t="s">
        <v>9</v>
      </c>
      <c r="AE47" s="34" t="s">
        <v>91</v>
      </c>
      <c r="AF47" s="35" t="s">
        <v>10</v>
      </c>
      <c r="AG47" s="34" t="s">
        <v>91</v>
      </c>
      <c r="AH47" s="33" t="s">
        <v>11</v>
      </c>
      <c r="AI47" s="34" t="s">
        <v>91</v>
      </c>
      <c r="AJ47" s="5" t="s">
        <v>158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5"/>
        <v>8.4905660377358486E-2</v>
      </c>
      <c r="P48" s="30" t="s">
        <v>54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54</v>
      </c>
      <c r="AB48" s="44">
        <f>'2205'!$R3+'2305'!$R3+'2405'!$R3</f>
        <v>0</v>
      </c>
      <c r="AC48" s="29">
        <f t="shared" ref="AC48:AC63" si="26">AB48/(AB$46-AJ48)</f>
        <v>0</v>
      </c>
      <c r="AD48" s="27">
        <f>'2205'!$S3+'2305'!$S3+'2405'!$S3</f>
        <v>0</v>
      </c>
      <c r="AE48" s="28">
        <f t="shared" ref="AE48:AE63" si="27">AD48/($AB$46-AJ48)</f>
        <v>0</v>
      </c>
      <c r="AF48" s="27">
        <f>'2205'!$T3+'2305'!$T3+'2405'!$T3</f>
        <v>0</v>
      </c>
      <c r="AG48" s="28">
        <f t="shared" ref="AG48:AG63" si="28">AF48/(AB$46-AJ48)</f>
        <v>0</v>
      </c>
      <c r="AH48" s="27">
        <f>'2205'!$U3+'2305'!$U3+'2405'!$U3</f>
        <v>0</v>
      </c>
      <c r="AI48" s="28">
        <f t="shared" ref="AI48:AI63" si="29">AH48/(AB$46-AJ48)</f>
        <v>0</v>
      </c>
      <c r="AJ48" s="40">
        <v>0</v>
      </c>
    </row>
    <row r="49" spans="8:36" ht="14.25" customHeight="1" x14ac:dyDescent="0.45">
      <c r="P49" s="30" t="s">
        <v>58</v>
      </c>
      <c r="Q49" s="44">
        <f>'0205'!R4+'0305'!R4</f>
        <v>1</v>
      </c>
      <c r="R49" s="29">
        <f t="shared" ref="R49:R63" si="30">Q49/(Q$46-Y49)</f>
        <v>0.5</v>
      </c>
      <c r="S49" s="27">
        <f>'0205'!S4+'0305'!S4</f>
        <v>1</v>
      </c>
      <c r="T49" s="28">
        <f t="shared" ref="T49:T63" si="31">S49/($Q$46-Y49)</f>
        <v>0.5</v>
      </c>
      <c r="U49" s="27">
        <f>'0205'!T4+'0305'!T4</f>
        <v>0</v>
      </c>
      <c r="V49" s="28">
        <f t="shared" ref="V49:V63" si="32">U49/($Q$46-Y49)</f>
        <v>0</v>
      </c>
      <c r="W49" s="27">
        <f>'0205'!U4+'0305'!U4</f>
        <v>0</v>
      </c>
      <c r="X49" s="28">
        <f t="shared" ref="X49:X63" si="33">W49/($Q$46-Y49)</f>
        <v>0</v>
      </c>
      <c r="Y49" s="40">
        <v>0</v>
      </c>
      <c r="AA49" s="30" t="s">
        <v>58</v>
      </c>
      <c r="AB49" s="44">
        <f>'2205'!$R4+'2305'!$R4+'2405'!$R4</f>
        <v>0</v>
      </c>
      <c r="AC49" s="29">
        <f t="shared" si="26"/>
        <v>0</v>
      </c>
      <c r="AD49" s="27">
        <f>'2205'!$S4+'2305'!$S4+'2405'!$S4</f>
        <v>0</v>
      </c>
      <c r="AE49" s="28">
        <f t="shared" si="27"/>
        <v>0</v>
      </c>
      <c r="AF49" s="27">
        <f>'2205'!$T4+'2305'!$T4+'2405'!$T4</f>
        <v>0</v>
      </c>
      <c r="AG49" s="28">
        <f t="shared" si="28"/>
        <v>0</v>
      </c>
      <c r="AH49" s="27">
        <f>'2205'!$U4+'2305'!$U4+'2405'!$U4</f>
        <v>0</v>
      </c>
      <c r="AI49" s="28">
        <f t="shared" si="29"/>
        <v>0</v>
      </c>
      <c r="AJ49" s="40">
        <v>1</v>
      </c>
    </row>
    <row r="50" spans="8:36" ht="14.25" customHeight="1" x14ac:dyDescent="0.45">
      <c r="P50" s="30" t="s">
        <v>60</v>
      </c>
      <c r="Q50" s="44">
        <f>'0205'!R5+'0305'!R5</f>
        <v>8</v>
      </c>
      <c r="R50" s="29">
        <f t="shared" si="30"/>
        <v>4</v>
      </c>
      <c r="S50" s="27">
        <f>'0205'!S5+'0305'!S5</f>
        <v>8</v>
      </c>
      <c r="T50" s="28">
        <f t="shared" si="31"/>
        <v>4</v>
      </c>
      <c r="U50" s="27">
        <f>'0205'!T5+'0305'!T5</f>
        <v>0</v>
      </c>
      <c r="V50" s="28">
        <f t="shared" si="32"/>
        <v>0</v>
      </c>
      <c r="W50" s="27">
        <f>'0205'!U5+'0305'!U5</f>
        <v>0</v>
      </c>
      <c r="X50" s="28">
        <f t="shared" si="33"/>
        <v>0</v>
      </c>
      <c r="Y50" s="40">
        <v>0</v>
      </c>
      <c r="AA50" s="30" t="s">
        <v>60</v>
      </c>
      <c r="AB50" s="44">
        <f>'2205'!$R5+'2305'!$R5+'2405'!$R5</f>
        <v>7</v>
      </c>
      <c r="AC50" s="29">
        <f t="shared" si="26"/>
        <v>2.3333333333333335</v>
      </c>
      <c r="AD50" s="27">
        <f>'2205'!$S5+'2305'!$S5+'2405'!$S5</f>
        <v>7</v>
      </c>
      <c r="AE50" s="28">
        <f t="shared" si="27"/>
        <v>2.3333333333333335</v>
      </c>
      <c r="AF50" s="27">
        <f>'2205'!$T5+'2305'!$T5+'2405'!$T5</f>
        <v>0</v>
      </c>
      <c r="AG50" s="28">
        <f t="shared" si="28"/>
        <v>0</v>
      </c>
      <c r="AH50" s="27">
        <f>'2205'!$U5+'2305'!$U5+'2405'!$U5</f>
        <v>0</v>
      </c>
      <c r="AI50" s="28">
        <f t="shared" si="29"/>
        <v>0</v>
      </c>
      <c r="AJ50" s="40">
        <v>0</v>
      </c>
    </row>
    <row r="51" spans="8:36" ht="14.25" customHeight="1" x14ac:dyDescent="0.45">
      <c r="I51" s="33" t="s">
        <v>186</v>
      </c>
      <c r="P51" s="30" t="s">
        <v>63</v>
      </c>
      <c r="Q51" s="44">
        <f>'0205'!R6+'0305'!R6</f>
        <v>4</v>
      </c>
      <c r="R51" s="29">
        <f t="shared" si="30"/>
        <v>2</v>
      </c>
      <c r="S51" s="27">
        <f>'0205'!S6+'0305'!S6</f>
        <v>4</v>
      </c>
      <c r="T51" s="28">
        <f t="shared" si="31"/>
        <v>2</v>
      </c>
      <c r="U51" s="27">
        <f>'0205'!T6+'0305'!T6</f>
        <v>0</v>
      </c>
      <c r="V51" s="28">
        <f t="shared" si="32"/>
        <v>0</v>
      </c>
      <c r="W51" s="27">
        <f>'0205'!U6+'0305'!U6</f>
        <v>0</v>
      </c>
      <c r="X51" s="28">
        <f t="shared" si="33"/>
        <v>0</v>
      </c>
      <c r="Y51" s="40">
        <v>0</v>
      </c>
      <c r="AA51" s="30" t="s">
        <v>63</v>
      </c>
      <c r="AB51" s="44">
        <f>'2205'!$R6+'2305'!$R6+'2405'!$R6</f>
        <v>2</v>
      </c>
      <c r="AC51" s="29">
        <f t="shared" si="26"/>
        <v>0.66666666666666663</v>
      </c>
      <c r="AD51" s="27">
        <f>'2205'!$S6+'2305'!$S6+'2405'!$S6</f>
        <v>2</v>
      </c>
      <c r="AE51" s="28">
        <f t="shared" si="27"/>
        <v>0.66666666666666663</v>
      </c>
      <c r="AF51" s="27">
        <f>'2205'!$T6+'2305'!$T6+'2405'!$T6</f>
        <v>0</v>
      </c>
      <c r="AG51" s="28">
        <f t="shared" si="28"/>
        <v>0</v>
      </c>
      <c r="AH51" s="27">
        <f>'2205'!$U6+'2305'!$U6+'2405'!$U6</f>
        <v>0</v>
      </c>
      <c r="AI51" s="28">
        <f t="shared" si="29"/>
        <v>0</v>
      </c>
      <c r="AJ51" s="40">
        <v>0</v>
      </c>
    </row>
    <row r="52" spans="8:36" ht="14.25" customHeight="1" x14ac:dyDescent="0.45">
      <c r="I52" s="33" t="s">
        <v>130</v>
      </c>
      <c r="J52" s="33" t="s">
        <v>131</v>
      </c>
      <c r="K52" s="33" t="s">
        <v>132</v>
      </c>
      <c r="P52" s="30" t="s">
        <v>66</v>
      </c>
      <c r="Q52" s="44">
        <f>'0205'!R7+'0305'!R7</f>
        <v>3</v>
      </c>
      <c r="R52" s="29">
        <f t="shared" si="30"/>
        <v>1.5</v>
      </c>
      <c r="S52" s="27">
        <f>'0205'!S7+'0305'!S7</f>
        <v>0</v>
      </c>
      <c r="T52" s="28">
        <f t="shared" si="31"/>
        <v>0</v>
      </c>
      <c r="U52" s="27">
        <f>'0205'!T7+'0305'!T7</f>
        <v>3</v>
      </c>
      <c r="V52" s="28">
        <f t="shared" si="32"/>
        <v>1.5</v>
      </c>
      <c r="W52" s="27">
        <f>'0205'!U7+'0305'!U7</f>
        <v>0</v>
      </c>
      <c r="X52" s="28">
        <f t="shared" si="33"/>
        <v>0</v>
      </c>
      <c r="Y52" s="40">
        <v>0</v>
      </c>
      <c r="AA52" s="30" t="s">
        <v>66</v>
      </c>
      <c r="AB52" s="44">
        <f>'2205'!$R7+'2305'!$R7+'2405'!$R7</f>
        <v>1</v>
      </c>
      <c r="AC52" s="29">
        <f t="shared" si="26"/>
        <v>0.33333333333333331</v>
      </c>
      <c r="AD52" s="27">
        <f>'2205'!$S7+'2305'!$S7+'2405'!$S7</f>
        <v>1</v>
      </c>
      <c r="AE52" s="28">
        <f t="shared" si="27"/>
        <v>0.33333333333333331</v>
      </c>
      <c r="AF52" s="27">
        <f>'2205'!$T7+'2305'!$T7+'2405'!$T7</f>
        <v>0</v>
      </c>
      <c r="AG52" s="28">
        <f t="shared" si="28"/>
        <v>0</v>
      </c>
      <c r="AH52" s="27">
        <f>'2205'!$U7+'2305'!$U7+'2405'!$U7</f>
        <v>0</v>
      </c>
      <c r="AI52" s="28">
        <f t="shared" si="29"/>
        <v>0</v>
      </c>
      <c r="AJ52" s="40">
        <v>0</v>
      </c>
    </row>
    <row r="53" spans="8:36" ht="14.25" customHeight="1" x14ac:dyDescent="0.45">
      <c r="H53" s="33" t="s">
        <v>188</v>
      </c>
      <c r="I53" s="98" t="s">
        <v>187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69</v>
      </c>
      <c r="Q53" s="44">
        <f>'0205'!R8+'0305'!R8</f>
        <v>1</v>
      </c>
      <c r="R53" s="29">
        <f t="shared" si="30"/>
        <v>0.5</v>
      </c>
      <c r="S53" s="27">
        <f>'0205'!S8+'0305'!S8</f>
        <v>0</v>
      </c>
      <c r="T53" s="28">
        <f t="shared" si="31"/>
        <v>0</v>
      </c>
      <c r="U53" s="27">
        <f>'0205'!T8+'0305'!T8</f>
        <v>1</v>
      </c>
      <c r="V53" s="28">
        <f t="shared" si="32"/>
        <v>0.5</v>
      </c>
      <c r="W53" s="27">
        <f>'0205'!U8+'0305'!U8</f>
        <v>0</v>
      </c>
      <c r="X53" s="28">
        <f t="shared" si="33"/>
        <v>0</v>
      </c>
      <c r="Y53" s="40">
        <v>0</v>
      </c>
      <c r="AA53" s="30" t="s">
        <v>69</v>
      </c>
      <c r="AB53" s="44">
        <f>'2205'!$R8+'2305'!$R8+'2405'!$R8</f>
        <v>2</v>
      </c>
      <c r="AC53" s="29">
        <f t="shared" si="26"/>
        <v>0.66666666666666663</v>
      </c>
      <c r="AD53" s="27">
        <f>'2205'!$S8+'2305'!$S8+'2405'!$S8</f>
        <v>1</v>
      </c>
      <c r="AE53" s="28">
        <f t="shared" si="27"/>
        <v>0.33333333333333331</v>
      </c>
      <c r="AF53" s="27">
        <f>'2205'!$T8+'2305'!$T8+'2405'!$T8</f>
        <v>1</v>
      </c>
      <c r="AG53" s="28">
        <f t="shared" si="28"/>
        <v>0.33333333333333331</v>
      </c>
      <c r="AH53" s="27">
        <f>'2205'!$U8+'2305'!$U8+'2405'!$U8</f>
        <v>0</v>
      </c>
      <c r="AI53" s="28">
        <f t="shared" si="29"/>
        <v>0</v>
      </c>
      <c r="AJ53" s="40">
        <v>0</v>
      </c>
    </row>
    <row r="54" spans="8:36" ht="14.25" customHeight="1" x14ac:dyDescent="0.45">
      <c r="H54" s="33" t="s">
        <v>189</v>
      </c>
      <c r="I54" s="66">
        <f>1-'Statistics LG'!S31</f>
        <v>0.4943820224719101</v>
      </c>
      <c r="J54" s="98" t="s">
        <v>187</v>
      </c>
      <c r="K54" s="66">
        <f>'Statistics WW'!R31</f>
        <v>0.45454545454545453</v>
      </c>
      <c r="L54" s="66">
        <f>AVERAGE(I54:K54)</f>
        <v>0.47446373850868229</v>
      </c>
      <c r="P54" s="30" t="s">
        <v>73</v>
      </c>
      <c r="Q54" s="44">
        <f>'0205'!R9+'0305'!R9</f>
        <v>5</v>
      </c>
      <c r="R54" s="29">
        <f t="shared" si="30"/>
        <v>2.5</v>
      </c>
      <c r="S54" s="27">
        <f>'0205'!S9+'0305'!S9</f>
        <v>0</v>
      </c>
      <c r="T54" s="28">
        <f t="shared" si="31"/>
        <v>0</v>
      </c>
      <c r="U54" s="27">
        <f>'0205'!T9+'0305'!T9</f>
        <v>1</v>
      </c>
      <c r="V54" s="28">
        <f t="shared" si="32"/>
        <v>0.5</v>
      </c>
      <c r="W54" s="27">
        <f>'0205'!U9+'0305'!U9</f>
        <v>2</v>
      </c>
      <c r="X54" s="28">
        <f t="shared" si="33"/>
        <v>1</v>
      </c>
      <c r="Y54" s="40">
        <v>0</v>
      </c>
      <c r="AA54" s="30" t="s">
        <v>73</v>
      </c>
      <c r="AB54" s="44">
        <f>'2205'!$R9+'2305'!$R9+'2405'!$R9</f>
        <v>3</v>
      </c>
      <c r="AC54" s="29">
        <f t="shared" si="26"/>
        <v>1</v>
      </c>
      <c r="AD54" s="27">
        <f>'2205'!$S9+'2305'!$S9+'2405'!$S9</f>
        <v>0</v>
      </c>
      <c r="AE54" s="28">
        <f t="shared" si="27"/>
        <v>0</v>
      </c>
      <c r="AF54" s="27">
        <f>'2205'!$T9+'2305'!$T9+'2405'!$T9</f>
        <v>1</v>
      </c>
      <c r="AG54" s="28">
        <f t="shared" si="28"/>
        <v>0.33333333333333331</v>
      </c>
      <c r="AH54" s="27">
        <f>'2205'!$U9+'2305'!$U9+'2405'!$U9</f>
        <v>1</v>
      </c>
      <c r="AI54" s="28">
        <f t="shared" si="29"/>
        <v>0.33333333333333331</v>
      </c>
      <c r="AJ54" s="40">
        <v>0</v>
      </c>
    </row>
    <row r="55" spans="8:36" ht="14.25" customHeight="1" x14ac:dyDescent="0.45">
      <c r="H55" s="33" t="s">
        <v>190</v>
      </c>
      <c r="I55" s="66">
        <f>1-K53</f>
        <v>0.5</v>
      </c>
      <c r="J55" s="66">
        <f>1-K54</f>
        <v>0.54545454545454541</v>
      </c>
      <c r="K55" s="98" t="s">
        <v>187</v>
      </c>
      <c r="L55" s="66">
        <f>AVERAGE(I55:K55)</f>
        <v>0.52272727272727271</v>
      </c>
      <c r="P55" s="30" t="s">
        <v>76</v>
      </c>
      <c r="Q55" s="44">
        <f>'0205'!R10+'0305'!R10</f>
        <v>3</v>
      </c>
      <c r="R55" s="29">
        <f t="shared" si="30"/>
        <v>1.5</v>
      </c>
      <c r="S55" s="27">
        <f>'0205'!S10+'0305'!S10</f>
        <v>1</v>
      </c>
      <c r="T55" s="28">
        <f t="shared" si="31"/>
        <v>0.5</v>
      </c>
      <c r="U55" s="27">
        <f>'0205'!T10+'0305'!T10</f>
        <v>2</v>
      </c>
      <c r="V55" s="28">
        <f t="shared" si="32"/>
        <v>1</v>
      </c>
      <c r="W55" s="27">
        <f>'0205'!U10+'0305'!U10</f>
        <v>0</v>
      </c>
      <c r="X55" s="28">
        <f t="shared" si="33"/>
        <v>0</v>
      </c>
      <c r="Y55" s="40">
        <v>0</v>
      </c>
      <c r="AA55" s="30" t="s">
        <v>76</v>
      </c>
      <c r="AB55" s="44">
        <f>'2205'!$R10+'2305'!$R10+'2405'!$R10</f>
        <v>2</v>
      </c>
      <c r="AC55" s="29">
        <f t="shared" si="26"/>
        <v>0.66666666666666663</v>
      </c>
      <c r="AD55" s="27">
        <f>'2205'!$S10+'2305'!$S10+'2405'!$S10</f>
        <v>0</v>
      </c>
      <c r="AE55" s="28">
        <f t="shared" si="27"/>
        <v>0</v>
      </c>
      <c r="AF55" s="27">
        <f>'2205'!$T10+'2305'!$T10+'2405'!$T10</f>
        <v>2</v>
      </c>
      <c r="AG55" s="28">
        <f t="shared" si="28"/>
        <v>0.66666666666666663</v>
      </c>
      <c r="AH55" s="27">
        <f>'2205'!$U10+'2305'!$U10+'2405'!$U10</f>
        <v>0</v>
      </c>
      <c r="AI55" s="28">
        <f t="shared" si="29"/>
        <v>0</v>
      </c>
      <c r="AJ55" s="40">
        <v>0</v>
      </c>
    </row>
    <row r="56" spans="8:36" ht="14.25" customHeight="1" x14ac:dyDescent="0.45">
      <c r="L56" s="99"/>
      <c r="M56" s="99"/>
      <c r="P56" s="30" t="s">
        <v>78</v>
      </c>
      <c r="Q56" s="44">
        <f>'0205'!R11+'0305'!R11</f>
        <v>5</v>
      </c>
      <c r="R56" s="29">
        <f t="shared" si="30"/>
        <v>2.5</v>
      </c>
      <c r="S56" s="27">
        <f>'0205'!S11+'0305'!S11</f>
        <v>2</v>
      </c>
      <c r="T56" s="28">
        <f t="shared" si="31"/>
        <v>1</v>
      </c>
      <c r="U56" s="27">
        <f>'0205'!T11+'0305'!T11</f>
        <v>3</v>
      </c>
      <c r="V56" s="28">
        <f t="shared" si="32"/>
        <v>1.5</v>
      </c>
      <c r="W56" s="27">
        <f>'0205'!U11+'0305'!U11</f>
        <v>0</v>
      </c>
      <c r="X56" s="28">
        <f t="shared" si="33"/>
        <v>0</v>
      </c>
      <c r="Y56" s="40">
        <v>0</v>
      </c>
      <c r="AA56" s="30" t="s">
        <v>78</v>
      </c>
      <c r="AB56" s="44">
        <f>'2205'!$R11+'2305'!$R11+'2405'!$R11</f>
        <v>6</v>
      </c>
      <c r="AC56" s="29">
        <f t="shared" si="26"/>
        <v>2</v>
      </c>
      <c r="AD56" s="27">
        <f>'2205'!$S11+'2305'!$S11+'2405'!$S11</f>
        <v>1</v>
      </c>
      <c r="AE56" s="28">
        <f t="shared" si="27"/>
        <v>0.33333333333333331</v>
      </c>
      <c r="AF56" s="27">
        <f>'2205'!$T11+'2305'!$T11+'2405'!$T11</f>
        <v>5</v>
      </c>
      <c r="AG56" s="28">
        <f t="shared" si="28"/>
        <v>1.6666666666666667</v>
      </c>
      <c r="AH56" s="27">
        <f>'2205'!$U11+'2305'!$U11+'2405'!$U11</f>
        <v>0</v>
      </c>
      <c r="AI56" s="28">
        <f t="shared" si="29"/>
        <v>0</v>
      </c>
      <c r="AJ56" s="40">
        <v>0</v>
      </c>
    </row>
    <row r="57" spans="8:36" ht="14.25" customHeight="1" x14ac:dyDescent="0.45">
      <c r="P57" s="30" t="s">
        <v>79</v>
      </c>
      <c r="Q57" s="44">
        <f>'0205'!R12+'0305'!R12</f>
        <v>4</v>
      </c>
      <c r="R57" s="29">
        <f t="shared" si="30"/>
        <v>2</v>
      </c>
      <c r="S57" s="27">
        <f>'0205'!S12+'0305'!S12</f>
        <v>1</v>
      </c>
      <c r="T57" s="28">
        <f t="shared" si="31"/>
        <v>0.5</v>
      </c>
      <c r="U57" s="27">
        <f>'0205'!T12+'0305'!T12</f>
        <v>3</v>
      </c>
      <c r="V57" s="28">
        <f t="shared" si="32"/>
        <v>1.5</v>
      </c>
      <c r="W57" s="27">
        <f>'0205'!U12+'0305'!U12</f>
        <v>0</v>
      </c>
      <c r="X57" s="28">
        <f t="shared" si="33"/>
        <v>0</v>
      </c>
      <c r="Y57" s="40">
        <v>0</v>
      </c>
      <c r="AA57" s="30" t="s">
        <v>79</v>
      </c>
      <c r="AB57" s="44">
        <f>'2205'!$R12+'2305'!$R12+'2405'!$R12</f>
        <v>3</v>
      </c>
      <c r="AC57" s="29">
        <f t="shared" si="26"/>
        <v>1.5</v>
      </c>
      <c r="AD57" s="27">
        <f>'2205'!$S12+'2305'!$S12+'2405'!$S12</f>
        <v>0</v>
      </c>
      <c r="AE57" s="28">
        <f t="shared" si="27"/>
        <v>0</v>
      </c>
      <c r="AF57" s="27">
        <f>'2205'!$T12+'2305'!$T12+'2405'!$T12</f>
        <v>3</v>
      </c>
      <c r="AG57" s="28">
        <f t="shared" si="28"/>
        <v>1.5</v>
      </c>
      <c r="AH57" s="27">
        <f>'2205'!$U12+'2305'!$U12+'2405'!$U12</f>
        <v>0</v>
      </c>
      <c r="AI57" s="28">
        <f t="shared" si="29"/>
        <v>0</v>
      </c>
      <c r="AJ57" s="40">
        <v>1</v>
      </c>
    </row>
    <row r="58" spans="8:36" ht="14.25" customHeight="1" x14ac:dyDescent="0.45">
      <c r="P58" s="30" t="s">
        <v>183</v>
      </c>
      <c r="Q58" s="44">
        <f>'0205'!R13+'0305'!R13</f>
        <v>3</v>
      </c>
      <c r="R58" s="29">
        <f t="shared" si="30"/>
        <v>1.5</v>
      </c>
      <c r="S58" s="27">
        <f>'0205'!S13+'0305'!S13</f>
        <v>3</v>
      </c>
      <c r="T58" s="28">
        <f t="shared" si="31"/>
        <v>1.5</v>
      </c>
      <c r="U58" s="27">
        <f>'0205'!T13+'0305'!T13</f>
        <v>0</v>
      </c>
      <c r="V58" s="28">
        <f t="shared" si="32"/>
        <v>0</v>
      </c>
      <c r="W58" s="27">
        <f>'0205'!U13+'0305'!U13</f>
        <v>0</v>
      </c>
      <c r="X58" s="28">
        <f t="shared" si="33"/>
        <v>0</v>
      </c>
      <c r="Y58" s="40">
        <v>0</v>
      </c>
      <c r="AA58" s="30" t="s">
        <v>183</v>
      </c>
      <c r="AB58" s="44">
        <f>'2205'!$R13+'2305'!$R13+'2405'!$R13</f>
        <v>1</v>
      </c>
      <c r="AC58" s="29">
        <f t="shared" si="26"/>
        <v>0.33333333333333331</v>
      </c>
      <c r="AD58" s="27">
        <f>'2205'!$S13+'2305'!$S13+'2405'!$S13</f>
        <v>0</v>
      </c>
      <c r="AE58" s="28">
        <f t="shared" si="27"/>
        <v>0</v>
      </c>
      <c r="AF58" s="27">
        <f>'2205'!$T13+'2305'!$T13+'2405'!$T13</f>
        <v>1</v>
      </c>
      <c r="AG58" s="28">
        <f t="shared" si="28"/>
        <v>0.33333333333333331</v>
      </c>
      <c r="AH58" s="27">
        <f>'2205'!$U13+'2305'!$U13+'2405'!$U13</f>
        <v>0</v>
      </c>
      <c r="AI58" s="28">
        <f t="shared" si="29"/>
        <v>0</v>
      </c>
      <c r="AJ58" s="40">
        <v>0</v>
      </c>
    </row>
    <row r="59" spans="8:36" ht="14.25" customHeight="1" x14ac:dyDescent="0.45">
      <c r="P59" s="30" t="s">
        <v>182</v>
      </c>
      <c r="Q59" s="44">
        <f>'0205'!R14+'0305'!R14</f>
        <v>2</v>
      </c>
      <c r="R59" s="29">
        <f t="shared" si="30"/>
        <v>1</v>
      </c>
      <c r="S59" s="27">
        <f>'0205'!S14+'0305'!S14</f>
        <v>2</v>
      </c>
      <c r="T59" s="28">
        <f t="shared" si="31"/>
        <v>1</v>
      </c>
      <c r="U59" s="27">
        <f>'0205'!T14+'0305'!T14</f>
        <v>0</v>
      </c>
      <c r="V59" s="28">
        <f t="shared" si="32"/>
        <v>0</v>
      </c>
      <c r="W59" s="27">
        <f>'0205'!U14+'0305'!U14</f>
        <v>0</v>
      </c>
      <c r="X59" s="28">
        <f t="shared" si="33"/>
        <v>0</v>
      </c>
      <c r="Y59" s="40">
        <v>0</v>
      </c>
      <c r="AA59" s="30" t="s">
        <v>182</v>
      </c>
      <c r="AB59" s="44">
        <f>'2205'!$R14+'2305'!$R14+'2405'!$R14</f>
        <v>5</v>
      </c>
      <c r="AC59" s="29">
        <f t="shared" si="26"/>
        <v>1.6666666666666667</v>
      </c>
      <c r="AD59" s="27">
        <f>'2205'!$S14+'2305'!$S14+'2405'!$S14</f>
        <v>2</v>
      </c>
      <c r="AE59" s="28">
        <f t="shared" si="27"/>
        <v>0.66666666666666663</v>
      </c>
      <c r="AF59" s="27">
        <f>'2205'!$T14+'2305'!$T14+'2405'!$T14</f>
        <v>3</v>
      </c>
      <c r="AG59" s="28">
        <f t="shared" si="28"/>
        <v>1</v>
      </c>
      <c r="AH59" s="27">
        <f>'2205'!$U14+'2305'!$U14+'2405'!$U14</f>
        <v>0</v>
      </c>
      <c r="AI59" s="28">
        <f t="shared" si="29"/>
        <v>0</v>
      </c>
      <c r="AJ59" s="40">
        <v>0</v>
      </c>
    </row>
    <row r="60" spans="8:36" ht="14.25" customHeight="1" x14ac:dyDescent="0.45">
      <c r="P60" s="30" t="s">
        <v>83</v>
      </c>
      <c r="Q60" s="44">
        <f>'0205'!R15+'0305'!R15</f>
        <v>6</v>
      </c>
      <c r="R60" s="29">
        <f t="shared" si="30"/>
        <v>6</v>
      </c>
      <c r="S60" s="27">
        <f>'0205'!S15+'0305'!S15</f>
        <v>4</v>
      </c>
      <c r="T60" s="28">
        <f t="shared" si="31"/>
        <v>4</v>
      </c>
      <c r="U60" s="27">
        <f>'0205'!T15+'0305'!T15</f>
        <v>0</v>
      </c>
      <c r="V60" s="28">
        <f t="shared" si="32"/>
        <v>0</v>
      </c>
      <c r="W60" s="27">
        <f>'0205'!U15+'0305'!U15</f>
        <v>1</v>
      </c>
      <c r="X60" s="28">
        <f t="shared" si="33"/>
        <v>1</v>
      </c>
      <c r="Y60" s="40">
        <v>1</v>
      </c>
      <c r="AA60" s="30" t="s">
        <v>83</v>
      </c>
      <c r="AB60" s="44">
        <f>'2205'!$R15+'2305'!$R15+'2405'!$R15</f>
        <v>8</v>
      </c>
      <c r="AC60" s="29">
        <f t="shared" si="26"/>
        <v>2.6666666666666665</v>
      </c>
      <c r="AD60" s="27">
        <f>'2205'!$S15+'2305'!$S15+'2405'!$S15</f>
        <v>4</v>
      </c>
      <c r="AE60" s="28">
        <f t="shared" si="27"/>
        <v>1.3333333333333333</v>
      </c>
      <c r="AF60" s="27">
        <f>'2205'!$T15+'2305'!$T15+'2405'!$T15</f>
        <v>2</v>
      </c>
      <c r="AG60" s="28">
        <f t="shared" si="28"/>
        <v>0.66666666666666663</v>
      </c>
      <c r="AH60" s="27">
        <f>'2205'!$U15+'2305'!$U15+'2405'!$U15</f>
        <v>1</v>
      </c>
      <c r="AI60" s="28">
        <f t="shared" si="29"/>
        <v>0.33333333333333331</v>
      </c>
      <c r="AJ60" s="40">
        <v>0</v>
      </c>
    </row>
    <row r="61" spans="8:36" ht="14.25" customHeight="1" x14ac:dyDescent="0.45">
      <c r="P61" s="30" t="s">
        <v>84</v>
      </c>
      <c r="Q61" s="44">
        <f>'0205'!R16+'0305'!R16</f>
        <v>0</v>
      </c>
      <c r="R61" s="29">
        <f t="shared" si="30"/>
        <v>0</v>
      </c>
      <c r="S61" s="27">
        <f>'0205'!S16+'0305'!S16</f>
        <v>0</v>
      </c>
      <c r="T61" s="28">
        <f t="shared" si="31"/>
        <v>0</v>
      </c>
      <c r="U61" s="27">
        <f>'0205'!T16+'0305'!T16</f>
        <v>0</v>
      </c>
      <c r="V61" s="28">
        <f t="shared" si="32"/>
        <v>0</v>
      </c>
      <c r="W61" s="27">
        <f>'0205'!U16+'0305'!U16</f>
        <v>0</v>
      </c>
      <c r="X61" s="28">
        <f t="shared" si="33"/>
        <v>0</v>
      </c>
      <c r="Y61" s="40">
        <v>0</v>
      </c>
      <c r="AA61" s="30" t="s">
        <v>84</v>
      </c>
      <c r="AB61" s="44">
        <f>'2205'!$R16+'2305'!$R16+'2405'!$R16</f>
        <v>0</v>
      </c>
      <c r="AC61" s="29">
        <f t="shared" si="26"/>
        <v>0</v>
      </c>
      <c r="AD61" s="27">
        <f>'2205'!$S16+'2305'!$S16+'2405'!$S16</f>
        <v>0</v>
      </c>
      <c r="AE61" s="28">
        <f t="shared" si="27"/>
        <v>0</v>
      </c>
      <c r="AF61" s="27">
        <f>'2205'!$T16+'2305'!$T16+'2405'!$T16</f>
        <v>0</v>
      </c>
      <c r="AG61" s="28">
        <f t="shared" si="28"/>
        <v>0</v>
      </c>
      <c r="AH61" s="27">
        <f>'2205'!$U16+'2305'!$U16+'2405'!$U16</f>
        <v>0</v>
      </c>
      <c r="AI61" s="28">
        <f t="shared" si="29"/>
        <v>0</v>
      </c>
      <c r="AJ61" s="40">
        <v>0</v>
      </c>
    </row>
    <row r="62" spans="8:36" ht="14.25" customHeight="1" x14ac:dyDescent="0.45">
      <c r="P62" s="30" t="s">
        <v>85</v>
      </c>
      <c r="Q62" s="44">
        <f>'0205'!R17+'0305'!R17</f>
        <v>0</v>
      </c>
      <c r="R62" s="29">
        <f t="shared" si="30"/>
        <v>0</v>
      </c>
      <c r="S62" s="27">
        <f>'0205'!S17+'0305'!S17</f>
        <v>0</v>
      </c>
      <c r="T62" s="28">
        <f t="shared" si="31"/>
        <v>0</v>
      </c>
      <c r="U62" s="27">
        <f>'0205'!T17+'0305'!T17</f>
        <v>0</v>
      </c>
      <c r="V62" s="28">
        <f t="shared" si="32"/>
        <v>0</v>
      </c>
      <c r="W62" s="27">
        <f>'0205'!U17+'0305'!U17</f>
        <v>0</v>
      </c>
      <c r="X62" s="28">
        <f t="shared" si="33"/>
        <v>0</v>
      </c>
      <c r="Y62" s="40">
        <v>0</v>
      </c>
      <c r="AA62" s="30" t="s">
        <v>85</v>
      </c>
      <c r="AB62" s="44">
        <f>'2205'!$R17+'2305'!$R17+'2405'!$R17</f>
        <v>1</v>
      </c>
      <c r="AC62" s="29">
        <f t="shared" si="26"/>
        <v>0.33333333333333331</v>
      </c>
      <c r="AD62" s="27">
        <f>'2205'!$S17+'2305'!$S17+'2405'!$S17</f>
        <v>1</v>
      </c>
      <c r="AE62" s="28">
        <f t="shared" si="27"/>
        <v>0.33333333333333331</v>
      </c>
      <c r="AF62" s="27">
        <f>'2205'!$T17+'2305'!$T17+'2405'!$T17</f>
        <v>0</v>
      </c>
      <c r="AG62" s="28">
        <f t="shared" si="28"/>
        <v>0</v>
      </c>
      <c r="AH62" s="27">
        <f>'2205'!$U17+'2305'!$U17+'2405'!$U17</f>
        <v>0</v>
      </c>
      <c r="AI62" s="28">
        <f t="shared" si="29"/>
        <v>0</v>
      </c>
      <c r="AJ62" s="40">
        <v>0</v>
      </c>
    </row>
    <row r="63" spans="8:36" ht="14.25" customHeight="1" x14ac:dyDescent="0.45">
      <c r="P63" s="52" t="s">
        <v>105</v>
      </c>
      <c r="Q63" s="44">
        <f>'0205'!R18+'0305'!R18</f>
        <v>2</v>
      </c>
      <c r="R63" s="29">
        <f t="shared" si="30"/>
        <v>1</v>
      </c>
      <c r="S63" s="27">
        <f>'0205'!S18+'0305'!S18</f>
        <v>2</v>
      </c>
      <c r="T63" s="28">
        <f t="shared" si="31"/>
        <v>1</v>
      </c>
      <c r="U63" s="27">
        <f>'0205'!T18+'0305'!T18</f>
        <v>0</v>
      </c>
      <c r="V63" s="28">
        <f t="shared" si="32"/>
        <v>0</v>
      </c>
      <c r="W63" s="27">
        <f>'0205'!U18+'0305'!U18</f>
        <v>0</v>
      </c>
      <c r="X63" s="28">
        <f t="shared" si="33"/>
        <v>0</v>
      </c>
      <c r="Y63" s="40">
        <v>0</v>
      </c>
      <c r="AA63" s="52" t="s">
        <v>105</v>
      </c>
      <c r="AB63" s="44">
        <f>'2205'!$R18+'2305'!$R18+'2405'!$R18</f>
        <v>0</v>
      </c>
      <c r="AC63" s="29">
        <f t="shared" si="26"/>
        <v>0</v>
      </c>
      <c r="AD63" s="27">
        <f>'2205'!$S18+'2305'!$S18+'2405'!$S18</f>
        <v>0</v>
      </c>
      <c r="AE63" s="28">
        <f t="shared" si="27"/>
        <v>0</v>
      </c>
      <c r="AF63" s="27">
        <f>'2205'!$T18+'2305'!$T18+'2405'!$T18</f>
        <v>0</v>
      </c>
      <c r="AG63" s="28">
        <f t="shared" si="28"/>
        <v>0</v>
      </c>
      <c r="AH63" s="27">
        <f>'2205'!$U18+'2305'!$U18+'2405'!$U18</f>
        <v>0</v>
      </c>
      <c r="AI63" s="28">
        <f t="shared" si="29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184</v>
      </c>
      <c r="Q65">
        <v>3</v>
      </c>
      <c r="AA65" s="149" t="s">
        <v>238</v>
      </c>
      <c r="AB65">
        <v>4</v>
      </c>
    </row>
    <row r="66" spans="8:40" ht="14.25" customHeight="1" x14ac:dyDescent="0.45">
      <c r="P66" s="31" t="s">
        <v>95</v>
      </c>
      <c r="Q66" s="32" t="s">
        <v>8</v>
      </c>
      <c r="R66" s="31" t="s">
        <v>96</v>
      </c>
      <c r="S66" s="33" t="s">
        <v>9</v>
      </c>
      <c r="T66" s="34" t="s">
        <v>91</v>
      </c>
      <c r="U66" s="35" t="s">
        <v>10</v>
      </c>
      <c r="V66" s="34" t="s">
        <v>91</v>
      </c>
      <c r="W66" s="33" t="s">
        <v>11</v>
      </c>
      <c r="X66" s="34" t="s">
        <v>91</v>
      </c>
      <c r="Y66" s="5" t="s">
        <v>158</v>
      </c>
      <c r="AA66" s="150" t="s">
        <v>95</v>
      </c>
      <c r="AB66" s="32" t="s">
        <v>8</v>
      </c>
      <c r="AC66" s="150" t="s">
        <v>96</v>
      </c>
      <c r="AD66" s="33" t="s">
        <v>9</v>
      </c>
      <c r="AE66" s="153" t="s">
        <v>91</v>
      </c>
      <c r="AF66" s="35" t="s">
        <v>10</v>
      </c>
      <c r="AG66" s="153" t="s">
        <v>91</v>
      </c>
      <c r="AH66" s="33" t="s">
        <v>11</v>
      </c>
      <c r="AI66" s="153" t="s">
        <v>91</v>
      </c>
      <c r="AJ66" s="5" t="s">
        <v>158</v>
      </c>
    </row>
    <row r="67" spans="8:40" ht="14.25" customHeight="1" x14ac:dyDescent="0.45">
      <c r="P67" s="30" t="s">
        <v>54</v>
      </c>
      <c r="Q67" s="44">
        <f>'0805'!$R3+'0905'!$R3+'1005'!$R3</f>
        <v>4</v>
      </c>
      <c r="R67" s="29">
        <f t="shared" ref="R67:R82" si="34">Q67/(Q$65-Y67)</f>
        <v>1.3333333333333333</v>
      </c>
      <c r="S67" s="27">
        <f>'0805'!$S3+'0905'!$S3+'1005'!$S3</f>
        <v>2</v>
      </c>
      <c r="T67" s="28">
        <f t="shared" ref="T67:T82" si="35">S67/($Q$65-Y67)</f>
        <v>0.66666666666666663</v>
      </c>
      <c r="U67" s="27">
        <f>'0805'!$T3+'0905'!$T3+'1005'!$T3</f>
        <v>2</v>
      </c>
      <c r="V67" s="28">
        <f t="shared" ref="V67:V82" si="36">U67/($Q$65-Y67)</f>
        <v>0.66666666666666663</v>
      </c>
      <c r="W67" s="27">
        <f>'0805'!$U3+'0905'!$U3+'1005'!$U3</f>
        <v>0</v>
      </c>
      <c r="X67" s="28">
        <f t="shared" ref="X67:X82" si="37">W67/($Q$65-Y67)</f>
        <v>0</v>
      </c>
      <c r="Y67" s="40">
        <v>0</v>
      </c>
      <c r="AA67" s="151" t="s">
        <v>54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58</v>
      </c>
      <c r="Q68" s="44">
        <f>'0805'!$R4+'0905'!$R4+'1005'!$R4</f>
        <v>4</v>
      </c>
      <c r="R68" s="29">
        <f t="shared" si="34"/>
        <v>1.3333333333333333</v>
      </c>
      <c r="S68" s="27">
        <f>'0805'!$S4+'0905'!$S4+'1005'!$S4</f>
        <v>4</v>
      </c>
      <c r="T68" s="28">
        <f t="shared" si="35"/>
        <v>1.3333333333333333</v>
      </c>
      <c r="U68" s="27">
        <f>'0805'!$T4+'0905'!$T4+'1005'!$T4</f>
        <v>0</v>
      </c>
      <c r="V68" s="28">
        <f t="shared" si="36"/>
        <v>0</v>
      </c>
      <c r="W68" s="27">
        <f>'0805'!$U4+'0905'!$U4+'1005'!$U4</f>
        <v>0</v>
      </c>
      <c r="X68" s="28">
        <f t="shared" si="37"/>
        <v>0</v>
      </c>
      <c r="Y68" s="40">
        <v>0</v>
      </c>
      <c r="AA68" s="151" t="s">
        <v>58</v>
      </c>
      <c r="AB68" s="44">
        <f>'Finals 1'!$S4+'Finals 2'!$S4+'Finals 3'!$S4+'Finals 4'!$S4</f>
        <v>1</v>
      </c>
      <c r="AC68" s="152">
        <f t="shared" ref="AC68:AC82" si="38">AB68/(AB$65-AJ68)</f>
        <v>0.25</v>
      </c>
      <c r="AD68" s="27">
        <f>'Finals 1'!$T4+'Finals 2'!$T4+'Finals 3'!$T4+'Finals 4'!$T4</f>
        <v>1</v>
      </c>
      <c r="AE68" s="154">
        <f t="shared" ref="AE68:AE82" si="39">AD68/(AB$65-AJ68)</f>
        <v>0.25</v>
      </c>
      <c r="AF68" s="27">
        <f>'Finals 1'!$U4+'Finals 2'!$U4+'Finals 3'!$U4+'Finals 4'!$U4</f>
        <v>0</v>
      </c>
      <c r="AG68" s="154">
        <f t="shared" ref="AG68:AG82" si="40">AF68/(AB$65-AJ68)</f>
        <v>0</v>
      </c>
      <c r="AH68" s="27">
        <f>'Finals 1'!$V4+'Finals 2'!$V4+'Finals 3'!$V4+'Finals 4'!$V4</f>
        <v>0</v>
      </c>
      <c r="AI68" s="154">
        <f t="shared" ref="AI68:AI82" si="41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60</v>
      </c>
      <c r="Q69" s="44">
        <f>'0805'!$R5+'0905'!$R5+'1005'!$R5</f>
        <v>2</v>
      </c>
      <c r="R69" s="29">
        <f t="shared" si="34"/>
        <v>2</v>
      </c>
      <c r="S69" s="27">
        <f>'0805'!$S5+'0905'!$S5+'1005'!$S5</f>
        <v>2</v>
      </c>
      <c r="T69" s="28">
        <f t="shared" si="35"/>
        <v>2</v>
      </c>
      <c r="U69" s="27">
        <f>'0805'!$T5+'0905'!$T5+'1005'!$T5</f>
        <v>0</v>
      </c>
      <c r="V69" s="28">
        <f t="shared" si="36"/>
        <v>0</v>
      </c>
      <c r="W69" s="27">
        <f>'0805'!$U5+'0905'!$U5+'1005'!$U5</f>
        <v>0</v>
      </c>
      <c r="X69" s="28">
        <f t="shared" si="37"/>
        <v>0</v>
      </c>
      <c r="Y69" s="40">
        <v>2</v>
      </c>
      <c r="AA69" s="151" t="s">
        <v>60</v>
      </c>
      <c r="AB69" s="44">
        <f>'Finals 1'!$S5+'Finals 2'!$S5+'Finals 3'!$S5+'Finals 4'!$S5</f>
        <v>19</v>
      </c>
      <c r="AC69" s="152">
        <f t="shared" si="38"/>
        <v>4.75</v>
      </c>
      <c r="AD69" s="27">
        <f>'Finals 1'!$T5+'Finals 2'!$T5+'Finals 3'!$T5+'Finals 4'!$T5</f>
        <v>18</v>
      </c>
      <c r="AE69" s="154">
        <f t="shared" si="39"/>
        <v>4.5</v>
      </c>
      <c r="AF69" s="27">
        <f>'Finals 1'!$U5+'Finals 2'!$U5+'Finals 3'!$U5+'Finals 4'!$U5</f>
        <v>1</v>
      </c>
      <c r="AG69" s="154">
        <f t="shared" si="40"/>
        <v>0.25</v>
      </c>
      <c r="AH69" s="27">
        <f>'Finals 1'!$V5+'Finals 2'!$V5+'Finals 3'!$V5+'Finals 4'!$V5</f>
        <v>0</v>
      </c>
      <c r="AI69" s="154">
        <f t="shared" si="41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63</v>
      </c>
      <c r="Q70" s="44">
        <f>'0805'!$R6+'0905'!$R6+'1005'!$R6</f>
        <v>19</v>
      </c>
      <c r="R70" s="29">
        <f t="shared" si="34"/>
        <v>6.333333333333333</v>
      </c>
      <c r="S70" s="27">
        <f>'0805'!$S6+'0905'!$S6+'1005'!$S6</f>
        <v>17</v>
      </c>
      <c r="T70" s="28">
        <f t="shared" si="35"/>
        <v>5.666666666666667</v>
      </c>
      <c r="U70" s="27">
        <f>'0805'!$T6+'0905'!$T6+'1005'!$T6</f>
        <v>2</v>
      </c>
      <c r="V70" s="28">
        <f t="shared" si="36"/>
        <v>0.66666666666666663</v>
      </c>
      <c r="W70" s="27">
        <f>'0805'!$U6+'0905'!$U6+'1005'!$U6</f>
        <v>0</v>
      </c>
      <c r="X70" s="28">
        <f t="shared" si="37"/>
        <v>0</v>
      </c>
      <c r="Y70" s="40">
        <v>0</v>
      </c>
      <c r="AA70" s="151" t="s">
        <v>63</v>
      </c>
      <c r="AB70" s="44">
        <f>'Finals 1'!$S6+'Finals 2'!$S6+'Finals 3'!$S6+'Finals 4'!$S6</f>
        <v>7</v>
      </c>
      <c r="AC70" s="152">
        <f t="shared" si="38"/>
        <v>2.3333333333333335</v>
      </c>
      <c r="AD70" s="27">
        <f>'Finals 1'!$T6+'Finals 2'!$T6+'Finals 3'!$T6+'Finals 4'!$T6</f>
        <v>7</v>
      </c>
      <c r="AE70" s="154">
        <f t="shared" si="39"/>
        <v>2.3333333333333335</v>
      </c>
      <c r="AF70" s="27">
        <f>'Finals 1'!$U6+'Finals 2'!$U6+'Finals 3'!$U6+'Finals 4'!$U6</f>
        <v>0</v>
      </c>
      <c r="AG70" s="154">
        <f t="shared" si="40"/>
        <v>0</v>
      </c>
      <c r="AH70" s="27">
        <f>'Finals 1'!$V6+'Finals 2'!$V6+'Finals 3'!$V6+'Finals 4'!$V6</f>
        <v>0</v>
      </c>
      <c r="AI70" s="154">
        <f t="shared" si="41"/>
        <v>0</v>
      </c>
      <c r="AJ70" s="40">
        <v>1</v>
      </c>
      <c r="AM70" s="155"/>
      <c r="AN70" s="59"/>
    </row>
    <row r="71" spans="8:40" ht="14.25" customHeight="1" x14ac:dyDescent="0.45">
      <c r="P71" s="30" t="s">
        <v>66</v>
      </c>
      <c r="Q71" s="44">
        <f>'0805'!$R7+'0905'!$R7+'1005'!$R7</f>
        <v>11</v>
      </c>
      <c r="R71" s="29">
        <f t="shared" si="34"/>
        <v>3.6666666666666665</v>
      </c>
      <c r="S71" s="27">
        <f>'0805'!$S7+'0905'!$S7+'1005'!$S7</f>
        <v>2</v>
      </c>
      <c r="T71" s="28">
        <f t="shared" si="35"/>
        <v>0.66666666666666663</v>
      </c>
      <c r="U71" s="27">
        <f>'0805'!$T7+'0905'!$T7+'1005'!$T7</f>
        <v>9</v>
      </c>
      <c r="V71" s="28">
        <f t="shared" si="36"/>
        <v>3</v>
      </c>
      <c r="W71" s="27">
        <f>'0805'!$U7+'0905'!$U7+'1005'!$U7</f>
        <v>0</v>
      </c>
      <c r="X71" s="28">
        <f t="shared" si="37"/>
        <v>0</v>
      </c>
      <c r="Y71" s="40">
        <v>0</v>
      </c>
      <c r="AA71" s="151" t="s">
        <v>66</v>
      </c>
      <c r="AB71" s="44">
        <f>'Finals 1'!$S7+'Finals 2'!$S7+'Finals 3'!$S7+'Finals 4'!$S7</f>
        <v>10</v>
      </c>
      <c r="AC71" s="152">
        <f t="shared" si="38"/>
        <v>2.5</v>
      </c>
      <c r="AD71" s="27">
        <f>'Finals 1'!$T7+'Finals 2'!$T7+'Finals 3'!$T7+'Finals 4'!$T7</f>
        <v>3</v>
      </c>
      <c r="AE71" s="154">
        <f t="shared" si="39"/>
        <v>0.75</v>
      </c>
      <c r="AF71" s="27">
        <f>'Finals 1'!$U7+'Finals 2'!$U7+'Finals 3'!$U7+'Finals 4'!$U7</f>
        <v>1</v>
      </c>
      <c r="AG71" s="154">
        <f t="shared" si="40"/>
        <v>0.25</v>
      </c>
      <c r="AH71" s="27">
        <f>'Finals 1'!$V7+'Finals 2'!$V7+'Finals 3'!$V7+'Finals 4'!$V7</f>
        <v>3</v>
      </c>
      <c r="AI71" s="154">
        <f t="shared" si="41"/>
        <v>0.75</v>
      </c>
      <c r="AJ71" s="40">
        <v>0</v>
      </c>
      <c r="AM71" s="155"/>
      <c r="AN71" s="59"/>
    </row>
    <row r="72" spans="8:40" ht="14.25" customHeight="1" x14ac:dyDescent="0.45">
      <c r="P72" s="30" t="s">
        <v>69</v>
      </c>
      <c r="Q72" s="44">
        <f>'0805'!$R8+'0905'!$R8+'1005'!$R8</f>
        <v>0</v>
      </c>
      <c r="R72" s="29" t="e">
        <f t="shared" si="34"/>
        <v>#DIV/0!</v>
      </c>
      <c r="S72" s="27">
        <f>'0805'!$S8+'0905'!$S8+'1005'!$S8</f>
        <v>0</v>
      </c>
      <c r="T72" s="28" t="e">
        <f t="shared" si="35"/>
        <v>#DIV/0!</v>
      </c>
      <c r="U72" s="27">
        <f>'0805'!$T8+'0905'!$T8+'1005'!$T8</f>
        <v>0</v>
      </c>
      <c r="V72" s="28" t="e">
        <f t="shared" si="36"/>
        <v>#DIV/0!</v>
      </c>
      <c r="W72" s="27">
        <f>'0805'!$U8+'0905'!$U8+'1005'!$U8</f>
        <v>0</v>
      </c>
      <c r="X72" s="28" t="e">
        <f t="shared" si="37"/>
        <v>#DIV/0!</v>
      </c>
      <c r="Y72" s="40">
        <v>3</v>
      </c>
      <c r="AA72" s="151" t="s">
        <v>69</v>
      </c>
      <c r="AB72" s="44">
        <f>'Finals 1'!$S8+'Finals 2'!$S8+'Finals 3'!$S8+'Finals 4'!$S8</f>
        <v>9</v>
      </c>
      <c r="AC72" s="152">
        <f t="shared" si="38"/>
        <v>2.25</v>
      </c>
      <c r="AD72" s="27">
        <f>'Finals 1'!$T8+'Finals 2'!$T8+'Finals 3'!$T8+'Finals 4'!$T8</f>
        <v>5</v>
      </c>
      <c r="AE72" s="154">
        <f t="shared" si="39"/>
        <v>1.25</v>
      </c>
      <c r="AF72" s="27">
        <f>'Finals 1'!$U8+'Finals 2'!$U8+'Finals 3'!$U8+'Finals 4'!$U8</f>
        <v>4</v>
      </c>
      <c r="AG72" s="154">
        <f t="shared" si="40"/>
        <v>1</v>
      </c>
      <c r="AH72" s="27">
        <f>'Finals 1'!$V8+'Finals 2'!$V8+'Finals 3'!$V8+'Finals 4'!$V8</f>
        <v>0</v>
      </c>
      <c r="AI72" s="154">
        <f t="shared" si="41"/>
        <v>0</v>
      </c>
      <c r="AJ72" s="40">
        <v>0</v>
      </c>
      <c r="AM72" s="155"/>
      <c r="AN72" s="59"/>
    </row>
    <row r="73" spans="8:40" ht="14.25" customHeight="1" x14ac:dyDescent="0.45">
      <c r="P73" s="30" t="s">
        <v>73</v>
      </c>
      <c r="Q73" s="44">
        <f>'0805'!$R9+'0905'!$R9+'1005'!$R9</f>
        <v>4</v>
      </c>
      <c r="R73" s="29">
        <f t="shared" si="34"/>
        <v>1.3333333333333333</v>
      </c>
      <c r="S73" s="27">
        <f>'0805'!$S9+'0905'!$S9+'1005'!$S9</f>
        <v>2</v>
      </c>
      <c r="T73" s="28">
        <f t="shared" si="35"/>
        <v>0.66666666666666663</v>
      </c>
      <c r="U73" s="27">
        <f>'0805'!$T9+'0905'!$T9+'1005'!$T9</f>
        <v>0</v>
      </c>
      <c r="V73" s="28">
        <f t="shared" si="36"/>
        <v>0</v>
      </c>
      <c r="W73" s="27">
        <f>'0805'!$U9+'0905'!$U9+'1005'!$U9</f>
        <v>1</v>
      </c>
      <c r="X73" s="28">
        <f t="shared" si="37"/>
        <v>0.33333333333333331</v>
      </c>
      <c r="Y73" s="40">
        <v>0</v>
      </c>
      <c r="AA73" s="151" t="s">
        <v>73</v>
      </c>
      <c r="AB73" s="44">
        <f>'Finals 1'!$S9+'Finals 2'!$S9+'Finals 3'!$S9+'Finals 4'!$S9</f>
        <v>9</v>
      </c>
      <c r="AC73" s="152">
        <f t="shared" si="38"/>
        <v>2.25</v>
      </c>
      <c r="AD73" s="27">
        <f>'Finals 1'!$T9+'Finals 2'!$T9+'Finals 3'!$T9+'Finals 4'!$T9</f>
        <v>1</v>
      </c>
      <c r="AE73" s="154">
        <f t="shared" si="39"/>
        <v>0.25</v>
      </c>
      <c r="AF73" s="27">
        <f>'Finals 1'!$U9+'Finals 2'!$U9+'Finals 3'!$U9+'Finals 4'!$U9</f>
        <v>0</v>
      </c>
      <c r="AG73" s="154">
        <f t="shared" si="40"/>
        <v>0</v>
      </c>
      <c r="AH73" s="27">
        <f>'Finals 1'!$V9+'Finals 2'!$V9+'Finals 3'!$V9+'Finals 4'!$V9</f>
        <v>4</v>
      </c>
      <c r="AI73" s="154">
        <f t="shared" si="41"/>
        <v>1</v>
      </c>
      <c r="AJ73" s="40">
        <v>0</v>
      </c>
      <c r="AM73" s="155"/>
      <c r="AN73" s="59"/>
    </row>
    <row r="74" spans="8:40" ht="14.25" customHeight="1" x14ac:dyDescent="0.45">
      <c r="J74" s="33" t="s">
        <v>219</v>
      </c>
      <c r="P74" s="30" t="s">
        <v>76</v>
      </c>
      <c r="Q74" s="44">
        <f>'0805'!$R10+'0905'!$R10+'1005'!$R10</f>
        <v>10</v>
      </c>
      <c r="R74" s="29">
        <f t="shared" si="34"/>
        <v>3.3333333333333335</v>
      </c>
      <c r="S74" s="27">
        <f>'0805'!$S10+'0905'!$S10+'1005'!$S10</f>
        <v>4</v>
      </c>
      <c r="T74" s="28">
        <f t="shared" si="35"/>
        <v>1.3333333333333333</v>
      </c>
      <c r="U74" s="27">
        <f>'0805'!$T10+'0905'!$T10+'1005'!$T10</f>
        <v>6</v>
      </c>
      <c r="V74" s="28">
        <f t="shared" si="36"/>
        <v>2</v>
      </c>
      <c r="W74" s="27">
        <f>'0805'!$U10+'0905'!$U10+'1005'!$U10</f>
        <v>0</v>
      </c>
      <c r="X74" s="28">
        <f t="shared" si="37"/>
        <v>0</v>
      </c>
      <c r="Y74" s="40">
        <v>0</v>
      </c>
      <c r="AA74" s="151" t="s">
        <v>76</v>
      </c>
      <c r="AB74" s="44">
        <f>'Finals 1'!$S10+'Finals 2'!$S10+'Finals 3'!$S10+'Finals 4'!$S10</f>
        <v>6</v>
      </c>
      <c r="AC74" s="152">
        <f t="shared" si="38"/>
        <v>1.5</v>
      </c>
      <c r="AD74" s="27">
        <f>'Finals 1'!$T10+'Finals 2'!$T10+'Finals 3'!$T10+'Finals 4'!$T10</f>
        <v>1</v>
      </c>
      <c r="AE74" s="154">
        <f t="shared" si="39"/>
        <v>0.25</v>
      </c>
      <c r="AF74" s="27">
        <f>'Finals 1'!$U10+'Finals 2'!$U10+'Finals 3'!$U10+'Finals 4'!$U10</f>
        <v>5</v>
      </c>
      <c r="AG74" s="154">
        <f t="shared" si="40"/>
        <v>1.25</v>
      </c>
      <c r="AH74" s="27">
        <f>'Finals 1'!$V10+'Finals 2'!$V10+'Finals 3'!$V10+'Finals 4'!$V10</f>
        <v>0</v>
      </c>
      <c r="AI74" s="154">
        <f t="shared" si="41"/>
        <v>0</v>
      </c>
      <c r="AJ74" s="40">
        <v>0</v>
      </c>
      <c r="AM74" s="155"/>
      <c r="AN74" s="59"/>
    </row>
    <row r="75" spans="8:40" ht="14.25" customHeight="1" x14ac:dyDescent="0.45">
      <c r="I75" s="131" t="s">
        <v>82</v>
      </c>
      <c r="J75" t="s">
        <v>130</v>
      </c>
      <c r="K75" t="s">
        <v>131</v>
      </c>
      <c r="L75" t="s">
        <v>132</v>
      </c>
      <c r="P75" s="30" t="s">
        <v>78</v>
      </c>
      <c r="Q75" s="44">
        <f>'0805'!$R11+'0905'!$R11+'1005'!$R11</f>
        <v>9</v>
      </c>
      <c r="R75" s="29">
        <f t="shared" si="34"/>
        <v>3</v>
      </c>
      <c r="S75" s="27">
        <f>'0805'!$S11+'0905'!$S11+'1005'!$S11</f>
        <v>0</v>
      </c>
      <c r="T75" s="28">
        <f t="shared" si="35"/>
        <v>0</v>
      </c>
      <c r="U75" s="27">
        <f>'0805'!$T11+'0905'!$T11+'1005'!$T11</f>
        <v>9</v>
      </c>
      <c r="V75" s="28">
        <f t="shared" si="36"/>
        <v>3</v>
      </c>
      <c r="W75" s="27">
        <f>'0805'!$U11+'0905'!$U11+'1005'!$U11</f>
        <v>0</v>
      </c>
      <c r="X75" s="28">
        <f t="shared" si="37"/>
        <v>0</v>
      </c>
      <c r="Y75" s="40">
        <v>0</v>
      </c>
      <c r="AA75" s="151" t="s">
        <v>78</v>
      </c>
      <c r="AB75" s="44">
        <f>'Finals 1'!$S11+'Finals 2'!$S11+'Finals 3'!$S11+'Finals 4'!$S11</f>
        <v>9</v>
      </c>
      <c r="AC75" s="152">
        <f t="shared" si="38"/>
        <v>3</v>
      </c>
      <c r="AD75" s="27">
        <f>'Finals 1'!$T11+'Finals 2'!$T11+'Finals 3'!$T11+'Finals 4'!$T11</f>
        <v>0</v>
      </c>
      <c r="AE75" s="154">
        <f t="shared" si="39"/>
        <v>0</v>
      </c>
      <c r="AF75" s="27">
        <f>'Finals 1'!$U11+'Finals 2'!$U11+'Finals 3'!$U11+'Finals 4'!$U11</f>
        <v>3</v>
      </c>
      <c r="AG75" s="154">
        <f t="shared" si="40"/>
        <v>1</v>
      </c>
      <c r="AH75" s="27">
        <f>'Finals 1'!$V11+'Finals 2'!$V11+'Finals 3'!$V11+'Finals 4'!$V11</f>
        <v>3</v>
      </c>
      <c r="AI75" s="154">
        <f t="shared" si="41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79</v>
      </c>
      <c r="Q76" s="44">
        <f>'0805'!$R12+'0905'!$R12+'1005'!$R12</f>
        <v>2</v>
      </c>
      <c r="R76" s="29">
        <f t="shared" si="34"/>
        <v>0.66666666666666663</v>
      </c>
      <c r="S76" s="27">
        <f>'0805'!$S12+'0905'!$S12+'1005'!$S12</f>
        <v>0</v>
      </c>
      <c r="T76" s="28">
        <f t="shared" si="35"/>
        <v>0</v>
      </c>
      <c r="U76" s="27">
        <f>'0805'!$T12+'0905'!$T12+'1005'!$T12</f>
        <v>2</v>
      </c>
      <c r="V76" s="28">
        <f t="shared" si="36"/>
        <v>0.66666666666666663</v>
      </c>
      <c r="W76" s="27">
        <f>'0805'!$U12+'0905'!$U12+'1005'!$U12</f>
        <v>0</v>
      </c>
      <c r="X76" s="28">
        <f t="shared" si="37"/>
        <v>0</v>
      </c>
      <c r="Y76" s="40">
        <v>0</v>
      </c>
      <c r="AA76" s="151" t="s">
        <v>79</v>
      </c>
      <c r="AB76" s="44">
        <f>'Finals 1'!$S12+'Finals 2'!$S12+'Finals 3'!$S12+'Finals 4'!$S12</f>
        <v>3</v>
      </c>
      <c r="AC76" s="152">
        <f t="shared" si="38"/>
        <v>0.75</v>
      </c>
      <c r="AD76" s="27">
        <f>'Finals 1'!$T12+'Finals 2'!$T12+'Finals 3'!$T12+'Finals 4'!$T12</f>
        <v>1</v>
      </c>
      <c r="AE76" s="154">
        <f t="shared" si="39"/>
        <v>0.25</v>
      </c>
      <c r="AF76" s="27">
        <f>'Finals 1'!$U12+'Finals 2'!$U12+'Finals 3'!$U12+'Finals 4'!$U12</f>
        <v>0</v>
      </c>
      <c r="AG76" s="154">
        <f t="shared" si="40"/>
        <v>0</v>
      </c>
      <c r="AH76" s="27">
        <f>'Finals 1'!$V12+'Finals 2'!$V12+'Finals 3'!$V12+'Finals 4'!$V12</f>
        <v>1</v>
      </c>
      <c r="AI76" s="154">
        <f t="shared" si="41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183</v>
      </c>
      <c r="Q77" s="44">
        <f>'0805'!$R13+'0905'!$R13+'1005'!$R13</f>
        <v>0</v>
      </c>
      <c r="R77" s="29">
        <f t="shared" si="34"/>
        <v>0</v>
      </c>
      <c r="S77" s="27">
        <f>'0805'!$S13+'0905'!$S13+'1005'!$S13</f>
        <v>0</v>
      </c>
      <c r="T77" s="28">
        <f t="shared" si="35"/>
        <v>0</v>
      </c>
      <c r="U77" s="27">
        <f>'0805'!$T13+'0905'!$T13+'1005'!$T13</f>
        <v>0</v>
      </c>
      <c r="V77" s="28">
        <f t="shared" si="36"/>
        <v>0</v>
      </c>
      <c r="W77" s="27">
        <f>'0805'!$U13+'0905'!$U13+'1005'!$U13</f>
        <v>0</v>
      </c>
      <c r="X77" s="28">
        <f t="shared" si="37"/>
        <v>0</v>
      </c>
      <c r="Y77" s="40">
        <v>2</v>
      </c>
      <c r="AA77" s="151" t="s">
        <v>183</v>
      </c>
      <c r="AB77" s="44">
        <f>'Finals 1'!$S13+'Finals 2'!$S13+'Finals 3'!$S13+'Finals 4'!$S13</f>
        <v>4</v>
      </c>
      <c r="AC77" s="152">
        <f t="shared" si="38"/>
        <v>1</v>
      </c>
      <c r="AD77" s="27">
        <f>'Finals 1'!$T13+'Finals 2'!$T13+'Finals 3'!$T13+'Finals 4'!$T13</f>
        <v>0</v>
      </c>
      <c r="AE77" s="154">
        <f t="shared" si="39"/>
        <v>0</v>
      </c>
      <c r="AF77" s="27">
        <f>'Finals 1'!$U13+'Finals 2'!$U13+'Finals 3'!$U13+'Finals 4'!$U13</f>
        <v>0</v>
      </c>
      <c r="AG77" s="154">
        <f t="shared" si="40"/>
        <v>0</v>
      </c>
      <c r="AH77" s="27">
        <f>'Finals 1'!$V13+'Finals 2'!$V13+'Finals 3'!$V13+'Finals 4'!$V13</f>
        <v>2</v>
      </c>
      <c r="AI77" s="154">
        <f t="shared" si="41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182</v>
      </c>
      <c r="Q78" s="44">
        <f>'0805'!$R14+'0905'!$R14+'1005'!$R14</f>
        <v>3</v>
      </c>
      <c r="R78" s="29">
        <f t="shared" si="34"/>
        <v>1</v>
      </c>
      <c r="S78" s="27">
        <f>'0805'!$S14+'0905'!$S14+'1005'!$S14</f>
        <v>1</v>
      </c>
      <c r="T78" s="28">
        <f t="shared" si="35"/>
        <v>0.33333333333333331</v>
      </c>
      <c r="U78" s="27">
        <f>'0805'!$T14+'0905'!$T14+'1005'!$T14</f>
        <v>2</v>
      </c>
      <c r="V78" s="28">
        <f t="shared" si="36"/>
        <v>0.66666666666666663</v>
      </c>
      <c r="W78" s="27">
        <f>'0805'!$U14+'0905'!$U14+'1005'!$U14</f>
        <v>0</v>
      </c>
      <c r="X78" s="28">
        <f t="shared" si="37"/>
        <v>0</v>
      </c>
      <c r="Y78" s="40">
        <v>0</v>
      </c>
      <c r="AA78" s="151" t="s">
        <v>182</v>
      </c>
      <c r="AB78" s="44">
        <f>'Finals 1'!$S14+'Finals 2'!$S14+'Finals 3'!$S14+'Finals 4'!$S14</f>
        <v>4</v>
      </c>
      <c r="AC78" s="152">
        <f t="shared" si="38"/>
        <v>1</v>
      </c>
      <c r="AD78" s="27">
        <f>'Finals 1'!$T14+'Finals 2'!$T14+'Finals 3'!$T14+'Finals 4'!$T14</f>
        <v>0</v>
      </c>
      <c r="AE78" s="154">
        <f t="shared" si="39"/>
        <v>0</v>
      </c>
      <c r="AF78" s="27">
        <f>'Finals 1'!$U14+'Finals 2'!$U14+'Finals 3'!$U14+'Finals 4'!$U14</f>
        <v>4</v>
      </c>
      <c r="AG78" s="154">
        <f t="shared" si="40"/>
        <v>1</v>
      </c>
      <c r="AH78" s="27">
        <f>'Finals 1'!$V14+'Finals 2'!$V14+'Finals 3'!$V14+'Finals 4'!$V14</f>
        <v>0</v>
      </c>
      <c r="AI78" s="154">
        <f t="shared" si="41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83</v>
      </c>
      <c r="Q79" s="44">
        <f>'0805'!$R15+'0905'!$R15+'1005'!$R15</f>
        <v>4</v>
      </c>
      <c r="R79" s="29">
        <f t="shared" si="34"/>
        <v>4</v>
      </c>
      <c r="S79" s="27">
        <f>'0805'!$S15+'0905'!$S15+'1005'!$S15</f>
        <v>2</v>
      </c>
      <c r="T79" s="28">
        <f t="shared" si="35"/>
        <v>2</v>
      </c>
      <c r="U79" s="27">
        <f>'0805'!$T15+'0905'!$T15+'1005'!$T15</f>
        <v>0</v>
      </c>
      <c r="V79" s="28">
        <f t="shared" si="36"/>
        <v>0</v>
      </c>
      <c r="W79" s="27">
        <f>'0805'!$U15+'0905'!$U15+'1005'!$U15</f>
        <v>1</v>
      </c>
      <c r="X79" s="28">
        <f t="shared" si="37"/>
        <v>1</v>
      </c>
      <c r="Y79" s="40">
        <v>2</v>
      </c>
      <c r="AA79" s="151" t="s">
        <v>83</v>
      </c>
      <c r="AB79" s="44">
        <f>'Finals 1'!$S15+'Finals 2'!$S15+'Finals 3'!$S15+'Finals 4'!$S15</f>
        <v>9</v>
      </c>
      <c r="AC79" s="152">
        <f t="shared" si="38"/>
        <v>2.25</v>
      </c>
      <c r="AD79" s="27">
        <f>'Finals 1'!$T15+'Finals 2'!$T15+'Finals 3'!$T15+'Finals 4'!$T15</f>
        <v>3</v>
      </c>
      <c r="AE79" s="154">
        <f t="shared" si="39"/>
        <v>0.75</v>
      </c>
      <c r="AF79" s="27">
        <f>'Finals 1'!$U15+'Finals 2'!$U15+'Finals 3'!$U15+'Finals 4'!$U15</f>
        <v>6</v>
      </c>
      <c r="AG79" s="154">
        <f t="shared" si="40"/>
        <v>1.5</v>
      </c>
      <c r="AH79" s="27">
        <f>'Finals 1'!$V15+'Finals 2'!$V15+'Finals 3'!$V15+'Finals 4'!$V15</f>
        <v>0</v>
      </c>
      <c r="AI79" s="154">
        <f t="shared" si="41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84</v>
      </c>
      <c r="Q80" s="44">
        <f>'0805'!$R16+'0905'!$R16+'1005'!$R16</f>
        <v>1</v>
      </c>
      <c r="R80" s="29">
        <f t="shared" si="34"/>
        <v>0.33333333333333331</v>
      </c>
      <c r="S80" s="27">
        <f>'0805'!$S16+'0905'!$S16+'1005'!$S16</f>
        <v>1</v>
      </c>
      <c r="T80" s="28">
        <f t="shared" si="35"/>
        <v>0.33333333333333331</v>
      </c>
      <c r="U80" s="27">
        <f>'0805'!$T16+'0905'!$T16+'1005'!$T16</f>
        <v>0</v>
      </c>
      <c r="V80" s="28">
        <f t="shared" si="36"/>
        <v>0</v>
      </c>
      <c r="W80" s="27">
        <f>'0805'!$U16+'0905'!$U16+'1005'!$U16</f>
        <v>0</v>
      </c>
      <c r="X80" s="28">
        <f t="shared" si="37"/>
        <v>0</v>
      </c>
      <c r="Y80" s="40">
        <v>0</v>
      </c>
      <c r="AA80" s="151" t="s">
        <v>84</v>
      </c>
      <c r="AB80" s="44">
        <f>'Finals 1'!$S16+'Finals 2'!$S16+'Finals 3'!$S16+'Finals 4'!$S16</f>
        <v>0</v>
      </c>
      <c r="AC80" s="152">
        <f t="shared" si="38"/>
        <v>0</v>
      </c>
      <c r="AD80" s="27">
        <f>'Finals 1'!$T16+'Finals 2'!$T16+'Finals 3'!$T16+'Finals 4'!$T16</f>
        <v>0</v>
      </c>
      <c r="AE80" s="154">
        <f t="shared" si="39"/>
        <v>0</v>
      </c>
      <c r="AF80" s="27">
        <f>'Finals 1'!$U16+'Finals 2'!$U16+'Finals 3'!$U16+'Finals 4'!$U16</f>
        <v>0</v>
      </c>
      <c r="AG80" s="154">
        <f t="shared" si="40"/>
        <v>0</v>
      </c>
      <c r="AH80" s="27">
        <f>'Finals 1'!$V16+'Finals 2'!$V16+'Finals 3'!$V16+'Finals 4'!$V16</f>
        <v>0</v>
      </c>
      <c r="AI80" s="154">
        <f t="shared" si="41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85</v>
      </c>
      <c r="Q81" s="44">
        <f>'0805'!$R17+'0905'!$R17+'1005'!$R17</f>
        <v>3</v>
      </c>
      <c r="R81" s="29">
        <f t="shared" si="34"/>
        <v>1</v>
      </c>
      <c r="S81" s="27">
        <f>'0805'!$S17+'0905'!$S17+'1005'!$S17</f>
        <v>2</v>
      </c>
      <c r="T81" s="28">
        <f t="shared" si="35"/>
        <v>0.66666666666666663</v>
      </c>
      <c r="U81" s="27">
        <f>'0805'!$T17+'0905'!$T17+'1005'!$T17</f>
        <v>1</v>
      </c>
      <c r="V81" s="28">
        <f t="shared" si="36"/>
        <v>0.33333333333333331</v>
      </c>
      <c r="W81" s="27">
        <f>'0805'!$U17+'0905'!$U17+'1005'!$U17</f>
        <v>0</v>
      </c>
      <c r="X81" s="28">
        <f t="shared" si="37"/>
        <v>0</v>
      </c>
      <c r="Y81" s="40">
        <v>0</v>
      </c>
      <c r="AA81" s="151" t="s">
        <v>85</v>
      </c>
      <c r="AB81" s="44">
        <f>'Finals 1'!$S17+'Finals 2'!$S17+'Finals 3'!$S17+'Finals 4'!$S17</f>
        <v>4</v>
      </c>
      <c r="AC81" s="152">
        <f t="shared" si="38"/>
        <v>1</v>
      </c>
      <c r="AD81" s="27">
        <f>'Finals 1'!$T17+'Finals 2'!$T17+'Finals 3'!$T17+'Finals 4'!$T17</f>
        <v>0</v>
      </c>
      <c r="AE81" s="154">
        <f t="shared" si="39"/>
        <v>0</v>
      </c>
      <c r="AF81" s="27">
        <f>'Finals 1'!$U17+'Finals 2'!$U17+'Finals 3'!$U17+'Finals 4'!$U17</f>
        <v>2</v>
      </c>
      <c r="AG81" s="154">
        <f t="shared" si="40"/>
        <v>0.5</v>
      </c>
      <c r="AH81" s="27">
        <f>'Finals 1'!$V17+'Finals 2'!$V17+'Finals 3'!$V17+'Finals 4'!$V17</f>
        <v>1</v>
      </c>
      <c r="AI81" s="154">
        <f t="shared" si="41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105</v>
      </c>
      <c r="Q82" s="44">
        <f>'0805'!$R18+'0905'!$R18+'1005'!$R18</f>
        <v>0</v>
      </c>
      <c r="R82" s="29">
        <f t="shared" si="34"/>
        <v>0</v>
      </c>
      <c r="S82" s="27">
        <f>'0805'!$S18+'0905'!$S18+'1005'!$S18</f>
        <v>0</v>
      </c>
      <c r="T82" s="28">
        <f t="shared" si="35"/>
        <v>0</v>
      </c>
      <c r="U82" s="27">
        <f>'0805'!$T18+'0905'!$T18+'1005'!$T18</f>
        <v>0</v>
      </c>
      <c r="V82" s="28">
        <f t="shared" si="36"/>
        <v>0</v>
      </c>
      <c r="W82" s="27">
        <f>'0805'!$U18+'0905'!$U18+'1005'!$U18</f>
        <v>0</v>
      </c>
      <c r="X82" s="28">
        <f t="shared" si="37"/>
        <v>0</v>
      </c>
      <c r="Y82" s="40">
        <v>0</v>
      </c>
      <c r="AA82" s="149" t="s">
        <v>105</v>
      </c>
      <c r="AB82" s="44">
        <f>'Finals 1'!$S18+'Finals 2'!$S18+'Finals 3'!$S18+'Finals 4'!$S18</f>
        <v>1</v>
      </c>
      <c r="AC82" s="152">
        <f t="shared" si="38"/>
        <v>0.25</v>
      </c>
      <c r="AD82" s="27">
        <f>'Finals 1'!$T18+'Finals 2'!$T18+'Finals 3'!$T18+'Finals 4'!$T18</f>
        <v>0</v>
      </c>
      <c r="AE82" s="154">
        <f t="shared" si="39"/>
        <v>0</v>
      </c>
      <c r="AF82" s="27">
        <f>'Finals 1'!$U18+'Finals 2'!$U18+'Finals 3'!$U18+'Finals 4'!$U18</f>
        <v>1</v>
      </c>
      <c r="AG82" s="154">
        <f t="shared" si="40"/>
        <v>0.25</v>
      </c>
      <c r="AH82" s="27">
        <f>'Finals 1'!$V18+'Finals 2'!$V18+'Finals 3'!$V18+'Finals 4'!$V18</f>
        <v>0</v>
      </c>
      <c r="AI82" s="154">
        <f t="shared" si="41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>
      <c r="J91" s="179">
        <f>J90/SUM(J90:L90)</f>
        <v>0.36904761904761907</v>
      </c>
      <c r="K91" s="179">
        <f>K90/SUM(J90:L90)</f>
        <v>0.26190476190476192</v>
      </c>
      <c r="L91" s="179">
        <f>L90/SUM(J90:L90)</f>
        <v>0.36904761904761907</v>
      </c>
    </row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226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54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58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60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63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66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69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73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76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78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79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183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182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83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84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85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105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topLeftCell="G1" workbookViewId="0">
      <selection activeCell="K30" sqref="K3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134</v>
      </c>
      <c r="L2" s="126"/>
      <c r="M2" s="126"/>
      <c r="N2" s="127" t="s">
        <v>97</v>
      </c>
      <c r="O2" s="126"/>
      <c r="P2" s="126"/>
      <c r="Q2" s="126"/>
      <c r="S2" s="1" t="s">
        <v>98</v>
      </c>
      <c r="U2" s="126"/>
      <c r="V2" s="126"/>
      <c r="X2" s="1" t="s">
        <v>99</v>
      </c>
      <c r="Z2" s="126"/>
      <c r="AA2" s="126"/>
      <c r="AC2" t="s">
        <v>160</v>
      </c>
      <c r="AE2">
        <f>'Stats Global'!Q5</f>
        <v>17</v>
      </c>
    </row>
    <row r="3" spans="1:47" ht="14.35" customHeight="1" x14ac:dyDescent="0.45">
      <c r="A3" s="1" t="s">
        <v>82</v>
      </c>
      <c r="B3" s="1" t="s">
        <v>100</v>
      </c>
      <c r="C3" s="1" t="s">
        <v>101</v>
      </c>
      <c r="D3" s="1" t="s">
        <v>8</v>
      </c>
      <c r="E3" s="40" t="s">
        <v>199</v>
      </c>
      <c r="F3" s="40" t="s">
        <v>200</v>
      </c>
      <c r="H3" s="1" t="s">
        <v>102</v>
      </c>
      <c r="I3" s="1" t="s">
        <v>103</v>
      </c>
      <c r="J3" s="1" t="s">
        <v>104</v>
      </c>
      <c r="L3" s="127" t="s">
        <v>83</v>
      </c>
      <c r="M3" s="127" t="s">
        <v>76</v>
      </c>
      <c r="N3" s="127" t="s">
        <v>73</v>
      </c>
      <c r="O3" s="127" t="s">
        <v>182</v>
      </c>
      <c r="P3" s="127" t="s">
        <v>85</v>
      </c>
      <c r="Q3" s="127" t="s">
        <v>147</v>
      </c>
      <c r="S3" s="1" t="s">
        <v>100</v>
      </c>
      <c r="T3" s="1" t="s">
        <v>101</v>
      </c>
      <c r="U3" s="127" t="s">
        <v>106</v>
      </c>
      <c r="V3" s="127" t="s">
        <v>107</v>
      </c>
      <c r="X3" s="1" t="s">
        <v>100</v>
      </c>
      <c r="Y3" s="1" t="s">
        <v>101</v>
      </c>
      <c r="Z3" s="127" t="s">
        <v>106</v>
      </c>
      <c r="AA3" s="127" t="s">
        <v>107</v>
      </c>
      <c r="AC3" s="56" t="s">
        <v>95</v>
      </c>
      <c r="AD3" s="56" t="s">
        <v>8</v>
      </c>
      <c r="AE3" s="56" t="s">
        <v>164</v>
      </c>
      <c r="AF3" s="57" t="s">
        <v>9</v>
      </c>
      <c r="AG3" s="58" t="s">
        <v>161</v>
      </c>
      <c r="AH3" s="58" t="s">
        <v>10</v>
      </c>
      <c r="AI3" s="58" t="s">
        <v>162</v>
      </c>
      <c r="AJ3" s="57" t="s">
        <v>11</v>
      </c>
      <c r="AK3" s="58" t="s">
        <v>163</v>
      </c>
      <c r="AL3" s="58" t="s">
        <v>178</v>
      </c>
      <c r="AM3" s="58" t="s">
        <v>240</v>
      </c>
      <c r="AN3" s="58" t="s">
        <v>241</v>
      </c>
      <c r="AP3" t="s">
        <v>179</v>
      </c>
      <c r="AQ3" t="s">
        <v>94</v>
      </c>
      <c r="AS3" s="162" t="s">
        <v>95</v>
      </c>
      <c r="AT3" s="163" t="s">
        <v>240</v>
      </c>
      <c r="AU3" s="163" t="s">
        <v>241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70</v>
      </c>
      <c r="F4" t="s">
        <v>70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63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60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146</v>
      </c>
      <c r="F5" t="s">
        <v>196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168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183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70</v>
      </c>
      <c r="F6" t="s">
        <v>197</v>
      </c>
      <c r="I6" s="1" t="s">
        <v>108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63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173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146</v>
      </c>
      <c r="F7" t="s">
        <v>55</v>
      </c>
      <c r="I7" s="1" t="s">
        <v>109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176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60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70</v>
      </c>
      <c r="F8" t="s">
        <v>55</v>
      </c>
      <c r="I8" s="1" t="s">
        <v>110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185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60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55</v>
      </c>
      <c r="F9" t="s">
        <v>198</v>
      </c>
      <c r="I9" s="1" t="s">
        <v>111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63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167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55</v>
      </c>
      <c r="F10" t="s">
        <v>55</v>
      </c>
      <c r="I10" s="1" t="s">
        <v>112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63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54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215</v>
      </c>
      <c r="F11" t="s">
        <v>53</v>
      </c>
      <c r="I11" s="1" t="s">
        <v>113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55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55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216</v>
      </c>
      <c r="F12" t="s">
        <v>70</v>
      </c>
      <c r="I12" s="1" t="s">
        <v>114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59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59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217</v>
      </c>
      <c r="F13" t="s">
        <v>55</v>
      </c>
      <c r="I13" s="1" t="s">
        <v>115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61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61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201</v>
      </c>
      <c r="F14" t="s">
        <v>221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64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64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70</v>
      </c>
      <c r="F15" t="s">
        <v>67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67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67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197</v>
      </c>
      <c r="F16" t="s">
        <v>224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70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70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236</v>
      </c>
      <c r="F17" s="145" t="s">
        <v>197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74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74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239</v>
      </c>
      <c r="F18" s="148" t="s">
        <v>55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77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77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77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146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146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0" t="s">
        <v>224</v>
      </c>
      <c r="F20" s="170" t="s">
        <v>70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180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181</v>
      </c>
      <c r="AD23" s="96" t="s">
        <v>167</v>
      </c>
      <c r="AE23" s="97" t="s">
        <v>76</v>
      </c>
      <c r="AF23" s="96" t="s">
        <v>182</v>
      </c>
      <c r="AG23" s="97" t="s">
        <v>73</v>
      </c>
      <c r="AH23" s="96" t="s">
        <v>85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63</v>
      </c>
      <c r="AD24" s="91" t="s">
        <v>83</v>
      </c>
      <c r="AE24" s="92" t="s">
        <v>83</v>
      </c>
      <c r="AF24" s="91" t="s">
        <v>83</v>
      </c>
      <c r="AG24" s="92" t="s">
        <v>83</v>
      </c>
      <c r="AH24" s="91" t="s">
        <v>83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69</v>
      </c>
      <c r="AD25" s="91" t="s">
        <v>76</v>
      </c>
      <c r="AE25" s="92" t="s">
        <v>182</v>
      </c>
      <c r="AF25" s="91" t="s">
        <v>76</v>
      </c>
      <c r="AG25" s="92" t="s">
        <v>76</v>
      </c>
      <c r="AH25" s="91" t="s">
        <v>76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66</v>
      </c>
      <c r="AD26" s="93" t="s">
        <v>182</v>
      </c>
      <c r="AE26" s="94" t="s">
        <v>73</v>
      </c>
      <c r="AF26" s="93" t="s">
        <v>73</v>
      </c>
      <c r="AG26" s="94" t="s">
        <v>182</v>
      </c>
      <c r="AH26" s="93" t="s">
        <v>182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58</v>
      </c>
      <c r="AD27" s="93" t="s">
        <v>73</v>
      </c>
      <c r="AE27" s="94" t="s">
        <v>85</v>
      </c>
      <c r="AF27" s="93" t="s">
        <v>85</v>
      </c>
      <c r="AG27" s="94" t="s">
        <v>85</v>
      </c>
      <c r="AH27" s="93" t="s">
        <v>73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84</v>
      </c>
      <c r="AD28" s="93" t="s">
        <v>85</v>
      </c>
      <c r="AE28" s="94" t="s">
        <v>167</v>
      </c>
      <c r="AF28" s="93" t="s">
        <v>167</v>
      </c>
      <c r="AG28" s="94" t="s">
        <v>167</v>
      </c>
      <c r="AH28" s="93" t="s">
        <v>167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116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181</v>
      </c>
      <c r="AD30" s="96" t="s">
        <v>167</v>
      </c>
      <c r="AE30" s="97" t="s">
        <v>76</v>
      </c>
      <c r="AF30" s="96" t="s">
        <v>182</v>
      </c>
      <c r="AG30" s="97" t="s">
        <v>73</v>
      </c>
      <c r="AH30" s="96" t="s">
        <v>85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167</v>
      </c>
      <c r="AD31" s="91" t="s">
        <v>83</v>
      </c>
      <c r="AE31" s="92" t="s">
        <v>83</v>
      </c>
      <c r="AF31" s="91" t="s">
        <v>83</v>
      </c>
      <c r="AG31" s="92" t="s">
        <v>83</v>
      </c>
      <c r="AH31" s="91" t="s">
        <v>83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191</v>
      </c>
      <c r="T32" t="s">
        <v>195</v>
      </c>
      <c r="V32" s="64">
        <f>ROUND(SUM('Stats Global'!Q14:Q15,'Stats Global'!Q19:Q20,'Stats Global'!Q22:Q23)/COUNT(B4:B40),1)</f>
        <v>7</v>
      </c>
      <c r="X32" s="22"/>
      <c r="AC32" s="92" t="s">
        <v>60</v>
      </c>
      <c r="AD32" s="91" t="s">
        <v>76</v>
      </c>
      <c r="AE32" s="92" t="s">
        <v>182</v>
      </c>
      <c r="AF32" s="91" t="s">
        <v>76</v>
      </c>
      <c r="AG32" s="92" t="s">
        <v>76</v>
      </c>
      <c r="AH32" s="91" t="s">
        <v>76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192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183</v>
      </c>
      <c r="AD33" s="91" t="s">
        <v>182</v>
      </c>
      <c r="AE33" s="92" t="s">
        <v>73</v>
      </c>
      <c r="AF33" s="91" t="s">
        <v>73</v>
      </c>
      <c r="AG33" s="92" t="s">
        <v>182</v>
      </c>
      <c r="AH33" s="91" t="s">
        <v>182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193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54</v>
      </c>
      <c r="AD34" s="91" t="s">
        <v>85</v>
      </c>
      <c r="AE34" s="92" t="s">
        <v>167</v>
      </c>
      <c r="AF34" s="91" t="s">
        <v>167</v>
      </c>
      <c r="AG34" s="92" t="s">
        <v>167</v>
      </c>
      <c r="AH34" s="91" t="s">
        <v>167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194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79</v>
      </c>
      <c r="AD35" s="91" t="s">
        <v>73</v>
      </c>
      <c r="AE35" s="92" t="s">
        <v>85</v>
      </c>
      <c r="AF35" s="91" t="s">
        <v>85</v>
      </c>
      <c r="AG35" s="92" t="s">
        <v>85</v>
      </c>
      <c r="AH35" s="91" t="s">
        <v>73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26" priority="4" operator="lessThan">
      <formula>0.3333</formula>
    </cfRule>
    <cfRule type="cellIs" dxfId="25" priority="5" operator="greaterThan">
      <formula>0.5</formula>
    </cfRule>
  </conditionalFormatting>
  <conditionalFormatting sqref="AT4:AT19">
    <cfRule type="cellIs" dxfId="24" priority="1" operator="equal">
      <formula>$AU4</formula>
    </cfRule>
    <cfRule type="cellIs" dxfId="23" priority="2" operator="lessThan">
      <formula>$AU4</formula>
    </cfRule>
    <cfRule type="cellIs" dxfId="22" priority="3" operator="greaterThan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117</v>
      </c>
      <c r="L2" s="126"/>
      <c r="M2" s="126"/>
      <c r="N2" s="127" t="s">
        <v>97</v>
      </c>
      <c r="O2" s="126"/>
      <c r="P2" s="126"/>
      <c r="R2" s="24" t="s">
        <v>99</v>
      </c>
      <c r="T2" s="126"/>
      <c r="U2" s="126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H3" s="24" t="s">
        <v>102</v>
      </c>
      <c r="I3" s="24" t="s">
        <v>103</v>
      </c>
      <c r="J3" s="24" t="s">
        <v>104</v>
      </c>
      <c r="L3" s="127" t="s">
        <v>66</v>
      </c>
      <c r="M3" s="127" t="s">
        <v>63</v>
      </c>
      <c r="N3" s="127" t="s">
        <v>69</v>
      </c>
      <c r="O3" s="127" t="s">
        <v>58</v>
      </c>
      <c r="P3" s="127" t="s">
        <v>84</v>
      </c>
      <c r="R3" s="24" t="s">
        <v>100</v>
      </c>
      <c r="S3" s="24" t="s">
        <v>101</v>
      </c>
      <c r="T3" s="127" t="s">
        <v>106</v>
      </c>
      <c r="U3" s="127" t="s">
        <v>107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202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108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203</v>
      </c>
      <c r="F7" s="40" t="s">
        <v>205</v>
      </c>
      <c r="I7" s="24" t="s">
        <v>109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204</v>
      </c>
      <c r="F8" s="40" t="s">
        <v>46</v>
      </c>
      <c r="I8" s="24" t="s">
        <v>110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111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112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113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114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115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201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223</v>
      </c>
      <c r="F15" s="40" t="s">
        <v>223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201</v>
      </c>
      <c r="F16" s="40" t="s">
        <v>201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237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237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116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191</v>
      </c>
      <c r="T32" s="40" t="s">
        <v>195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192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193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194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118</v>
      </c>
      <c r="K2" s="126"/>
      <c r="L2" s="126"/>
      <c r="M2" s="127" t="s">
        <v>97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82</v>
      </c>
      <c r="B3" s="24" t="s">
        <v>100</v>
      </c>
      <c r="C3" s="24" t="s">
        <v>101</v>
      </c>
      <c r="D3" s="24" t="s">
        <v>8</v>
      </c>
      <c r="E3" s="40" t="s">
        <v>199</v>
      </c>
      <c r="F3" s="40" t="s">
        <v>200</v>
      </c>
      <c r="G3" s="24" t="s">
        <v>102</v>
      </c>
      <c r="H3" s="24" t="s">
        <v>103</v>
      </c>
      <c r="I3" s="24" t="s">
        <v>104</v>
      </c>
      <c r="K3" s="127" t="s">
        <v>151</v>
      </c>
      <c r="L3" s="127" t="s">
        <v>60</v>
      </c>
      <c r="M3" s="127" t="s">
        <v>183</v>
      </c>
      <c r="N3" s="127" t="s">
        <v>54</v>
      </c>
      <c r="O3" s="127" t="s">
        <v>79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59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64</v>
      </c>
      <c r="F5" s="40" t="s">
        <v>207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206</v>
      </c>
      <c r="F6" s="40" t="s">
        <v>59</v>
      </c>
      <c r="H6" s="24" t="s">
        <v>108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208</v>
      </c>
      <c r="H7" s="24" t="s">
        <v>109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59</v>
      </c>
      <c r="H8" s="24" t="s">
        <v>110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59</v>
      </c>
      <c r="F9" s="40" t="s">
        <v>59</v>
      </c>
      <c r="H9" s="24" t="s">
        <v>111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59</v>
      </c>
      <c r="H10" s="24" t="s">
        <v>112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201</v>
      </c>
      <c r="F11" s="40" t="s">
        <v>59</v>
      </c>
      <c r="H11" s="24" t="s">
        <v>113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59</v>
      </c>
      <c r="H12" s="24" t="s">
        <v>114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218</v>
      </c>
      <c r="F13" s="40" t="s">
        <v>207</v>
      </c>
      <c r="H13" s="24" t="s">
        <v>115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222</v>
      </c>
      <c r="F14" s="40" t="s">
        <v>59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201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225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208</v>
      </c>
      <c r="F17" s="40" t="s">
        <v>201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64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59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191</v>
      </c>
      <c r="S32" s="40" t="s">
        <v>195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192</v>
      </c>
      <c r="S33" s="42">
        <f>MAX('Stats Global'!Q8,'Stats Global'!Q10,'Stats Global'!Q16:Q18)</f>
        <v>44</v>
      </c>
      <c r="T33" s="40" t="s">
        <v>59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193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194</v>
      </c>
      <c r="S35" s="42">
        <f>MAX('Stats Global'!U8,'Stats Global'!U10,'Stats Global'!U16:U18)</f>
        <v>25</v>
      </c>
      <c r="T35" s="40" t="s">
        <v>59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201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119</v>
      </c>
      <c r="C2" s="4" t="s">
        <v>156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W2" s="40"/>
      <c r="X2" s="40"/>
      <c r="Y2" s="40"/>
      <c r="Z2" s="40"/>
    </row>
    <row r="3" spans="2:26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1" t="s">
        <v>130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130</v>
      </c>
      <c r="Y3" s="5" t="s">
        <v>131</v>
      </c>
      <c r="Z3" s="5" t="s">
        <v>132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132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131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64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133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70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77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146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77" t="s">
        <v>157</v>
      </c>
      <c r="R41" s="177"/>
      <c r="S41" s="17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77"/>
      <c r="R42" s="177"/>
      <c r="S42" s="17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70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56</v>
      </c>
      <c r="E6" s="53" t="s">
        <v>38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59</v>
      </c>
      <c r="F7" s="53" t="s">
        <v>121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38</v>
      </c>
      <c r="F8" s="53" t="s">
        <v>152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64</v>
      </c>
      <c r="F12" s="53" t="s">
        <v>152</v>
      </c>
      <c r="G12" s="53">
        <v>2</v>
      </c>
      <c r="H12" s="53">
        <v>2</v>
      </c>
      <c r="I12" s="53">
        <v>1</v>
      </c>
      <c r="Q12" s="3" t="s">
        <v>61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64</v>
      </c>
      <c r="F13" s="53" t="s">
        <v>152</v>
      </c>
      <c r="G13" s="53">
        <v>3</v>
      </c>
      <c r="H13" s="53">
        <v>2</v>
      </c>
      <c r="I13" s="53">
        <v>2</v>
      </c>
      <c r="Q13" s="3" t="s">
        <v>64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70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77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146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46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169</v>
      </c>
      <c r="F6" s="53" t="s">
        <v>121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70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56</v>
      </c>
      <c r="E10" s="53" t="s">
        <v>44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64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77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146</v>
      </c>
      <c r="F13" s="53" t="s">
        <v>152</v>
      </c>
      <c r="G13" s="53">
        <v>2</v>
      </c>
      <c r="H13" s="53">
        <v>2</v>
      </c>
      <c r="I13" s="53">
        <v>1</v>
      </c>
      <c r="Q13" s="3" t="s">
        <v>64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34</v>
      </c>
      <c r="E5" s="53" t="s">
        <v>70</v>
      </c>
      <c r="F5" s="53" t="s">
        <v>170</v>
      </c>
      <c r="G5" s="53">
        <v>1</v>
      </c>
      <c r="H5" s="53">
        <v>1</v>
      </c>
      <c r="I5" s="53">
        <v>1</v>
      </c>
      <c r="K5" s="24" t="s">
        <v>131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39</v>
      </c>
      <c r="E6" s="53" t="s">
        <v>67</v>
      </c>
      <c r="F6" s="53" t="s">
        <v>152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64</v>
      </c>
      <c r="F7" s="53" t="s">
        <v>152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34</v>
      </c>
      <c r="E9" s="53" t="s">
        <v>53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70</v>
      </c>
      <c r="F10" s="53" t="s">
        <v>152</v>
      </c>
      <c r="G10" s="53">
        <v>2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38</v>
      </c>
      <c r="F11" s="53" t="s">
        <v>152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121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70</v>
      </c>
      <c r="F13" s="53" t="s">
        <v>152</v>
      </c>
      <c r="G13" s="53">
        <v>1</v>
      </c>
      <c r="H13" s="53">
        <v>1</v>
      </c>
      <c r="I13" s="53">
        <v>1</v>
      </c>
      <c r="Q13" s="3" t="s">
        <v>64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2</v>
      </c>
      <c r="H14" s="53">
        <v>2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39</v>
      </c>
      <c r="E15" s="53" t="s">
        <v>70</v>
      </c>
      <c r="F15" s="53" t="s">
        <v>152</v>
      </c>
      <c r="G15" s="53">
        <v>3</v>
      </c>
      <c r="H15" s="53">
        <v>2</v>
      </c>
      <c r="I15" s="53">
        <v>3</v>
      </c>
      <c r="Q15" s="3" t="s">
        <v>70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56</v>
      </c>
      <c r="E16" s="53" t="s">
        <v>61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59</v>
      </c>
      <c r="F17" s="53" t="s">
        <v>152</v>
      </c>
      <c r="G17" s="53">
        <v>2</v>
      </c>
      <c r="H17" s="53">
        <v>3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34</v>
      </c>
      <c r="E18" s="53" t="s">
        <v>53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56</v>
      </c>
      <c r="E19" s="53" t="s">
        <v>44</v>
      </c>
      <c r="F19" s="53" t="s">
        <v>152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121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56</v>
      </c>
      <c r="E21" s="53" t="s">
        <v>44</v>
      </c>
      <c r="F21" s="53" t="s">
        <v>152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59</v>
      </c>
      <c r="F22" s="53" t="s">
        <v>121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56</v>
      </c>
      <c r="E23" s="53" t="s">
        <v>59</v>
      </c>
      <c r="F23" s="53" t="s">
        <v>121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121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45049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56</v>
      </c>
      <c r="D4" s="67" t="s">
        <v>39</v>
      </c>
      <c r="E4" s="67" t="s">
        <v>53</v>
      </c>
      <c r="F4" s="67" t="s">
        <v>170</v>
      </c>
      <c r="G4" s="67">
        <v>1</v>
      </c>
      <c r="H4" s="67">
        <v>1</v>
      </c>
      <c r="I4" s="67">
        <v>1</v>
      </c>
      <c r="K4" s="24" t="s">
        <v>132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56</v>
      </c>
      <c r="E5" s="67" t="s">
        <v>38</v>
      </c>
      <c r="F5" s="67" t="s">
        <v>152</v>
      </c>
      <c r="G5" s="67">
        <v>1</v>
      </c>
      <c r="H5" s="67">
        <v>1</v>
      </c>
      <c r="I5" s="67">
        <v>1</v>
      </c>
      <c r="K5" s="24" t="s">
        <v>131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64</v>
      </c>
      <c r="F6" s="67" t="s">
        <v>152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56</v>
      </c>
      <c r="E7" s="67" t="s">
        <v>38</v>
      </c>
      <c r="F7" s="67" t="s">
        <v>152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152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56</v>
      </c>
      <c r="D9" s="67" t="s">
        <v>39</v>
      </c>
      <c r="E9" s="67" t="s">
        <v>55</v>
      </c>
      <c r="F9" s="67" t="s">
        <v>121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56</v>
      </c>
      <c r="E10" s="67" t="s">
        <v>38</v>
      </c>
      <c r="F10" s="67" t="s">
        <v>152</v>
      </c>
      <c r="G10" s="67">
        <v>1</v>
      </c>
      <c r="H10" s="67">
        <v>1</v>
      </c>
      <c r="I10" s="67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61</v>
      </c>
      <c r="F11" s="67" t="s">
        <v>121</v>
      </c>
      <c r="G11" s="67">
        <v>2</v>
      </c>
      <c r="H11" s="67">
        <v>2</v>
      </c>
      <c r="I11" s="67">
        <v>1</v>
      </c>
      <c r="Q11" s="3" t="s">
        <v>59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56</v>
      </c>
      <c r="E12" s="67" t="s">
        <v>59</v>
      </c>
      <c r="F12" s="67" t="s">
        <v>121</v>
      </c>
      <c r="G12" s="67">
        <v>3</v>
      </c>
      <c r="H12" s="67">
        <v>2</v>
      </c>
      <c r="I12" s="67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59</v>
      </c>
      <c r="F13" s="67" t="s">
        <v>152</v>
      </c>
      <c r="G13" s="67">
        <v>4</v>
      </c>
      <c r="H13" s="67">
        <v>3</v>
      </c>
      <c r="I13" s="67">
        <v>2</v>
      </c>
      <c r="Q13" s="3" t="s">
        <v>64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56</v>
      </c>
      <c r="E14" s="67" t="s">
        <v>38</v>
      </c>
      <c r="F14" s="67" t="s">
        <v>152</v>
      </c>
      <c r="G14" s="67">
        <v>5</v>
      </c>
      <c r="H14" s="67">
        <v>3</v>
      </c>
      <c r="I14" s="67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152</v>
      </c>
      <c r="G15" s="67">
        <v>6</v>
      </c>
      <c r="H15" s="67">
        <v>4</v>
      </c>
      <c r="I15" s="67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56</v>
      </c>
      <c r="D16" s="67" t="s">
        <v>34</v>
      </c>
      <c r="E16" s="67" t="s">
        <v>67</v>
      </c>
      <c r="F16" s="67" t="s">
        <v>152</v>
      </c>
      <c r="G16" s="67">
        <v>1</v>
      </c>
      <c r="H16" s="67">
        <v>1</v>
      </c>
      <c r="I16" s="67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56</v>
      </c>
      <c r="D17" s="67" t="s">
        <v>39</v>
      </c>
      <c r="E17" s="67" t="s">
        <v>146</v>
      </c>
      <c r="F17" s="67" t="s">
        <v>152</v>
      </c>
      <c r="G17" s="67">
        <v>2</v>
      </c>
      <c r="H17" s="67">
        <v>5</v>
      </c>
      <c r="I17" s="67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56</v>
      </c>
      <c r="D18" s="67" t="s">
        <v>34</v>
      </c>
      <c r="E18" s="67" t="s">
        <v>55</v>
      </c>
      <c r="F18" s="67" t="s">
        <v>121</v>
      </c>
      <c r="G18" s="67">
        <v>3</v>
      </c>
      <c r="H18" s="67">
        <v>2</v>
      </c>
      <c r="I18" s="67">
        <v>1</v>
      </c>
      <c r="Q18" s="40" t="s">
        <v>146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56</v>
      </c>
      <c r="E19" s="67" t="s">
        <v>44</v>
      </c>
      <c r="F19" s="67" t="s">
        <v>152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152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56</v>
      </c>
      <c r="E21" s="67" t="s">
        <v>46</v>
      </c>
      <c r="F21" s="67" t="s">
        <v>121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152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56</v>
      </c>
      <c r="E23" s="67" t="s">
        <v>61</v>
      </c>
      <c r="F23" s="67" t="s">
        <v>121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64</v>
      </c>
      <c r="F24" s="67" t="s">
        <v>152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56</v>
      </c>
      <c r="D25" s="67" t="s">
        <v>34</v>
      </c>
      <c r="E25" s="67" t="s">
        <v>55</v>
      </c>
      <c r="F25" s="67" t="s">
        <v>152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56</v>
      </c>
      <c r="D26" s="67" t="s">
        <v>39</v>
      </c>
      <c r="E26" s="67" t="s">
        <v>146</v>
      </c>
      <c r="F26" s="67" t="s">
        <v>152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45054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121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70</v>
      </c>
      <c r="F9" s="53" t="s">
        <v>170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61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2</v>
      </c>
      <c r="H12" s="53">
        <v>2</v>
      </c>
      <c r="I12" s="53">
        <v>2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121</v>
      </c>
      <c r="G13" s="53">
        <v>3</v>
      </c>
      <c r="H13" s="53">
        <v>2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36</v>
      </c>
      <c r="F14" s="53" t="s">
        <v>152</v>
      </c>
      <c r="G14" s="53">
        <v>4</v>
      </c>
      <c r="H14" s="53">
        <v>3</v>
      </c>
      <c r="I14" s="53">
        <v>1</v>
      </c>
      <c r="Q14" s="3" t="s">
        <v>67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59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70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56</v>
      </c>
      <c r="D16" s="53" t="s">
        <v>34</v>
      </c>
      <c r="E16" s="53" t="s">
        <v>55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39</v>
      </c>
      <c r="E17" s="53" t="s">
        <v>70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56</v>
      </c>
      <c r="E18" s="53" t="s">
        <v>38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56</v>
      </c>
      <c r="D20" s="53" t="s">
        <v>39</v>
      </c>
      <c r="E20" s="53" t="s">
        <v>70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7" t="s">
        <v>157</v>
      </c>
      <c r="R41" s="177"/>
      <c r="S41" s="177"/>
      <c r="T41" s="19"/>
      <c r="U41" s="19"/>
    </row>
    <row r="42" spans="17:21" ht="14.25" customHeight="1" x14ac:dyDescent="0.45">
      <c r="Q42" s="177"/>
      <c r="R42" s="177"/>
      <c r="S42" s="17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45055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67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56</v>
      </c>
      <c r="E7" s="53" t="s">
        <v>44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44</v>
      </c>
      <c r="F9" s="53" t="s">
        <v>152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152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56</v>
      </c>
      <c r="E11" s="53" t="s">
        <v>46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152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56</v>
      </c>
      <c r="E13" s="53" t="s">
        <v>36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67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46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152</v>
      </c>
      <c r="G17" s="53">
        <v>2</v>
      </c>
      <c r="H17" s="53">
        <v>2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55</v>
      </c>
      <c r="F18" s="53" t="s">
        <v>121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77</v>
      </c>
      <c r="F19" s="53" t="s">
        <v>152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44</v>
      </c>
      <c r="F20" s="53" t="s">
        <v>152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74</v>
      </c>
      <c r="F21" s="53" t="s">
        <v>152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152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56</v>
      </c>
      <c r="E24" s="53" t="s">
        <v>46</v>
      </c>
      <c r="F24" s="53" t="s">
        <v>121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59</v>
      </c>
      <c r="F25" s="53" t="s">
        <v>121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56</v>
      </c>
      <c r="E26" s="53" t="s">
        <v>59</v>
      </c>
      <c r="F26" s="53" t="s">
        <v>121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121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56</v>
      </c>
      <c r="D28" s="53" t="s">
        <v>34</v>
      </c>
      <c r="E28" s="53" t="s">
        <v>55</v>
      </c>
      <c r="F28" s="53" t="s">
        <v>121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56</v>
      </c>
      <c r="E29" s="53" t="s">
        <v>44</v>
      </c>
      <c r="F29" s="53" t="s">
        <v>152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59</v>
      </c>
      <c r="F30" s="53" t="s">
        <v>121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56</v>
      </c>
      <c r="E31" s="53" t="s">
        <v>33</v>
      </c>
      <c r="F31" s="53" t="s">
        <v>152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152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56</v>
      </c>
      <c r="E33" s="53" t="s">
        <v>44</v>
      </c>
      <c r="F33" s="53" t="s">
        <v>152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61</v>
      </c>
      <c r="F34" s="53" t="s">
        <v>121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45056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56</v>
      </c>
      <c r="E4" s="100" t="s">
        <v>46</v>
      </c>
      <c r="F4" s="100" t="s">
        <v>121</v>
      </c>
      <c r="G4" s="100">
        <v>1</v>
      </c>
      <c r="H4" s="100">
        <v>1</v>
      </c>
      <c r="I4" s="100">
        <v>1</v>
      </c>
      <c r="K4" s="24" t="s">
        <v>132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152</v>
      </c>
      <c r="G5" s="100">
        <v>2</v>
      </c>
      <c r="H5" s="100">
        <v>1</v>
      </c>
      <c r="I5" s="100">
        <v>1</v>
      </c>
      <c r="K5" s="24" t="s">
        <v>131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56</v>
      </c>
      <c r="D6" s="100" t="s">
        <v>39</v>
      </c>
      <c r="E6" s="100" t="s">
        <v>53</v>
      </c>
      <c r="F6" s="100" t="s">
        <v>170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56</v>
      </c>
      <c r="D7" s="100" t="s">
        <v>34</v>
      </c>
      <c r="E7" s="100" t="s">
        <v>67</v>
      </c>
      <c r="F7" s="100" t="s">
        <v>121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56</v>
      </c>
      <c r="D8" s="100" t="s">
        <v>39</v>
      </c>
      <c r="E8" s="100" t="s">
        <v>55</v>
      </c>
      <c r="F8" s="100" t="s">
        <v>152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56</v>
      </c>
      <c r="D9" s="100" t="s">
        <v>34</v>
      </c>
      <c r="E9" s="100" t="s">
        <v>53</v>
      </c>
      <c r="F9" s="100" t="s">
        <v>152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56</v>
      </c>
      <c r="E10" s="100" t="s">
        <v>44</v>
      </c>
      <c r="F10" s="100" t="s">
        <v>152</v>
      </c>
      <c r="G10" s="100">
        <v>1</v>
      </c>
      <c r="H10" s="100">
        <v>1</v>
      </c>
      <c r="I10" s="100">
        <v>1</v>
      </c>
      <c r="Q10" s="3" t="s">
        <v>55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121</v>
      </c>
      <c r="G11" s="100">
        <v>2</v>
      </c>
      <c r="H11" s="100">
        <v>4</v>
      </c>
      <c r="I11" s="100">
        <v>1</v>
      </c>
      <c r="Q11" s="3" t="s">
        <v>59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56</v>
      </c>
      <c r="E12" s="100" t="s">
        <v>44</v>
      </c>
      <c r="F12" s="100" t="s">
        <v>152</v>
      </c>
      <c r="G12" s="100">
        <v>3</v>
      </c>
      <c r="H12" s="100">
        <v>2</v>
      </c>
      <c r="I12" s="100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59</v>
      </c>
      <c r="F13" s="100" t="s">
        <v>121</v>
      </c>
      <c r="G13" s="100">
        <v>1</v>
      </c>
      <c r="H13" s="100">
        <v>1</v>
      </c>
      <c r="I13" s="100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56</v>
      </c>
      <c r="D14" s="100" t="s">
        <v>34</v>
      </c>
      <c r="E14" s="100" t="s">
        <v>55</v>
      </c>
      <c r="F14" s="100" t="s">
        <v>152</v>
      </c>
      <c r="G14" s="100">
        <v>1</v>
      </c>
      <c r="H14" s="100">
        <v>1</v>
      </c>
      <c r="I14" s="100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56</v>
      </c>
      <c r="D15" s="100" t="s">
        <v>39</v>
      </c>
      <c r="E15" s="100" t="s">
        <v>55</v>
      </c>
      <c r="F15" s="100" t="s">
        <v>121</v>
      </c>
      <c r="G15" s="100">
        <v>2</v>
      </c>
      <c r="H15" s="100">
        <v>2</v>
      </c>
      <c r="I15" s="100">
        <v>2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56</v>
      </c>
      <c r="D16" s="100" t="s">
        <v>34</v>
      </c>
      <c r="E16" s="100" t="s">
        <v>77</v>
      </c>
      <c r="F16" s="100" t="s">
        <v>121</v>
      </c>
      <c r="G16" s="100">
        <v>3</v>
      </c>
      <c r="H16" s="100">
        <v>2</v>
      </c>
      <c r="I16" s="100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56</v>
      </c>
      <c r="E17" s="100" t="s">
        <v>44</v>
      </c>
      <c r="F17" s="100" t="s">
        <v>121</v>
      </c>
      <c r="G17" s="100">
        <v>1</v>
      </c>
      <c r="H17" s="100">
        <v>1</v>
      </c>
      <c r="I17" s="100">
        <v>1</v>
      </c>
      <c r="Q17" s="3" t="s">
        <v>77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121</v>
      </c>
      <c r="G18" s="100">
        <v>2</v>
      </c>
      <c r="H18" s="100">
        <v>3</v>
      </c>
      <c r="I18" s="100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56</v>
      </c>
      <c r="D19" s="100" t="s">
        <v>39</v>
      </c>
      <c r="E19" s="100" t="s">
        <v>55</v>
      </c>
      <c r="F19" s="100" t="s">
        <v>152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56</v>
      </c>
      <c r="D20" s="100" t="s">
        <v>34</v>
      </c>
      <c r="E20" s="100" t="s">
        <v>55</v>
      </c>
      <c r="F20" s="100" t="s">
        <v>121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56</v>
      </c>
      <c r="E21" s="100" t="s">
        <v>44</v>
      </c>
      <c r="F21" s="100" t="s">
        <v>152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59</v>
      </c>
      <c r="F22" s="100" t="s">
        <v>121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56</v>
      </c>
      <c r="D23" s="100" t="s">
        <v>34</v>
      </c>
      <c r="E23" s="100" t="s">
        <v>55</v>
      </c>
      <c r="F23" s="100" t="s">
        <v>121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56</v>
      </c>
      <c r="D24" s="100" t="s">
        <v>39</v>
      </c>
      <c r="E24" s="100" t="s">
        <v>77</v>
      </c>
      <c r="F24" s="100" t="s">
        <v>152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56</v>
      </c>
      <c r="D25" s="100" t="s">
        <v>34</v>
      </c>
      <c r="E25" s="100" t="s">
        <v>53</v>
      </c>
      <c r="F25" s="100" t="s">
        <v>152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56</v>
      </c>
      <c r="D26" s="100" t="s">
        <v>39</v>
      </c>
      <c r="E26" s="100" t="s">
        <v>55</v>
      </c>
      <c r="F26" s="100" t="s">
        <v>121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56</v>
      </c>
      <c r="E27" s="100" t="s">
        <v>33</v>
      </c>
      <c r="F27" s="100" t="s">
        <v>152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152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56</v>
      </c>
      <c r="E29" s="100" t="s">
        <v>44</v>
      </c>
      <c r="F29" s="100" t="s">
        <v>152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45061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34</v>
      </c>
      <c r="E4" s="53" t="s">
        <v>77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51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59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34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56</v>
      </c>
      <c r="E8" s="53" t="s">
        <v>46</v>
      </c>
      <c r="F8" s="53" t="s">
        <v>152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56</v>
      </c>
      <c r="D10" s="53" t="s">
        <v>39</v>
      </c>
      <c r="E10" s="53" t="s">
        <v>77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146</v>
      </c>
      <c r="F11" s="53" t="s">
        <v>121</v>
      </c>
      <c r="G11" s="53">
        <v>2</v>
      </c>
      <c r="H11" s="53">
        <v>3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46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121</v>
      </c>
      <c r="G13" s="53">
        <v>2</v>
      </c>
      <c r="H13" s="53">
        <v>4</v>
      </c>
      <c r="I13" s="53">
        <v>1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56</v>
      </c>
      <c r="E14" s="53" t="s">
        <v>74</v>
      </c>
      <c r="F14" s="53" t="s">
        <v>152</v>
      </c>
      <c r="G14" s="53">
        <v>3</v>
      </c>
      <c r="H14" s="53">
        <v>2</v>
      </c>
      <c r="I14" s="53">
        <v>1</v>
      </c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152</v>
      </c>
      <c r="G15" s="53">
        <v>4</v>
      </c>
      <c r="H15" s="53">
        <v>5</v>
      </c>
      <c r="I15" s="53">
        <v>1</v>
      </c>
      <c r="Q15" s="3" t="s">
        <v>70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67</v>
      </c>
      <c r="F16" s="53" t="s">
        <v>121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53</v>
      </c>
      <c r="F17" s="53" t="s">
        <v>152</v>
      </c>
      <c r="G17" s="53">
        <v>2</v>
      </c>
      <c r="H17" s="53">
        <v>6</v>
      </c>
      <c r="I17" s="53">
        <v>1</v>
      </c>
      <c r="Q17" s="3" t="s">
        <v>77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152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56</v>
      </c>
      <c r="E20" s="53" t="s">
        <v>51</v>
      </c>
      <c r="F20" s="53" t="s">
        <v>121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152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56</v>
      </c>
      <c r="E22" s="53" t="s">
        <v>44</v>
      </c>
      <c r="F22" s="53" t="s">
        <v>152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170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45062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56</v>
      </c>
      <c r="E5" s="53" t="s">
        <v>44</v>
      </c>
      <c r="F5" s="53" t="s">
        <v>152</v>
      </c>
      <c r="G5" s="53">
        <v>2</v>
      </c>
      <c r="H5" s="53">
        <v>1</v>
      </c>
      <c r="I5" s="53">
        <v>2</v>
      </c>
      <c r="K5" s="24" t="s">
        <v>131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170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53</v>
      </c>
      <c r="F7" s="53" t="s">
        <v>170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56</v>
      </c>
      <c r="E8" s="53" t="s">
        <v>59</v>
      </c>
      <c r="F8" s="53" t="s">
        <v>121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61</v>
      </c>
      <c r="F9" s="53" t="s">
        <v>121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3</v>
      </c>
      <c r="H10" s="53">
        <v>2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59</v>
      </c>
      <c r="F11" s="53" t="s">
        <v>121</v>
      </c>
      <c r="G11" s="53">
        <v>4</v>
      </c>
      <c r="H11" s="53">
        <v>3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56</v>
      </c>
      <c r="E12" s="53" t="s">
        <v>38</v>
      </c>
      <c r="F12" s="53" t="s">
        <v>152</v>
      </c>
      <c r="G12" s="53">
        <v>5</v>
      </c>
      <c r="H12" s="53">
        <v>3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121</v>
      </c>
      <c r="G13" s="53">
        <v>6</v>
      </c>
      <c r="H13" s="53">
        <v>4</v>
      </c>
      <c r="I13" s="53">
        <v>1</v>
      </c>
      <c r="Q13" s="3" t="s">
        <v>64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34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56</v>
      </c>
      <c r="E15" s="53" t="s">
        <v>44</v>
      </c>
      <c r="F15" s="53" t="s">
        <v>152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152</v>
      </c>
      <c r="G16" s="53">
        <v>1</v>
      </c>
      <c r="H16" s="53">
        <v>1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152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44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61</v>
      </c>
      <c r="F19" s="53" t="s">
        <v>121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56</v>
      </c>
      <c r="E20" s="53" t="s">
        <v>38</v>
      </c>
      <c r="F20" s="53" t="s">
        <v>152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59</v>
      </c>
      <c r="F21" s="53" t="s">
        <v>121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56</v>
      </c>
      <c r="E22" s="53" t="s">
        <v>38</v>
      </c>
      <c r="F22" s="53" t="s">
        <v>152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64</v>
      </c>
      <c r="F23" s="53" t="s">
        <v>170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56</v>
      </c>
      <c r="E24" s="53" t="s">
        <v>59</v>
      </c>
      <c r="F24" s="53" t="s">
        <v>121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152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56</v>
      </c>
      <c r="D26" s="53" t="s">
        <v>39</v>
      </c>
      <c r="E26" s="53" t="s">
        <v>67</v>
      </c>
      <c r="F26" s="53" t="s">
        <v>152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56</v>
      </c>
      <c r="D27" s="53" t="s">
        <v>34</v>
      </c>
      <c r="E27" s="53" t="s">
        <v>67</v>
      </c>
      <c r="F27" s="53" t="s">
        <v>121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56</v>
      </c>
      <c r="E28" s="53" t="s">
        <v>46</v>
      </c>
      <c r="F28" s="53" t="s">
        <v>170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45063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59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64</v>
      </c>
      <c r="F5" s="53" t="s">
        <v>152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55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67</v>
      </c>
      <c r="F7" s="53" t="s">
        <v>152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55</v>
      </c>
      <c r="F8" s="53" t="s">
        <v>121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55</v>
      </c>
      <c r="F9" s="53" t="s">
        <v>121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64</v>
      </c>
      <c r="F10" s="53" t="s">
        <v>121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56</v>
      </c>
      <c r="D12" s="53" t="s">
        <v>34</v>
      </c>
      <c r="E12" s="53" t="s">
        <v>70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56</v>
      </c>
      <c r="D13" s="53" t="s">
        <v>39</v>
      </c>
      <c r="E13" s="53" t="s">
        <v>53</v>
      </c>
      <c r="F13" s="53" t="s">
        <v>152</v>
      </c>
      <c r="G13" s="53">
        <v>2</v>
      </c>
      <c r="H13" s="53">
        <v>5</v>
      </c>
      <c r="I13" s="53">
        <v>1</v>
      </c>
      <c r="Q13" s="3" t="s">
        <v>64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56</v>
      </c>
      <c r="E14" s="53" t="s">
        <v>38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121</v>
      </c>
      <c r="G15" s="53">
        <v>1</v>
      </c>
      <c r="H15" s="53">
        <v>1</v>
      </c>
      <c r="I15" s="53">
        <v>1</v>
      </c>
      <c r="Q15" s="3" t="s">
        <v>70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56</v>
      </c>
      <c r="E16" s="53" t="s">
        <v>44</v>
      </c>
      <c r="F16" s="53" t="s">
        <v>121</v>
      </c>
      <c r="G16" s="53">
        <v>2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topLeftCell="G1" workbookViewId="0">
      <selection activeCell="Q24" sqref="Q24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45068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56</v>
      </c>
      <c r="D4" s="53" t="s">
        <v>39</v>
      </c>
      <c r="E4" s="53" t="s">
        <v>67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56</v>
      </c>
      <c r="E5" s="53" t="s">
        <v>38</v>
      </c>
      <c r="F5" s="53" t="s">
        <v>152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152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56</v>
      </c>
      <c r="E7" s="53" t="s">
        <v>38</v>
      </c>
      <c r="F7" s="53" t="s">
        <v>152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61</v>
      </c>
      <c r="F8" s="53" t="s">
        <v>121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56</v>
      </c>
      <c r="E9" s="53" t="s">
        <v>59</v>
      </c>
      <c r="F9" s="53" t="s">
        <v>121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64</v>
      </c>
      <c r="F10" s="53" t="s">
        <v>121</v>
      </c>
      <c r="G10" s="53">
        <v>6</v>
      </c>
      <c r="H10" s="53">
        <v>4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56</v>
      </c>
      <c r="E11" s="53" t="s">
        <v>59</v>
      </c>
      <c r="F11" s="53" t="s">
        <v>121</v>
      </c>
      <c r="G11" s="53">
        <v>7</v>
      </c>
      <c r="H11" s="53">
        <v>4</v>
      </c>
      <c r="I11" s="53">
        <v>1</v>
      </c>
      <c r="Q11" s="3" t="s">
        <v>59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59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61</v>
      </c>
      <c r="F12" s="53" t="s">
        <v>121</v>
      </c>
      <c r="G12" s="53">
        <v>8</v>
      </c>
      <c r="H12" s="53">
        <v>5</v>
      </c>
      <c r="I12" s="53">
        <v>1</v>
      </c>
      <c r="Q12" s="3" t="s">
        <v>61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56</v>
      </c>
      <c r="E13" s="53" t="s">
        <v>59</v>
      </c>
      <c r="F13" s="53" t="s">
        <v>152</v>
      </c>
      <c r="G13" s="53">
        <v>9</v>
      </c>
      <c r="H13" s="53">
        <v>5</v>
      </c>
      <c r="I13" s="53">
        <v>1</v>
      </c>
      <c r="Q13" s="3" t="s">
        <v>64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59</v>
      </c>
      <c r="F14" s="53" t="s">
        <v>121</v>
      </c>
      <c r="G14" s="53">
        <v>10</v>
      </c>
      <c r="H14" s="53">
        <v>6</v>
      </c>
      <c r="I14" s="53">
        <v>2</v>
      </c>
      <c r="Q14" s="3" t="s">
        <v>67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67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56</v>
      </c>
      <c r="E15" s="53" t="s">
        <v>38</v>
      </c>
      <c r="F15" s="53" t="s">
        <v>152</v>
      </c>
      <c r="G15" s="53">
        <v>11</v>
      </c>
      <c r="H15" s="53">
        <v>6</v>
      </c>
      <c r="I15" s="53">
        <v>1</v>
      </c>
      <c r="Q15" s="3" t="s">
        <v>70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59</v>
      </c>
      <c r="F16" s="53" t="s">
        <v>121</v>
      </c>
      <c r="G16" s="53">
        <v>12</v>
      </c>
      <c r="H16" s="53">
        <v>7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70</v>
      </c>
      <c r="F17" s="53" t="s">
        <v>170</v>
      </c>
      <c r="G17" s="53">
        <v>1</v>
      </c>
      <c r="H17" s="53">
        <v>1</v>
      </c>
      <c r="I17" s="53">
        <v>1</v>
      </c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56</v>
      </c>
      <c r="E18" s="53" t="s">
        <v>46</v>
      </c>
      <c r="F18" s="53" t="s">
        <v>152</v>
      </c>
      <c r="G18" s="53">
        <v>1</v>
      </c>
      <c r="H18" s="53">
        <v>1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45069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121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56</v>
      </c>
      <c r="D5" s="53" t="s">
        <v>39</v>
      </c>
      <c r="E5" s="53" t="s">
        <v>55</v>
      </c>
      <c r="F5" s="53" t="s">
        <v>121</v>
      </c>
      <c r="G5" s="53">
        <v>1</v>
      </c>
      <c r="H5" s="53">
        <v>1</v>
      </c>
      <c r="I5" s="53">
        <v>1</v>
      </c>
      <c r="K5" s="24" t="s">
        <v>131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67</v>
      </c>
      <c r="F6" s="53" t="s">
        <v>121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70</v>
      </c>
      <c r="F8" s="53" t="s">
        <v>152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56</v>
      </c>
      <c r="E9" s="53" t="s">
        <v>51</v>
      </c>
      <c r="F9" s="53" t="s">
        <v>152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56</v>
      </c>
      <c r="D11" s="53" t="s">
        <v>34</v>
      </c>
      <c r="E11" s="53" t="s">
        <v>67</v>
      </c>
      <c r="F11" s="53" t="s">
        <v>121</v>
      </c>
      <c r="G11" s="53">
        <v>1</v>
      </c>
      <c r="H11" s="53">
        <v>1</v>
      </c>
      <c r="I11" s="53">
        <v>1</v>
      </c>
      <c r="Q11" s="3" t="s">
        <v>59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56</v>
      </c>
      <c r="E12" s="53" t="s">
        <v>44</v>
      </c>
      <c r="F12" s="53" t="s">
        <v>152</v>
      </c>
      <c r="G12" s="53">
        <v>1</v>
      </c>
      <c r="H12" s="53">
        <v>1</v>
      </c>
      <c r="I12" s="53">
        <v>1</v>
      </c>
      <c r="Q12" s="3" t="s">
        <v>61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152</v>
      </c>
      <c r="G13" s="53">
        <v>2</v>
      </c>
      <c r="H13" s="53">
        <v>2</v>
      </c>
      <c r="I13" s="53">
        <v>2</v>
      </c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56</v>
      </c>
      <c r="D14" s="53" t="s">
        <v>39</v>
      </c>
      <c r="E14" s="53" t="s">
        <v>70</v>
      </c>
      <c r="F14" s="53" t="s">
        <v>152</v>
      </c>
      <c r="G14" s="53">
        <v>1</v>
      </c>
      <c r="H14" s="53">
        <v>1</v>
      </c>
      <c r="I14" s="53">
        <v>1</v>
      </c>
      <c r="Q14" s="3" t="s">
        <v>67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56</v>
      </c>
      <c r="D15" s="53" t="s">
        <v>34</v>
      </c>
      <c r="E15" s="53" t="s">
        <v>55</v>
      </c>
      <c r="F15" s="53" t="s">
        <v>121</v>
      </c>
      <c r="G15" s="53">
        <v>2</v>
      </c>
      <c r="H15" s="53">
        <v>3</v>
      </c>
      <c r="I15" s="53">
        <v>1</v>
      </c>
      <c r="Q15" s="3" t="s">
        <v>70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56</v>
      </c>
      <c r="D16" s="53" t="s">
        <v>39</v>
      </c>
      <c r="E16" s="53" t="s">
        <v>77</v>
      </c>
      <c r="F16" s="53" t="s">
        <v>152</v>
      </c>
      <c r="G16" s="53">
        <v>3</v>
      </c>
      <c r="H16" s="53">
        <v>2</v>
      </c>
      <c r="I16" s="53">
        <v>1</v>
      </c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56</v>
      </c>
      <c r="D17" s="53" t="s">
        <v>34</v>
      </c>
      <c r="E17" s="53" t="s">
        <v>67</v>
      </c>
      <c r="F17" s="53" t="s">
        <v>152</v>
      </c>
      <c r="G17" s="53">
        <v>4</v>
      </c>
      <c r="H17" s="53">
        <v>4</v>
      </c>
      <c r="I17" s="53">
        <v>1</v>
      </c>
      <c r="Q17" s="3" t="s">
        <v>77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56</v>
      </c>
      <c r="D18" s="53" t="s">
        <v>39</v>
      </c>
      <c r="E18" s="53" t="s">
        <v>53</v>
      </c>
      <c r="F18" s="53" t="s">
        <v>121</v>
      </c>
      <c r="G18" s="53">
        <v>5</v>
      </c>
      <c r="H18" s="53">
        <v>3</v>
      </c>
      <c r="I18" s="53">
        <v>1</v>
      </c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56</v>
      </c>
      <c r="D19" s="53" t="s">
        <v>34</v>
      </c>
      <c r="E19" s="53" t="s">
        <v>70</v>
      </c>
      <c r="F19" s="53" t="s">
        <v>152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119</v>
      </c>
      <c r="C2" s="4">
        <v>45070</v>
      </c>
      <c r="K2" s="5" t="s">
        <v>120</v>
      </c>
      <c r="L2" s="5" t="s">
        <v>100</v>
      </c>
      <c r="M2" s="5" t="s">
        <v>101</v>
      </c>
      <c r="N2" s="5" t="s">
        <v>94</v>
      </c>
      <c r="O2" s="5" t="s">
        <v>8</v>
      </c>
      <c r="Q2" s="5" t="s">
        <v>95</v>
      </c>
      <c r="R2" s="24" t="s">
        <v>8</v>
      </c>
      <c r="S2" s="3" t="s">
        <v>9</v>
      </c>
      <c r="T2" s="3" t="s">
        <v>121</v>
      </c>
      <c r="U2" s="3" t="s">
        <v>122</v>
      </c>
      <c r="V2" s="40" t="s">
        <v>159</v>
      </c>
      <c r="AB2" s="40" t="s">
        <v>177</v>
      </c>
      <c r="AC2" s="3" t="s">
        <v>9</v>
      </c>
      <c r="AD2" s="3" t="s">
        <v>121</v>
      </c>
      <c r="AE2" s="3" t="s">
        <v>122</v>
      </c>
    </row>
    <row r="3" spans="2:31" ht="14.25" customHeight="1" x14ac:dyDescent="0.45">
      <c r="B3" s="37" t="s">
        <v>123</v>
      </c>
      <c r="C3" s="37" t="s">
        <v>124</v>
      </c>
      <c r="D3" s="37" t="s">
        <v>125</v>
      </c>
      <c r="E3" s="37" t="s">
        <v>126</v>
      </c>
      <c r="F3" s="37" t="s">
        <v>127</v>
      </c>
      <c r="G3" s="37" t="s">
        <v>128</v>
      </c>
      <c r="H3" s="37" t="s">
        <v>129</v>
      </c>
      <c r="I3" s="37" t="s">
        <v>135</v>
      </c>
      <c r="K3" s="24" t="s">
        <v>130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130</v>
      </c>
      <c r="Y3" s="5" t="s">
        <v>131</v>
      </c>
      <c r="Z3" s="5" t="s">
        <v>132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56</v>
      </c>
      <c r="E4" s="53" t="s">
        <v>38</v>
      </c>
      <c r="F4" s="53" t="s">
        <v>152</v>
      </c>
      <c r="G4" s="53">
        <v>1</v>
      </c>
      <c r="H4" s="53">
        <v>1</v>
      </c>
      <c r="I4" s="53">
        <v>1</v>
      </c>
      <c r="K4" s="24" t="s">
        <v>132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59</v>
      </c>
      <c r="F5" s="53" t="s">
        <v>121</v>
      </c>
      <c r="G5" s="53">
        <v>2</v>
      </c>
      <c r="H5" s="53">
        <v>1</v>
      </c>
      <c r="I5" s="53">
        <v>1</v>
      </c>
      <c r="K5" s="24" t="s">
        <v>131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56</v>
      </c>
      <c r="D6" s="53" t="s">
        <v>34</v>
      </c>
      <c r="E6" s="53" t="s">
        <v>70</v>
      </c>
      <c r="F6" s="53" t="s">
        <v>152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56</v>
      </c>
      <c r="D7" s="53" t="s">
        <v>39</v>
      </c>
      <c r="E7" s="53" t="s">
        <v>70</v>
      </c>
      <c r="F7" s="53" t="s">
        <v>121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56</v>
      </c>
      <c r="D8" s="53" t="s">
        <v>34</v>
      </c>
      <c r="E8" s="53" t="s">
        <v>53</v>
      </c>
      <c r="F8" s="53" t="s">
        <v>170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56</v>
      </c>
      <c r="D9" s="53" t="s">
        <v>39</v>
      </c>
      <c r="E9" s="53" t="s">
        <v>67</v>
      </c>
      <c r="F9" s="53" t="s">
        <v>121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56</v>
      </c>
      <c r="E10" s="53" t="s">
        <v>38</v>
      </c>
      <c r="F10" s="53" t="s">
        <v>152</v>
      </c>
      <c r="G10" s="53">
        <v>1</v>
      </c>
      <c r="H10" s="53">
        <v>1</v>
      </c>
      <c r="I10" s="53">
        <v>1</v>
      </c>
      <c r="Q10" s="3" t="s">
        <v>55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55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61</v>
      </c>
      <c r="F11" s="53" t="s">
        <v>121</v>
      </c>
      <c r="G11" s="53">
        <v>2</v>
      </c>
      <c r="H11" s="53">
        <v>4</v>
      </c>
      <c r="I11" s="53">
        <v>1</v>
      </c>
      <c r="Q11" s="3" t="s">
        <v>59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59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61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61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64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64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67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67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70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70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74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74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77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77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146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146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7" t="s">
        <v>157</v>
      </c>
      <c r="R41" s="177"/>
      <c r="S41" s="177"/>
      <c r="T41" s="19"/>
      <c r="U41" s="19"/>
    </row>
    <row r="42" spans="2:26" ht="14.25" customHeight="1" x14ac:dyDescent="0.45">
      <c r="Q42" s="177"/>
      <c r="R42" s="177"/>
      <c r="S42" s="177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45075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229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230</v>
      </c>
      <c r="F4" s="53" t="s">
        <v>70</v>
      </c>
      <c r="G4" s="53" t="s">
        <v>152</v>
      </c>
      <c r="H4" s="53" t="s">
        <v>231</v>
      </c>
      <c r="I4" s="53" t="s">
        <v>231</v>
      </c>
      <c r="J4" s="53">
        <v>1</v>
      </c>
      <c r="L4" s="24" t="s">
        <v>132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232</v>
      </c>
      <c r="F5" s="53" t="s">
        <v>70</v>
      </c>
      <c r="G5" s="53" t="s">
        <v>121</v>
      </c>
      <c r="H5" s="53">
        <v>1</v>
      </c>
      <c r="I5" s="53">
        <v>1</v>
      </c>
      <c r="J5" s="53">
        <v>2</v>
      </c>
      <c r="L5" s="24" t="s">
        <v>131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230</v>
      </c>
      <c r="F6" s="53" t="s">
        <v>38</v>
      </c>
      <c r="G6" s="53" t="s">
        <v>152</v>
      </c>
      <c r="H6" s="53" t="s">
        <v>231</v>
      </c>
      <c r="I6" s="53" t="s">
        <v>231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233</v>
      </c>
      <c r="F7" s="53" t="s">
        <v>64</v>
      </c>
      <c r="G7" s="53" t="s">
        <v>170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230</v>
      </c>
      <c r="F8" s="53" t="s">
        <v>46</v>
      </c>
      <c r="G8" s="53" t="s">
        <v>152</v>
      </c>
      <c r="H8" s="53" t="s">
        <v>231</v>
      </c>
      <c r="I8" s="53" t="s">
        <v>231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232</v>
      </c>
      <c r="F9" s="53" t="s">
        <v>51</v>
      </c>
      <c r="G9" s="53" t="s">
        <v>121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56</v>
      </c>
      <c r="D10" s="53" t="s">
        <v>39</v>
      </c>
      <c r="E10" s="53" t="s">
        <v>232</v>
      </c>
      <c r="F10" s="53" t="s">
        <v>53</v>
      </c>
      <c r="G10" s="53" t="s">
        <v>170</v>
      </c>
      <c r="H10" s="53">
        <v>1</v>
      </c>
      <c r="I10" s="53">
        <v>1</v>
      </c>
      <c r="J10" s="53">
        <v>1</v>
      </c>
      <c r="R10" s="3" t="s">
        <v>55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56</v>
      </c>
      <c r="D11" s="53" t="s">
        <v>34</v>
      </c>
      <c r="E11" s="53" t="s">
        <v>230</v>
      </c>
      <c r="F11" s="53" t="s">
        <v>70</v>
      </c>
      <c r="G11" s="53" t="s">
        <v>152</v>
      </c>
      <c r="H11" s="53" t="s">
        <v>231</v>
      </c>
      <c r="I11" s="53" t="s">
        <v>231</v>
      </c>
      <c r="J11" s="53">
        <v>1</v>
      </c>
      <c r="R11" s="3" t="s">
        <v>59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56</v>
      </c>
      <c r="D12" s="53" t="s">
        <v>34</v>
      </c>
      <c r="E12" s="53" t="s">
        <v>232</v>
      </c>
      <c r="F12" s="53" t="s">
        <v>53</v>
      </c>
      <c r="G12" s="53" t="s">
        <v>152</v>
      </c>
      <c r="H12" s="53">
        <v>2</v>
      </c>
      <c r="I12" s="53">
        <v>2</v>
      </c>
      <c r="J12" s="53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56</v>
      </c>
      <c r="E13" s="53" t="s">
        <v>230</v>
      </c>
      <c r="F13" s="53" t="s">
        <v>36</v>
      </c>
      <c r="G13" s="53" t="s">
        <v>152</v>
      </c>
      <c r="H13" s="53" t="s">
        <v>231</v>
      </c>
      <c r="I13" s="53" t="s">
        <v>231</v>
      </c>
      <c r="J13" s="53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234</v>
      </c>
      <c r="F14" s="53" t="s">
        <v>55</v>
      </c>
      <c r="G14" s="53" t="s">
        <v>121</v>
      </c>
      <c r="H14" s="53" t="s">
        <v>231</v>
      </c>
      <c r="I14" s="53" t="s">
        <v>231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235</v>
      </c>
      <c r="F15" s="53" t="s">
        <v>55</v>
      </c>
      <c r="G15" s="53" t="s">
        <v>121</v>
      </c>
      <c r="H15" s="53">
        <v>3</v>
      </c>
      <c r="I15" s="53">
        <v>2</v>
      </c>
      <c r="J15" s="53">
        <v>2</v>
      </c>
      <c r="R15" s="3" t="s">
        <v>70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157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45076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229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56</v>
      </c>
      <c r="D4" s="147" t="s">
        <v>34</v>
      </c>
      <c r="E4" s="147" t="s">
        <v>230</v>
      </c>
      <c r="F4" s="147" t="s">
        <v>70</v>
      </c>
      <c r="G4" s="147" t="s">
        <v>121</v>
      </c>
      <c r="H4" s="147" t="s">
        <v>231</v>
      </c>
      <c r="I4" s="147" t="s">
        <v>231</v>
      </c>
      <c r="J4" s="147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56</v>
      </c>
      <c r="D5" s="147" t="s">
        <v>34</v>
      </c>
      <c r="E5" s="147" t="s">
        <v>232</v>
      </c>
      <c r="F5" s="147" t="s">
        <v>55</v>
      </c>
      <c r="G5" s="147" t="s">
        <v>121</v>
      </c>
      <c r="H5" s="147">
        <v>1</v>
      </c>
      <c r="I5" s="147">
        <v>1</v>
      </c>
      <c r="J5" s="147">
        <v>1</v>
      </c>
      <c r="L5" s="24" t="s">
        <v>131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56</v>
      </c>
      <c r="D6" s="147" t="s">
        <v>39</v>
      </c>
      <c r="E6" s="147" t="s">
        <v>232</v>
      </c>
      <c r="F6" s="147" t="s">
        <v>53</v>
      </c>
      <c r="G6" s="147" t="s">
        <v>170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56</v>
      </c>
      <c r="E7" s="147" t="s">
        <v>230</v>
      </c>
      <c r="F7" s="147" t="s">
        <v>38</v>
      </c>
      <c r="G7" s="147" t="s">
        <v>152</v>
      </c>
      <c r="H7" s="147" t="s">
        <v>231</v>
      </c>
      <c r="I7" s="147" t="s">
        <v>231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56</v>
      </c>
      <c r="D8" s="147" t="s">
        <v>34</v>
      </c>
      <c r="E8" s="147" t="s">
        <v>234</v>
      </c>
      <c r="F8" s="147" t="s">
        <v>55</v>
      </c>
      <c r="G8" s="147" t="s">
        <v>121</v>
      </c>
      <c r="H8" s="147" t="s">
        <v>231</v>
      </c>
      <c r="I8" s="147" t="s">
        <v>231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56</v>
      </c>
      <c r="E9" s="147" t="s">
        <v>235</v>
      </c>
      <c r="F9" s="147" t="s">
        <v>38</v>
      </c>
      <c r="G9" s="147" t="s">
        <v>152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232</v>
      </c>
      <c r="F10" s="147" t="s">
        <v>64</v>
      </c>
      <c r="G10" s="147" t="s">
        <v>170</v>
      </c>
      <c r="H10" s="147">
        <v>2</v>
      </c>
      <c r="I10" s="147">
        <v>2</v>
      </c>
      <c r="J10" s="147">
        <v>1</v>
      </c>
      <c r="R10" s="3" t="s">
        <v>55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56</v>
      </c>
      <c r="E11" s="147" t="s">
        <v>230</v>
      </c>
      <c r="F11" s="147" t="s">
        <v>38</v>
      </c>
      <c r="G11" s="147" t="s">
        <v>152</v>
      </c>
      <c r="H11" s="147" t="s">
        <v>231</v>
      </c>
      <c r="I11" s="147" t="s">
        <v>231</v>
      </c>
      <c r="J11" s="147">
        <v>1</v>
      </c>
      <c r="R11" s="3" t="s">
        <v>59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56</v>
      </c>
      <c r="D12" s="147" t="s">
        <v>34</v>
      </c>
      <c r="E12" s="147" t="s">
        <v>234</v>
      </c>
      <c r="F12" s="147" t="s">
        <v>55</v>
      </c>
      <c r="G12" s="147" t="s">
        <v>121</v>
      </c>
      <c r="H12" s="147" t="s">
        <v>231</v>
      </c>
      <c r="I12" s="147" t="s">
        <v>231</v>
      </c>
      <c r="J12" s="147">
        <v>1</v>
      </c>
      <c r="R12" s="3" t="s">
        <v>61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56</v>
      </c>
      <c r="E13" s="147" t="s">
        <v>235</v>
      </c>
      <c r="F13" s="147" t="s">
        <v>38</v>
      </c>
      <c r="G13" s="147" t="s">
        <v>152</v>
      </c>
      <c r="H13" s="147">
        <v>3</v>
      </c>
      <c r="I13" s="147">
        <v>2</v>
      </c>
      <c r="J13" s="147">
        <v>1</v>
      </c>
      <c r="R13" s="3" t="s">
        <v>64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230</v>
      </c>
      <c r="F14" s="53" t="s">
        <v>61</v>
      </c>
      <c r="G14" s="53" t="s">
        <v>152</v>
      </c>
      <c r="H14" s="53" t="s">
        <v>231</v>
      </c>
      <c r="I14" s="53" t="s">
        <v>231</v>
      </c>
      <c r="J14" s="53">
        <v>1</v>
      </c>
      <c r="R14" s="3" t="s">
        <v>67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235</v>
      </c>
      <c r="F15" s="53" t="s">
        <v>46</v>
      </c>
      <c r="G15" s="53" t="s">
        <v>170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230</v>
      </c>
      <c r="F16" s="53" t="s">
        <v>51</v>
      </c>
      <c r="G16" s="53" t="s">
        <v>121</v>
      </c>
      <c r="H16" s="53" t="s">
        <v>231</v>
      </c>
      <c r="I16" s="53" t="s">
        <v>231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56</v>
      </c>
      <c r="E17" s="53" t="s">
        <v>232</v>
      </c>
      <c r="F17" s="53" t="s">
        <v>51</v>
      </c>
      <c r="G17" s="53" t="s">
        <v>121</v>
      </c>
      <c r="H17" s="53">
        <v>2</v>
      </c>
      <c r="I17" s="53">
        <v>1</v>
      </c>
      <c r="J17" s="53">
        <v>2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230</v>
      </c>
      <c r="F18" s="53" t="s">
        <v>44</v>
      </c>
      <c r="G18" s="53" t="s">
        <v>152</v>
      </c>
      <c r="H18" s="53" t="s">
        <v>231</v>
      </c>
      <c r="I18" s="53" t="s">
        <v>231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234</v>
      </c>
      <c r="F19" s="53" t="s">
        <v>38</v>
      </c>
      <c r="G19" s="53" t="s">
        <v>152</v>
      </c>
      <c r="H19" s="53" t="s">
        <v>231</v>
      </c>
      <c r="I19" s="53" t="s">
        <v>231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235</v>
      </c>
      <c r="F20" s="53" t="s">
        <v>46</v>
      </c>
      <c r="G20" s="53" t="s">
        <v>152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232</v>
      </c>
      <c r="F21" s="53" t="s">
        <v>53</v>
      </c>
      <c r="G21" s="53" t="s">
        <v>170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230</v>
      </c>
      <c r="F22" s="53" t="s">
        <v>38</v>
      </c>
      <c r="G22" s="53" t="s">
        <v>152</v>
      </c>
      <c r="H22" s="53" t="s">
        <v>231</v>
      </c>
      <c r="I22" s="53" t="s">
        <v>231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56</v>
      </c>
      <c r="E23" s="40" t="s">
        <v>232</v>
      </c>
      <c r="F23" s="40" t="s">
        <v>59</v>
      </c>
      <c r="G23" s="40" t="s">
        <v>121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157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45077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229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230</v>
      </c>
      <c r="F4" s="53" t="s">
        <v>38</v>
      </c>
      <c r="G4" s="53" t="s">
        <v>152</v>
      </c>
      <c r="H4" s="53" t="s">
        <v>231</v>
      </c>
      <c r="I4" s="53" t="s">
        <v>231</v>
      </c>
      <c r="J4" s="53">
        <v>1</v>
      </c>
      <c r="L4" s="24" t="s">
        <v>132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235</v>
      </c>
      <c r="F5" s="53" t="s">
        <v>46</v>
      </c>
      <c r="G5" s="53" t="s">
        <v>170</v>
      </c>
      <c r="H5" s="53">
        <v>1</v>
      </c>
      <c r="I5" s="53">
        <v>1</v>
      </c>
      <c r="J5" s="53">
        <v>1</v>
      </c>
      <c r="L5" s="24" t="s">
        <v>131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56</v>
      </c>
      <c r="E6" s="53" t="s">
        <v>230</v>
      </c>
      <c r="F6" s="53" t="s">
        <v>44</v>
      </c>
      <c r="G6" s="53" t="s">
        <v>152</v>
      </c>
      <c r="H6" s="53" t="s">
        <v>231</v>
      </c>
      <c r="I6" s="53" t="s">
        <v>231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56</v>
      </c>
      <c r="E7" s="53" t="s">
        <v>232</v>
      </c>
      <c r="F7" s="53" t="s">
        <v>51</v>
      </c>
      <c r="G7" s="53" t="s">
        <v>152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230</v>
      </c>
      <c r="F8" s="53" t="s">
        <v>51</v>
      </c>
      <c r="G8" s="53" t="s">
        <v>152</v>
      </c>
      <c r="H8" s="53" t="s">
        <v>231</v>
      </c>
      <c r="I8" s="53" t="s">
        <v>231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232</v>
      </c>
      <c r="F9" s="53" t="s">
        <v>46</v>
      </c>
      <c r="G9" s="53" t="s">
        <v>121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56</v>
      </c>
      <c r="E10" s="53" t="s">
        <v>230</v>
      </c>
      <c r="F10" s="53" t="s">
        <v>51</v>
      </c>
      <c r="G10" s="53" t="s">
        <v>152</v>
      </c>
      <c r="H10" s="53" t="s">
        <v>231</v>
      </c>
      <c r="I10" s="53" t="s">
        <v>231</v>
      </c>
      <c r="J10" s="53">
        <v>1</v>
      </c>
      <c r="R10" s="3" t="s">
        <v>55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56</v>
      </c>
      <c r="E11" s="53" t="s">
        <v>232</v>
      </c>
      <c r="F11" s="53" t="s">
        <v>51</v>
      </c>
      <c r="G11" s="53" t="s">
        <v>152</v>
      </c>
      <c r="H11" s="53">
        <v>4</v>
      </c>
      <c r="I11" s="53">
        <v>2</v>
      </c>
      <c r="J11" s="53">
        <v>2</v>
      </c>
      <c r="R11" s="3" t="s">
        <v>59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230</v>
      </c>
      <c r="F12" s="53" t="s">
        <v>51</v>
      </c>
      <c r="G12" s="53" t="s">
        <v>152</v>
      </c>
      <c r="H12" s="53" t="s">
        <v>231</v>
      </c>
      <c r="I12" s="53" t="s">
        <v>231</v>
      </c>
      <c r="J12" s="53">
        <v>3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232</v>
      </c>
      <c r="F13" s="53" t="s">
        <v>44</v>
      </c>
      <c r="G13" s="53" t="s">
        <v>152</v>
      </c>
      <c r="H13" s="53">
        <v>5</v>
      </c>
      <c r="I13" s="53">
        <v>3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39</v>
      </c>
      <c r="E14" s="53" t="s">
        <v>230</v>
      </c>
      <c r="F14" s="53" t="s">
        <v>67</v>
      </c>
      <c r="G14" s="53" t="s">
        <v>121</v>
      </c>
      <c r="H14" s="53" t="s">
        <v>231</v>
      </c>
      <c r="I14" s="53" t="s">
        <v>231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56</v>
      </c>
      <c r="D15" s="53" t="s">
        <v>39</v>
      </c>
      <c r="E15" s="53" t="s">
        <v>232</v>
      </c>
      <c r="F15" s="53" t="s">
        <v>70</v>
      </c>
      <c r="G15" s="53" t="s">
        <v>121</v>
      </c>
      <c r="H15" s="53">
        <v>1</v>
      </c>
      <c r="I15" s="53">
        <v>1</v>
      </c>
      <c r="J15" s="53">
        <v>1</v>
      </c>
      <c r="R15" s="3" t="s">
        <v>70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56</v>
      </c>
      <c r="E16" s="53" t="s">
        <v>230</v>
      </c>
      <c r="F16" s="53" t="s">
        <v>38</v>
      </c>
      <c r="G16" s="53" t="s">
        <v>152</v>
      </c>
      <c r="H16" s="53" t="s">
        <v>231</v>
      </c>
      <c r="I16" s="53" t="s">
        <v>231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56</v>
      </c>
      <c r="D17" s="53" t="s">
        <v>34</v>
      </c>
      <c r="E17" s="53" t="s">
        <v>235</v>
      </c>
      <c r="F17" s="53" t="s">
        <v>77</v>
      </c>
      <c r="G17" s="53" t="s">
        <v>170</v>
      </c>
      <c r="H17" s="53">
        <v>2</v>
      </c>
      <c r="I17" s="53">
        <v>4</v>
      </c>
      <c r="J17" s="53">
        <v>1</v>
      </c>
      <c r="R17" s="3" t="s">
        <v>77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56</v>
      </c>
      <c r="D18" s="53" t="s">
        <v>39</v>
      </c>
      <c r="E18" s="53" t="s">
        <v>232</v>
      </c>
      <c r="F18" s="53" t="s">
        <v>53</v>
      </c>
      <c r="G18" s="53" t="s">
        <v>170</v>
      </c>
      <c r="H18" s="53">
        <v>3</v>
      </c>
      <c r="I18" s="53">
        <v>2</v>
      </c>
      <c r="J18" s="53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56</v>
      </c>
      <c r="E19" s="53" t="s">
        <v>230</v>
      </c>
      <c r="F19" s="53" t="s">
        <v>38</v>
      </c>
      <c r="G19" s="53" t="s">
        <v>152</v>
      </c>
      <c r="H19" s="53" t="s">
        <v>231</v>
      </c>
      <c r="I19" s="53" t="s">
        <v>231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56</v>
      </c>
      <c r="E20" s="53" t="s">
        <v>233</v>
      </c>
      <c r="F20" s="53" t="s">
        <v>59</v>
      </c>
      <c r="G20" s="53" t="s">
        <v>170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230</v>
      </c>
      <c r="F21" s="53" t="s">
        <v>59</v>
      </c>
      <c r="G21" s="53" t="s">
        <v>121</v>
      </c>
      <c r="H21" s="53" t="s">
        <v>231</v>
      </c>
      <c r="I21" s="53" t="s">
        <v>231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232</v>
      </c>
      <c r="F22" s="53" t="s">
        <v>38</v>
      </c>
      <c r="G22" s="53" t="s">
        <v>152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56</v>
      </c>
      <c r="E23" s="53" t="s">
        <v>230</v>
      </c>
      <c r="F23" s="53" t="s">
        <v>38</v>
      </c>
      <c r="G23" s="53" t="s">
        <v>152</v>
      </c>
      <c r="H23" s="53" t="s">
        <v>231</v>
      </c>
      <c r="I23" s="53" t="s">
        <v>231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56</v>
      </c>
      <c r="E24" s="53" t="s">
        <v>232</v>
      </c>
      <c r="F24" s="53" t="s">
        <v>38</v>
      </c>
      <c r="G24" s="53" t="s">
        <v>152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230</v>
      </c>
      <c r="F25" s="53" t="s">
        <v>44</v>
      </c>
      <c r="G25" s="53" t="s">
        <v>152</v>
      </c>
      <c r="H25" s="53" t="s">
        <v>231</v>
      </c>
      <c r="I25" s="53" t="s">
        <v>231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234</v>
      </c>
      <c r="F26" s="53" t="s">
        <v>38</v>
      </c>
      <c r="G26" s="53" t="s">
        <v>152</v>
      </c>
      <c r="H26" s="53" t="s">
        <v>231</v>
      </c>
      <c r="I26" s="53" t="s">
        <v>231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235</v>
      </c>
      <c r="F27" s="53" t="s">
        <v>38</v>
      </c>
      <c r="G27" s="53" t="s">
        <v>152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56</v>
      </c>
      <c r="D28" s="53" t="s">
        <v>34</v>
      </c>
      <c r="E28" s="53" t="s">
        <v>230</v>
      </c>
      <c r="F28" s="53" t="s">
        <v>77</v>
      </c>
      <c r="G28" s="53" t="s">
        <v>121</v>
      </c>
      <c r="H28" s="53" t="s">
        <v>231</v>
      </c>
      <c r="I28" s="53" t="s">
        <v>231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56</v>
      </c>
      <c r="E29" s="53" t="s">
        <v>234</v>
      </c>
      <c r="F29" s="53" t="s">
        <v>38</v>
      </c>
      <c r="G29" s="53" t="s">
        <v>121</v>
      </c>
      <c r="H29" s="53" t="s">
        <v>231</v>
      </c>
      <c r="I29" s="53" t="s">
        <v>231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56</v>
      </c>
      <c r="D30" s="53" t="s">
        <v>34</v>
      </c>
      <c r="E30" s="53" t="s">
        <v>235</v>
      </c>
      <c r="F30" s="53" t="s">
        <v>67</v>
      </c>
      <c r="G30" s="53" t="s">
        <v>121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56</v>
      </c>
      <c r="E31" s="53" t="s">
        <v>232</v>
      </c>
      <c r="F31" s="53" t="s">
        <v>46</v>
      </c>
      <c r="G31" s="53" t="s">
        <v>170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157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45078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229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56</v>
      </c>
      <c r="D4" s="53" t="s">
        <v>39</v>
      </c>
      <c r="E4" s="53" t="s">
        <v>230</v>
      </c>
      <c r="F4" s="53" t="s">
        <v>70</v>
      </c>
      <c r="G4" s="53" t="s">
        <v>121</v>
      </c>
      <c r="H4" s="53" t="s">
        <v>231</v>
      </c>
      <c r="I4" s="53" t="s">
        <v>231</v>
      </c>
      <c r="J4" s="53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56</v>
      </c>
      <c r="D5" s="53" t="s">
        <v>39</v>
      </c>
      <c r="E5" s="53" t="s">
        <v>232</v>
      </c>
      <c r="F5" s="53" t="s">
        <v>67</v>
      </c>
      <c r="G5" s="53" t="s">
        <v>121</v>
      </c>
      <c r="H5" s="53">
        <v>1</v>
      </c>
      <c r="I5" s="53">
        <v>1</v>
      </c>
      <c r="J5" s="53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56</v>
      </c>
      <c r="E6" s="53" t="s">
        <v>230</v>
      </c>
      <c r="F6" s="53" t="s">
        <v>38</v>
      </c>
      <c r="G6" s="53" t="s">
        <v>152</v>
      </c>
      <c r="H6" s="53" t="s">
        <v>231</v>
      </c>
      <c r="I6" s="53" t="s">
        <v>231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56</v>
      </c>
      <c r="E7" s="53" t="s">
        <v>232</v>
      </c>
      <c r="F7" s="53" t="s">
        <v>59</v>
      </c>
      <c r="G7" s="53" t="s">
        <v>121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232</v>
      </c>
      <c r="F8" s="53" t="s">
        <v>59</v>
      </c>
      <c r="G8" s="53" t="s">
        <v>170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56</v>
      </c>
      <c r="D9" s="53" t="s">
        <v>34</v>
      </c>
      <c r="E9" s="53" t="s">
        <v>230</v>
      </c>
      <c r="F9" s="53" t="s">
        <v>70</v>
      </c>
      <c r="G9" s="53" t="s">
        <v>121</v>
      </c>
      <c r="H9" s="53" t="s">
        <v>231</v>
      </c>
      <c r="I9" s="53" t="s">
        <v>231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56</v>
      </c>
      <c r="E10" s="53" t="s">
        <v>235</v>
      </c>
      <c r="F10" s="53" t="s">
        <v>61</v>
      </c>
      <c r="G10" s="53" t="s">
        <v>170</v>
      </c>
      <c r="H10" s="53">
        <v>3</v>
      </c>
      <c r="I10" s="53">
        <v>2</v>
      </c>
      <c r="J10" s="53">
        <v>1</v>
      </c>
      <c r="R10" s="3" t="s">
        <v>55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55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230</v>
      </c>
      <c r="F11" s="53" t="s">
        <v>44</v>
      </c>
      <c r="G11" s="53" t="s">
        <v>152</v>
      </c>
      <c r="H11" s="53" t="s">
        <v>231</v>
      </c>
      <c r="I11" s="53" t="s">
        <v>231</v>
      </c>
      <c r="J11" s="53">
        <v>1</v>
      </c>
      <c r="R11" s="3" t="s">
        <v>59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59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235</v>
      </c>
      <c r="F12" s="53" t="s">
        <v>59</v>
      </c>
      <c r="G12" s="53" t="s">
        <v>170</v>
      </c>
      <c r="H12" s="53">
        <v>4</v>
      </c>
      <c r="I12" s="53">
        <v>3</v>
      </c>
      <c r="J12" s="53">
        <v>1</v>
      </c>
      <c r="R12" s="3" t="s">
        <v>61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61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56</v>
      </c>
      <c r="D13" s="53" t="s">
        <v>34</v>
      </c>
      <c r="E13" s="53" t="s">
        <v>230</v>
      </c>
      <c r="F13" s="53" t="s">
        <v>55</v>
      </c>
      <c r="G13" s="53" t="s">
        <v>152</v>
      </c>
      <c r="H13" s="53" t="s">
        <v>231</v>
      </c>
      <c r="I13" s="53" t="s">
        <v>231</v>
      </c>
      <c r="J13" s="53">
        <v>1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64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56</v>
      </c>
      <c r="D14" s="53" t="s">
        <v>34</v>
      </c>
      <c r="E14" s="53" t="s">
        <v>232</v>
      </c>
      <c r="F14" s="53" t="s">
        <v>146</v>
      </c>
      <c r="G14" s="53" t="s">
        <v>121</v>
      </c>
      <c r="H14" s="53">
        <v>1</v>
      </c>
      <c r="I14" s="53">
        <v>1</v>
      </c>
      <c r="J14" s="53">
        <v>1</v>
      </c>
      <c r="R14" s="3" t="s">
        <v>67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67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56</v>
      </c>
      <c r="E15" s="53" t="s">
        <v>230</v>
      </c>
      <c r="F15" s="53" t="s">
        <v>46</v>
      </c>
      <c r="G15" s="53" t="s">
        <v>152</v>
      </c>
      <c r="H15" s="53" t="s">
        <v>231</v>
      </c>
      <c r="I15" s="53" t="s">
        <v>231</v>
      </c>
      <c r="J15" s="53">
        <v>1</v>
      </c>
      <c r="R15" s="3" t="s">
        <v>70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70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56</v>
      </c>
      <c r="E16" s="53" t="s">
        <v>232</v>
      </c>
      <c r="F16" s="53" t="s">
        <v>51</v>
      </c>
      <c r="G16" s="53" t="s">
        <v>121</v>
      </c>
      <c r="H16" s="53">
        <v>1</v>
      </c>
      <c r="I16" s="53">
        <v>1</v>
      </c>
      <c r="J16" s="53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74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230</v>
      </c>
      <c r="F17" s="53" t="s">
        <v>44</v>
      </c>
      <c r="G17" s="53" t="s">
        <v>152</v>
      </c>
      <c r="H17" s="53" t="s">
        <v>231</v>
      </c>
      <c r="I17" s="53" t="s">
        <v>231</v>
      </c>
      <c r="J17" s="53">
        <v>1</v>
      </c>
      <c r="R17" s="3" t="s">
        <v>77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77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234</v>
      </c>
      <c r="F18" s="53" t="s">
        <v>38</v>
      </c>
      <c r="G18" s="53" t="s">
        <v>152</v>
      </c>
      <c r="H18" s="53" t="s">
        <v>231</v>
      </c>
      <c r="I18" s="53" t="s">
        <v>231</v>
      </c>
      <c r="J18" s="53">
        <v>1</v>
      </c>
      <c r="R18" s="40" t="s">
        <v>146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146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235</v>
      </c>
      <c r="F19" s="53" t="s">
        <v>44</v>
      </c>
      <c r="G19" s="53" t="s">
        <v>152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56</v>
      </c>
      <c r="D20" s="53" t="s">
        <v>39</v>
      </c>
      <c r="E20" s="53" t="s">
        <v>230</v>
      </c>
      <c r="F20" s="53" t="s">
        <v>70</v>
      </c>
      <c r="G20" s="53" t="s">
        <v>121</v>
      </c>
      <c r="H20" s="53" t="s">
        <v>231</v>
      </c>
      <c r="I20" s="53" t="s">
        <v>231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56</v>
      </c>
      <c r="D21" s="53" t="s">
        <v>39</v>
      </c>
      <c r="E21" s="53" t="s">
        <v>232</v>
      </c>
      <c r="F21" s="53" t="s">
        <v>67</v>
      </c>
      <c r="G21" s="53" t="s">
        <v>121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56</v>
      </c>
      <c r="E22" s="53" t="s">
        <v>230</v>
      </c>
      <c r="F22" s="53" t="s">
        <v>38</v>
      </c>
      <c r="G22" s="53" t="s">
        <v>152</v>
      </c>
      <c r="H22" s="53" t="s">
        <v>231</v>
      </c>
      <c r="I22" s="53" t="s">
        <v>231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56</v>
      </c>
      <c r="D23" s="53" t="s">
        <v>34</v>
      </c>
      <c r="E23" s="53" t="s">
        <v>234</v>
      </c>
      <c r="F23" s="53" t="s">
        <v>77</v>
      </c>
      <c r="G23" s="53" t="s">
        <v>121</v>
      </c>
      <c r="H23" s="53" t="s">
        <v>231</v>
      </c>
      <c r="I23" s="53" t="s">
        <v>231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56</v>
      </c>
      <c r="D24" s="53" t="s">
        <v>34</v>
      </c>
      <c r="E24" s="53" t="s">
        <v>235</v>
      </c>
      <c r="F24" s="53" t="s">
        <v>70</v>
      </c>
      <c r="G24" s="53" t="s">
        <v>152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157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8F3E-7CC9-4EF0-8352-28104DC9C3DD}">
  <dimension ref="B1:AF1000"/>
  <sheetViews>
    <sheetView zoomScale="55" zoomScaleNormal="55" workbookViewId="0">
      <selection activeCell="R3" sqref="R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119</v>
      </c>
      <c r="C2" s="4">
        <v>45083</v>
      </c>
      <c r="L2" s="5" t="s">
        <v>120</v>
      </c>
      <c r="M2" s="5" t="s">
        <v>100</v>
      </c>
      <c r="N2" s="5" t="s">
        <v>101</v>
      </c>
      <c r="O2" s="5" t="s">
        <v>94</v>
      </c>
      <c r="P2" s="5" t="s">
        <v>8</v>
      </c>
      <c r="R2" s="5" t="s">
        <v>95</v>
      </c>
      <c r="S2" s="24" t="s">
        <v>8</v>
      </c>
      <c r="T2" s="3" t="s">
        <v>9</v>
      </c>
      <c r="U2" s="3" t="s">
        <v>121</v>
      </c>
      <c r="V2" s="3" t="s">
        <v>122</v>
      </c>
      <c r="W2" s="40" t="s">
        <v>159</v>
      </c>
      <c r="AC2" s="40" t="s">
        <v>177</v>
      </c>
      <c r="AD2" s="3" t="s">
        <v>9</v>
      </c>
      <c r="AE2" s="3" t="s">
        <v>121</v>
      </c>
      <c r="AF2" s="3" t="s">
        <v>122</v>
      </c>
    </row>
    <row r="3" spans="2:32" ht="14.25" customHeight="1" x14ac:dyDescent="0.45">
      <c r="B3" s="53" t="s">
        <v>123</v>
      </c>
      <c r="C3" s="53" t="s">
        <v>124</v>
      </c>
      <c r="D3" s="53" t="s">
        <v>125</v>
      </c>
      <c r="E3" s="53" t="s">
        <v>229</v>
      </c>
      <c r="F3" s="53" t="s">
        <v>126</v>
      </c>
      <c r="G3" s="53" t="s">
        <v>127</v>
      </c>
      <c r="H3" s="53" t="s">
        <v>128</v>
      </c>
      <c r="I3" s="53" t="s">
        <v>129</v>
      </c>
      <c r="J3" s="53" t="s">
        <v>135</v>
      </c>
      <c r="L3" s="24" t="s">
        <v>130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COUNTIF($F$3:$F$75, R3)+V3</f>
        <v>3</v>
      </c>
      <c r="T3" s="20">
        <f t="shared" ref="T3:T18" si="1">COUNTIFS($F$3:$F$75, $R3,$G$3:$G$75,"Finish")</f>
        <v>0</v>
      </c>
      <c r="U3" s="20">
        <f t="shared" ref="U3:U18" si="2">COUNTIFS($F$3:$F$75, $R3,$G$3:$G$75,"Midrange")</f>
        <v>3</v>
      </c>
      <c r="V3" s="20">
        <f t="shared" ref="V3:V18" si="3">COUNTIFS($F$3:$F$75, $R3,$G$3:$G$75,"Three Pointer")</f>
        <v>0</v>
      </c>
      <c r="W3" s="54" t="b">
        <v>0</v>
      </c>
      <c r="Y3" s="5" t="s">
        <v>130</v>
      </c>
      <c r="Z3" s="5" t="s">
        <v>131</v>
      </c>
      <c r="AA3" s="5" t="s">
        <v>132</v>
      </c>
      <c r="AC3" s="3" t="s">
        <v>33</v>
      </c>
      <c r="AD3" s="40">
        <f t="shared" ref="AD3:AD8" si="4">COUNTIFS($F$4:$F$34, $AC3, $G$4:$G$34, "Finish", $D$4:$D$34, "Loose Gooses")</f>
        <v>0</v>
      </c>
      <c r="AE3" s="40">
        <f t="shared" ref="AE3:AE8" si="5">COUNTIFS($F$4:$F$34, $AC3, $G$4:$G$34, "Midrange", $D$4:$D$34, "Loose Gooses")</f>
        <v>0</v>
      </c>
      <c r="AF3" s="40">
        <f t="shared" ref="AF3:AF8" si="6">COUNTIFS($F$4:$F$34, $AC3, $G$4:$G$34, "Three Pointer", $D$4:$D$34, "Loose Gooses")</f>
        <v>0</v>
      </c>
    </row>
    <row r="4" spans="2:32" ht="14.25" customHeight="1" x14ac:dyDescent="0.5">
      <c r="B4" s="172">
        <v>1</v>
      </c>
      <c r="C4" s="172" t="s">
        <v>39</v>
      </c>
      <c r="D4" s="172" t="s">
        <v>56</v>
      </c>
      <c r="E4" s="172" t="s">
        <v>230</v>
      </c>
      <c r="F4" s="172" t="s">
        <v>46</v>
      </c>
      <c r="G4" s="172" t="s">
        <v>152</v>
      </c>
      <c r="H4" s="172" t="s">
        <v>231</v>
      </c>
      <c r="I4" s="172" t="s">
        <v>231</v>
      </c>
      <c r="J4" s="172">
        <v>1</v>
      </c>
      <c r="L4" s="24" t="s">
        <v>132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1</v>
      </c>
      <c r="T4" s="20">
        <f t="shared" si="1"/>
        <v>0</v>
      </c>
      <c r="U4" s="20">
        <f t="shared" si="2"/>
        <v>1</v>
      </c>
      <c r="V4" s="20">
        <f t="shared" si="3"/>
        <v>0</v>
      </c>
      <c r="W4" s="54" t="b">
        <v>0</v>
      </c>
      <c r="Y4" s="24" t="str">
        <f t="shared" ref="Y4:Y7" si="8">IF(AND(C4="Loose Gooses",D4="Wet Willies"),"LG/WW", IF(AND(C4="Loose Gooses",D4="5 Musketeers"),"LG/5M", ""))</f>
        <v/>
      </c>
      <c r="Z4" s="24" t="str">
        <f t="shared" ref="Z4:Z7" si="9">IF(AND(C4="Wet Willies",D4="Loose Gooses"),"WW/LG", IF(AND(C4="Wet Willies",D4="5 Musketeers"),"WW/5M", ""))</f>
        <v>WW/LG</v>
      </c>
      <c r="AA4" s="24" t="str">
        <f t="shared" ref="AA4:AA7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72">
        <v>1</v>
      </c>
      <c r="C5" s="172" t="s">
        <v>56</v>
      </c>
      <c r="D5" s="172" t="s">
        <v>39</v>
      </c>
      <c r="E5" s="172" t="s">
        <v>234</v>
      </c>
      <c r="F5" s="172" t="s">
        <v>70</v>
      </c>
      <c r="G5" s="172" t="s">
        <v>152</v>
      </c>
      <c r="H5" s="172" t="s">
        <v>231</v>
      </c>
      <c r="I5" s="172" t="s">
        <v>231</v>
      </c>
      <c r="J5" s="172">
        <v>1</v>
      </c>
      <c r="L5" s="24" t="s">
        <v>131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10</v>
      </c>
      <c r="T5" s="20">
        <f t="shared" si="1"/>
        <v>9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1</v>
      </c>
      <c r="AF5" s="40">
        <f t="shared" si="6"/>
        <v>0</v>
      </c>
    </row>
    <row r="6" spans="2:32" ht="14.25" customHeight="1" x14ac:dyDescent="0.5">
      <c r="B6" s="172">
        <v>1</v>
      </c>
      <c r="C6" s="172" t="s">
        <v>56</v>
      </c>
      <c r="D6" s="172" t="s">
        <v>39</v>
      </c>
      <c r="E6" s="172" t="s">
        <v>235</v>
      </c>
      <c r="F6" s="172" t="s">
        <v>55</v>
      </c>
      <c r="G6" s="172" t="s">
        <v>121</v>
      </c>
      <c r="H6" s="172" t="s">
        <v>231</v>
      </c>
      <c r="I6" s="172" t="s">
        <v>231</v>
      </c>
      <c r="J6" s="172">
        <v>1</v>
      </c>
      <c r="R6" s="3" t="s">
        <v>44</v>
      </c>
      <c r="S6" s="19">
        <f t="shared" si="0"/>
        <v>9</v>
      </c>
      <c r="T6" s="20">
        <f t="shared" si="1"/>
        <v>8</v>
      </c>
      <c r="U6" s="20">
        <f t="shared" si="2"/>
        <v>1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72">
        <v>1</v>
      </c>
      <c r="C7" s="172" t="s">
        <v>56</v>
      </c>
      <c r="D7" s="172" t="s">
        <v>39</v>
      </c>
      <c r="E7" s="172" t="s">
        <v>242</v>
      </c>
      <c r="F7" s="172" t="s">
        <v>70</v>
      </c>
      <c r="G7" s="172" t="s">
        <v>152</v>
      </c>
      <c r="H7" s="172">
        <v>1</v>
      </c>
      <c r="I7" s="172">
        <v>1</v>
      </c>
      <c r="J7" s="172">
        <v>1</v>
      </c>
      <c r="R7" s="3" t="s">
        <v>46</v>
      </c>
      <c r="S7" s="19">
        <f t="shared" si="0"/>
        <v>2</v>
      </c>
      <c r="T7" s="20">
        <f t="shared" si="1"/>
        <v>2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>LG/WW</v>
      </c>
      <c r="Z7" s="24" t="str">
        <f t="shared" si="9"/>
        <v/>
      </c>
      <c r="AA7" s="24" t="str">
        <f t="shared" si="10"/>
        <v/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51">
        <v>2</v>
      </c>
      <c r="C8" s="51" t="s">
        <v>56</v>
      </c>
      <c r="D8" s="51" t="s">
        <v>34</v>
      </c>
      <c r="E8" s="51" t="s">
        <v>230</v>
      </c>
      <c r="F8" s="51" t="s">
        <v>70</v>
      </c>
      <c r="G8" s="51" t="s">
        <v>121</v>
      </c>
      <c r="H8" s="51" t="s">
        <v>231</v>
      </c>
      <c r="I8" s="51" t="s">
        <v>231</v>
      </c>
      <c r="J8" s="51">
        <v>2</v>
      </c>
      <c r="R8" s="3" t="s">
        <v>51</v>
      </c>
      <c r="S8" s="19">
        <f t="shared" si="0"/>
        <v>0</v>
      </c>
      <c r="T8" s="20">
        <f t="shared" si="1"/>
        <v>0</v>
      </c>
      <c r="U8" s="20">
        <f t="shared" si="2"/>
        <v>0</v>
      </c>
      <c r="V8" s="20">
        <f t="shared" si="3"/>
        <v>0</v>
      </c>
      <c r="W8" s="54" t="b">
        <v>1</v>
      </c>
      <c r="Y8" s="24" t="str">
        <f t="shared" ref="Y8:Y39" si="11">IF(AND(C9="Loose Gooses",D9="Wet Willies"),"LG/WW", IF(AND(C9="Loose Gooses",D9="5 Musketeers"),"LG/5M", ""))</f>
        <v/>
      </c>
      <c r="Z8" s="24" t="str">
        <f t="shared" ref="Z8:Z39" si="12">IF(AND(C9="Wet Willies",D9="Loose Gooses"),"WW/LG", IF(AND(C9="Wet Willies",D9="5 Musketeers"),"WW/5M", ""))</f>
        <v/>
      </c>
      <c r="AA8" s="24" t="str">
        <f t="shared" ref="AA8:AA39" si="13">IF(AND(C9="5 Musketeers",D9="Loose Gooses"),"5M/LG", IF(AND($C9="5 Musketeers",$D9="Wet Willies"),"5M/WW", ""))</f>
        <v>5M/LG</v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5">
      <c r="B9" s="172">
        <v>2</v>
      </c>
      <c r="C9" s="172" t="s">
        <v>34</v>
      </c>
      <c r="D9" s="172" t="s">
        <v>56</v>
      </c>
      <c r="E9" s="175" t="s">
        <v>234</v>
      </c>
      <c r="F9" s="172" t="s">
        <v>59</v>
      </c>
      <c r="G9" s="172" t="s">
        <v>121</v>
      </c>
      <c r="H9" s="172" t="s">
        <v>231</v>
      </c>
      <c r="I9" s="172" t="s">
        <v>231</v>
      </c>
      <c r="J9" s="172">
        <v>1</v>
      </c>
      <c r="R9" s="3" t="s">
        <v>53</v>
      </c>
      <c r="S9" s="19">
        <f t="shared" si="0"/>
        <v>2</v>
      </c>
      <c r="T9" s="20">
        <f t="shared" si="1"/>
        <v>2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11"/>
        <v>LG/5M</v>
      </c>
      <c r="Z9" s="24" t="str">
        <f t="shared" si="12"/>
        <v/>
      </c>
      <c r="AA9" s="24" t="str">
        <f t="shared" si="13"/>
        <v/>
      </c>
      <c r="AC9" s="3" t="s">
        <v>53</v>
      </c>
      <c r="AD9" s="40">
        <f>COUNTIFS($F$4:$F$34, $AC9, $G$4:$G$34, "Finish", $D$4:$D$34, "Wet Willies")</f>
        <v>0</v>
      </c>
      <c r="AE9" s="40">
        <f>COUNTIFS($F$4:$F$34, $AC9, $G$4:$G$34, "Midrange", $D$4:$D$34, "Wet Willies")</f>
        <v>0</v>
      </c>
      <c r="AF9" s="40">
        <f>COUNTIFS($F$4:$F$34, $AC9, $G$4:$G$34, "Three Pointer", $D$4:$D$34, "Wet Willies")</f>
        <v>0</v>
      </c>
    </row>
    <row r="10" spans="2:32" ht="14.25" customHeight="1" x14ac:dyDescent="0.5">
      <c r="B10" s="172">
        <v>2</v>
      </c>
      <c r="C10" s="172" t="s">
        <v>56</v>
      </c>
      <c r="D10" s="172" t="s">
        <v>34</v>
      </c>
      <c r="E10" s="176" t="s">
        <v>235</v>
      </c>
      <c r="F10" s="172" t="s">
        <v>67</v>
      </c>
      <c r="G10" s="172" t="s">
        <v>152</v>
      </c>
      <c r="H10" s="172" t="s">
        <v>231</v>
      </c>
      <c r="I10" s="172" t="s">
        <v>231</v>
      </c>
      <c r="J10" s="172">
        <v>1</v>
      </c>
      <c r="R10" s="3" t="s">
        <v>55</v>
      </c>
      <c r="S10" s="19">
        <f t="shared" si="0"/>
        <v>9</v>
      </c>
      <c r="T10" s="20">
        <f t="shared" si="1"/>
        <v>5</v>
      </c>
      <c r="U10" s="20">
        <f t="shared" si="2"/>
        <v>4</v>
      </c>
      <c r="V10" s="20">
        <f t="shared" si="3"/>
        <v>0</v>
      </c>
      <c r="W10" s="54" t="b">
        <v>0</v>
      </c>
      <c r="Y10" s="24" t="str">
        <f t="shared" si="11"/>
        <v/>
      </c>
      <c r="Z10" s="24" t="str">
        <f t="shared" si="12"/>
        <v/>
      </c>
      <c r="AA10" s="24" t="str">
        <f t="shared" si="13"/>
        <v>5M/LG</v>
      </c>
      <c r="AC10" s="3" t="s">
        <v>55</v>
      </c>
      <c r="AD10" s="40">
        <f>COUNTIFS($F$4:$F$34, $AC10, $G$4:$G$34, "Finish", $D$4:$D$34, "Wet Willies")</f>
        <v>0</v>
      </c>
      <c r="AE10" s="40">
        <f>COUNTIFS($F$4:$F$34, $AC10, $G$4:$G$34, "Midrange", $D$4:$D$34, "Wet Willies")</f>
        <v>1</v>
      </c>
      <c r="AF10" s="40">
        <f>COUNTIFS($F$4:$F$34, $AC10, $G$4:$G$34, "Three Pointer", $D$4:$D$34, "Wet Willies")</f>
        <v>0</v>
      </c>
    </row>
    <row r="11" spans="2:32" ht="14.25" customHeight="1" x14ac:dyDescent="0.5">
      <c r="B11" s="172">
        <v>2</v>
      </c>
      <c r="C11" s="172" t="s">
        <v>34</v>
      </c>
      <c r="D11" s="172" t="s">
        <v>56</v>
      </c>
      <c r="E11" s="176" t="s">
        <v>244</v>
      </c>
      <c r="F11" s="172" t="s">
        <v>59</v>
      </c>
      <c r="G11" s="172" t="s">
        <v>121</v>
      </c>
      <c r="H11" s="172" t="s">
        <v>231</v>
      </c>
      <c r="I11" s="172" t="s">
        <v>231</v>
      </c>
      <c r="J11" s="172">
        <v>1</v>
      </c>
      <c r="R11" s="3" t="s">
        <v>59</v>
      </c>
      <c r="S11" s="19">
        <f t="shared" si="0"/>
        <v>13</v>
      </c>
      <c r="T11" s="20">
        <f t="shared" si="1"/>
        <v>4</v>
      </c>
      <c r="U11" s="20">
        <f t="shared" si="2"/>
        <v>9</v>
      </c>
      <c r="V11" s="20">
        <f t="shared" si="3"/>
        <v>0</v>
      </c>
      <c r="W11" s="54" t="b">
        <v>0</v>
      </c>
      <c r="Y11" s="24" t="str">
        <f t="shared" si="11"/>
        <v/>
      </c>
      <c r="Z11" s="24" t="str">
        <f t="shared" si="12"/>
        <v/>
      </c>
      <c r="AA11" s="24" t="str">
        <f t="shared" si="13"/>
        <v>5M/LG</v>
      </c>
      <c r="AC11" s="3" t="s">
        <v>59</v>
      </c>
      <c r="AD11" s="40">
        <f>COUNTIFS($F$4:$F$34, $AC11, $G$4:$G$34, "Finish", $D$4:$D$34, "Loose Gooses")</f>
        <v>2</v>
      </c>
      <c r="AE11" s="40">
        <f>COUNTIFS($F$4:$F$34, $AC11, $G$4:$G$34, "Midrange", $D$4:$D$34, "Loose Gooses")</f>
        <v>4</v>
      </c>
      <c r="AF11" s="40">
        <f>COUNTIFS($F$4:$F$34, $AC11, $G$4:$G$34, "Three Pointer", $D$4:$D$34, "Loose Gooses")</f>
        <v>0</v>
      </c>
    </row>
    <row r="12" spans="2:32" ht="14.25" customHeight="1" x14ac:dyDescent="0.5">
      <c r="B12" s="172">
        <v>2</v>
      </c>
      <c r="C12" s="172" t="s">
        <v>34</v>
      </c>
      <c r="D12" s="172" t="s">
        <v>56</v>
      </c>
      <c r="E12" s="176" t="s">
        <v>245</v>
      </c>
      <c r="F12" s="172" t="s">
        <v>38</v>
      </c>
      <c r="G12" s="172" t="s">
        <v>152</v>
      </c>
      <c r="H12" s="172">
        <v>1</v>
      </c>
      <c r="I12" s="172">
        <v>1</v>
      </c>
      <c r="J12" s="172">
        <v>1</v>
      </c>
      <c r="R12" s="3" t="s">
        <v>61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11"/>
        <v/>
      </c>
      <c r="Z12" s="24" t="str">
        <f t="shared" si="12"/>
        <v/>
      </c>
      <c r="AA12" s="24" t="str">
        <f t="shared" si="13"/>
        <v>5M/WW</v>
      </c>
      <c r="AC12" s="3" t="s">
        <v>61</v>
      </c>
      <c r="AD12" s="40">
        <f>COUNTIFS($F$4:$F$34, $AC12, $G$4:$G$34, "Finish", $D$4:$D$34, "Loose Gooses")</f>
        <v>0</v>
      </c>
      <c r="AE12" s="40">
        <f>COUNTIFS($F$4:$F$34, $AC12, $G$4:$G$34, "Midrange", $D$4:$D$34, "Loose Gooses")</f>
        <v>0</v>
      </c>
      <c r="AF12" s="40">
        <f>COUNTIFS($F$4:$F$34, $AC12, $G$4:$G$34, "Three Pointer", $D$4:$D$34, "Loose Gooses")</f>
        <v>0</v>
      </c>
    </row>
    <row r="13" spans="2:32" ht="14.25" customHeight="1" x14ac:dyDescent="0.5">
      <c r="B13" s="172">
        <v>3</v>
      </c>
      <c r="C13" s="172" t="s">
        <v>34</v>
      </c>
      <c r="D13" s="172" t="s">
        <v>39</v>
      </c>
      <c r="E13" s="172" t="s">
        <v>230</v>
      </c>
      <c r="F13" s="172" t="s">
        <v>38</v>
      </c>
      <c r="G13" s="172" t="s">
        <v>152</v>
      </c>
      <c r="H13" s="172" t="s">
        <v>231</v>
      </c>
      <c r="I13" s="172" t="s">
        <v>231</v>
      </c>
      <c r="J13" s="172">
        <v>2</v>
      </c>
      <c r="R13" s="3" t="s">
        <v>64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11"/>
        <v/>
      </c>
      <c r="Z13" s="24" t="str">
        <f t="shared" si="12"/>
        <v/>
      </c>
      <c r="AA13" s="24" t="str">
        <f t="shared" si="13"/>
        <v>5M/WW</v>
      </c>
      <c r="AC13" s="3" t="s">
        <v>64</v>
      </c>
      <c r="AD13" s="40">
        <f>COUNTIFS($F$4:$F$34, $AC13, $G$4:$G$34, "Finish", $D$4:$D$34, "Loose Gooses")</f>
        <v>0</v>
      </c>
      <c r="AE13" s="40">
        <f>COUNTIFS($F$4:$F$34, $AC13, $G$4:$G$34, "Midrange", $D$4:$D$34, "Loose Gooses")</f>
        <v>0</v>
      </c>
      <c r="AF13" s="40">
        <f>COUNTIFS($F$4:$F$34, $AC13, $G$4:$G$34, "Three Pointer", $D$4:$D$34, "Loose Gooses")</f>
        <v>0</v>
      </c>
    </row>
    <row r="14" spans="2:32" ht="14.25" customHeight="1" x14ac:dyDescent="0.5">
      <c r="B14" s="172">
        <v>3</v>
      </c>
      <c r="C14" s="172" t="s">
        <v>34</v>
      </c>
      <c r="D14" s="172" t="s">
        <v>39</v>
      </c>
      <c r="E14" s="172" t="s">
        <v>232</v>
      </c>
      <c r="F14" s="172" t="s">
        <v>59</v>
      </c>
      <c r="G14" s="172" t="s">
        <v>121</v>
      </c>
      <c r="H14" s="172" t="s">
        <v>231</v>
      </c>
      <c r="I14" s="172" t="s">
        <v>231</v>
      </c>
      <c r="J14" s="172">
        <v>1</v>
      </c>
      <c r="R14" s="3" t="s">
        <v>67</v>
      </c>
      <c r="S14" s="19">
        <f t="shared" si="0"/>
        <v>2</v>
      </c>
      <c r="T14" s="20">
        <f t="shared" si="1"/>
        <v>1</v>
      </c>
      <c r="U14" s="20">
        <f t="shared" si="2"/>
        <v>1</v>
      </c>
      <c r="V14" s="20">
        <f t="shared" si="3"/>
        <v>0</v>
      </c>
      <c r="W14" s="54" t="b">
        <v>0</v>
      </c>
      <c r="Y14" s="24" t="str">
        <f t="shared" si="11"/>
        <v/>
      </c>
      <c r="Z14" s="24" t="str">
        <f t="shared" si="12"/>
        <v>WW/5M</v>
      </c>
      <c r="AA14" s="24" t="str">
        <f t="shared" si="13"/>
        <v/>
      </c>
      <c r="AC14" s="3" t="s">
        <v>67</v>
      </c>
      <c r="AD14" s="40">
        <f>COUNTIFS($F$4:$F$34, $AC14, $G$4:$G$34, "Finish", $D$4:$D$34, "Wet Willies")</f>
        <v>0</v>
      </c>
      <c r="AE14" s="40">
        <f>COUNTIFS($F$4:$F$34, $AC14, $G$4:$G$34, "Midrange", $D$4:$D$34, "Wet Willies")</f>
        <v>0</v>
      </c>
      <c r="AF14" s="40">
        <f>COUNTIFS($F$4:$F$34, $AC14, $G$4:$G$34, "Three Pointer", $D$4:$D$34, "Wet Willies")</f>
        <v>0</v>
      </c>
    </row>
    <row r="15" spans="2:32" ht="14.25" customHeight="1" x14ac:dyDescent="0.5">
      <c r="B15" s="172">
        <v>3</v>
      </c>
      <c r="C15" s="172" t="s">
        <v>39</v>
      </c>
      <c r="D15" s="172" t="s">
        <v>34</v>
      </c>
      <c r="E15" s="172" t="s">
        <v>243</v>
      </c>
      <c r="F15" s="172" t="s">
        <v>44</v>
      </c>
      <c r="G15" s="172" t="s">
        <v>152</v>
      </c>
      <c r="H15" s="172" t="s">
        <v>231</v>
      </c>
      <c r="I15" s="172" t="s">
        <v>231</v>
      </c>
      <c r="J15" s="172">
        <v>1</v>
      </c>
      <c r="R15" s="3" t="s">
        <v>70</v>
      </c>
      <c r="S15" s="19">
        <f t="shared" si="0"/>
        <v>11</v>
      </c>
      <c r="T15" s="20">
        <f t="shared" si="1"/>
        <v>7</v>
      </c>
      <c r="U15" s="20">
        <f t="shared" si="2"/>
        <v>4</v>
      </c>
      <c r="V15" s="20">
        <f t="shared" si="3"/>
        <v>0</v>
      </c>
      <c r="W15" s="54" t="b">
        <v>0</v>
      </c>
      <c r="Y15" s="24" t="str">
        <f t="shared" si="11"/>
        <v/>
      </c>
      <c r="Z15" s="24" t="str">
        <f t="shared" si="12"/>
        <v/>
      </c>
      <c r="AA15" s="24" t="str">
        <f t="shared" si="13"/>
        <v>5M/WW</v>
      </c>
      <c r="AC15" s="3" t="s">
        <v>70</v>
      </c>
      <c r="AD15" s="40">
        <f>COUNTIFS($F$4:$F$34, $AC15, $G$4:$G$34, "Finish", $D$4:$D$34, "Wet Willies")</f>
        <v>2</v>
      </c>
      <c r="AE15" s="40">
        <f>COUNTIFS($F$4:$F$34, $AC15, $G$4:$G$34, "Midrange", $D$4:$D$34, "Wet Willies")</f>
        <v>0</v>
      </c>
      <c r="AF15" s="40">
        <f>COUNTIFS($F$4:$F$34, $AC15, $G$4:$G$34, "Three Pointer", $D$4:$D$34, "Wet Willies")</f>
        <v>0</v>
      </c>
    </row>
    <row r="16" spans="2:32" ht="14.25" customHeight="1" x14ac:dyDescent="0.5">
      <c r="B16" s="172">
        <v>3</v>
      </c>
      <c r="C16" s="172" t="s">
        <v>34</v>
      </c>
      <c r="D16" s="172" t="s">
        <v>39</v>
      </c>
      <c r="E16" s="172" t="s">
        <v>242</v>
      </c>
      <c r="F16" s="172" t="s">
        <v>33</v>
      </c>
      <c r="G16" s="172" t="s">
        <v>121</v>
      </c>
      <c r="H16" s="172">
        <v>2</v>
      </c>
      <c r="I16" s="172">
        <v>2</v>
      </c>
      <c r="J16" s="172">
        <v>1</v>
      </c>
      <c r="R16" s="3" t="s">
        <v>74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11"/>
        <v>LG/5M</v>
      </c>
      <c r="Z16" s="24" t="str">
        <f t="shared" si="12"/>
        <v/>
      </c>
      <c r="AA16" s="24" t="str">
        <f t="shared" si="13"/>
        <v/>
      </c>
      <c r="AC16" s="3" t="s">
        <v>74</v>
      </c>
      <c r="AD16" s="40">
        <f>COUNTIFS($F$4:$F$34, $AC16, $G$4:$G$34, "Finish", $D$4:$D$34, "Loose Gooses")</f>
        <v>0</v>
      </c>
      <c r="AE16" s="40">
        <f>COUNTIFS($F$4:$F$34, $AC16, $G$4:$G$34, "Midrange", $D$4:$D$34, "Loose Gooses")</f>
        <v>0</v>
      </c>
      <c r="AF16" s="40">
        <f>COUNTIFS($F$4:$F$34, $AC16, $G$4:$G$34, "Three Pointer", $D$4:$D$34, "Loose Gooses")</f>
        <v>0</v>
      </c>
    </row>
    <row r="17" spans="2:32" ht="14.25" customHeight="1" x14ac:dyDescent="0.5">
      <c r="B17" s="172">
        <v>4</v>
      </c>
      <c r="C17" s="172" t="s">
        <v>56</v>
      </c>
      <c r="D17" s="172" t="s">
        <v>34</v>
      </c>
      <c r="E17" s="172" t="s">
        <v>230</v>
      </c>
      <c r="F17" s="172" t="s">
        <v>70</v>
      </c>
      <c r="G17" s="172" t="s">
        <v>152</v>
      </c>
      <c r="H17" s="172" t="s">
        <v>231</v>
      </c>
      <c r="I17" s="172" t="s">
        <v>231</v>
      </c>
      <c r="J17" s="172">
        <v>1</v>
      </c>
      <c r="R17" s="3" t="s">
        <v>77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1</v>
      </c>
      <c r="Y17" s="24" t="str">
        <f t="shared" si="11"/>
        <v>LG/5M</v>
      </c>
      <c r="Z17" s="24" t="str">
        <f t="shared" si="12"/>
        <v/>
      </c>
      <c r="AA17" s="24" t="str">
        <f t="shared" si="13"/>
        <v/>
      </c>
      <c r="AC17" s="3" t="s">
        <v>77</v>
      </c>
      <c r="AD17" s="40">
        <f>COUNTIFS($F$4:$F$34, $AC17, $G$4:$G$34, "Finish", $D$4:$D$34, "Wet Willies")</f>
        <v>0</v>
      </c>
      <c r="AE17" s="40">
        <f>COUNTIFS($F$4:$F$34, $AC17, $G$4:$G$34, "Midrange", $D$4:$D$34, "Wet Willies")</f>
        <v>0</v>
      </c>
      <c r="AF17" s="40">
        <f>COUNTIFS($F$4:$F$34, $AC17, $G$4:$G$34, "Three Pointer", $D$4:$D$34, "Wet Willies")</f>
        <v>0</v>
      </c>
    </row>
    <row r="18" spans="2:32" ht="14.25" customHeight="1" x14ac:dyDescent="0.5">
      <c r="B18" s="172">
        <v>4</v>
      </c>
      <c r="C18" s="172" t="s">
        <v>56</v>
      </c>
      <c r="D18" s="172" t="s">
        <v>34</v>
      </c>
      <c r="E18" s="172" t="s">
        <v>232</v>
      </c>
      <c r="F18" s="172" t="s">
        <v>55</v>
      </c>
      <c r="G18" s="172" t="s">
        <v>121</v>
      </c>
      <c r="H18" s="172" t="s">
        <v>231</v>
      </c>
      <c r="I18" s="172" t="s">
        <v>231</v>
      </c>
      <c r="J18" s="172">
        <v>1</v>
      </c>
      <c r="R18" s="40" t="s">
        <v>146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1</v>
      </c>
      <c r="Y18" s="24" t="str">
        <f t="shared" si="11"/>
        <v/>
      </c>
      <c r="Z18" s="24" t="str">
        <f t="shared" si="12"/>
        <v/>
      </c>
      <c r="AA18" s="24" t="str">
        <f t="shared" si="13"/>
        <v>5M/LG</v>
      </c>
      <c r="AC18" s="40" t="s">
        <v>146</v>
      </c>
      <c r="AD18" s="40">
        <f>COUNTIFS($F$4:$F$34, $AC18, $G$4:$G$34, "Finish", $D$4:$D$34, "Wet Willies")</f>
        <v>0</v>
      </c>
      <c r="AE18" s="40">
        <f>COUNTIFS($F$4:$F$34, $AC18, $G$4:$G$34, "Midrange", $D$4:$D$34, "Wet Willies")</f>
        <v>0</v>
      </c>
      <c r="AF18" s="40">
        <f>COUNTIFS($F$4:$F$34, $AC18, $G$4:$G$34, "Three Pointer", $D$4:$D$34, "Wet Willies")</f>
        <v>0</v>
      </c>
    </row>
    <row r="19" spans="2:32" ht="14.25" customHeight="1" x14ac:dyDescent="0.5">
      <c r="B19" s="172">
        <v>4</v>
      </c>
      <c r="C19" s="172" t="s">
        <v>34</v>
      </c>
      <c r="D19" s="172" t="s">
        <v>56</v>
      </c>
      <c r="E19" s="172" t="s">
        <v>243</v>
      </c>
      <c r="F19" s="172" t="s">
        <v>38</v>
      </c>
      <c r="G19" s="172" t="s">
        <v>152</v>
      </c>
      <c r="H19" s="172" t="s">
        <v>231</v>
      </c>
      <c r="I19" s="172" t="s">
        <v>231</v>
      </c>
      <c r="J19" s="172">
        <v>1</v>
      </c>
      <c r="T19" s="20"/>
      <c r="U19" s="20"/>
      <c r="V19" s="20"/>
      <c r="Y19" s="24" t="str">
        <f t="shared" si="11"/>
        <v/>
      </c>
      <c r="Z19" s="24" t="str">
        <f t="shared" si="12"/>
        <v/>
      </c>
      <c r="AA19" s="24" t="str">
        <f t="shared" si="13"/>
        <v>5M/LG</v>
      </c>
    </row>
    <row r="20" spans="2:32" ht="14.25" customHeight="1" x14ac:dyDescent="0.5">
      <c r="B20" s="172">
        <v>4</v>
      </c>
      <c r="C20" s="172" t="s">
        <v>34</v>
      </c>
      <c r="D20" s="172" t="s">
        <v>56</v>
      </c>
      <c r="E20" s="172" t="s">
        <v>244</v>
      </c>
      <c r="F20" s="172" t="s">
        <v>59</v>
      </c>
      <c r="G20" s="172" t="s">
        <v>152</v>
      </c>
      <c r="H20" s="172" t="s">
        <v>231</v>
      </c>
      <c r="I20" s="172" t="s">
        <v>231</v>
      </c>
      <c r="J20" s="172">
        <v>1</v>
      </c>
      <c r="Y20" s="24" t="str">
        <f t="shared" si="11"/>
        <v/>
      </c>
      <c r="Z20" s="24" t="str">
        <f t="shared" si="12"/>
        <v/>
      </c>
      <c r="AA20" s="24" t="str">
        <f t="shared" si="13"/>
        <v>5M/LG</v>
      </c>
    </row>
    <row r="21" spans="2:32" ht="14.25" customHeight="1" x14ac:dyDescent="0.5">
      <c r="B21" s="172">
        <v>4</v>
      </c>
      <c r="C21" s="172" t="s">
        <v>34</v>
      </c>
      <c r="D21" s="172" t="s">
        <v>56</v>
      </c>
      <c r="E21" s="172" t="s">
        <v>245</v>
      </c>
      <c r="F21" s="172" t="s">
        <v>38</v>
      </c>
      <c r="G21" s="172" t="s">
        <v>121</v>
      </c>
      <c r="H21" s="172">
        <v>3</v>
      </c>
      <c r="I21" s="172">
        <v>2</v>
      </c>
      <c r="J21" s="172">
        <v>1</v>
      </c>
      <c r="Y21" s="24" t="str">
        <f t="shared" si="11"/>
        <v/>
      </c>
      <c r="Z21" s="24" t="str">
        <f t="shared" si="12"/>
        <v/>
      </c>
      <c r="AA21" s="24" t="str">
        <f t="shared" si="13"/>
        <v>5M/WW</v>
      </c>
    </row>
    <row r="22" spans="2:32" ht="14.25" customHeight="1" x14ac:dyDescent="0.5">
      <c r="B22" s="172">
        <v>5</v>
      </c>
      <c r="C22" s="172" t="s">
        <v>34</v>
      </c>
      <c r="D22" s="172" t="s">
        <v>39</v>
      </c>
      <c r="E22" s="172" t="s">
        <v>230</v>
      </c>
      <c r="F22" s="172" t="s">
        <v>59</v>
      </c>
      <c r="G22" s="172" t="s">
        <v>121</v>
      </c>
      <c r="H22" s="172" t="s">
        <v>231</v>
      </c>
      <c r="I22" s="172" t="s">
        <v>231</v>
      </c>
      <c r="J22" s="172">
        <v>1</v>
      </c>
      <c r="Y22" s="24" t="str">
        <f t="shared" si="11"/>
        <v/>
      </c>
      <c r="Z22" s="24" t="str">
        <f t="shared" si="12"/>
        <v/>
      </c>
      <c r="AA22" s="24" t="str">
        <f t="shared" si="13"/>
        <v>5M/WW</v>
      </c>
    </row>
    <row r="23" spans="2:32" ht="14.25" customHeight="1" x14ac:dyDescent="0.5">
      <c r="B23" s="172">
        <v>5</v>
      </c>
      <c r="C23" s="172" t="s">
        <v>34</v>
      </c>
      <c r="D23" s="172" t="s">
        <v>39</v>
      </c>
      <c r="E23" s="172" t="s">
        <v>232</v>
      </c>
      <c r="F23" s="172" t="s">
        <v>38</v>
      </c>
      <c r="G23" s="172" t="s">
        <v>152</v>
      </c>
      <c r="H23" s="172" t="s">
        <v>231</v>
      </c>
      <c r="I23" s="172" t="s">
        <v>231</v>
      </c>
      <c r="J23" s="172">
        <v>1</v>
      </c>
      <c r="R23" s="3"/>
      <c r="S23" s="40" t="str">
        <f t="shared" ref="S23:V37" si="14">IF($W3, CHAR(34)&amp;"Did not Play"&amp;CHAR(34), S3)&amp;","</f>
        <v>3,</v>
      </c>
      <c r="T23" s="40" t="str">
        <f t="shared" si="14"/>
        <v>0,</v>
      </c>
      <c r="U23" s="40" t="str">
        <f t="shared" si="14"/>
        <v>3,</v>
      </c>
      <c r="V23" s="40" t="str">
        <f t="shared" si="14"/>
        <v>0,</v>
      </c>
      <c r="Y23" s="24" t="str">
        <f t="shared" si="11"/>
        <v/>
      </c>
      <c r="Z23" s="24" t="str">
        <f t="shared" si="12"/>
        <v/>
      </c>
      <c r="AA23" s="24" t="str">
        <f t="shared" si="13"/>
        <v>5M/WW</v>
      </c>
    </row>
    <row r="24" spans="2:32" ht="14.25" customHeight="1" x14ac:dyDescent="0.5">
      <c r="B24" s="172">
        <v>5</v>
      </c>
      <c r="C24" s="172" t="s">
        <v>34</v>
      </c>
      <c r="D24" s="172" t="s">
        <v>39</v>
      </c>
      <c r="E24" s="172" t="s">
        <v>233</v>
      </c>
      <c r="F24" s="172" t="s">
        <v>33</v>
      </c>
      <c r="G24" s="172" t="s">
        <v>121</v>
      </c>
      <c r="H24" s="172">
        <v>4</v>
      </c>
      <c r="I24" s="172">
        <v>3</v>
      </c>
      <c r="J24" s="172">
        <v>1</v>
      </c>
      <c r="S24" s="40" t="str">
        <f t="shared" si="14"/>
        <v>1,</v>
      </c>
      <c r="T24" s="40" t="str">
        <f t="shared" si="14"/>
        <v>0,</v>
      </c>
      <c r="U24" s="40" t="str">
        <f t="shared" si="14"/>
        <v>1,</v>
      </c>
      <c r="V24" s="40" t="str">
        <f t="shared" si="14"/>
        <v>0,</v>
      </c>
      <c r="Y24" s="24" t="str">
        <f t="shared" si="11"/>
        <v/>
      </c>
      <c r="Z24" s="24" t="str">
        <f t="shared" si="12"/>
        <v/>
      </c>
      <c r="AA24" s="24" t="str">
        <f t="shared" si="13"/>
        <v>5M/LG</v>
      </c>
    </row>
    <row r="25" spans="2:32" ht="14.25" customHeight="1" x14ac:dyDescent="0.5">
      <c r="B25" s="172">
        <v>6</v>
      </c>
      <c r="C25" s="172" t="s">
        <v>34</v>
      </c>
      <c r="D25" s="172" t="s">
        <v>56</v>
      </c>
      <c r="E25" s="172" t="s">
        <v>230</v>
      </c>
      <c r="F25" s="172" t="s">
        <v>59</v>
      </c>
      <c r="G25" s="172" t="s">
        <v>121</v>
      </c>
      <c r="H25" s="172" t="s">
        <v>231</v>
      </c>
      <c r="I25" s="172" t="s">
        <v>231</v>
      </c>
      <c r="J25" s="172">
        <v>1</v>
      </c>
      <c r="R25" s="9"/>
      <c r="S25" s="40" t="str">
        <f t="shared" si="14"/>
        <v>10,</v>
      </c>
      <c r="T25" s="40" t="str">
        <f t="shared" si="14"/>
        <v>9,</v>
      </c>
      <c r="U25" s="40" t="str">
        <f t="shared" si="14"/>
        <v>1,</v>
      </c>
      <c r="V25" s="40" t="str">
        <f t="shared" si="14"/>
        <v>0,</v>
      </c>
      <c r="Y25" s="24" t="str">
        <f t="shared" si="11"/>
        <v/>
      </c>
      <c r="Z25" s="24" t="str">
        <f t="shared" si="12"/>
        <v/>
      </c>
      <c r="AA25" s="24" t="str">
        <f t="shared" si="13"/>
        <v>5M/LG</v>
      </c>
    </row>
    <row r="26" spans="2:32" ht="14.25" customHeight="1" x14ac:dyDescent="0.5">
      <c r="B26" s="172">
        <v>6</v>
      </c>
      <c r="C26" s="172" t="s">
        <v>34</v>
      </c>
      <c r="D26" s="172" t="s">
        <v>56</v>
      </c>
      <c r="E26" s="172" t="s">
        <v>232</v>
      </c>
      <c r="F26" s="172" t="s">
        <v>59</v>
      </c>
      <c r="G26" s="172" t="s">
        <v>152</v>
      </c>
      <c r="H26" s="172" t="s">
        <v>231</v>
      </c>
      <c r="I26" s="172" t="s">
        <v>231</v>
      </c>
      <c r="J26" s="172">
        <v>2</v>
      </c>
      <c r="R26" s="26"/>
      <c r="S26" s="40" t="str">
        <f t="shared" si="14"/>
        <v>9,</v>
      </c>
      <c r="T26" s="40" t="str">
        <f t="shared" si="14"/>
        <v>8,</v>
      </c>
      <c r="U26" s="40" t="str">
        <f t="shared" si="14"/>
        <v>1,</v>
      </c>
      <c r="V26" s="40" t="str">
        <f t="shared" si="14"/>
        <v>0,</v>
      </c>
      <c r="Y26" s="24" t="str">
        <f t="shared" si="11"/>
        <v/>
      </c>
      <c r="Z26" s="24" t="str">
        <f t="shared" si="12"/>
        <v/>
      </c>
      <c r="AA26" s="24" t="str">
        <f t="shared" si="13"/>
        <v>5M/LG</v>
      </c>
    </row>
    <row r="27" spans="2:32" ht="14.25" customHeight="1" x14ac:dyDescent="0.5">
      <c r="B27" s="172">
        <v>6</v>
      </c>
      <c r="C27" s="172" t="s">
        <v>34</v>
      </c>
      <c r="D27" s="172" t="s">
        <v>56</v>
      </c>
      <c r="E27" s="172" t="s">
        <v>233</v>
      </c>
      <c r="F27" s="172" t="s">
        <v>59</v>
      </c>
      <c r="G27" s="172" t="s">
        <v>121</v>
      </c>
      <c r="H27" s="172">
        <v>5</v>
      </c>
      <c r="I27" s="172">
        <v>3</v>
      </c>
      <c r="J27" s="172">
        <v>3</v>
      </c>
      <c r="S27" s="40" t="str">
        <f t="shared" si="14"/>
        <v>2,</v>
      </c>
      <c r="T27" s="40" t="str">
        <f t="shared" si="14"/>
        <v>2,</v>
      </c>
      <c r="U27" s="40" t="str">
        <f t="shared" si="14"/>
        <v>0,</v>
      </c>
      <c r="V27" s="40" t="str">
        <f t="shared" si="14"/>
        <v>0,</v>
      </c>
      <c r="Y27" s="24" t="str">
        <f t="shared" si="11"/>
        <v/>
      </c>
      <c r="Z27" s="24" t="str">
        <f t="shared" si="12"/>
        <v/>
      </c>
      <c r="AA27" s="24" t="str">
        <f t="shared" si="13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4"/>
        <v>"Did not Play",</v>
      </c>
      <c r="T28" s="40" t="str">
        <f t="shared" si="14"/>
        <v>"Did not Play",</v>
      </c>
      <c r="U28" s="40" t="str">
        <f t="shared" si="14"/>
        <v>"Did not Play",</v>
      </c>
      <c r="V28" s="40" t="str">
        <f t="shared" si="14"/>
        <v>"Did not Play",</v>
      </c>
      <c r="Y28" s="24" t="str">
        <f t="shared" si="11"/>
        <v/>
      </c>
      <c r="Z28" s="24" t="str">
        <f t="shared" si="12"/>
        <v/>
      </c>
      <c r="AA28" s="24" t="str">
        <f t="shared" si="13"/>
        <v/>
      </c>
    </row>
    <row r="29" spans="2:32" ht="14.25" customHeight="1" x14ac:dyDescent="0.45">
      <c r="B29" s="53" t="s">
        <v>246</v>
      </c>
      <c r="C29" s="53"/>
      <c r="D29" s="53"/>
      <c r="E29" s="53"/>
      <c r="F29" s="53"/>
      <c r="G29" s="53"/>
      <c r="H29" s="53"/>
      <c r="I29" s="53"/>
      <c r="J29" s="53"/>
      <c r="S29" s="40" t="str">
        <f t="shared" si="14"/>
        <v>2,</v>
      </c>
      <c r="T29" s="40" t="str">
        <f t="shared" si="14"/>
        <v>2,</v>
      </c>
      <c r="U29" s="40" t="str">
        <f t="shared" si="14"/>
        <v>0,</v>
      </c>
      <c r="V29" s="40" t="str">
        <f t="shared" si="14"/>
        <v>0,</v>
      </c>
      <c r="Y29" s="24" t="str">
        <f t="shared" si="11"/>
        <v/>
      </c>
      <c r="Z29" s="24" t="str">
        <f t="shared" si="12"/>
        <v/>
      </c>
      <c r="AA29" s="24" t="str">
        <f t="shared" si="13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4"/>
        <v>9,</v>
      </c>
      <c r="T30" s="40" t="str">
        <f t="shared" si="14"/>
        <v>5,</v>
      </c>
      <c r="U30" s="40" t="str">
        <f t="shared" si="14"/>
        <v>4,</v>
      </c>
      <c r="V30" s="40" t="str">
        <f t="shared" si="14"/>
        <v>0,</v>
      </c>
      <c r="Y30" s="24" t="str">
        <f t="shared" si="11"/>
        <v/>
      </c>
      <c r="Z30" s="24" t="str">
        <f t="shared" si="12"/>
        <v>WW/5M</v>
      </c>
      <c r="AA30" s="24" t="str">
        <f t="shared" si="13"/>
        <v/>
      </c>
    </row>
    <row r="31" spans="2:32" ht="14.25" customHeight="1" x14ac:dyDescent="0.5">
      <c r="B31" s="173">
        <v>1</v>
      </c>
      <c r="C31" s="173" t="s">
        <v>39</v>
      </c>
      <c r="D31" s="173" t="s">
        <v>34</v>
      </c>
      <c r="E31" s="173" t="s">
        <v>230</v>
      </c>
      <c r="F31" s="173" t="s">
        <v>36</v>
      </c>
      <c r="G31" s="173" t="s">
        <v>121</v>
      </c>
      <c r="H31" s="173" t="s">
        <v>231</v>
      </c>
      <c r="I31" s="173" t="s">
        <v>231</v>
      </c>
      <c r="J31" s="173">
        <v>1</v>
      </c>
      <c r="S31" s="40" t="str">
        <f t="shared" si="14"/>
        <v>13,</v>
      </c>
      <c r="T31" s="40" t="str">
        <f t="shared" si="14"/>
        <v>4,</v>
      </c>
      <c r="U31" s="40" t="str">
        <f t="shared" si="14"/>
        <v>9,</v>
      </c>
      <c r="V31" s="40" t="str">
        <f t="shared" si="14"/>
        <v>0,</v>
      </c>
      <c r="Y31" s="24" t="str">
        <f t="shared" si="11"/>
        <v/>
      </c>
      <c r="Z31" s="24" t="str">
        <f t="shared" si="12"/>
        <v/>
      </c>
      <c r="AA31" s="24" t="str">
        <f t="shared" si="13"/>
        <v>5M/WW</v>
      </c>
    </row>
    <row r="32" spans="2:32" ht="14.25" customHeight="1" x14ac:dyDescent="0.5">
      <c r="B32" s="173">
        <v>1</v>
      </c>
      <c r="C32" s="173" t="s">
        <v>34</v>
      </c>
      <c r="D32" s="173" t="s">
        <v>39</v>
      </c>
      <c r="E32" s="173" t="s">
        <v>234</v>
      </c>
      <c r="F32" s="173" t="s">
        <v>38</v>
      </c>
      <c r="G32" s="173" t="s">
        <v>152</v>
      </c>
      <c r="H32" s="173" t="s">
        <v>231</v>
      </c>
      <c r="I32" s="173" t="s">
        <v>231</v>
      </c>
      <c r="J32" s="173">
        <v>1</v>
      </c>
      <c r="S32" s="40" t="str">
        <f t="shared" si="14"/>
        <v>0,</v>
      </c>
      <c r="T32" s="40" t="str">
        <f t="shared" si="14"/>
        <v>0,</v>
      </c>
      <c r="U32" s="40" t="str">
        <f t="shared" si="14"/>
        <v>0,</v>
      </c>
      <c r="V32" s="40" t="str">
        <f t="shared" si="14"/>
        <v>0,</v>
      </c>
      <c r="Y32" s="24" t="str">
        <f t="shared" si="11"/>
        <v/>
      </c>
      <c r="Z32" s="24" t="str">
        <f t="shared" si="12"/>
        <v>WW/5M</v>
      </c>
      <c r="AA32" s="24" t="str">
        <f t="shared" si="13"/>
        <v/>
      </c>
    </row>
    <row r="33" spans="2:27" ht="14.25" customHeight="1" x14ac:dyDescent="0.5">
      <c r="B33" s="173">
        <v>1</v>
      </c>
      <c r="C33" s="173" t="s">
        <v>39</v>
      </c>
      <c r="D33" s="173" t="s">
        <v>34</v>
      </c>
      <c r="E33" s="173" t="s">
        <v>235</v>
      </c>
      <c r="F33" s="173" t="s">
        <v>44</v>
      </c>
      <c r="G33" s="173" t="s">
        <v>152</v>
      </c>
      <c r="H33" s="173" t="s">
        <v>231</v>
      </c>
      <c r="I33" s="173" t="s">
        <v>231</v>
      </c>
      <c r="J33" s="173">
        <v>1</v>
      </c>
      <c r="S33" s="40" t="str">
        <f t="shared" si="14"/>
        <v>"Did not Play",</v>
      </c>
      <c r="T33" s="40" t="str">
        <f t="shared" si="14"/>
        <v>"Did not Play",</v>
      </c>
      <c r="U33" s="40" t="str">
        <f t="shared" si="14"/>
        <v>"Did not Play",</v>
      </c>
      <c r="V33" s="40" t="str">
        <f t="shared" si="14"/>
        <v>"Did not Play",</v>
      </c>
      <c r="Y33" s="24" t="str">
        <f t="shared" si="11"/>
        <v/>
      </c>
      <c r="Z33" s="24" t="str">
        <f t="shared" si="12"/>
        <v/>
      </c>
      <c r="AA33" s="24" t="str">
        <f t="shared" si="13"/>
        <v>5M/WW</v>
      </c>
    </row>
    <row r="34" spans="2:27" ht="14.25" customHeight="1" x14ac:dyDescent="0.5">
      <c r="B34" s="173">
        <v>1</v>
      </c>
      <c r="C34" s="173" t="s">
        <v>34</v>
      </c>
      <c r="D34" s="173" t="s">
        <v>39</v>
      </c>
      <c r="E34" s="173" t="s">
        <v>244</v>
      </c>
      <c r="F34" s="173" t="s">
        <v>38</v>
      </c>
      <c r="G34" s="173" t="s">
        <v>152</v>
      </c>
      <c r="H34" s="173" t="s">
        <v>231</v>
      </c>
      <c r="I34" s="173" t="s">
        <v>231</v>
      </c>
      <c r="J34" s="173">
        <v>1</v>
      </c>
      <c r="S34" s="40" t="str">
        <f t="shared" si="14"/>
        <v>2,</v>
      </c>
      <c r="T34" s="40" t="str">
        <f t="shared" si="14"/>
        <v>1,</v>
      </c>
      <c r="U34" s="40" t="str">
        <f t="shared" si="14"/>
        <v>1,</v>
      </c>
      <c r="V34" s="40" t="str">
        <f t="shared" si="14"/>
        <v>0,</v>
      </c>
      <c r="Y34" s="24" t="str">
        <f t="shared" si="11"/>
        <v/>
      </c>
      <c r="Z34" s="24" t="str">
        <f t="shared" si="12"/>
        <v/>
      </c>
      <c r="AA34" s="24" t="str">
        <f t="shared" si="13"/>
        <v>5M/WW</v>
      </c>
    </row>
    <row r="35" spans="2:27" ht="14.25" customHeight="1" x14ac:dyDescent="0.5">
      <c r="B35" s="173">
        <v>1</v>
      </c>
      <c r="C35" s="173" t="s">
        <v>34</v>
      </c>
      <c r="D35" s="173" t="s">
        <v>39</v>
      </c>
      <c r="E35" s="173" t="s">
        <v>245</v>
      </c>
      <c r="F35" s="173" t="s">
        <v>33</v>
      </c>
      <c r="G35" s="173" t="s">
        <v>121</v>
      </c>
      <c r="H35" s="173">
        <v>1</v>
      </c>
      <c r="I35" s="173">
        <v>1</v>
      </c>
      <c r="J35" s="173">
        <v>1</v>
      </c>
      <c r="S35" s="40" t="str">
        <f t="shared" si="14"/>
        <v>11,</v>
      </c>
      <c r="T35" s="40" t="str">
        <f t="shared" si="14"/>
        <v>7,</v>
      </c>
      <c r="U35" s="40" t="str">
        <f t="shared" si="14"/>
        <v>4,</v>
      </c>
      <c r="V35" s="40" t="str">
        <f t="shared" si="14"/>
        <v>0,</v>
      </c>
      <c r="Y35" s="24" t="str">
        <f t="shared" si="11"/>
        <v>LG/5M</v>
      </c>
      <c r="Z35" s="24" t="str">
        <f t="shared" si="12"/>
        <v/>
      </c>
      <c r="AA35" s="24" t="str">
        <f t="shared" si="13"/>
        <v/>
      </c>
    </row>
    <row r="36" spans="2:27" ht="14.25" customHeight="1" x14ac:dyDescent="0.5">
      <c r="B36" s="173">
        <v>2</v>
      </c>
      <c r="C36" s="173" t="s">
        <v>56</v>
      </c>
      <c r="D36" s="173" t="s">
        <v>34</v>
      </c>
      <c r="E36" s="173" t="s">
        <v>230</v>
      </c>
      <c r="F36" s="173" t="s">
        <v>70</v>
      </c>
      <c r="G36" s="173" t="s">
        <v>152</v>
      </c>
      <c r="H36" s="173" t="s">
        <v>231</v>
      </c>
      <c r="I36" s="173" t="s">
        <v>231</v>
      </c>
      <c r="J36" s="173">
        <v>1</v>
      </c>
      <c r="S36" s="40" t="str">
        <f t="shared" si="14"/>
        <v>0,</v>
      </c>
      <c r="T36" s="40" t="str">
        <f t="shared" si="14"/>
        <v>0,</v>
      </c>
      <c r="U36" s="40" t="str">
        <f t="shared" si="14"/>
        <v>0,</v>
      </c>
      <c r="V36" s="40" t="str">
        <f t="shared" si="14"/>
        <v>0,</v>
      </c>
      <c r="Y36" s="24" t="str">
        <f t="shared" si="11"/>
        <v/>
      </c>
      <c r="Z36" s="24" t="str">
        <f t="shared" si="12"/>
        <v/>
      </c>
      <c r="AA36" s="24" t="str">
        <f t="shared" si="13"/>
        <v>5M/LG</v>
      </c>
    </row>
    <row r="37" spans="2:27" ht="14.25" customHeight="1" x14ac:dyDescent="0.5">
      <c r="B37" s="173">
        <v>2</v>
      </c>
      <c r="C37" s="173" t="s">
        <v>34</v>
      </c>
      <c r="D37" s="173" t="s">
        <v>56</v>
      </c>
      <c r="E37" s="173" t="s">
        <v>234</v>
      </c>
      <c r="F37" s="173" t="s">
        <v>38</v>
      </c>
      <c r="G37" s="173" t="s">
        <v>152</v>
      </c>
      <c r="H37" s="173" t="s">
        <v>231</v>
      </c>
      <c r="I37" s="173" t="s">
        <v>231</v>
      </c>
      <c r="J37" s="173">
        <v>1</v>
      </c>
      <c r="S37" s="40" t="str">
        <f t="shared" si="14"/>
        <v>"Did not Play",</v>
      </c>
      <c r="T37" s="40" t="str">
        <f t="shared" si="14"/>
        <v>"Did not Play",</v>
      </c>
      <c r="U37" s="40" t="str">
        <f t="shared" si="14"/>
        <v>"Did not Play",</v>
      </c>
      <c r="V37" s="40" t="str">
        <f t="shared" si="14"/>
        <v>"Did not Play",</v>
      </c>
      <c r="Y37" s="24" t="str">
        <f t="shared" si="11"/>
        <v>LG/5M</v>
      </c>
      <c r="Z37" s="24" t="str">
        <f t="shared" si="12"/>
        <v/>
      </c>
      <c r="AA37" s="24" t="str">
        <f t="shared" si="13"/>
        <v/>
      </c>
    </row>
    <row r="38" spans="2:27" ht="14.25" customHeight="1" x14ac:dyDescent="0.5">
      <c r="B38" s="173">
        <v>2</v>
      </c>
      <c r="C38" s="173" t="s">
        <v>56</v>
      </c>
      <c r="D38" s="173" t="s">
        <v>34</v>
      </c>
      <c r="E38" s="173" t="s">
        <v>235</v>
      </c>
      <c r="F38" s="173" t="s">
        <v>70</v>
      </c>
      <c r="G38" s="173" t="s">
        <v>152</v>
      </c>
      <c r="H38" s="173" t="s">
        <v>231</v>
      </c>
      <c r="I38" s="173" t="s">
        <v>231</v>
      </c>
      <c r="J38" s="173">
        <v>1</v>
      </c>
      <c r="S38" s="40" t="str">
        <f>IF($W18, CHAR(34)&amp;"Did not Play"&amp;CHAR(34), S18)</f>
        <v>"Did not Play"</v>
      </c>
      <c r="T38" s="40" t="str">
        <f>IF($W18, CHAR(34)&amp;"Did not Play"&amp;CHAR(34), T18)</f>
        <v>"Did not Play"</v>
      </c>
      <c r="U38" s="40" t="str">
        <f>IF($W18, CHAR(34)&amp;"Did not Play"&amp;CHAR(34), U18)</f>
        <v>"Did not Play"</v>
      </c>
      <c r="V38" s="40" t="str">
        <f>IF($W18, CHAR(34)&amp;"Did not Play"&amp;CHAR(34), V18)</f>
        <v>"Did not Play"</v>
      </c>
      <c r="Y38" s="24" t="str">
        <f t="shared" si="11"/>
        <v/>
      </c>
      <c r="Z38" s="24" t="str">
        <f t="shared" si="12"/>
        <v/>
      </c>
      <c r="AA38" s="24" t="str">
        <f t="shared" si="13"/>
        <v>5M/LG</v>
      </c>
    </row>
    <row r="39" spans="2:27" ht="14.25" customHeight="1" x14ac:dyDescent="0.5">
      <c r="B39" s="173">
        <v>2</v>
      </c>
      <c r="C39" s="173" t="s">
        <v>34</v>
      </c>
      <c r="D39" s="173" t="s">
        <v>56</v>
      </c>
      <c r="E39" s="173" t="s">
        <v>244</v>
      </c>
      <c r="F39" s="173" t="s">
        <v>59</v>
      </c>
      <c r="G39" s="173" t="s">
        <v>121</v>
      </c>
      <c r="H39" s="173" t="s">
        <v>231</v>
      </c>
      <c r="I39" s="173" t="s">
        <v>231</v>
      </c>
      <c r="J39" s="173">
        <v>1</v>
      </c>
      <c r="T39" s="19"/>
      <c r="U39" s="19"/>
      <c r="V39" s="19"/>
      <c r="Y39" s="24" t="str">
        <f t="shared" si="11"/>
        <v>LG/5M</v>
      </c>
      <c r="Z39" s="24" t="str">
        <f t="shared" si="12"/>
        <v/>
      </c>
      <c r="AA39" s="24" t="str">
        <f t="shared" si="13"/>
        <v/>
      </c>
    </row>
    <row r="40" spans="2:27" ht="14.25" customHeight="1" x14ac:dyDescent="0.5">
      <c r="B40" s="173">
        <v>2</v>
      </c>
      <c r="C40" s="173" t="s">
        <v>56</v>
      </c>
      <c r="D40" s="173" t="s">
        <v>34</v>
      </c>
      <c r="E40" s="173" t="s">
        <v>245</v>
      </c>
      <c r="F40" s="173" t="s">
        <v>55</v>
      </c>
      <c r="G40" s="173" t="s">
        <v>152</v>
      </c>
      <c r="H40" s="173">
        <v>1</v>
      </c>
      <c r="I40" s="173">
        <v>1</v>
      </c>
      <c r="J40" s="173">
        <v>1</v>
      </c>
      <c r="T40" s="19"/>
      <c r="U40" s="19"/>
      <c r="V40" s="19"/>
    </row>
    <row r="41" spans="2:27" ht="14.25" customHeight="1" x14ac:dyDescent="0.9">
      <c r="B41" s="173">
        <v>3</v>
      </c>
      <c r="C41" s="173" t="s">
        <v>56</v>
      </c>
      <c r="D41" s="173" t="s">
        <v>39</v>
      </c>
      <c r="E41" s="173" t="s">
        <v>230</v>
      </c>
      <c r="F41" s="173" t="s">
        <v>70</v>
      </c>
      <c r="G41" s="173" t="s">
        <v>152</v>
      </c>
      <c r="H41" s="173" t="s">
        <v>231</v>
      </c>
      <c r="I41" s="173" t="s">
        <v>231</v>
      </c>
      <c r="J41" s="173">
        <v>1</v>
      </c>
      <c r="R41" s="169" t="s">
        <v>157</v>
      </c>
      <c r="S41" s="169"/>
      <c r="T41" s="169"/>
      <c r="U41" s="19"/>
      <c r="V41" s="19"/>
    </row>
    <row r="42" spans="2:27" ht="14.25" customHeight="1" x14ac:dyDescent="0.9">
      <c r="B42" s="173">
        <v>3</v>
      </c>
      <c r="C42" s="173" t="s">
        <v>39</v>
      </c>
      <c r="D42" s="173" t="s">
        <v>56</v>
      </c>
      <c r="E42" s="173" t="s">
        <v>234</v>
      </c>
      <c r="F42" s="173" t="s">
        <v>44</v>
      </c>
      <c r="G42" s="173" t="s">
        <v>152</v>
      </c>
      <c r="H42" s="173" t="s">
        <v>231</v>
      </c>
      <c r="I42" s="173" t="s">
        <v>231</v>
      </c>
      <c r="J42" s="173">
        <v>1</v>
      </c>
      <c r="R42" s="169"/>
      <c r="S42" s="169"/>
      <c r="T42" s="169"/>
    </row>
    <row r="43" spans="2:27" ht="14.25" customHeight="1" x14ac:dyDescent="0.5">
      <c r="B43" s="173">
        <v>3</v>
      </c>
      <c r="C43" s="173" t="s">
        <v>39</v>
      </c>
      <c r="D43" s="173" t="s">
        <v>56</v>
      </c>
      <c r="E43" s="173" t="s">
        <v>235</v>
      </c>
      <c r="F43" s="173" t="s">
        <v>46</v>
      </c>
      <c r="G43" s="173" t="s">
        <v>152</v>
      </c>
      <c r="H43" s="173" t="s">
        <v>231</v>
      </c>
      <c r="I43" s="173" t="s">
        <v>231</v>
      </c>
      <c r="J43" s="173">
        <v>1</v>
      </c>
      <c r="R43" s="40" t="str">
        <f>CHAR(34)&amp;"Date"&amp;CHAR(34)&amp;":["&amp;CHAR(34)&amp;"7-June"&amp;CHAR(34)&amp;"],"</f>
        <v>"Date":["7-June"],</v>
      </c>
    </row>
    <row r="44" spans="2:27" ht="14.25" customHeight="1" x14ac:dyDescent="0.5">
      <c r="B44" s="173">
        <v>3</v>
      </c>
      <c r="C44" s="173" t="s">
        <v>39</v>
      </c>
      <c r="D44" s="173" t="s">
        <v>56</v>
      </c>
      <c r="E44" s="173" t="s">
        <v>242</v>
      </c>
      <c r="F44" s="173" t="s">
        <v>44</v>
      </c>
      <c r="G44" s="173" t="s">
        <v>152</v>
      </c>
      <c r="H44" s="173">
        <v>1</v>
      </c>
      <c r="I44" s="173">
        <v>1</v>
      </c>
      <c r="J44" s="173">
        <v>1</v>
      </c>
      <c r="R44" s="40" t="str">
        <f>CHAR(34)&amp;"Points"&amp;CHAR(34)&amp;":["&amp;S23&amp;S24&amp;S25&amp;S26&amp;S27&amp;S28&amp;S29&amp;S30&amp;S31&amp;S32&amp;S33&amp;S34&amp;S35&amp;S36&amp;S37&amp;S38&amp;"],"</f>
        <v>"Points":[3,1,10,9,2,"Did not Play",2,9,13,0,"Did not Play",2,11,0,"Did not Play","Did not Play"],</v>
      </c>
    </row>
    <row r="45" spans="2:27" ht="14.25" customHeight="1" x14ac:dyDescent="0.5">
      <c r="B45" s="173">
        <v>4</v>
      </c>
      <c r="C45" s="173" t="s">
        <v>39</v>
      </c>
      <c r="D45" s="173" t="s">
        <v>34</v>
      </c>
      <c r="E45" s="173" t="s">
        <v>230</v>
      </c>
      <c r="F45" s="173" t="s">
        <v>44</v>
      </c>
      <c r="G45" s="173" t="s">
        <v>152</v>
      </c>
      <c r="H45" s="173" t="s">
        <v>231</v>
      </c>
      <c r="I45" s="173" t="s">
        <v>231</v>
      </c>
      <c r="J45" s="173">
        <v>2</v>
      </c>
      <c r="R45" s="40" t="str">
        <f>CHAR(34)&amp;"Finishes"&amp;CHAR(34)&amp;":["&amp;T23&amp;T24&amp;T25&amp;T26&amp;T27&amp;T28&amp;T29&amp;T30&amp;T31&amp;T32&amp;T33&amp;T34&amp;T35&amp;T36&amp;T37&amp;T38&amp;"],"</f>
        <v>"Finishes":[0,0,9,8,2,"Did not Play",2,5,4,0,"Did not Play",1,7,0,"Did not Play","Did not Play"],</v>
      </c>
    </row>
    <row r="46" spans="2:27" ht="14.25" customHeight="1" x14ac:dyDescent="0.5">
      <c r="B46" s="173">
        <v>4</v>
      </c>
      <c r="C46" s="173" t="s">
        <v>34</v>
      </c>
      <c r="D46" s="173" t="s">
        <v>39</v>
      </c>
      <c r="E46" s="173" t="s">
        <v>234</v>
      </c>
      <c r="F46" s="173" t="s">
        <v>59</v>
      </c>
      <c r="G46" s="173" t="s">
        <v>152</v>
      </c>
      <c r="H46" s="173" t="s">
        <v>231</v>
      </c>
      <c r="I46" s="173" t="s">
        <v>231</v>
      </c>
      <c r="J46" s="173">
        <v>1</v>
      </c>
      <c r="R46" s="40" t="str">
        <f>CHAR(34)&amp;"Midrange"&amp;CHAR(34)&amp;":["&amp;U23&amp;U24&amp;U25&amp;U26&amp;U27&amp;U28&amp;U29&amp;U30&amp;U31&amp;U32&amp;U33&amp;U34&amp;U35&amp;U36&amp;U37&amp;U38&amp;"],"</f>
        <v>"Midrange":[3,1,1,1,0,"Did not Play",0,4,9,0,"Did not Play",1,4,0,"Did not Play","Did not Play"],</v>
      </c>
    </row>
    <row r="47" spans="2:27" ht="14.25" customHeight="1" x14ac:dyDescent="0.5">
      <c r="B47" s="173">
        <v>4</v>
      </c>
      <c r="C47" s="173" t="s">
        <v>34</v>
      </c>
      <c r="D47" s="173" t="s">
        <v>39</v>
      </c>
      <c r="E47" s="173" t="s">
        <v>235</v>
      </c>
      <c r="F47" s="173" t="s">
        <v>59</v>
      </c>
      <c r="G47" s="173" t="s">
        <v>152</v>
      </c>
      <c r="H47" s="173" t="s">
        <v>231</v>
      </c>
      <c r="I47" s="173" t="s">
        <v>231</v>
      </c>
      <c r="J47" s="173">
        <v>2</v>
      </c>
      <c r="R47" s="40" t="str">
        <f>CHAR(34)&amp;"ThreePointers"&amp;CHAR(34)&amp;":["&amp;V23&amp;V24&amp;V25&amp;V26&amp;V27&amp;V28&amp;V29&amp;V30&amp;V31&amp;V32&amp;V33&amp;V34&amp;V35&amp;V36&amp;V37&amp;V38&amp;"]"</f>
        <v>"ThreePointers":[0,0,0,0,0,"Did not Play",0,0,0,0,"Did not Play",0,0,0,"Did not Play","Did not Play"]</v>
      </c>
    </row>
    <row r="48" spans="2:27" ht="14.25" customHeight="1" x14ac:dyDescent="0.5">
      <c r="B48" s="173">
        <v>4</v>
      </c>
      <c r="C48" s="173" t="s">
        <v>34</v>
      </c>
      <c r="D48" s="173" t="s">
        <v>39</v>
      </c>
      <c r="E48" s="173" t="s">
        <v>242</v>
      </c>
      <c r="F48" s="173" t="s">
        <v>38</v>
      </c>
      <c r="G48" s="173" t="s">
        <v>152</v>
      </c>
      <c r="H48" s="173">
        <v>1</v>
      </c>
      <c r="I48" s="173">
        <v>1</v>
      </c>
      <c r="J48" s="173">
        <v>1</v>
      </c>
    </row>
    <row r="49" spans="2:7" ht="14.25" customHeight="1" x14ac:dyDescent="0.45"/>
    <row r="50" spans="2:7" ht="14.25" customHeight="1" x14ac:dyDescent="0.45">
      <c r="B50" s="40" t="s">
        <v>247</v>
      </c>
    </row>
    <row r="51" spans="2:7" ht="14.25" customHeight="1" x14ac:dyDescent="0.45"/>
    <row r="52" spans="2:7" ht="14.25" customHeight="1" x14ac:dyDescent="0.45">
      <c r="C52" s="40" t="s">
        <v>56</v>
      </c>
      <c r="D52" s="40" t="s">
        <v>39</v>
      </c>
      <c r="E52" s="40" t="s">
        <v>230</v>
      </c>
      <c r="F52" s="40" t="s">
        <v>130</v>
      </c>
      <c r="G52" s="40" t="s">
        <v>248</v>
      </c>
    </row>
    <row r="53" spans="2:7" ht="14.25" customHeight="1" x14ac:dyDescent="0.45">
      <c r="C53" s="40" t="s">
        <v>56</v>
      </c>
      <c r="D53" s="40" t="s">
        <v>39</v>
      </c>
      <c r="E53" s="40" t="s">
        <v>232</v>
      </c>
      <c r="F53" s="40" t="s">
        <v>70</v>
      </c>
      <c r="G53" s="40" t="s">
        <v>152</v>
      </c>
    </row>
    <row r="54" spans="2:7" ht="14.25" customHeight="1" x14ac:dyDescent="0.45">
      <c r="C54" s="40" t="s">
        <v>56</v>
      </c>
      <c r="D54" s="40" t="s">
        <v>39</v>
      </c>
      <c r="E54" s="40" t="s">
        <v>233</v>
      </c>
      <c r="F54" s="40" t="s">
        <v>70</v>
      </c>
      <c r="G54" s="40" t="s">
        <v>121</v>
      </c>
    </row>
    <row r="55" spans="2:7" ht="14.25" customHeight="1" x14ac:dyDescent="0.45">
      <c r="C55" s="40" t="s">
        <v>39</v>
      </c>
      <c r="D55" s="40" t="s">
        <v>56</v>
      </c>
      <c r="E55" s="171" t="s">
        <v>242</v>
      </c>
      <c r="F55" s="40" t="s">
        <v>44</v>
      </c>
      <c r="G55" s="40" t="s">
        <v>152</v>
      </c>
    </row>
    <row r="56" spans="2:7" ht="14.25" customHeight="1" x14ac:dyDescent="0.45">
      <c r="C56" s="40" t="s">
        <v>39</v>
      </c>
      <c r="D56" s="40" t="s">
        <v>56</v>
      </c>
      <c r="E56" s="174" t="s">
        <v>245</v>
      </c>
      <c r="F56" s="40" t="s">
        <v>44</v>
      </c>
      <c r="G56" s="40" t="s">
        <v>152</v>
      </c>
    </row>
    <row r="57" spans="2:7" ht="14.25" customHeight="1" x14ac:dyDescent="0.45">
      <c r="C57" s="40" t="s">
        <v>39</v>
      </c>
      <c r="D57" s="40" t="s">
        <v>56</v>
      </c>
      <c r="E57" s="43" t="s">
        <v>249</v>
      </c>
      <c r="F57" s="40" t="s">
        <v>44</v>
      </c>
      <c r="G57" s="40" t="s">
        <v>121</v>
      </c>
    </row>
    <row r="58" spans="2:7" ht="14.25" customHeight="1" x14ac:dyDescent="0.45">
      <c r="C58" s="40" t="s">
        <v>39</v>
      </c>
      <c r="D58" s="40" t="s">
        <v>56</v>
      </c>
      <c r="E58" s="171" t="s">
        <v>250</v>
      </c>
      <c r="F58" s="40" t="s">
        <v>44</v>
      </c>
      <c r="G58" s="40" t="s">
        <v>152</v>
      </c>
    </row>
    <row r="59" spans="2:7" ht="14.25" customHeight="1" x14ac:dyDescent="0.45">
      <c r="C59" s="40" t="s">
        <v>56</v>
      </c>
      <c r="D59" s="40" t="s">
        <v>39</v>
      </c>
      <c r="E59" s="171" t="s">
        <v>251</v>
      </c>
      <c r="F59" s="40" t="s">
        <v>53</v>
      </c>
      <c r="G59" s="40" t="s">
        <v>152</v>
      </c>
    </row>
    <row r="60" spans="2:7" ht="14.25" customHeight="1" x14ac:dyDescent="0.45">
      <c r="C60" s="40" t="s">
        <v>56</v>
      </c>
      <c r="D60" s="40" t="s">
        <v>39</v>
      </c>
      <c r="E60" s="171" t="s">
        <v>252</v>
      </c>
      <c r="F60" s="40" t="s">
        <v>55</v>
      </c>
      <c r="G60" s="40" t="s">
        <v>152</v>
      </c>
    </row>
    <row r="61" spans="2:7" ht="14.25" customHeight="1" x14ac:dyDescent="0.45">
      <c r="C61" s="40" t="s">
        <v>56</v>
      </c>
      <c r="D61" s="40" t="s">
        <v>39</v>
      </c>
      <c r="E61" s="171" t="s">
        <v>254</v>
      </c>
      <c r="F61" s="40" t="s">
        <v>70</v>
      </c>
      <c r="G61" s="40" t="s">
        <v>121</v>
      </c>
    </row>
    <row r="62" spans="2:7" ht="14.25" customHeight="1" x14ac:dyDescent="0.45">
      <c r="C62" s="40" t="s">
        <v>56</v>
      </c>
      <c r="D62" s="40" t="s">
        <v>39</v>
      </c>
      <c r="E62" s="171" t="s">
        <v>253</v>
      </c>
      <c r="F62" s="40" t="s">
        <v>53</v>
      </c>
      <c r="G62" s="40" t="s">
        <v>152</v>
      </c>
    </row>
    <row r="63" spans="2:7" ht="14.25" customHeight="1" x14ac:dyDescent="0.45"/>
    <row r="64" spans="2:7" ht="14.25" customHeight="1" x14ac:dyDescent="0.45">
      <c r="B64" s="40" t="s">
        <v>255</v>
      </c>
    </row>
    <row r="65" spans="3:7" ht="14.25" customHeight="1" x14ac:dyDescent="0.45"/>
    <row r="66" spans="3:7" ht="14.25" customHeight="1" x14ac:dyDescent="0.45">
      <c r="C66" s="40" t="s">
        <v>56</v>
      </c>
      <c r="D66" s="40" t="s">
        <v>34</v>
      </c>
      <c r="E66" s="40" t="s">
        <v>230</v>
      </c>
      <c r="F66" s="40" t="s">
        <v>55</v>
      </c>
      <c r="G66" s="40" t="s">
        <v>121</v>
      </c>
    </row>
    <row r="67" spans="3:7" ht="14.25" customHeight="1" x14ac:dyDescent="0.45">
      <c r="C67" s="40" t="s">
        <v>34</v>
      </c>
      <c r="D67" s="40" t="s">
        <v>56</v>
      </c>
      <c r="E67" s="171" t="s">
        <v>234</v>
      </c>
      <c r="F67" s="40" t="s">
        <v>59</v>
      </c>
      <c r="G67" s="40" t="s">
        <v>121</v>
      </c>
    </row>
    <row r="68" spans="3:7" ht="14.25" customHeight="1" x14ac:dyDescent="0.45">
      <c r="C68" s="40" t="s">
        <v>262</v>
      </c>
      <c r="D68" s="40" t="s">
        <v>56</v>
      </c>
      <c r="E68" s="43" t="s">
        <v>243</v>
      </c>
      <c r="F68" s="40" t="s">
        <v>59</v>
      </c>
      <c r="G68" s="40" t="s">
        <v>121</v>
      </c>
    </row>
    <row r="69" spans="3:7" ht="14.25" customHeight="1" x14ac:dyDescent="0.45">
      <c r="C69" s="40" t="s">
        <v>263</v>
      </c>
      <c r="D69" s="40" t="s">
        <v>56</v>
      </c>
      <c r="E69" s="43" t="s">
        <v>256</v>
      </c>
      <c r="F69" s="40" t="s">
        <v>38</v>
      </c>
      <c r="G69" s="40" t="s">
        <v>152</v>
      </c>
    </row>
    <row r="70" spans="3:7" ht="14.25" customHeight="1" x14ac:dyDescent="0.45">
      <c r="C70" s="40" t="s">
        <v>56</v>
      </c>
      <c r="D70" s="40" t="s">
        <v>34</v>
      </c>
      <c r="E70" s="43" t="s">
        <v>257</v>
      </c>
      <c r="F70" s="40" t="s">
        <v>55</v>
      </c>
      <c r="G70" s="40" t="s">
        <v>152</v>
      </c>
    </row>
    <row r="71" spans="3:7" ht="14.25" customHeight="1" x14ac:dyDescent="0.45">
      <c r="C71" s="40" t="s">
        <v>56</v>
      </c>
      <c r="D71" s="40" t="s">
        <v>34</v>
      </c>
      <c r="E71" s="43" t="s">
        <v>249</v>
      </c>
      <c r="F71" s="40" t="s">
        <v>70</v>
      </c>
      <c r="G71" s="40" t="s">
        <v>121</v>
      </c>
    </row>
    <row r="72" spans="3:7" ht="14.25" customHeight="1" x14ac:dyDescent="0.45">
      <c r="C72" s="40" t="s">
        <v>56</v>
      </c>
      <c r="D72" s="40" t="s">
        <v>34</v>
      </c>
      <c r="E72" s="43" t="s">
        <v>258</v>
      </c>
      <c r="F72" s="40" t="s">
        <v>55</v>
      </c>
      <c r="G72" s="40" t="s">
        <v>121</v>
      </c>
    </row>
    <row r="73" spans="3:7" ht="14.25" customHeight="1" x14ac:dyDescent="0.45">
      <c r="C73" s="40" t="s">
        <v>56</v>
      </c>
      <c r="D73" s="40" t="s">
        <v>34</v>
      </c>
      <c r="E73" s="43" t="s">
        <v>259</v>
      </c>
      <c r="F73" s="40" t="s">
        <v>67</v>
      </c>
      <c r="G73" s="40" t="s">
        <v>121</v>
      </c>
    </row>
    <row r="74" spans="3:7" ht="14.25" customHeight="1" x14ac:dyDescent="0.45">
      <c r="C74" s="40" t="s">
        <v>56</v>
      </c>
      <c r="D74" s="40" t="s">
        <v>34</v>
      </c>
      <c r="E74" s="43" t="s">
        <v>260</v>
      </c>
      <c r="F74" s="40" t="s">
        <v>55</v>
      </c>
      <c r="G74" s="40" t="s">
        <v>152</v>
      </c>
    </row>
    <row r="75" spans="3:7" ht="14.25" customHeight="1" x14ac:dyDescent="0.45">
      <c r="C75" s="40" t="s">
        <v>56</v>
      </c>
      <c r="D75" s="40" t="s">
        <v>34</v>
      </c>
      <c r="E75" s="43" t="s">
        <v>261</v>
      </c>
      <c r="F75" s="40" t="s">
        <v>55</v>
      </c>
      <c r="G75" s="40" t="s">
        <v>152</v>
      </c>
    </row>
    <row r="76" spans="3:7" ht="14.25" customHeight="1" x14ac:dyDescent="0.45"/>
    <row r="77" spans="3:7" ht="14.25" customHeight="1" x14ac:dyDescent="0.45"/>
    <row r="78" spans="3:7" ht="14.25" customHeight="1" x14ac:dyDescent="0.45"/>
    <row r="79" spans="3:7" ht="14.25" customHeight="1" x14ac:dyDescent="0.45"/>
    <row r="80" spans="3:7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2023-07-19T23:27:49Z</dcterms:modified>
</cp:coreProperties>
</file>