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F3C5DB7-1ED9-4B52-B79F-96773BC73EAF}" xr6:coauthVersionLast="47" xr6:coauthVersionMax="47" xr10:uidLastSave="{00000000-0000-0000-0000-000000000000}"/>
  <bookViews>
    <workbookView xWindow="-98" yWindow="-98" windowWidth="22695" windowHeight="14595" firstSheet="1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6" l="1"/>
  <c r="C16" i="6"/>
  <c r="B16" i="6"/>
  <c r="A16" i="6"/>
  <c r="D16" i="5"/>
  <c r="C16" i="5"/>
  <c r="B16" i="5"/>
  <c r="A16" i="5"/>
  <c r="D16" i="4"/>
  <c r="C16" i="4"/>
  <c r="B16" i="4"/>
  <c r="A16" i="4"/>
  <c r="AH51" i="3"/>
  <c r="AH52" i="3"/>
  <c r="AH53" i="3"/>
  <c r="AH54" i="3"/>
  <c r="AH55" i="3"/>
  <c r="AH56" i="3"/>
  <c r="AI56" i="3" s="1"/>
  <c r="AH57" i="3"/>
  <c r="AH58" i="3"/>
  <c r="AI58" i="3" s="1"/>
  <c r="AH59" i="3"/>
  <c r="AH60" i="3"/>
  <c r="AH61" i="3"/>
  <c r="AH62" i="3"/>
  <c r="AH63" i="3"/>
  <c r="AH64" i="3"/>
  <c r="AI64" i="3" s="1"/>
  <c r="AH65" i="3"/>
  <c r="AH50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G62" i="3" s="1"/>
  <c r="AF63" i="3"/>
  <c r="AF64" i="3"/>
  <c r="AF65" i="3"/>
  <c r="AF50" i="3"/>
  <c r="AG50" i="3" s="1"/>
  <c r="AD51" i="3"/>
  <c r="AD52" i="3"/>
  <c r="AD53" i="3"/>
  <c r="AE53" i="3" s="1"/>
  <c r="AD54" i="3"/>
  <c r="AD55" i="3"/>
  <c r="AD56" i="3"/>
  <c r="AD57" i="3"/>
  <c r="AD58" i="3"/>
  <c r="AD59" i="3"/>
  <c r="AD60" i="3"/>
  <c r="AD61" i="3"/>
  <c r="AE61" i="3" s="1"/>
  <c r="AD62" i="3"/>
  <c r="AD63" i="3"/>
  <c r="AE63" i="3" s="1"/>
  <c r="AD64" i="3"/>
  <c r="AD65" i="3"/>
  <c r="AD50" i="3"/>
  <c r="AB51" i="3"/>
  <c r="AC51" i="3" s="1"/>
  <c r="AB52" i="3"/>
  <c r="AB53" i="3"/>
  <c r="AB54" i="3"/>
  <c r="AC54" i="3" s="1"/>
  <c r="AB55" i="3"/>
  <c r="AB56" i="3"/>
  <c r="AB57" i="3"/>
  <c r="AB58" i="3"/>
  <c r="AC58" i="3" s="1"/>
  <c r="AB59" i="3"/>
  <c r="AB60" i="3"/>
  <c r="AB61" i="3"/>
  <c r="AB62" i="3"/>
  <c r="AC62" i="3" s="1"/>
  <c r="AB63" i="3"/>
  <c r="AC63" i="3" s="1"/>
  <c r="AB64" i="3"/>
  <c r="AB65" i="3"/>
  <c r="AB50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3" i="3"/>
  <c r="AE51" i="3"/>
  <c r="AE54" i="3"/>
  <c r="AE58" i="3"/>
  <c r="AE59" i="3"/>
  <c r="AE62" i="3"/>
  <c r="AC53" i="3"/>
  <c r="AC61" i="3"/>
  <c r="AE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7" i="3"/>
  <c r="AI59" i="3"/>
  <c r="AI60" i="3"/>
  <c r="AI61" i="3"/>
  <c r="AI62" i="3"/>
  <c r="AI63" i="3"/>
  <c r="AI65" i="3"/>
  <c r="AG51" i="3"/>
  <c r="AG52" i="3"/>
  <c r="AG53" i="3"/>
  <c r="AG54" i="3"/>
  <c r="AG55" i="3"/>
  <c r="AG56" i="3"/>
  <c r="AG57" i="3"/>
  <c r="AG59" i="3"/>
  <c r="AG60" i="3"/>
  <c r="AG61" i="3"/>
  <c r="AG63" i="3"/>
  <c r="AG64" i="3"/>
  <c r="AG65" i="3"/>
  <c r="AI50" i="3"/>
  <c r="AE52" i="3"/>
  <c r="AE55" i="3"/>
  <c r="AE56" i="3"/>
  <c r="AE57" i="3"/>
  <c r="AE60" i="3"/>
  <c r="AE64" i="3"/>
  <c r="AE65" i="3"/>
  <c r="AC65" i="3"/>
  <c r="AC64" i="3"/>
  <c r="AC60" i="3"/>
  <c r="AC59" i="3"/>
  <c r="AC57" i="3"/>
  <c r="AC56" i="3"/>
  <c r="AC55" i="3"/>
  <c r="AC52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J19" i="4" s="1"/>
  <c r="AD18" i="19"/>
  <c r="AH19" i="4" s="1"/>
  <c r="AC18" i="19"/>
  <c r="AF19" i="4" s="1"/>
  <c r="Z18" i="19"/>
  <c r="Y18" i="19"/>
  <c r="X18" i="19"/>
  <c r="U18" i="19"/>
  <c r="U38" i="19" s="1"/>
  <c r="T18" i="19"/>
  <c r="T38" i="19" s="1"/>
  <c r="S18" i="19"/>
  <c r="S38" i="19" s="1"/>
  <c r="AE17" i="19"/>
  <c r="AJ18" i="4" s="1"/>
  <c r="AD17" i="19"/>
  <c r="AH18" i="4" s="1"/>
  <c r="AC17" i="19"/>
  <c r="AF18" i="4" s="1"/>
  <c r="Z17" i="19"/>
  <c r="Y17" i="19"/>
  <c r="X17" i="19"/>
  <c r="U17" i="19"/>
  <c r="U37" i="19" s="1"/>
  <c r="T17" i="19"/>
  <c r="T37" i="19" s="1"/>
  <c r="S17" i="19"/>
  <c r="S37" i="19" s="1"/>
  <c r="AE16" i="19"/>
  <c r="AJ17" i="4" s="1"/>
  <c r="AD16" i="19"/>
  <c r="AH17" i="4" s="1"/>
  <c r="AC16" i="19"/>
  <c r="AF17" i="4" s="1"/>
  <c r="Z16" i="19"/>
  <c r="Y16" i="19"/>
  <c r="X16" i="19"/>
  <c r="U16" i="19"/>
  <c r="U36" i="19" s="1"/>
  <c r="T16" i="19"/>
  <c r="T36" i="19" s="1"/>
  <c r="S16" i="19"/>
  <c r="S36" i="19" s="1"/>
  <c r="AE15" i="19"/>
  <c r="AJ16" i="4" s="1"/>
  <c r="AD15" i="19"/>
  <c r="AH16" i="4" s="1"/>
  <c r="AC15" i="19"/>
  <c r="AF16" i="4" s="1"/>
  <c r="Z15" i="19"/>
  <c r="Y15" i="19"/>
  <c r="X15" i="19"/>
  <c r="U15" i="19"/>
  <c r="U35" i="19" s="1"/>
  <c r="T15" i="19"/>
  <c r="T35" i="19" s="1"/>
  <c r="S15" i="19"/>
  <c r="S35" i="19" s="1"/>
  <c r="AE14" i="19"/>
  <c r="AJ15" i="4" s="1"/>
  <c r="AD14" i="19"/>
  <c r="AH15" i="4" s="1"/>
  <c r="AC14" i="19"/>
  <c r="AF15" i="4" s="1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J14" i="4" s="1"/>
  <c r="AD13" i="19"/>
  <c r="AH14" i="4" s="1"/>
  <c r="AC13" i="19"/>
  <c r="AF14" i="4" s="1"/>
  <c r="Z13" i="19"/>
  <c r="Y13" i="19"/>
  <c r="X13" i="19"/>
  <c r="U13" i="19"/>
  <c r="U33" i="19" s="1"/>
  <c r="T13" i="19"/>
  <c r="T33" i="19" s="1"/>
  <c r="S13" i="19"/>
  <c r="S33" i="19" s="1"/>
  <c r="AE12" i="19"/>
  <c r="AJ13" i="4" s="1"/>
  <c r="AD12" i="19"/>
  <c r="AH13" i="4" s="1"/>
  <c r="AC12" i="19"/>
  <c r="AF13" i="4" s="1"/>
  <c r="Z12" i="19"/>
  <c r="Y12" i="19"/>
  <c r="X12" i="19"/>
  <c r="U12" i="19"/>
  <c r="U32" i="19" s="1"/>
  <c r="T12" i="19"/>
  <c r="T32" i="19" s="1"/>
  <c r="S12" i="19"/>
  <c r="S32" i="19" s="1"/>
  <c r="AE11" i="19"/>
  <c r="AJ12" i="4" s="1"/>
  <c r="AD11" i="19"/>
  <c r="AH12" i="4" s="1"/>
  <c r="AC11" i="19"/>
  <c r="AF12" i="4" s="1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J11" i="4" s="1"/>
  <c r="AD10" i="19"/>
  <c r="AH11" i="4" s="1"/>
  <c r="AC10" i="19"/>
  <c r="AF11" i="4" s="1"/>
  <c r="Z10" i="19"/>
  <c r="Y10" i="19"/>
  <c r="X10" i="19"/>
  <c r="U10" i="19"/>
  <c r="U30" i="19" s="1"/>
  <c r="T10" i="19"/>
  <c r="T30" i="19" s="1"/>
  <c r="S10" i="19"/>
  <c r="S30" i="19" s="1"/>
  <c r="AE9" i="19"/>
  <c r="AJ10" i="4" s="1"/>
  <c r="AD9" i="19"/>
  <c r="AH10" i="4" s="1"/>
  <c r="AC9" i="19"/>
  <c r="AF10" i="4" s="1"/>
  <c r="Z9" i="19"/>
  <c r="Y9" i="19"/>
  <c r="X9" i="19"/>
  <c r="U9" i="19"/>
  <c r="U29" i="19" s="1"/>
  <c r="T9" i="19"/>
  <c r="T29" i="19" s="1"/>
  <c r="S9" i="19"/>
  <c r="S29" i="19" s="1"/>
  <c r="AE8" i="19"/>
  <c r="AJ9" i="4" s="1"/>
  <c r="AD8" i="19"/>
  <c r="AH9" i="4" s="1"/>
  <c r="AC8" i="19"/>
  <c r="AF9" i="4" s="1"/>
  <c r="Z8" i="19"/>
  <c r="Y8" i="19"/>
  <c r="X8" i="19"/>
  <c r="U8" i="19"/>
  <c r="U28" i="19" s="1"/>
  <c r="T8" i="19"/>
  <c r="T28" i="19" s="1"/>
  <c r="S8" i="19"/>
  <c r="S28" i="19" s="1"/>
  <c r="AE7" i="19"/>
  <c r="AJ8" i="4" s="1"/>
  <c r="AD7" i="19"/>
  <c r="AH8" i="4" s="1"/>
  <c r="AC7" i="19"/>
  <c r="AF8" i="4" s="1"/>
  <c r="Z7" i="19"/>
  <c r="Y7" i="19"/>
  <c r="X7" i="19"/>
  <c r="U7" i="19"/>
  <c r="U27" i="19" s="1"/>
  <c r="T7" i="19"/>
  <c r="T27" i="19" s="1"/>
  <c r="S7" i="19"/>
  <c r="S27" i="19" s="1"/>
  <c r="AE6" i="19"/>
  <c r="AJ7" i="4" s="1"/>
  <c r="AD6" i="19"/>
  <c r="AH7" i="4" s="1"/>
  <c r="AC6" i="19"/>
  <c r="AF7" i="4" s="1"/>
  <c r="Z6" i="19"/>
  <c r="Y6" i="19"/>
  <c r="X6" i="19"/>
  <c r="U6" i="19"/>
  <c r="R6" i="19" s="1"/>
  <c r="R26" i="19" s="1"/>
  <c r="T6" i="19"/>
  <c r="T26" i="19" s="1"/>
  <c r="S6" i="19"/>
  <c r="S26" i="19" s="1"/>
  <c r="AE5" i="19"/>
  <c r="AJ6" i="4" s="1"/>
  <c r="AD5" i="19"/>
  <c r="AH6" i="4" s="1"/>
  <c r="AC5" i="19"/>
  <c r="AF6" i="4" s="1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J5" i="4" s="1"/>
  <c r="AD4" i="19"/>
  <c r="AH5" i="4" s="1"/>
  <c r="AC4" i="19"/>
  <c r="AF5" i="4" s="1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J4" i="4" s="1"/>
  <c r="AD3" i="19"/>
  <c r="AH4" i="4" s="1"/>
  <c r="AC3" i="19"/>
  <c r="AF4" i="4" s="1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7" i="3" l="1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7" i="21" l="1"/>
  <c r="Q44" i="21"/>
  <c r="Q44" i="20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S33" i="6" l="1"/>
  <c r="T33" i="5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F9" i="3" l="1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<sst xmlns="http://schemas.openxmlformats.org/spreadsheetml/2006/main" count="2505" uniqueCount="232">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</sst>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Global'!$J$76:$J$86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Global'!$K$76:$K$86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Global'!$L$76:$L$86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Q29+Q48+Q67+AB29+AB50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S29+S48+S67+AD29+AD50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U29+U48+U67+AF29+AF50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W29+W48+W67+AH29+AH50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Y29+Y48+Y67+AJ29+AJ50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K41" sqref="K41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0.53846153846153844</v>
      </c>
      <c r="E3" s="1">
        <f>'Stats Global'!Q8</f>
        <v>7</v>
      </c>
      <c r="F3" s="14">
        <f>'Stats Global'!T8</f>
        <v>0.15384615384615385</v>
      </c>
      <c r="G3" s="24">
        <f>'Stats Global'!S8</f>
        <v>2</v>
      </c>
      <c r="H3" s="14">
        <f>'Stats Global'!V8</f>
        <v>0.38461538461538464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0.72727272727272729</v>
      </c>
      <c r="E4" s="24">
        <f>'Stats Global'!Q9</f>
        <v>8</v>
      </c>
      <c r="F4" s="14">
        <f>'Stats Global'!T9</f>
        <v>0.45454545454545453</v>
      </c>
      <c r="G4" s="24">
        <f>'Stats Global'!S9</f>
        <v>5</v>
      </c>
      <c r="H4" s="14">
        <f>'Stats Global'!V9</f>
        <v>0.27272727272727271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</v>
      </c>
      <c r="E5" s="24">
        <f>'Stats Global'!Q10</f>
        <v>25</v>
      </c>
      <c r="F5" s="14">
        <f>'Stats Global'!T10</f>
        <v>2.5</v>
      </c>
      <c r="G5" s="24">
        <f>'Stats Global'!S10</f>
        <v>25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2.9230769230769229</v>
      </c>
      <c r="E6" s="24">
        <f>'Stats Global'!Q11</f>
        <v>38</v>
      </c>
      <c r="F6" s="14">
        <f>'Stats Global'!T11</f>
        <v>2.6923076923076925</v>
      </c>
      <c r="G6" s="24">
        <f>'Stats Global'!S11</f>
        <v>35</v>
      </c>
      <c r="H6" s="14">
        <f>'Stats Global'!V11</f>
        <v>0.23076923076923078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1.9230769230769231</v>
      </c>
      <c r="E7" s="24">
        <f>'Stats Global'!Q12</f>
        <v>25</v>
      </c>
      <c r="F7" s="14">
        <f>'Stats Global'!T12</f>
        <v>0.53846153846153844</v>
      </c>
      <c r="G7" s="24">
        <f>'Stats Global'!S12</f>
        <v>7</v>
      </c>
      <c r="H7" s="14">
        <f>'Stats Global'!V12</f>
        <v>0.92307692307692313</v>
      </c>
      <c r="I7" s="24">
        <f>'Stats Global'!U12</f>
        <v>12</v>
      </c>
      <c r="J7" s="14">
        <f>'Stats Global'!X12</f>
        <v>0.23076923076923078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</v>
      </c>
      <c r="E8" s="24">
        <f>'Stats Global'!Q13</f>
        <v>7</v>
      </c>
      <c r="F8" s="14">
        <f>'Stats Global'!T13</f>
        <v>0.4</v>
      </c>
      <c r="G8" s="24">
        <f>'Stats Global'!S13</f>
        <v>4</v>
      </c>
      <c r="H8" s="14">
        <f>'Stats Global'!V13</f>
        <v>0.3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1.3846153846153846</v>
      </c>
      <c r="E9" s="24">
        <f>'Stats Global'!Q14</f>
        <v>18</v>
      </c>
      <c r="F9" s="14">
        <f>'Stats Global'!T14</f>
        <v>0.30769230769230771</v>
      </c>
      <c r="G9" s="24">
        <f>'Stats Global'!S14</f>
        <v>4</v>
      </c>
      <c r="H9" s="14">
        <f>'Stats Global'!V14</f>
        <v>0.15384615384615385</v>
      </c>
      <c r="I9" s="24">
        <f>'Stats Global'!U14</f>
        <v>2</v>
      </c>
      <c r="J9" s="14">
        <f>'Stats Global'!X14</f>
        <v>0.46153846153846156</v>
      </c>
      <c r="K9" s="24">
        <f>'Stats Global'!W14</f>
        <v>6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1.3846153846153846</v>
      </c>
      <c r="E10" s="24">
        <f>'Stats Global'!Q15</f>
        <v>18</v>
      </c>
      <c r="F10" s="14">
        <f>'Stats Global'!T15</f>
        <v>0.46153846153846156</v>
      </c>
      <c r="G10" s="24">
        <f>'Stats Global'!S15</f>
        <v>6</v>
      </c>
      <c r="H10" s="14">
        <f>'Stats Global'!V15</f>
        <v>0.92307692307692313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2.4166666666666665</v>
      </c>
      <c r="E11" s="24">
        <f>'Stats Global'!Q16</f>
        <v>29</v>
      </c>
      <c r="F11" s="14">
        <f>'Stats Global'!T16</f>
        <v>0.58333333333333337</v>
      </c>
      <c r="G11" s="24">
        <f>'Stats Global'!S16</f>
        <v>7</v>
      </c>
      <c r="H11" s="14">
        <f>'Stats Global'!V16</f>
        <v>1.8333333333333333</v>
      </c>
      <c r="I11" s="24">
        <f>'Stats Global'!U16</f>
        <v>22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0.91666666666666663</v>
      </c>
      <c r="E12" s="24">
        <f>'Stats Global'!Q17</f>
        <v>11</v>
      </c>
      <c r="F12" s="14">
        <f>'Stats Global'!T17</f>
        <v>8.3333333333333329E-2</v>
      </c>
      <c r="G12" s="24">
        <f>'Stats Global'!S17</f>
        <v>1</v>
      </c>
      <c r="H12" s="14">
        <f>'Stats Global'!V17</f>
        <v>0.83333333333333337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1.0909090909090908</v>
      </c>
      <c r="E13" s="24">
        <f>'Stats Global'!Q18</f>
        <v>12</v>
      </c>
      <c r="F13" s="14">
        <f>'Stats Global'!T18</f>
        <v>0.72727272727272729</v>
      </c>
      <c r="G13" s="24">
        <f>'Stats Global'!S18</f>
        <v>8</v>
      </c>
      <c r="H13" s="14">
        <f>'Stats Global'!V18</f>
        <v>0.18181818181818182</v>
      </c>
      <c r="I13" s="24">
        <f>'Stats Global'!U18</f>
        <v>2</v>
      </c>
      <c r="J13" s="14">
        <f>'Stats Global'!X18</f>
        <v>9.0909090909090912E-2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1.0769230769230769</v>
      </c>
      <c r="E14" s="24">
        <f>'Stats Global'!Q19</f>
        <v>14</v>
      </c>
      <c r="F14" s="14">
        <f>'Stats Global'!T19</f>
        <v>0.53846153846153844</v>
      </c>
      <c r="G14" s="24">
        <f>'Stats Global'!S19</f>
        <v>7</v>
      </c>
      <c r="H14" s="14">
        <f>'Stats Global'!V19</f>
        <v>0.53846153846153844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</v>
      </c>
      <c r="E15" s="24">
        <f>'Stats Global'!Q20</f>
        <v>25</v>
      </c>
      <c r="F15" s="14">
        <f>'Stats Global'!T20</f>
        <v>1.7</v>
      </c>
      <c r="G15" s="24">
        <f>'Stats Global'!S20</f>
        <v>17</v>
      </c>
      <c r="H15" s="14">
        <f>'Stats Global'!V20</f>
        <v>0.2</v>
      </c>
      <c r="I15" s="24">
        <f>'Stats Global'!U20</f>
        <v>2</v>
      </c>
      <c r="J15" s="14">
        <f>'Stats Global'!X20</f>
        <v>0.3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0.15384615384615385</v>
      </c>
      <c r="E16" s="24">
        <f>'Stats Global'!Q21</f>
        <v>2</v>
      </c>
      <c r="F16" s="14">
        <f>'Stats Global'!T21</f>
        <v>0.15384615384615385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0.53846153846153844</v>
      </c>
      <c r="E17" s="24">
        <f>'Stats Global'!Q22</f>
        <v>7</v>
      </c>
      <c r="F17" s="14">
        <f>'Stats Global'!T22</f>
        <v>0.30769230769230771</v>
      </c>
      <c r="G17" s="24">
        <f>'Stats Global'!S22</f>
        <v>4</v>
      </c>
      <c r="H17" s="14">
        <f>'Stats Global'!V22</f>
        <v>0.23076923076923078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0.33333333333333331</v>
      </c>
      <c r="E18" s="24">
        <f>'Stats Global'!Q23</f>
        <v>4</v>
      </c>
      <c r="F18" s="14">
        <f>'Stats Global'!T23</f>
        <v>0.25</v>
      </c>
      <c r="G18" s="24">
        <f>'Stats Global'!S23</f>
        <v>3</v>
      </c>
      <c r="H18" s="14">
        <f>'Stats Global'!V23</f>
        <v>8.3333333333333329E-2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0.54,</v>
      </c>
      <c r="E22" s="41" t="str">
        <f>E3&amp;","</f>
        <v>7,</v>
      </c>
      <c r="F22" s="41" t="str">
        <f t="shared" ref="F22:F37" si="2">ROUND(F3,2)&amp;","</f>
        <v>0.15,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"PPG":[0.54,0.73,2.5,2.92,1.92,0.7,1.38,1.38,2.42,0.92,1.09,1.08,2.5,0.15,0.54,0.33,],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0.73,</v>
      </c>
      <c r="E23" s="41" t="str">
        <f t="shared" ref="E23:E37" si="9">E4&amp;","</f>
        <v>8,</v>
      </c>
      <c r="F23" s="41" t="str">
        <f t="shared" si="2"/>
        <v>0.45,</v>
      </c>
      <c r="G23" s="41" t="str">
        <f t="shared" si="3"/>
        <v>5,</v>
      </c>
      <c r="H23" s="41" t="str">
        <f t="shared" si="4"/>
        <v>0.27,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"TP":[7,8,25,38,25,7,18,18,29,11,12,14,25,2,7,4,],</v>
      </c>
      <c r="X23" s="3" t="s">
        <v>87</v>
      </c>
    </row>
    <row r="24" spans="2:24" ht="14.25" customHeight="1" x14ac:dyDescent="0.45">
      <c r="D24" s="41" t="str">
        <f t="shared" si="8"/>
        <v>2.5,</v>
      </c>
      <c r="E24" s="41" t="str">
        <f t="shared" si="9"/>
        <v>25,</v>
      </c>
      <c r="F24" s="41" t="str">
        <f t="shared" si="2"/>
        <v>2.5,</v>
      </c>
      <c r="G24" s="41" t="str">
        <f t="shared" si="3"/>
        <v>25,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"FPG":[0.15,0.45,2.5,2.69,0.54,0.4,0.31,0.46,0.58,0.08,0.73,0.54,1.7,0.15,0.31,0.25,],</v>
      </c>
      <c r="X24" s="40" t="s">
        <v>107</v>
      </c>
    </row>
    <row r="25" spans="2:24" ht="14.25" customHeight="1" x14ac:dyDescent="0.45">
      <c r="D25" s="41" t="str">
        <f t="shared" si="8"/>
        <v>2.92,</v>
      </c>
      <c r="E25" s="41" t="str">
        <f t="shared" si="9"/>
        <v>38,</v>
      </c>
      <c r="F25" s="41" t="str">
        <f t="shared" si="2"/>
        <v>2.69,</v>
      </c>
      <c r="G25" s="41" t="str">
        <f t="shared" si="3"/>
        <v>35,</v>
      </c>
      <c r="H25" s="41" t="str">
        <f t="shared" si="4"/>
        <v>0.23,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"TF":[2,5,25,35,7,4,4,6,7,1,8,7,17,2,4,3],</v>
      </c>
    </row>
    <row r="26" spans="2:24" ht="14.25" customHeight="1" x14ac:dyDescent="0.45">
      <c r="D26" s="41" t="str">
        <f t="shared" si="8"/>
        <v>1.92,</v>
      </c>
      <c r="E26" s="41" t="str">
        <f t="shared" si="9"/>
        <v>25,</v>
      </c>
      <c r="F26" s="41" t="str">
        <f t="shared" si="2"/>
        <v>0.54,</v>
      </c>
      <c r="G26" s="41" t="str">
        <f t="shared" si="3"/>
        <v>7,</v>
      </c>
      <c r="H26" s="41" t="str">
        <f t="shared" si="4"/>
        <v>0.92,</v>
      </c>
      <c r="I26" s="41" t="str">
        <f t="shared" si="5"/>
        <v>12,</v>
      </c>
      <c r="J26" s="41" t="str">
        <f t="shared" si="6"/>
        <v>0.23,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"MPG":[0.38,0.27,0,0.23,0.92,0.3,0.15,0.92,1.83,0.83,0.18,0.54,0.2,0,0.23,0.08,],</v>
      </c>
    </row>
    <row r="27" spans="2:24" ht="14.25" customHeight="1" x14ac:dyDescent="0.45">
      <c r="D27" s="41" t="str">
        <f t="shared" si="8"/>
        <v>0.7,</v>
      </c>
      <c r="E27" s="41" t="str">
        <f t="shared" si="9"/>
        <v>7,</v>
      </c>
      <c r="F27" s="41" t="str">
        <f t="shared" si="2"/>
        <v>0.4,</v>
      </c>
      <c r="G27" s="41" t="str">
        <f t="shared" si="3"/>
        <v>4,</v>
      </c>
      <c r="H27" s="41" t="str">
        <f t="shared" si="4"/>
        <v>0.3,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"TM":[5,3,0,3,12,3,2,12,22,10,2,7,2,0,3,1],</v>
      </c>
    </row>
    <row r="28" spans="2:24" ht="14.25" customHeight="1" x14ac:dyDescent="0.45">
      <c r="D28" s="41" t="str">
        <f t="shared" si="8"/>
        <v>1.38,</v>
      </c>
      <c r="E28" s="41" t="str">
        <f t="shared" si="9"/>
        <v>18,</v>
      </c>
      <c r="F28" s="41" t="str">
        <f t="shared" si="2"/>
        <v>0.31,</v>
      </c>
      <c r="G28" s="41" t="str">
        <f t="shared" si="3"/>
        <v>4,</v>
      </c>
      <c r="H28" s="41" t="str">
        <f t="shared" si="4"/>
        <v>0.15,</v>
      </c>
      <c r="I28" s="41" t="str">
        <f t="shared" si="5"/>
        <v>2,</v>
      </c>
      <c r="J28" s="41" t="str">
        <f t="shared" si="6"/>
        <v>0.46,</v>
      </c>
      <c r="K28" s="41" t="str">
        <f t="shared" si="7"/>
        <v>6,</v>
      </c>
      <c r="L28" t="str">
        <f>J21&amp;":["&amp;J22&amp;J23&amp;J24&amp;J25&amp;J26&amp;J27&amp;J28&amp;J29&amp;J30&amp;J31&amp;J32&amp;J33&amp;J34&amp;J35&amp;J36&amp;J37&amp;"],"</f>
        <v>"TPG":[0,0,0,0,0.23,0,0.46,0,0,0,0.09,0,0.3,0,0,0,],</v>
      </c>
    </row>
    <row r="29" spans="2:24" ht="14.25" customHeight="1" x14ac:dyDescent="0.45">
      <c r="D29" s="41" t="str">
        <f t="shared" si="8"/>
        <v>1.38,</v>
      </c>
      <c r="E29" s="41" t="str">
        <f t="shared" si="9"/>
        <v>18,</v>
      </c>
      <c r="F29" s="41" t="str">
        <f t="shared" si="2"/>
        <v>0.46,</v>
      </c>
      <c r="G29" s="41" t="str">
        <f t="shared" si="3"/>
        <v>6,</v>
      </c>
      <c r="H29" s="41" t="str">
        <f t="shared" si="4"/>
        <v>0.92,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"TT":[0,0,0,0,3,0,6,0,0,0,1,0,3,0,0,0],</v>
      </c>
    </row>
    <row r="30" spans="2:24" ht="14.25" customHeight="1" x14ac:dyDescent="0.45">
      <c r="C30" s="41"/>
      <c r="D30" s="41" t="str">
        <f t="shared" si="8"/>
        <v>2.42,</v>
      </c>
      <c r="E30" s="41" t="str">
        <f t="shared" si="9"/>
        <v>29,</v>
      </c>
      <c r="F30" s="41" t="str">
        <f t="shared" si="2"/>
        <v>0.58,</v>
      </c>
      <c r="G30" s="41" t="str">
        <f t="shared" si="3"/>
        <v>7,</v>
      </c>
      <c r="H30" s="41" t="str">
        <f t="shared" si="4"/>
        <v>1.83,</v>
      </c>
      <c r="I30" s="41" t="str">
        <f t="shared" si="5"/>
        <v>22,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"NBAMODENUMBER":[13.5],</v>
      </c>
    </row>
    <row r="31" spans="2:24" ht="14.25" customHeight="1" x14ac:dyDescent="0.45">
      <c r="C31" s="41"/>
      <c r="D31" s="41" t="str">
        <f t="shared" si="8"/>
        <v>0.92,</v>
      </c>
      <c r="E31" s="41" t="str">
        <f t="shared" si="9"/>
        <v>11,</v>
      </c>
      <c r="F31" s="41" t="str">
        <f t="shared" si="2"/>
        <v>0.08,</v>
      </c>
      <c r="G31" s="41" t="str">
        <f t="shared" si="3"/>
        <v>1,</v>
      </c>
      <c r="H31" s="41" t="str">
        <f t="shared" si="4"/>
        <v>0.83,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13.502037480812342</v>
      </c>
    </row>
    <row r="32" spans="2:24" ht="14.25" customHeight="1" x14ac:dyDescent="0.45">
      <c r="C32" s="41"/>
      <c r="D32" s="41" t="str">
        <f t="shared" si="8"/>
        <v>1.09,</v>
      </c>
      <c r="E32" s="41" t="str">
        <f t="shared" si="9"/>
        <v>12,</v>
      </c>
      <c r="F32" s="41" t="str">
        <f t="shared" si="2"/>
        <v>0.73,</v>
      </c>
      <c r="G32" s="41" t="str">
        <f t="shared" si="3"/>
        <v>8,</v>
      </c>
      <c r="H32" s="41" t="str">
        <f t="shared" si="4"/>
        <v>0.18,</v>
      </c>
      <c r="I32" s="41" t="str">
        <f t="shared" si="5"/>
        <v>2,</v>
      </c>
      <c r="J32" s="41" t="str">
        <f t="shared" si="6"/>
        <v>0.09,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14,</v>
      </c>
      <c r="F33" s="41" t="str">
        <f t="shared" si="2"/>
        <v>0.54,</v>
      </c>
      <c r="G33" s="41" t="str">
        <f t="shared" si="3"/>
        <v>7,</v>
      </c>
      <c r="H33" s="41" t="str">
        <f t="shared" si="4"/>
        <v>0.54,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2.5,</v>
      </c>
      <c r="E34" s="41" t="str">
        <f t="shared" si="9"/>
        <v>25,</v>
      </c>
      <c r="F34" s="41" t="str">
        <f t="shared" si="2"/>
        <v>1.7,</v>
      </c>
      <c r="G34" s="41" t="str">
        <f t="shared" si="3"/>
        <v>17,</v>
      </c>
      <c r="H34" s="41" t="str">
        <f t="shared" si="4"/>
        <v>0.2,</v>
      </c>
      <c r="I34" s="41" t="str">
        <f t="shared" si="5"/>
        <v>2,</v>
      </c>
      <c r="J34" s="41" t="str">
        <f t="shared" si="6"/>
        <v>0.3,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0.15,</v>
      </c>
      <c r="E35" s="41" t="str">
        <f t="shared" si="9"/>
        <v>2,</v>
      </c>
      <c r="F35" s="41" t="str">
        <f t="shared" si="2"/>
        <v>0.15,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0.54,</v>
      </c>
      <c r="E36" s="41" t="str">
        <f t="shared" si="9"/>
        <v>7,</v>
      </c>
      <c r="F36" s="41" t="str">
        <f t="shared" si="2"/>
        <v>0.31,</v>
      </c>
      <c r="G36" s="41" t="str">
        <f t="shared" si="3"/>
        <v>4,</v>
      </c>
      <c r="H36" s="41" t="str">
        <f t="shared" si="4"/>
        <v>0.23,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0.33,</v>
      </c>
      <c r="E37" s="41" t="str">
        <f t="shared" si="9"/>
        <v>4,</v>
      </c>
      <c r="F37" s="41" t="str">
        <f t="shared" si="2"/>
        <v>0.25,</v>
      </c>
      <c r="G37" s="41">
        <f>G18</f>
        <v>3</v>
      </c>
      <c r="H37" s="41" t="str">
        <f t="shared" si="4"/>
        <v>0.08,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D1" zoomScale="70" zoomScaleNormal="70" workbookViewId="0">
      <selection activeCell="AH50" sqref="AH50:AH65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13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 t="s">
        <v>229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0.53846153846153844</v>
      </c>
      <c r="S8" s="70">
        <f t="shared" ref="S8:S23" si="4">S29+S48+S67+AD29+AD50</f>
        <v>2</v>
      </c>
      <c r="T8" s="71">
        <f>Table1[[#This Row],[Finishes]]/($Q$5-Table1[[#This Row],[Missed Games]])</f>
        <v>0.15384615384615385</v>
      </c>
      <c r="U8" s="70">
        <f t="shared" ref="U8:U23" si="5">U29+U48+U67+AF29+AF50</f>
        <v>5</v>
      </c>
      <c r="V8" s="71">
        <f>Table1[[#This Row],[Midranges]]/($Q$5-Table1[[#This Row],[Missed Games]])</f>
        <v>0.38461538461538464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2.6889856354620174E-2</v>
      </c>
      <c r="AC8" s="109">
        <f t="shared" ref="AC8:AC23" si="8">AB8-AA8</f>
        <v>1.1203803466620175E-2</v>
      </c>
      <c r="AE8" s="64" t="s">
        <v>132</v>
      </c>
      <c r="AF8" s="41">
        <f>MEDIAN(R14:R15,R19:R20,R22:R23)</f>
        <v>1.2307692307692308</v>
      </c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0.72727272727272729</v>
      </c>
      <c r="S9" s="74">
        <f t="shared" si="4"/>
        <v>5</v>
      </c>
      <c r="T9" s="75">
        <f>Table1[[#This Row],[Finishes]]/($Q$5-Table1[[#This Row],[Missed Games]])</f>
        <v>0.45454545454545453</v>
      </c>
      <c r="U9" s="74">
        <f t="shared" si="5"/>
        <v>3</v>
      </c>
      <c r="V9" s="75">
        <f>Table1[[#This Row],[Midranges]]/($Q$5-Table1[[#This Row],[Missed Games]])</f>
        <v>0.27272727272727271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3.631876702442205E-2</v>
      </c>
      <c r="AC9" s="109">
        <f t="shared" si="8"/>
        <v>8.8681744704220515E-3</v>
      </c>
      <c r="AE9" s="64" t="s">
        <v>133</v>
      </c>
      <c r="AF9" s="41">
        <f>MEDIAN(R9,R11:R13,R21)</f>
        <v>0.72727272727272729</v>
      </c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25</v>
      </c>
      <c r="R10" s="69">
        <f>Table1[[#This Row],[Points]]/($Q$5-Table1[[#This Row],[Missed Games]])</f>
        <v>2.5</v>
      </c>
      <c r="S10" s="70">
        <f t="shared" si="4"/>
        <v>25</v>
      </c>
      <c r="T10" s="71">
        <f>Table1[[#This Row],[Finishes]]/($Q$5-Table1[[#This Row],[Missed Games]])</f>
        <v>2.5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0.12484576164645078</v>
      </c>
      <c r="AC10" s="109">
        <f t="shared" si="8"/>
        <v>3.2768360804507901E-3</v>
      </c>
      <c r="AE10" s="64" t="s">
        <v>134</v>
      </c>
      <c r="AF10" s="41">
        <f>MEDIAN(R8,R10,R16:R18)</f>
        <v>1.0909090909090908</v>
      </c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2.9230769230769229</v>
      </c>
      <c r="S11" s="74">
        <f t="shared" si="4"/>
        <v>35</v>
      </c>
      <c r="T11" s="75">
        <f>Table1[[#This Row],[Finishes]]/($Q$5-Table1[[#This Row],[Missed Games]])</f>
        <v>2.6923076923076925</v>
      </c>
      <c r="U11" s="74">
        <f t="shared" si="5"/>
        <v>3</v>
      </c>
      <c r="V11" s="75">
        <f>Table1[[#This Row],[Midranges]]/($Q$5-Table1[[#This Row],[Missed Games]])</f>
        <v>0.23076923076923078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0.14597350592508093</v>
      </c>
      <c r="AC11" s="109">
        <f t="shared" si="8"/>
        <v>2.0483067137080951E-2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1.9230769230769231</v>
      </c>
      <c r="S12" s="74">
        <f t="shared" si="4"/>
        <v>7</v>
      </c>
      <c r="T12" s="75">
        <f>Table1[[#This Row],[Finishes]]/($Q$5-Table1[[#This Row],[Missed Games]])</f>
        <v>0.53846153846153844</v>
      </c>
      <c r="U12" s="74">
        <f t="shared" si="5"/>
        <v>12</v>
      </c>
      <c r="V12" s="75">
        <f>Table1[[#This Row],[Midranges]]/($Q$5-Table1[[#This Row],[Missed Games]])</f>
        <v>0.92307692307692313</v>
      </c>
      <c r="W12" s="74">
        <f t="shared" si="6"/>
        <v>3</v>
      </c>
      <c r="X12" s="75">
        <f>Table1[[#This Row],[Threes]]/($Q$5-Table1[[#This Row],[Missed Games]])</f>
        <v>0.23076923076923078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8.4510977114520533E-2</v>
      </c>
      <c r="AC12" s="109">
        <f t="shared" si="8"/>
        <v>2.9608784164520542E-2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</v>
      </c>
      <c r="S13" s="74">
        <f t="shared" si="4"/>
        <v>4</v>
      </c>
      <c r="T13" s="75">
        <f>Table1[[#This Row],[Finishes]]/($Q$5-Table1[[#This Row],[Missed Games]])</f>
        <v>0.4</v>
      </c>
      <c r="U13" s="74">
        <f t="shared" si="5"/>
        <v>3</v>
      </c>
      <c r="V13" s="75">
        <f>Table1[[#This Row],[Midranges]]/($Q$5-Table1[[#This Row],[Missed Games]])</f>
        <v>0.3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3.495681326100622E-2</v>
      </c>
      <c r="AC13" s="109">
        <f t="shared" si="8"/>
        <v>-6.7003538352993761E-2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18</v>
      </c>
      <c r="R14" s="77">
        <f>Table1[[#This Row],[Points]]/($Q$5-Table1[[#This Row],[Missed Games]])</f>
        <v>1.3846153846153846</v>
      </c>
      <c r="S14" s="78">
        <f t="shared" si="4"/>
        <v>4</v>
      </c>
      <c r="T14" s="79">
        <f>Table1[[#This Row],[Finishes]]/($Q$5-Table1[[#This Row],[Missed Games]])</f>
        <v>0.30769230769230771</v>
      </c>
      <c r="U14" s="78">
        <f t="shared" si="5"/>
        <v>2</v>
      </c>
      <c r="V14" s="79">
        <f>Table1[[#This Row],[Midranges]]/($Q$5-Table1[[#This Row],[Missed Games]])</f>
        <v>0.15384615384615385</v>
      </c>
      <c r="W14" s="78">
        <f t="shared" si="6"/>
        <v>6</v>
      </c>
      <c r="X14" s="79">
        <f>Table1[[#This Row],[Threes]]/($Q$5-Table1[[#This Row],[Missed Games]])</f>
        <v>0.46153846153846156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4.6096896607920289E-2</v>
      </c>
      <c r="AC14" s="109">
        <f t="shared" si="8"/>
        <v>6.8807565459202899E-3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1.3846153846153846</v>
      </c>
      <c r="S15" s="78">
        <f t="shared" si="4"/>
        <v>6</v>
      </c>
      <c r="T15" s="79">
        <f>Table1[[#This Row],[Finishes]]/($Q$5-Table1[[#This Row],[Missed Games]])</f>
        <v>0.46153846153846156</v>
      </c>
      <c r="U15" s="78">
        <f t="shared" si="5"/>
        <v>12</v>
      </c>
      <c r="V15" s="79">
        <f>Table1[[#This Row],[Midranges]]/($Q$5-Table1[[#This Row],[Missed Games]])</f>
        <v>0.92307692307692313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6.914534491188043E-2</v>
      </c>
      <c r="AC15" s="109">
        <f t="shared" si="8"/>
        <v>-5.6345093876119551E-2</v>
      </c>
      <c r="AE15" s="64"/>
      <c r="AI15" s="66"/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29</v>
      </c>
      <c r="R16" s="69">
        <f>Table1[[#This Row],[Points]]/($Q$5-Table1[[#This Row],[Missed Games]])</f>
        <v>2.4166666666666665</v>
      </c>
      <c r="S16" s="70">
        <f t="shared" si="4"/>
        <v>7</v>
      </c>
      <c r="T16" s="71">
        <f>Table1[[#This Row],[Finishes]]/($Q$5-Table1[[#This Row],[Missed Games]])</f>
        <v>0.58333333333333337</v>
      </c>
      <c r="U16" s="70">
        <f t="shared" si="5"/>
        <v>22</v>
      </c>
      <c r="V16" s="71">
        <f>Table1[[#This Row],[Midranges]]/($Q$5-Table1[[#This Row],[Missed Games]])</f>
        <v>1.8333333333333333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0.12068423625823575</v>
      </c>
      <c r="AC16" s="109">
        <f t="shared" si="8"/>
        <v>2.2645397866235761E-2</v>
      </c>
      <c r="AE16" s="64"/>
      <c r="AI16" s="66"/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11</v>
      </c>
      <c r="R17" s="69">
        <f>Table1[[#This Row],[Points]]/($Q$5-Table1[[#This Row],[Missed Games]])</f>
        <v>0.91666666666666663</v>
      </c>
      <c r="S17" s="70">
        <f t="shared" si="4"/>
        <v>1</v>
      </c>
      <c r="T17" s="71">
        <f>Table1[[#This Row],[Finishes]]/($Q$5-Table1[[#This Row],[Missed Games]])</f>
        <v>8.3333333333333329E-2</v>
      </c>
      <c r="U17" s="70">
        <f t="shared" si="5"/>
        <v>10</v>
      </c>
      <c r="V17" s="71">
        <f>Table1[[#This Row],[Midranges]]/($Q$5-Table1[[#This Row],[Missed Games]])</f>
        <v>0.83333333333333337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4.5776779270365289E-2</v>
      </c>
      <c r="AC17" s="109">
        <f t="shared" si="8"/>
        <v>2.6169213160365291E-2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12</v>
      </c>
      <c r="R18" s="69">
        <f>Table1[[#This Row],[Points]]/($Q$5-Table1[[#This Row],[Missed Games]])</f>
        <v>1.0909090909090908</v>
      </c>
      <c r="S18" s="70">
        <f t="shared" si="4"/>
        <v>8</v>
      </c>
      <c r="T18" s="71">
        <f>Table1[[#This Row],[Finishes]]/($Q$5-Table1[[#This Row],[Missed Games]])</f>
        <v>0.72727272727272729</v>
      </c>
      <c r="U18" s="70">
        <f t="shared" si="5"/>
        <v>2</v>
      </c>
      <c r="V18" s="71">
        <f>Table1[[#This Row],[Midranges]]/($Q$5-Table1[[#This Row],[Missed Games]])</f>
        <v>0.18181818181818182</v>
      </c>
      <c r="W18" s="70">
        <f t="shared" si="6"/>
        <v>1</v>
      </c>
      <c r="X18" s="71">
        <f>Table1[[#This Row],[Threes]]/($Q$5-Table1[[#This Row],[Missed Games]])</f>
        <v>9.0909090909090912E-2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4.9938304658580311E-2</v>
      </c>
      <c r="AC18" s="109">
        <f t="shared" si="8"/>
        <v>1.0722164596580312E-2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14</v>
      </c>
      <c r="R19" s="77">
        <f>Table1[[#This Row],[Points]]/($Q$5-Table1[[#This Row],[Missed Games]])</f>
        <v>1.0769230769230769</v>
      </c>
      <c r="S19" s="78">
        <f t="shared" si="4"/>
        <v>7</v>
      </c>
      <c r="T19" s="79">
        <f>Table1[[#This Row],[Finishes]]/($Q$5-Table1[[#This Row],[Missed Games]])</f>
        <v>0.53846153846153844</v>
      </c>
      <c r="U19" s="78">
        <f t="shared" si="5"/>
        <v>7</v>
      </c>
      <c r="V19" s="79">
        <f>Table1[[#This Row],[Midranges]]/($Q$5-Table1[[#This Row],[Missed Games]])</f>
        <v>0.53846153846153844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5.3779712709240333E-2</v>
      </c>
      <c r="AC19" s="109">
        <f t="shared" si="8"/>
        <v>1.4563572647240335E-2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25</v>
      </c>
      <c r="R20" s="77">
        <f>Table1[[#This Row],[Points]]/($Q$5-Table1[[#This Row],[Missed Games]])</f>
        <v>2.5</v>
      </c>
      <c r="S20" s="78">
        <f t="shared" si="4"/>
        <v>17</v>
      </c>
      <c r="T20" s="79">
        <f>Table1[[#This Row],[Finishes]]/($Q$5-Table1[[#This Row],[Missed Games]])</f>
        <v>1.7</v>
      </c>
      <c r="U20" s="78">
        <f t="shared" si="5"/>
        <v>2</v>
      </c>
      <c r="V20" s="79">
        <f>Table1[[#This Row],[Midranges]]/($Q$5-Table1[[#This Row],[Missed Games]])</f>
        <v>0.2</v>
      </c>
      <c r="W20" s="78">
        <f t="shared" si="6"/>
        <v>3</v>
      </c>
      <c r="X20" s="79">
        <f>Table1[[#This Row],[Threes]]/($Q$5-Table1[[#This Row],[Missed Games]])</f>
        <v>0.3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0.10986427024887667</v>
      </c>
      <c r="AC20" s="109">
        <f t="shared" si="8"/>
        <v>-1.9547681761123301E-2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0.15384615384615385</v>
      </c>
      <c r="S21" s="74">
        <f t="shared" si="4"/>
        <v>2</v>
      </c>
      <c r="T21" s="75">
        <f>Table1[[#This Row],[Finishes]]/($Q$5-Table1[[#This Row],[Missed Games]])</f>
        <v>0.15384615384615385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7.682816101320049E-3</v>
      </c>
      <c r="AC21" s="109">
        <f t="shared" si="8"/>
        <v>-1.976777645267995E-2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0.53846153846153844</v>
      </c>
      <c r="S22" s="78">
        <f t="shared" si="4"/>
        <v>4</v>
      </c>
      <c r="T22" s="79">
        <f>Table1[[#This Row],[Finishes]]/($Q$5-Table1[[#This Row],[Missed Games]])</f>
        <v>0.30769230769230771</v>
      </c>
      <c r="U22" s="78">
        <f t="shared" si="5"/>
        <v>3</v>
      </c>
      <c r="V22" s="79">
        <f>Table1[[#This Row],[Midranges]]/($Q$5-Table1[[#This Row],[Missed Games]])</f>
        <v>0.23076923076923078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2.6889856354620174E-2</v>
      </c>
      <c r="AC22" s="109">
        <f t="shared" si="8"/>
        <v>3.3607770226201789E-3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0.33333333333333331</v>
      </c>
      <c r="S23" s="78">
        <f t="shared" si="4"/>
        <v>3</v>
      </c>
      <c r="T23" s="79">
        <f>Table1[[#This Row],[Finishes]]/($Q$5-Table1[[#This Row],[Missed Games]])</f>
        <v>0.25</v>
      </c>
      <c r="U23" s="78">
        <f t="shared" si="5"/>
        <v>1</v>
      </c>
      <c r="V23" s="79">
        <f>Table1[[#This Row],[Midranges]]/($Q$5-Table1[[#This Row],[Missed Games]])</f>
        <v>8.3333333333333329E-2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1.6646101552860105E-2</v>
      </c>
      <c r="AC23" s="109">
        <f t="shared" si="8"/>
        <v>4.8815618868601075E-3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28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21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29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137</v>
      </c>
      <c r="K46" s="41">
        <f>J46/Q5</f>
        <v>10.538461538461538</v>
      </c>
      <c r="L46" s="55">
        <f>J46/SUM($J$46:$J$48)</f>
        <v>0.57805907172995785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87</v>
      </c>
      <c r="K47" s="41">
        <f>J47/Q5</f>
        <v>6.6923076923076925</v>
      </c>
      <c r="L47" s="55">
        <f t="shared" ref="L47:L48" si="24">J47/SUM($J$46:$J$48)</f>
        <v>0.36708860759493672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3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13</v>
      </c>
      <c r="K48" s="41">
        <f>J48/Q5</f>
        <v>1</v>
      </c>
      <c r="L48" s="55">
        <f t="shared" si="24"/>
        <v>5.4852320675105488E-2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5">Q49/(Q$46-Y49)</f>
        <v>0.5</v>
      </c>
      <c r="S49" s="27">
        <f>'0205'!S4+'0305'!S4</f>
        <v>1</v>
      </c>
      <c r="T49" s="28">
        <f t="shared" ref="T49:T63" si="26">S49/($Q$46-Y49)</f>
        <v>0.5</v>
      </c>
      <c r="U49" s="27">
        <f>'0205'!T4+'0305'!T4</f>
        <v>0</v>
      </c>
      <c r="V49" s="28">
        <f t="shared" ref="V49:V63" si="27">U49/($Q$46-Y49)</f>
        <v>0</v>
      </c>
      <c r="W49" s="27">
        <f>'0205'!U4+'0305'!U4</f>
        <v>0</v>
      </c>
      <c r="X49" s="28">
        <f t="shared" ref="X49:X63" si="28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5"/>
        <v>4</v>
      </c>
      <c r="S50" s="27">
        <f>'0205'!S5+'0305'!S5</f>
        <v>8</v>
      </c>
      <c r="T50" s="28">
        <f t="shared" si="26"/>
        <v>4</v>
      </c>
      <c r="U50" s="27">
        <f>'0205'!T5+'0305'!T5</f>
        <v>0</v>
      </c>
      <c r="V50" s="28">
        <f t="shared" si="27"/>
        <v>0</v>
      </c>
      <c r="W50" s="27">
        <f>'0205'!U5+'0305'!U5</f>
        <v>0</v>
      </c>
      <c r="X50" s="28">
        <f t="shared" si="28"/>
        <v>0</v>
      </c>
      <c r="Y50" s="40">
        <v>0</v>
      </c>
      <c r="AA50" s="30" t="s">
        <v>55</v>
      </c>
      <c r="AB50" s="44">
        <f>'2205'!$R3+'2305'!$R3+'2405'!$R3</f>
        <v>0</v>
      </c>
      <c r="AC50" s="29">
        <f t="shared" ref="AC50:AC65" si="29">AB50/(AB$47-AJ50)</f>
        <v>0</v>
      </c>
      <c r="AD50" s="27">
        <f>'2205'!$S3+'2305'!$S3+'2405'!$S3</f>
        <v>0</v>
      </c>
      <c r="AE50" s="28">
        <f>AD50/($AB$47-AJ50)</f>
        <v>0</v>
      </c>
      <c r="AF50" s="27">
        <f>'2205'!$T3+'2305'!$T3+'2405'!$T3</f>
        <v>0</v>
      </c>
      <c r="AG50" s="28">
        <f>AF50/(AB$47-AJ50)</f>
        <v>0</v>
      </c>
      <c r="AH50" s="27">
        <f>'2205'!$U3+'2305'!$U3+'2405'!$U3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5"/>
        <v>2</v>
      </c>
      <c r="S51" s="27">
        <f>'0205'!S6+'0305'!S6</f>
        <v>4</v>
      </c>
      <c r="T51" s="28">
        <f t="shared" si="26"/>
        <v>2</v>
      </c>
      <c r="U51" s="27">
        <f>'0205'!T6+'0305'!T6</f>
        <v>0</v>
      </c>
      <c r="V51" s="28">
        <f t="shared" si="27"/>
        <v>0</v>
      </c>
      <c r="W51" s="27">
        <f>'0205'!U6+'0305'!U6</f>
        <v>0</v>
      </c>
      <c r="X51" s="28">
        <f t="shared" si="28"/>
        <v>0</v>
      </c>
      <c r="Y51" s="40">
        <v>0</v>
      </c>
      <c r="AA51" s="30" t="s">
        <v>59</v>
      </c>
      <c r="AB51" s="44">
        <f>'2205'!$R4+'2305'!$R4+'2405'!$R4</f>
        <v>0</v>
      </c>
      <c r="AC51" s="29">
        <f t="shared" si="29"/>
        <v>0</v>
      </c>
      <c r="AD51" s="27">
        <f>'2205'!$S4+'2305'!$S4+'2405'!$S4</f>
        <v>0</v>
      </c>
      <c r="AE51" s="28">
        <f t="shared" ref="AE51:AE65" si="30">AD51/($AB$47-AJ51)</f>
        <v>0</v>
      </c>
      <c r="AF51" s="27">
        <f>'2205'!$T4+'2305'!$T4+'2405'!$T4</f>
        <v>0</v>
      </c>
      <c r="AG51" s="28">
        <f t="shared" ref="AG51:AG65" si="31">AF51/(AB$47-AJ51)</f>
        <v>0</v>
      </c>
      <c r="AH51" s="27">
        <f>'2205'!$U4+'2305'!$U4+'2405'!$U4</f>
        <v>0</v>
      </c>
      <c r="AI51" s="28">
        <f t="shared" ref="AI51:AI65" si="32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5"/>
        <v>1.5</v>
      </c>
      <c r="S52" s="27">
        <f>'0205'!S7+'0305'!S7</f>
        <v>0</v>
      </c>
      <c r="T52" s="28">
        <f t="shared" si="26"/>
        <v>0</v>
      </c>
      <c r="U52" s="27">
        <f>'0205'!T7+'0305'!T7</f>
        <v>3</v>
      </c>
      <c r="V52" s="28">
        <f t="shared" si="27"/>
        <v>1.5</v>
      </c>
      <c r="W52" s="27">
        <f>'0205'!U7+'0305'!U7</f>
        <v>0</v>
      </c>
      <c r="X52" s="28">
        <f t="shared" si="28"/>
        <v>0</v>
      </c>
      <c r="Y52" s="40">
        <v>0</v>
      </c>
      <c r="AA52" s="30" t="s">
        <v>62</v>
      </c>
      <c r="AB52" s="44">
        <f>'2205'!$R5+'2305'!$R5+'2405'!$R5</f>
        <v>7</v>
      </c>
      <c r="AC52" s="29">
        <f t="shared" si="29"/>
        <v>2.3333333333333335</v>
      </c>
      <c r="AD52" s="27">
        <f>'2205'!$S5+'2305'!$S5+'2405'!$S5</f>
        <v>7</v>
      </c>
      <c r="AE52" s="28">
        <f t="shared" si="30"/>
        <v>2.3333333333333335</v>
      </c>
      <c r="AF52" s="27">
        <f>'2205'!$T5+'2305'!$T5+'2405'!$T5</f>
        <v>0</v>
      </c>
      <c r="AG52" s="28">
        <f t="shared" si="31"/>
        <v>0</v>
      </c>
      <c r="AH52" s="27">
        <f>'2205'!$U5+'2305'!$U5+'2405'!$U5</f>
        <v>0</v>
      </c>
      <c r="AI52" s="28">
        <f t="shared" si="32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0.4264705882352941</v>
      </c>
      <c r="K53" s="66">
        <f>'Statistics LG'!X31</f>
        <v>0.47142857142857142</v>
      </c>
      <c r="L53" s="66">
        <f>AVERAGE(J53:K53)</f>
        <v>0.44894957983193273</v>
      </c>
      <c r="P53" s="30" t="s">
        <v>71</v>
      </c>
      <c r="Q53" s="44">
        <f>'0205'!R8+'0305'!R8</f>
        <v>1</v>
      </c>
      <c r="R53" s="29">
        <f t="shared" si="25"/>
        <v>0.5</v>
      </c>
      <c r="S53" s="27">
        <f>'0205'!S8+'0305'!S8</f>
        <v>0</v>
      </c>
      <c r="T53" s="28">
        <f t="shared" si="26"/>
        <v>0</v>
      </c>
      <c r="U53" s="27">
        <f>'0205'!T8+'0305'!T8</f>
        <v>1</v>
      </c>
      <c r="V53" s="28">
        <f t="shared" si="27"/>
        <v>0.5</v>
      </c>
      <c r="W53" s="27">
        <f>'0205'!U8+'0305'!U8</f>
        <v>0</v>
      </c>
      <c r="X53" s="28">
        <f t="shared" si="28"/>
        <v>0</v>
      </c>
      <c r="Y53" s="40">
        <v>0</v>
      </c>
      <c r="AA53" s="30" t="s">
        <v>65</v>
      </c>
      <c r="AB53" s="44">
        <f>'2205'!$R6+'2305'!$R6+'2405'!$R6</f>
        <v>2</v>
      </c>
      <c r="AC53" s="29">
        <f t="shared" si="29"/>
        <v>0.66666666666666663</v>
      </c>
      <c r="AD53" s="27">
        <f>'2205'!$S6+'2305'!$S6+'2405'!$S6</f>
        <v>2</v>
      </c>
      <c r="AE53" s="28">
        <f t="shared" si="30"/>
        <v>0.66666666666666663</v>
      </c>
      <c r="AF53" s="27">
        <f>'2205'!$T6+'2305'!$T6+'2405'!$T6</f>
        <v>0</v>
      </c>
      <c r="AG53" s="28">
        <f t="shared" si="31"/>
        <v>0</v>
      </c>
      <c r="AH53" s="27">
        <f>'2205'!$U6+'2305'!$U6+'2405'!$U6</f>
        <v>0</v>
      </c>
      <c r="AI53" s="28">
        <f t="shared" si="32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0.57352941176470584</v>
      </c>
      <c r="J54" s="98" t="s">
        <v>191</v>
      </c>
      <c r="K54" s="66">
        <f>'Statistics WW'!R31</f>
        <v>0.44736842105263158</v>
      </c>
      <c r="L54" s="66">
        <f>AVERAGE(I54:K54)</f>
        <v>0.51044891640866874</v>
      </c>
      <c r="P54" s="30" t="s">
        <v>75</v>
      </c>
      <c r="Q54" s="44">
        <f>'0205'!R9+'0305'!R9</f>
        <v>5</v>
      </c>
      <c r="R54" s="29">
        <f t="shared" si="25"/>
        <v>2.5</v>
      </c>
      <c r="S54" s="27">
        <f>'0205'!S9+'0305'!S9</f>
        <v>0</v>
      </c>
      <c r="T54" s="28">
        <f t="shared" si="26"/>
        <v>0</v>
      </c>
      <c r="U54" s="27">
        <f>'0205'!T9+'0305'!T9</f>
        <v>1</v>
      </c>
      <c r="V54" s="28">
        <f t="shared" si="27"/>
        <v>0.5</v>
      </c>
      <c r="W54" s="27">
        <f>'0205'!U9+'0305'!U9</f>
        <v>2</v>
      </c>
      <c r="X54" s="28">
        <f t="shared" si="28"/>
        <v>1</v>
      </c>
      <c r="Y54" s="40">
        <v>0</v>
      </c>
      <c r="AA54" s="30" t="s">
        <v>68</v>
      </c>
      <c r="AB54" s="44">
        <f>'2205'!$R7+'2305'!$R7+'2405'!$R7</f>
        <v>1</v>
      </c>
      <c r="AC54" s="29">
        <f t="shared" si="29"/>
        <v>0.33333333333333331</v>
      </c>
      <c r="AD54" s="27">
        <f>'2205'!$S7+'2305'!$S7+'2405'!$S7</f>
        <v>1</v>
      </c>
      <c r="AE54" s="28">
        <f t="shared" si="30"/>
        <v>0.33333333333333331</v>
      </c>
      <c r="AF54" s="27">
        <f>'2205'!$T7+'2305'!$T7+'2405'!$T7</f>
        <v>0</v>
      </c>
      <c r="AG54" s="28">
        <f t="shared" si="31"/>
        <v>0</v>
      </c>
      <c r="AH54" s="27">
        <f>'2205'!$U7+'2305'!$U7+'2405'!$U7</f>
        <v>0</v>
      </c>
      <c r="AI54" s="28">
        <f t="shared" si="32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0.52857142857142858</v>
      </c>
      <c r="J55" s="66">
        <f>1-K54</f>
        <v>0.55263157894736836</v>
      </c>
      <c r="K55" s="98" t="s">
        <v>191</v>
      </c>
      <c r="L55" s="66">
        <f>AVERAGE(I55:K55)</f>
        <v>0.54060150375939853</v>
      </c>
      <c r="P55" s="30" t="s">
        <v>78</v>
      </c>
      <c r="Q55" s="44">
        <f>'0205'!R10+'0305'!R10</f>
        <v>3</v>
      </c>
      <c r="R55" s="29">
        <f t="shared" si="25"/>
        <v>1.5</v>
      </c>
      <c r="S55" s="27">
        <f>'0205'!S10+'0305'!S10</f>
        <v>1</v>
      </c>
      <c r="T55" s="28">
        <f t="shared" si="26"/>
        <v>0.5</v>
      </c>
      <c r="U55" s="27">
        <f>'0205'!T10+'0305'!T10</f>
        <v>2</v>
      </c>
      <c r="V55" s="28">
        <f t="shared" si="27"/>
        <v>1</v>
      </c>
      <c r="W55" s="27">
        <f>'0205'!U10+'0305'!U10</f>
        <v>0</v>
      </c>
      <c r="X55" s="28">
        <f t="shared" si="28"/>
        <v>0</v>
      </c>
      <c r="Y55" s="40">
        <v>0</v>
      </c>
      <c r="AA55" s="30" t="s">
        <v>71</v>
      </c>
      <c r="AB55" s="44">
        <f>'2205'!$R8+'2305'!$R8+'2405'!$R8</f>
        <v>2</v>
      </c>
      <c r="AC55" s="29">
        <f t="shared" si="29"/>
        <v>0.66666666666666663</v>
      </c>
      <c r="AD55" s="27">
        <f>'2205'!$S8+'2305'!$S8+'2405'!$S8</f>
        <v>1</v>
      </c>
      <c r="AE55" s="28">
        <f t="shared" si="30"/>
        <v>0.33333333333333331</v>
      </c>
      <c r="AF55" s="27">
        <f>'2205'!$T8+'2305'!$T8+'2405'!$T8</f>
        <v>1</v>
      </c>
      <c r="AG55" s="28">
        <f t="shared" si="31"/>
        <v>0.33333333333333331</v>
      </c>
      <c r="AH55" s="27">
        <f>'2205'!$U8+'2305'!$U8+'2405'!$U8</f>
        <v>0</v>
      </c>
      <c r="AI55" s="28">
        <f t="shared" si="32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5"/>
        <v>2.5</v>
      </c>
      <c r="S56" s="27">
        <f>'0205'!S11+'0305'!S11</f>
        <v>2</v>
      </c>
      <c r="T56" s="28">
        <f t="shared" si="26"/>
        <v>1</v>
      </c>
      <c r="U56" s="27">
        <f>'0205'!T11+'0305'!T11</f>
        <v>3</v>
      </c>
      <c r="V56" s="28">
        <f t="shared" si="27"/>
        <v>1.5</v>
      </c>
      <c r="W56" s="27">
        <f>'0205'!U11+'0305'!U11</f>
        <v>0</v>
      </c>
      <c r="X56" s="28">
        <f t="shared" si="28"/>
        <v>0</v>
      </c>
      <c r="Y56" s="40">
        <v>0</v>
      </c>
      <c r="AA56" s="30" t="s">
        <v>75</v>
      </c>
      <c r="AB56" s="44">
        <f>'2205'!$R9+'2305'!$R9+'2405'!$R9</f>
        <v>3</v>
      </c>
      <c r="AC56" s="29">
        <f t="shared" si="29"/>
        <v>1</v>
      </c>
      <c r="AD56" s="27">
        <f>'2205'!$S9+'2305'!$S9+'2405'!$S9</f>
        <v>0</v>
      </c>
      <c r="AE56" s="28">
        <f t="shared" si="30"/>
        <v>0</v>
      </c>
      <c r="AF56" s="27">
        <f>'2205'!$T9+'2305'!$T9+'2405'!$T9</f>
        <v>1</v>
      </c>
      <c r="AG56" s="28">
        <f t="shared" si="31"/>
        <v>0.33333333333333331</v>
      </c>
      <c r="AH56" s="27">
        <f>'2205'!$U9+'2305'!$U9+'2405'!$U9</f>
        <v>1</v>
      </c>
      <c r="AI56" s="28">
        <f t="shared" si="32"/>
        <v>0.33333333333333331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5"/>
        <v>2</v>
      </c>
      <c r="S57" s="27">
        <f>'0205'!S12+'0305'!S12</f>
        <v>1</v>
      </c>
      <c r="T57" s="28">
        <f t="shared" si="26"/>
        <v>0.5</v>
      </c>
      <c r="U57" s="27">
        <f>'0205'!T12+'0305'!T12</f>
        <v>3</v>
      </c>
      <c r="V57" s="28">
        <f t="shared" si="27"/>
        <v>1.5</v>
      </c>
      <c r="W57" s="27">
        <f>'0205'!U12+'0305'!U12</f>
        <v>0</v>
      </c>
      <c r="X57" s="28">
        <f t="shared" si="28"/>
        <v>0</v>
      </c>
      <c r="Y57" s="40">
        <v>0</v>
      </c>
      <c r="AA57" s="30" t="s">
        <v>78</v>
      </c>
      <c r="AB57" s="44">
        <f>'2205'!$R10+'2305'!$R10+'2405'!$R10</f>
        <v>2</v>
      </c>
      <c r="AC57" s="29">
        <f t="shared" si="29"/>
        <v>0.66666666666666663</v>
      </c>
      <c r="AD57" s="27">
        <f>'2205'!$S10+'2305'!$S10+'2405'!$S10</f>
        <v>0</v>
      </c>
      <c r="AE57" s="28">
        <f t="shared" si="30"/>
        <v>0</v>
      </c>
      <c r="AF57" s="27">
        <f>'2205'!$T10+'2305'!$T10+'2405'!$T10</f>
        <v>2</v>
      </c>
      <c r="AG57" s="28">
        <f t="shared" si="31"/>
        <v>0.66666666666666663</v>
      </c>
      <c r="AH57" s="27">
        <f>'2205'!$U10+'2305'!$U10+'2405'!$U10</f>
        <v>0</v>
      </c>
      <c r="AI57" s="28">
        <f t="shared" si="32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5"/>
        <v>1.5</v>
      </c>
      <c r="S58" s="27">
        <f>'0205'!S13+'0305'!S13</f>
        <v>3</v>
      </c>
      <c r="T58" s="28">
        <f t="shared" si="26"/>
        <v>1.5</v>
      </c>
      <c r="U58" s="27">
        <f>'0205'!T13+'0305'!T13</f>
        <v>0</v>
      </c>
      <c r="V58" s="28">
        <f t="shared" si="27"/>
        <v>0</v>
      </c>
      <c r="W58" s="27">
        <f>'0205'!U13+'0305'!U13</f>
        <v>0</v>
      </c>
      <c r="X58" s="28">
        <f t="shared" si="28"/>
        <v>0</v>
      </c>
      <c r="Y58" s="40">
        <v>0</v>
      </c>
      <c r="AA58" s="30" t="s">
        <v>80</v>
      </c>
      <c r="AB58" s="44">
        <f>'2205'!$R11+'2305'!$R11+'2405'!$R11</f>
        <v>6</v>
      </c>
      <c r="AC58" s="29">
        <f t="shared" si="29"/>
        <v>2</v>
      </c>
      <c r="AD58" s="27">
        <f>'2205'!$S11+'2305'!$S11+'2405'!$S11</f>
        <v>1</v>
      </c>
      <c r="AE58" s="28">
        <f t="shared" si="30"/>
        <v>0.33333333333333331</v>
      </c>
      <c r="AF58" s="27">
        <f>'2205'!$T11+'2305'!$T11+'2405'!$T11</f>
        <v>5</v>
      </c>
      <c r="AG58" s="28">
        <f t="shared" si="31"/>
        <v>1.6666666666666667</v>
      </c>
      <c r="AH58" s="27">
        <f>'2205'!$U11+'2305'!$U11+'2405'!$U11</f>
        <v>0</v>
      </c>
      <c r="AI58" s="28">
        <f t="shared" si="32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5"/>
        <v>1</v>
      </c>
      <c r="S59" s="27">
        <f>'0205'!S14+'0305'!S14</f>
        <v>2</v>
      </c>
      <c r="T59" s="28">
        <f t="shared" si="26"/>
        <v>1</v>
      </c>
      <c r="U59" s="27">
        <f>'0205'!T14+'0305'!T14</f>
        <v>0</v>
      </c>
      <c r="V59" s="28">
        <f t="shared" si="27"/>
        <v>0</v>
      </c>
      <c r="W59" s="27">
        <f>'0205'!U14+'0305'!U14</f>
        <v>0</v>
      </c>
      <c r="X59" s="28">
        <f t="shared" si="28"/>
        <v>0</v>
      </c>
      <c r="Y59" s="40">
        <v>0</v>
      </c>
      <c r="AA59" s="30" t="s">
        <v>81</v>
      </c>
      <c r="AB59" s="44">
        <f>'2205'!$R12+'2305'!$R12+'2405'!$R12</f>
        <v>3</v>
      </c>
      <c r="AC59" s="29">
        <f t="shared" si="29"/>
        <v>1.5</v>
      </c>
      <c r="AD59" s="27">
        <f>'2205'!$S12+'2305'!$S12+'2405'!$S12</f>
        <v>0</v>
      </c>
      <c r="AE59" s="28">
        <f t="shared" si="30"/>
        <v>0</v>
      </c>
      <c r="AF59" s="27">
        <f>'2205'!$T12+'2305'!$T12+'2405'!$T12</f>
        <v>3</v>
      </c>
      <c r="AG59" s="28">
        <f t="shared" si="31"/>
        <v>1.5</v>
      </c>
      <c r="AH59" s="27">
        <f>'2205'!$U12+'2305'!$U12+'2405'!$U12</f>
        <v>0</v>
      </c>
      <c r="AI59" s="28">
        <f t="shared" si="32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5"/>
        <v>6</v>
      </c>
      <c r="S60" s="27">
        <f>'0205'!S15+'0305'!S15</f>
        <v>4</v>
      </c>
      <c r="T60" s="28">
        <f t="shared" si="26"/>
        <v>4</v>
      </c>
      <c r="U60" s="27">
        <f>'0205'!T15+'0305'!T15</f>
        <v>0</v>
      </c>
      <c r="V60" s="28">
        <f t="shared" si="27"/>
        <v>0</v>
      </c>
      <c r="W60" s="27">
        <f>'0205'!U15+'0305'!U15</f>
        <v>1</v>
      </c>
      <c r="X60" s="28">
        <f t="shared" si="28"/>
        <v>1</v>
      </c>
      <c r="Y60" s="40">
        <v>1</v>
      </c>
      <c r="AA60" s="30" t="s">
        <v>187</v>
      </c>
      <c r="AB60" s="44">
        <f>'2205'!$R13+'2305'!$R13+'2405'!$R13</f>
        <v>1</v>
      </c>
      <c r="AC60" s="29">
        <f t="shared" si="29"/>
        <v>0.33333333333333331</v>
      </c>
      <c r="AD60" s="27">
        <f>'2205'!$S13+'2305'!$S13+'2405'!$S13</f>
        <v>0</v>
      </c>
      <c r="AE60" s="28">
        <f t="shared" si="30"/>
        <v>0</v>
      </c>
      <c r="AF60" s="27">
        <f>'2205'!$T13+'2305'!$T13+'2405'!$T13</f>
        <v>1</v>
      </c>
      <c r="AG60" s="28">
        <f t="shared" si="31"/>
        <v>0.33333333333333331</v>
      </c>
      <c r="AH60" s="27">
        <f>'2205'!$U13+'2305'!$U13+'2405'!$U13</f>
        <v>0</v>
      </c>
      <c r="AI60" s="28">
        <f t="shared" si="32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5"/>
        <v>0</v>
      </c>
      <c r="S61" s="27">
        <f>'0205'!S16+'0305'!S16</f>
        <v>0</v>
      </c>
      <c r="T61" s="28">
        <f t="shared" si="26"/>
        <v>0</v>
      </c>
      <c r="U61" s="27">
        <f>'0205'!T16+'0305'!T16</f>
        <v>0</v>
      </c>
      <c r="V61" s="28">
        <f t="shared" si="27"/>
        <v>0</v>
      </c>
      <c r="W61" s="27">
        <f>'0205'!U16+'0305'!U16</f>
        <v>0</v>
      </c>
      <c r="X61" s="28">
        <f t="shared" si="28"/>
        <v>0</v>
      </c>
      <c r="Y61" s="40">
        <v>0</v>
      </c>
      <c r="AA61" s="30" t="s">
        <v>186</v>
      </c>
      <c r="AB61" s="44">
        <f>'2205'!$R14+'2305'!$R14+'2405'!$R14</f>
        <v>5</v>
      </c>
      <c r="AC61" s="29">
        <f t="shared" si="29"/>
        <v>1.6666666666666667</v>
      </c>
      <c r="AD61" s="27">
        <f>'2205'!$S14+'2305'!$S14+'2405'!$S14</f>
        <v>2</v>
      </c>
      <c r="AE61" s="28">
        <f t="shared" si="30"/>
        <v>0.66666666666666663</v>
      </c>
      <c r="AF61" s="27">
        <f>'2205'!$T14+'2305'!$T14+'2405'!$T14</f>
        <v>3</v>
      </c>
      <c r="AG61" s="28">
        <f t="shared" si="31"/>
        <v>1</v>
      </c>
      <c r="AH61" s="27">
        <f>'2205'!$U14+'2305'!$U14+'2405'!$U14</f>
        <v>0</v>
      </c>
      <c r="AI61" s="28">
        <f t="shared" si="32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5"/>
        <v>0</v>
      </c>
      <c r="S62" s="27">
        <f>'0205'!S17+'0305'!S17</f>
        <v>0</v>
      </c>
      <c r="T62" s="28">
        <f t="shared" si="26"/>
        <v>0</v>
      </c>
      <c r="U62" s="27">
        <f>'0205'!T17+'0305'!T17</f>
        <v>0</v>
      </c>
      <c r="V62" s="28">
        <f t="shared" si="27"/>
        <v>0</v>
      </c>
      <c r="W62" s="27">
        <f>'0205'!U17+'0305'!U17</f>
        <v>0</v>
      </c>
      <c r="X62" s="28">
        <f t="shared" si="28"/>
        <v>0</v>
      </c>
      <c r="Y62" s="40">
        <v>0</v>
      </c>
      <c r="AA62" s="30" t="s">
        <v>85</v>
      </c>
      <c r="AB62" s="44">
        <f>'2205'!$R15+'2305'!$R15+'2405'!$R15</f>
        <v>8</v>
      </c>
      <c r="AC62" s="29">
        <f t="shared" si="29"/>
        <v>2.6666666666666665</v>
      </c>
      <c r="AD62" s="27">
        <f>'2205'!$S15+'2305'!$S15+'2405'!$S15</f>
        <v>4</v>
      </c>
      <c r="AE62" s="28">
        <f t="shared" si="30"/>
        <v>1.3333333333333333</v>
      </c>
      <c r="AF62" s="27">
        <f>'2205'!$T15+'2305'!$T15+'2405'!$T15</f>
        <v>2</v>
      </c>
      <c r="AG62" s="28">
        <f t="shared" si="31"/>
        <v>0.66666666666666663</v>
      </c>
      <c r="AH62" s="27">
        <f>'2205'!$U15+'2305'!$U15+'2405'!$U15</f>
        <v>1</v>
      </c>
      <c r="AI62" s="28">
        <f t="shared" si="32"/>
        <v>0.33333333333333331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5"/>
        <v>1</v>
      </c>
      <c r="S63" s="27">
        <f>'0205'!S18+'0305'!S18</f>
        <v>2</v>
      </c>
      <c r="T63" s="28">
        <f t="shared" si="26"/>
        <v>1</v>
      </c>
      <c r="U63" s="27">
        <f>'0205'!T18+'0305'!T18</f>
        <v>0</v>
      </c>
      <c r="V63" s="28">
        <f t="shared" si="27"/>
        <v>0</v>
      </c>
      <c r="W63" s="27">
        <f>'0205'!U18+'0305'!U18</f>
        <v>0</v>
      </c>
      <c r="X63" s="28">
        <f t="shared" si="28"/>
        <v>0</v>
      </c>
      <c r="Y63" s="40">
        <v>0</v>
      </c>
      <c r="AA63" s="30" t="s">
        <v>86</v>
      </c>
      <c r="AB63" s="44">
        <f>'2205'!$R16+'2305'!$R16+'2405'!$R16</f>
        <v>0</v>
      </c>
      <c r="AC63" s="29">
        <f t="shared" si="29"/>
        <v>0</v>
      </c>
      <c r="AD63" s="27">
        <f>'2205'!$S16+'2305'!$S16+'2405'!$S16</f>
        <v>0</v>
      </c>
      <c r="AE63" s="28">
        <f t="shared" si="30"/>
        <v>0</v>
      </c>
      <c r="AF63" s="27">
        <f>'2205'!$T16+'2305'!$T16+'2405'!$T16</f>
        <v>0</v>
      </c>
      <c r="AG63" s="28">
        <f t="shared" si="31"/>
        <v>0</v>
      </c>
      <c r="AH63" s="27">
        <f>'2205'!$U16+'2305'!$U16+'2405'!$U16</f>
        <v>0</v>
      </c>
      <c r="AI63" s="28">
        <f t="shared" si="32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'2205'!$R17+'2305'!$R17+'2405'!$R17</f>
        <v>1</v>
      </c>
      <c r="AC64" s="29">
        <f t="shared" si="29"/>
        <v>0.33333333333333331</v>
      </c>
      <c r="AD64" s="27">
        <f>'2205'!$S17+'2305'!$S17+'2405'!$S17</f>
        <v>1</v>
      </c>
      <c r="AE64" s="28">
        <f t="shared" si="30"/>
        <v>0.33333333333333331</v>
      </c>
      <c r="AF64" s="27">
        <f>'2205'!$T17+'2305'!$T17+'2405'!$T17</f>
        <v>0</v>
      </c>
      <c r="AG64" s="28">
        <f t="shared" si="31"/>
        <v>0</v>
      </c>
      <c r="AH64" s="27">
        <f>'2205'!$U17+'2305'!$U17+'2405'!$U17</f>
        <v>0</v>
      </c>
      <c r="AI64" s="28">
        <f t="shared" si="32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'2205'!$R18+'2305'!$R18+'2405'!$R18</f>
        <v>0</v>
      </c>
      <c r="AC65" s="29">
        <f t="shared" si="29"/>
        <v>0</v>
      </c>
      <c r="AD65" s="27">
        <f>'2205'!$S18+'2305'!$S18+'2405'!$S18</f>
        <v>0</v>
      </c>
      <c r="AE65" s="28">
        <f t="shared" si="30"/>
        <v>0</v>
      </c>
      <c r="AF65" s="27">
        <f>'2205'!$T18+'2305'!$T18+'2405'!$T18</f>
        <v>0</v>
      </c>
      <c r="AG65" s="28">
        <f t="shared" si="31"/>
        <v>0</v>
      </c>
      <c r="AH65" s="27">
        <f>'2205'!$U18+'2305'!$U18+'2405'!$U18</f>
        <v>0</v>
      </c>
      <c r="AI65" s="28">
        <f t="shared" si="32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11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6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13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77</v>
      </c>
      <c r="I4" s="1">
        <f>SUM(C4:C30)</f>
        <v>80</v>
      </c>
      <c r="J4" s="1">
        <f>SUM(D4:D30)</f>
        <v>28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0.15384615384615385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0.15384615384615385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0.38461538461538458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0.18181818181818182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0.18181818181818182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0.54545454545454541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18</v>
      </c>
      <c r="AE6" s="60">
        <f>Table2[[#This Row],[Points]]/($AE$2-Table2[[#This Row],[DNP]])</f>
        <v>1.8</v>
      </c>
      <c r="AF6" s="61">
        <f>'2404'!AC5+'2604'!AC5+'0205'!AC5+'0305'!AC5+'0805'!AC5+'0905'!AC5+'1005'!AC5+'1505'!AC5+'1605'!AC5+'1705'!AC5+'2205'!AC5</f>
        <v>18</v>
      </c>
      <c r="AG6" s="101">
        <f>Table2[[#This Row],[Finishes]]/($AE$2-Table2[[#This Row],[DNP]])</f>
        <v>1.8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0.7</v>
      </c>
      <c r="AO6" s="55">
        <f>Table2[[#This Row],[Avg P]]/(Table2[[#This Row],[Avg P]]+AN6)</f>
        <v>0.72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1.6923076923076923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1.5384615384615385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0.15384615384615385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1.2307692307692306</v>
      </c>
      <c r="AO7" s="55">
        <f>Table2[[#This Row],[Avg P]]/(Table2[[#This Row],[Avg P]]+AN7)</f>
        <v>0.57894736842105265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</v>
      </c>
      <c r="AF8" s="61">
        <f>'2404'!AC7+'2604'!AC7+'0205'!AC7+'0305'!AC7+'0805'!AC7+'0905'!AC7+'1005'!AC7+'1505'!AC7+'1605'!AC7+'1705'!AC7+'2205'!AC7</f>
        <v>6</v>
      </c>
      <c r="AG8" s="101">
        <f>Table2[[#This Row],[Finishes]]/($AE$2-Table2[[#This Row],[DNP]])</f>
        <v>0.46153846153846156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0.38461538461538464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7.6923076923076927E-2</v>
      </c>
      <c r="AL8" s="89">
        <f>'Stats Global'!Z12</f>
        <v>0</v>
      </c>
      <c r="AN8" s="41">
        <f>'Stats Global'!R12-Table2[[#This Row],[Avg P]]</f>
        <v>0.92307692307692313</v>
      </c>
      <c r="AO8" s="55">
        <f>Table2[[#This Row],[Avg P]]/(Table2[[#This Row],[Avg P]]+AN8)</f>
        <v>0.52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0.49999999999999994</v>
      </c>
      <c r="AO9" s="55">
        <f>Table2[[#This Row],[Avg P]]/(Table2[[#This Row],[Avg P]]+AN9)</f>
        <v>0.28571428571428575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0.53846153846153844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7.6923076923076927E-2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0.23076923076923078</v>
      </c>
      <c r="AL10" s="120">
        <f>'Stats Global'!Z14</f>
        <v>0</v>
      </c>
      <c r="AN10" s="121">
        <f>'Stats Global'!R14-Table2[[#This Row],[Avg P]]</f>
        <v>0.84615384615384615</v>
      </c>
      <c r="AO10" s="123">
        <f>Table2[[#This Row],[Avg P]]/(Table2[[#This Row],[Avg P]]+AN10)</f>
        <v>0.3888888888888889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0.53846153846153844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0.15384615384615385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0.38461538461538464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0.84615384615384615</v>
      </c>
      <c r="AO11" s="123">
        <f>Table2[[#This Row],[Avg P]]/(Table2[[#This Row],[Avg P]]+AN11)</f>
        <v>0.3888888888888889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0.83333333333333337</v>
      </c>
      <c r="AF12" s="61">
        <f>'2404'!AC11+'2604'!AC11+'0205'!AC11+'0305'!AC11+'0805'!AC11+'0905'!AC11+'1005'!AC11+'1505'!AC11+'1605'!AC11+'1705'!AC11+'2205'!AC11</f>
        <v>2</v>
      </c>
      <c r="AG12" s="101">
        <f>Table2[[#This Row],[Finishes]]/($AE$2-Table2[[#This Row],[DNP]])</f>
        <v>0.16666666666666666</v>
      </c>
      <c r="AH12" s="61">
        <f>'2404'!AD11+'2604'!AD11+'0205'!AD11+'0305'!AD11+'0805'!AD11+'0905'!AD11+'1005'!AD11+'1505'!AD11+'1605'!AD11+'1705'!AD11+'2205'!AD11</f>
        <v>8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1.583333333333333</v>
      </c>
      <c r="AO12" s="55">
        <f>Table2[[#This Row],[Avg P]]/(Table2[[#This Row],[Avg P]]+AN12)</f>
        <v>0.34482758620689657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0.25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8.3333333333333329E-2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0.16666666666666666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0.66666666666666663</v>
      </c>
      <c r="AO13" s="55">
        <f>Table2[[#This Row],[Avg P]]/(Table2[[#This Row],[Avg P]]+AN13)</f>
        <v>0.27272727272727276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206</v>
      </c>
      <c r="F14" t="s">
        <v>226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28"/>
      <c r="V14" s="128"/>
      <c r="X14" s="17">
        <f>COUNTIF('2205'!$X$4:$X$40,"LG/5M")</f>
        <v>1</v>
      </c>
      <c r="Y14" s="17">
        <f>COUNTIF('2205'!$Z$4:$Z$40,"5M/LG")</f>
        <v>6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0.36363636363636365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0.27272727272727271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9.0909090909090912E-2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0.72727272727272718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5</v>
      </c>
      <c r="AE15" s="116">
        <f>Table2[[#This Row],[Points]]/($AE$2-Table2[[#This Row],[DNP]])</f>
        <v>0.38461538461538464</v>
      </c>
      <c r="AF15" s="120">
        <f>'2404'!AC14+'2604'!AC14+'0205'!AC14+'0305'!AC14+'0805'!AC14+'0905'!AC14+'1005'!AC14+'1505'!AC14+'1605'!AC14+'1705'!AC14+'2205'!AC14</f>
        <v>4</v>
      </c>
      <c r="AG15" s="121">
        <f>Table2[[#This Row],[Finishes]]/($AE$2-Table2[[#This Row],[DNP]])</f>
        <v>0.30769230769230771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7.6923076923076927E-2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0.69230769230769229</v>
      </c>
      <c r="AO15" s="123">
        <f>Table2[[#This Row],[Avg P]]/(Table2[[#This Row],[Avg P]]+AN15)</f>
        <v>0.35714285714285721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202</v>
      </c>
      <c r="F16" t="s">
        <v>230</v>
      </c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0.9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0.7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</v>
      </c>
      <c r="AL16" s="120">
        <f>'Stats Global'!Z20</f>
        <v>3</v>
      </c>
      <c r="AN16" s="121">
        <f>'Stats Global'!R20-Table2[[#This Row],[Avg P]]</f>
        <v>1.6</v>
      </c>
      <c r="AO16" s="123">
        <f>Table2[[#This Row],[Avg P]]/(Table2[[#This Row],[Avg P]]+AN16)</f>
        <v>0.36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7.6923076923076927E-2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7.6923076923076927E-2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7.6923076923076927E-2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0.15384615384615385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7.6923076923076927E-2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7.6923076923076927E-2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0.38461538461538458</v>
      </c>
      <c r="AO18" s="123">
        <f>Table2[[#This Row],[Avg P]]/(Table2[[#This Row],[Avg P]]+AN18)</f>
        <v>0.28571428571428575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0.25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0.25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8.3333333333333315E-2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29</v>
      </c>
      <c r="T30" s="17">
        <f t="shared" si="0"/>
        <v>39</v>
      </c>
      <c r="U30" s="128"/>
      <c r="V30" s="128"/>
      <c r="X30" s="17">
        <f t="shared" ref="X30:Y30" si="1">SUM(X4:X29)</f>
        <v>33</v>
      </c>
      <c r="Y30" s="17">
        <f t="shared" si="1"/>
        <v>37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0.4264705882352941</v>
      </c>
      <c r="X31" s="22">
        <f>X30/(Y30+X30)</f>
        <v>0.47142857142857142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"PartA":[77,80],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6.6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"PartB":[25,"Angus Walker",17,"Angus Walker",12,"William Kim",6,"Clarrie Jones"],</v>
      </c>
      <c r="R33" t="s">
        <v>197</v>
      </c>
      <c r="T33" s="42">
        <f>MAX('Stats Global'!Q14:Q15,'Stats Global'!Q19:Q20,'Stats Global'!Q22:Q23)</f>
        <v>25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3.2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"PartC":[6.6,3.2,2.1,0.7,5.9,6.2],</v>
      </c>
      <c r="R34" t="s">
        <v>198</v>
      </c>
      <c r="T34" s="42">
        <f>MAX('Stats Global'!S14:S15,'Stats Global'!S19:S20,'Stats Global'!S22:S23)</f>
        <v>17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"PartD":[29,39,42.6,33,37,47.1],</v>
      </c>
      <c r="R35" t="s">
        <v>199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6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5.9</v>
      </c>
    </row>
    <row r="37" spans="12:34" ht="14.25" customHeight="1" x14ac:dyDescent="0.45">
      <c r="V37">
        <f>ROUND(I4/COUNT(B4:B40),1)</f>
        <v>6.2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81</v>
      </c>
      <c r="J4" s="24">
        <f>SUM(D4:D30)</f>
        <v>21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206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28"/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228</v>
      </c>
      <c r="F15" s="40" t="s">
        <v>228</v>
      </c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206</v>
      </c>
      <c r="F16" s="40" t="s">
        <v>206</v>
      </c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42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0.44736842105263158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"PartA":[77,81],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6.2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197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"PartC":[6.2,4.1,1.6,0.23,5.9,6.2],</v>
      </c>
      <c r="R34" s="40" t="s">
        <v>198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"PartD":[39,29,57.4,34,42,44.7],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5.9</v>
      </c>
    </row>
    <row r="37" spans="12:22" ht="14.25" customHeight="1" x14ac:dyDescent="0.45">
      <c r="V37" s="40">
        <f>ROUND(I4/COUNT(B4:B40),1)</f>
        <v>6.2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84</v>
      </c>
      <c r="H4" s="24">
        <f>SUM(C4:C30)</f>
        <v>77</v>
      </c>
      <c r="I4" s="24">
        <f>SUM(D4:D30)</f>
        <v>29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227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206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231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"PartA":[84,77],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6.5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"PartB":[29,"Samuel McConaghy",25,"Alexander Galt",22,"Samuel McConaghy",1,"N/A"],</v>
      </c>
      <c r="Q33" s="40" t="s">
        <v>197</v>
      </c>
      <c r="S33" s="42">
        <f>MAX('Stats Global'!Q8,'Stats Global'!Q10,'Stats Global'!Q16:Q18)</f>
        <v>29</v>
      </c>
      <c r="T33" s="40" t="s">
        <v>60</v>
      </c>
      <c r="U33" s="64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"PartC":[6.5,3.3,3,0.1,6.5,5.9],</v>
      </c>
      <c r="Q34" s="40" t="s">
        <v>198</v>
      </c>
      <c r="S34" s="42">
        <f>MAX('Stats Global'!S8,'Stats Global'!S10,'Stats Global'!S16:S18)</f>
        <v>25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"PartD":[37,33,52.9,42,34,55.3],</v>
      </c>
      <c r="Q35" s="40" t="s">
        <v>199</v>
      </c>
      <c r="S35" s="42">
        <f>MAX('Stats Global'!U8,'Stats Global'!U10,'Stats Global'!U16:U18)</f>
        <v>22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6.5</v>
      </c>
    </row>
    <row r="37" spans="11:21" ht="14.25" customHeight="1" x14ac:dyDescent="0.45">
      <c r="U37" s="40">
        <f>ROUND(H4/COUNT(B4:B40),1)</f>
        <v>5.9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173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topLeftCell="A22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2023-05-24T04:25:23Z</dcterms:modified>
</cp:coreProperties>
</file>