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esktop\运筹\"/>
    </mc:Choice>
  </mc:AlternateContent>
  <xr:revisionPtr revIDLastSave="0" documentId="13_ncr:1_{DD31C00E-B1A3-479F-B6CB-B9013E39B445}" xr6:coauthVersionLast="47" xr6:coauthVersionMax="47" xr10:uidLastSave="{00000000-0000-0000-0000-000000000000}"/>
  <bookViews>
    <workbookView xWindow="5150" yWindow="680" windowWidth="9720" windowHeight="9480" activeTab="1" xr2:uid="{A639F5F4-5A51-4688-B7CA-C1A98EF01689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2" l="1"/>
  <c r="B49" i="2"/>
  <c r="C19" i="2"/>
  <c r="C18" i="2"/>
  <c r="C21" i="2" s="1"/>
  <c r="I18" i="2" s="1"/>
  <c r="E8" i="2"/>
  <c r="E9" i="2" s="1"/>
  <c r="K6" i="2" s="1"/>
  <c r="E63" i="2"/>
  <c r="E65" i="2" s="1"/>
  <c r="B63" i="2"/>
  <c r="H88" i="2"/>
  <c r="K88" i="2" s="1"/>
  <c r="H87" i="2"/>
  <c r="K87" i="2" s="1"/>
  <c r="H86" i="2"/>
  <c r="K86" i="2" s="1"/>
  <c r="H85" i="2"/>
  <c r="K85" i="2" s="1"/>
  <c r="H84" i="2"/>
  <c r="K84" i="2" s="1"/>
  <c r="H83" i="2"/>
  <c r="K83" i="2" s="1"/>
  <c r="C70" i="2"/>
  <c r="F26" i="2"/>
  <c r="E26" i="2"/>
  <c r="E32" i="2" s="1"/>
  <c r="K29" i="2" s="1"/>
  <c r="D26" i="2"/>
  <c r="D32" i="2" s="1"/>
  <c r="J28" i="2" s="1"/>
  <c r="F15" i="2"/>
  <c r="F21" i="2" s="1"/>
  <c r="L19" i="2" s="1"/>
  <c r="E15" i="2"/>
  <c r="E21" i="2" s="1"/>
  <c r="K18" i="2" s="1"/>
  <c r="C76" i="2"/>
  <c r="I73" i="2" s="1"/>
  <c r="D76" i="2"/>
  <c r="J70" i="2" s="1"/>
  <c r="E76" i="2"/>
  <c r="K74" i="2" s="1"/>
  <c r="F76" i="2"/>
  <c r="L74" i="2" s="1"/>
  <c r="G76" i="2"/>
  <c r="M75" i="2" s="1"/>
  <c r="B76" i="2"/>
  <c r="H72" i="2" s="1"/>
  <c r="I63" i="2"/>
  <c r="I62" i="2"/>
  <c r="M61" i="2"/>
  <c r="M60" i="2"/>
  <c r="D65" i="2"/>
  <c r="J63" i="2" s="1"/>
  <c r="C65" i="2"/>
  <c r="I64" i="2" s="1"/>
  <c r="F65" i="2"/>
  <c r="L59" i="2" s="1"/>
  <c r="G65" i="2"/>
  <c r="M63" i="2" s="1"/>
  <c r="B65" i="2"/>
  <c r="H63" i="2" s="1"/>
  <c r="C53" i="2"/>
  <c r="I50" i="2" s="1"/>
  <c r="D53" i="2"/>
  <c r="J51" i="2" s="1"/>
  <c r="E53" i="2"/>
  <c r="K52" i="2" s="1"/>
  <c r="F53" i="2"/>
  <c r="L49" i="2" s="1"/>
  <c r="G53" i="2"/>
  <c r="M50" i="2" s="1"/>
  <c r="B53" i="2"/>
  <c r="H51" i="2" s="1"/>
  <c r="C42" i="2"/>
  <c r="I39" i="2" s="1"/>
  <c r="D42" i="2"/>
  <c r="J40" i="2" s="1"/>
  <c r="E42" i="2"/>
  <c r="K41" i="2" s="1"/>
  <c r="F42" i="2"/>
  <c r="L38" i="2" s="1"/>
  <c r="G42" i="2"/>
  <c r="M39" i="2" s="1"/>
  <c r="B42" i="2"/>
  <c r="H40" i="2" s="1"/>
  <c r="C32" i="2"/>
  <c r="I29" i="2" s="1"/>
  <c r="F32" i="2"/>
  <c r="L31" i="2" s="1"/>
  <c r="G32" i="2"/>
  <c r="M26" i="2" s="1"/>
  <c r="B32" i="2"/>
  <c r="H30" i="2" s="1"/>
  <c r="G21" i="2"/>
  <c r="M18" i="2" s="1"/>
  <c r="D21" i="2"/>
  <c r="J20" i="2" s="1"/>
  <c r="B21" i="2"/>
  <c r="H20" i="2" s="1"/>
  <c r="G9" i="2"/>
  <c r="M6" i="2" s="1"/>
  <c r="F9" i="2"/>
  <c r="L8" i="2" s="1"/>
  <c r="D9" i="2"/>
  <c r="J8" i="2" s="1"/>
  <c r="C9" i="2"/>
  <c r="I6" i="2" s="1"/>
  <c r="B9" i="2"/>
  <c r="H8" i="2" s="1"/>
  <c r="Q52" i="1"/>
  <c r="Q50" i="1"/>
  <c r="N51" i="1"/>
  <c r="N50" i="1"/>
  <c r="N49" i="1"/>
  <c r="N48" i="1"/>
  <c r="N47" i="1"/>
  <c r="N46" i="1"/>
  <c r="N45" i="1"/>
  <c r="N44" i="1"/>
  <c r="M50" i="1"/>
  <c r="M49" i="1"/>
  <c r="M48" i="1"/>
  <c r="M47" i="1"/>
  <c r="M46" i="1"/>
  <c r="M45" i="1"/>
  <c r="M44" i="1"/>
  <c r="L50" i="1"/>
  <c r="L49" i="1"/>
  <c r="L48" i="1"/>
  <c r="L47" i="1"/>
  <c r="L46" i="1"/>
  <c r="L45" i="1"/>
  <c r="L44" i="1"/>
  <c r="K50" i="1"/>
  <c r="K49" i="1"/>
  <c r="K48" i="1"/>
  <c r="K47" i="1"/>
  <c r="K46" i="1"/>
  <c r="K45" i="1"/>
  <c r="K44" i="1"/>
  <c r="J50" i="1"/>
  <c r="J49" i="1"/>
  <c r="J48" i="1"/>
  <c r="J47" i="1"/>
  <c r="J46" i="1"/>
  <c r="J45" i="1"/>
  <c r="J44" i="1"/>
  <c r="I50" i="1"/>
  <c r="I49" i="1"/>
  <c r="I48" i="1"/>
  <c r="I47" i="1"/>
  <c r="I46" i="1"/>
  <c r="I45" i="1"/>
  <c r="I44" i="1"/>
  <c r="H50" i="1"/>
  <c r="H49" i="1"/>
  <c r="H48" i="1"/>
  <c r="H47" i="1"/>
  <c r="H46" i="1"/>
  <c r="H45" i="1"/>
  <c r="H44" i="1"/>
  <c r="G50" i="1"/>
  <c r="G49" i="1"/>
  <c r="G48" i="1"/>
  <c r="G47" i="1"/>
  <c r="G46" i="1"/>
  <c r="G45" i="1"/>
  <c r="G44" i="1"/>
  <c r="F50" i="1"/>
  <c r="F49" i="1"/>
  <c r="F48" i="1"/>
  <c r="F47" i="1"/>
  <c r="F46" i="1"/>
  <c r="F45" i="1"/>
  <c r="F44" i="1"/>
  <c r="L35" i="1"/>
  <c r="L34" i="1"/>
  <c r="L33" i="1"/>
  <c r="L32" i="1"/>
  <c r="L31" i="1"/>
  <c r="L30" i="1"/>
  <c r="L29" i="1"/>
  <c r="K35" i="1"/>
  <c r="K34" i="1"/>
  <c r="K33" i="1"/>
  <c r="K32" i="1"/>
  <c r="K31" i="1"/>
  <c r="K30" i="1"/>
  <c r="K29" i="1"/>
  <c r="J35" i="1"/>
  <c r="J34" i="1"/>
  <c r="J33" i="1"/>
  <c r="J32" i="1"/>
  <c r="J31" i="1"/>
  <c r="J30" i="1"/>
  <c r="J29" i="1"/>
  <c r="I35" i="1"/>
  <c r="I34" i="1"/>
  <c r="I33" i="1"/>
  <c r="I32" i="1"/>
  <c r="I31" i="1"/>
  <c r="I30" i="1"/>
  <c r="I29" i="1"/>
  <c r="H35" i="1"/>
  <c r="H34" i="1"/>
  <c r="H33" i="1"/>
  <c r="H32" i="1"/>
  <c r="H31" i="1"/>
  <c r="H30" i="1"/>
  <c r="H29" i="1"/>
  <c r="G35" i="1"/>
  <c r="G34" i="1"/>
  <c r="G33" i="1"/>
  <c r="G32" i="1"/>
  <c r="G31" i="1"/>
  <c r="G30" i="1"/>
  <c r="G29" i="1"/>
  <c r="F35" i="1"/>
  <c r="F34" i="1"/>
  <c r="F33" i="1"/>
  <c r="F32" i="1"/>
  <c r="F31" i="1"/>
  <c r="F30" i="1"/>
  <c r="F29" i="1"/>
  <c r="E35" i="1"/>
  <c r="E34" i="1"/>
  <c r="E33" i="1"/>
  <c r="E32" i="1"/>
  <c r="E31" i="1"/>
  <c r="E30" i="1"/>
  <c r="E29" i="1"/>
  <c r="K25" i="1"/>
  <c r="J25" i="1"/>
  <c r="I25" i="1"/>
  <c r="H25" i="1"/>
  <c r="G25" i="1"/>
  <c r="F25" i="1"/>
  <c r="E25" i="1"/>
  <c r="I13" i="1"/>
  <c r="H13" i="1"/>
  <c r="G13" i="1"/>
  <c r="D13" i="1"/>
  <c r="E13" i="1"/>
  <c r="F13" i="1"/>
  <c r="F11" i="1"/>
  <c r="H11" i="1"/>
  <c r="I11" i="1"/>
  <c r="E11" i="1"/>
  <c r="D11" i="1"/>
  <c r="G11" i="1"/>
  <c r="H59" i="2" l="1"/>
  <c r="J60" i="2"/>
  <c r="M62" i="2"/>
  <c r="M64" i="2"/>
  <c r="M51" i="2"/>
  <c r="M59" i="2"/>
  <c r="I60" i="2"/>
  <c r="I61" i="2"/>
  <c r="J64" i="2"/>
  <c r="H71" i="2"/>
  <c r="J61" i="2"/>
  <c r="L51" i="2"/>
  <c r="J59" i="2"/>
  <c r="I59" i="2"/>
  <c r="J62" i="2"/>
  <c r="H73" i="2"/>
  <c r="K47" i="2"/>
  <c r="K64" i="2"/>
  <c r="K61" i="2"/>
  <c r="K59" i="2"/>
  <c r="K62" i="2"/>
  <c r="K60" i="2"/>
  <c r="K63" i="2"/>
  <c r="N59" i="2"/>
  <c r="H60" i="2"/>
  <c r="H64" i="2"/>
  <c r="H61" i="2"/>
  <c r="H62" i="2"/>
  <c r="L60" i="2"/>
  <c r="L63" i="2"/>
  <c r="L64" i="2"/>
  <c r="L61" i="2"/>
  <c r="N61" i="2" s="1"/>
  <c r="L62" i="2"/>
  <c r="I74" i="2"/>
  <c r="I75" i="2"/>
  <c r="M74" i="2"/>
  <c r="M71" i="2"/>
  <c r="M70" i="2"/>
  <c r="M72" i="2"/>
  <c r="M73" i="2"/>
  <c r="L70" i="2"/>
  <c r="L71" i="2"/>
  <c r="L73" i="2"/>
  <c r="L75" i="2"/>
  <c r="L72" i="2"/>
  <c r="K73" i="2"/>
  <c r="K70" i="2"/>
  <c r="K72" i="2"/>
  <c r="K71" i="2"/>
  <c r="K75" i="2"/>
  <c r="H75" i="2"/>
  <c r="J71" i="2"/>
  <c r="J72" i="2"/>
  <c r="J73" i="2"/>
  <c r="J74" i="2"/>
  <c r="J75" i="2"/>
  <c r="H70" i="2"/>
  <c r="H74" i="2"/>
  <c r="I71" i="2"/>
  <c r="I72" i="2"/>
  <c r="I70" i="2"/>
  <c r="K49" i="2"/>
  <c r="L50" i="2"/>
  <c r="K51" i="2"/>
  <c r="N51" i="2" s="1"/>
  <c r="L47" i="2"/>
  <c r="K50" i="2"/>
  <c r="I51" i="2"/>
  <c r="H48" i="2"/>
  <c r="H52" i="2"/>
  <c r="J48" i="2"/>
  <c r="J52" i="2"/>
  <c r="H49" i="2"/>
  <c r="M48" i="2"/>
  <c r="I48" i="2"/>
  <c r="J49" i="2"/>
  <c r="M52" i="2"/>
  <c r="I52" i="2"/>
  <c r="H47" i="2"/>
  <c r="J47" i="2"/>
  <c r="H50" i="2"/>
  <c r="L48" i="2"/>
  <c r="M49" i="2"/>
  <c r="I49" i="2"/>
  <c r="J50" i="2"/>
  <c r="L52" i="2"/>
  <c r="L39" i="2"/>
  <c r="M47" i="2"/>
  <c r="I47" i="2"/>
  <c r="K48" i="2"/>
  <c r="K38" i="2"/>
  <c r="I36" i="2"/>
  <c r="M40" i="2"/>
  <c r="I37" i="2"/>
  <c r="I40" i="2"/>
  <c r="H37" i="2"/>
  <c r="J36" i="2"/>
  <c r="H38" i="2"/>
  <c r="M37" i="2"/>
  <c r="L37" i="2"/>
  <c r="J38" i="2"/>
  <c r="K39" i="2"/>
  <c r="L40" i="2"/>
  <c r="M41" i="2"/>
  <c r="I41" i="2"/>
  <c r="H41" i="2"/>
  <c r="J41" i="2"/>
  <c r="H36" i="2"/>
  <c r="K36" i="2"/>
  <c r="H39" i="2"/>
  <c r="K37" i="2"/>
  <c r="M38" i="2"/>
  <c r="I38" i="2"/>
  <c r="J39" i="2"/>
  <c r="K40" i="2"/>
  <c r="L41" i="2"/>
  <c r="L36" i="2"/>
  <c r="M36" i="2"/>
  <c r="J37" i="2"/>
  <c r="J30" i="2"/>
  <c r="I27" i="2"/>
  <c r="L27" i="2"/>
  <c r="J26" i="2"/>
  <c r="J29" i="2"/>
  <c r="H28" i="2"/>
  <c r="L26" i="2"/>
  <c r="I31" i="2"/>
  <c r="L30" i="2"/>
  <c r="H27" i="2"/>
  <c r="H31" i="2"/>
  <c r="I30" i="2"/>
  <c r="K28" i="2"/>
  <c r="M30" i="2"/>
  <c r="K31" i="2"/>
  <c r="M29" i="2"/>
  <c r="H26" i="2"/>
  <c r="I26" i="2"/>
  <c r="H29" i="2"/>
  <c r="I28" i="2"/>
  <c r="J27" i="2"/>
  <c r="J31" i="2"/>
  <c r="M28" i="2"/>
  <c r="L29" i="2"/>
  <c r="M31" i="2"/>
  <c r="M27" i="2"/>
  <c r="K30" i="2"/>
  <c r="K19" i="2"/>
  <c r="K26" i="2"/>
  <c r="K27" i="2"/>
  <c r="L28" i="2"/>
  <c r="J17" i="2"/>
  <c r="K16" i="2"/>
  <c r="J18" i="2"/>
  <c r="K20" i="2"/>
  <c r="K15" i="2"/>
  <c r="M19" i="2"/>
  <c r="H17" i="2"/>
  <c r="I15" i="2"/>
  <c r="I19" i="2"/>
  <c r="L16" i="2"/>
  <c r="L20" i="2"/>
  <c r="I16" i="2"/>
  <c r="M16" i="2"/>
  <c r="H15" i="2"/>
  <c r="H19" i="2"/>
  <c r="I17" i="2"/>
  <c r="J15" i="2"/>
  <c r="J19" i="2"/>
  <c r="K17" i="2"/>
  <c r="L15" i="2"/>
  <c r="L18" i="2"/>
  <c r="M17" i="2"/>
  <c r="H18" i="2"/>
  <c r="I20" i="2"/>
  <c r="L17" i="2"/>
  <c r="M20" i="2"/>
  <c r="H16" i="2"/>
  <c r="J16" i="2"/>
  <c r="M15" i="2"/>
  <c r="J6" i="2"/>
  <c r="K3" i="2"/>
  <c r="K7" i="2"/>
  <c r="K8" i="2"/>
  <c r="I3" i="2"/>
  <c r="I7" i="2"/>
  <c r="K4" i="2"/>
  <c r="M3" i="2"/>
  <c r="J5" i="2"/>
  <c r="K5" i="2"/>
  <c r="M7" i="2"/>
  <c r="H5" i="2"/>
  <c r="H6" i="2"/>
  <c r="I4" i="2"/>
  <c r="I8" i="2"/>
  <c r="L6" i="2"/>
  <c r="M4" i="2"/>
  <c r="M8" i="2"/>
  <c r="L5" i="2"/>
  <c r="H3" i="2"/>
  <c r="H7" i="2"/>
  <c r="I5" i="2"/>
  <c r="J3" i="2"/>
  <c r="J7" i="2"/>
  <c r="L3" i="2"/>
  <c r="L7" i="2"/>
  <c r="M5" i="2"/>
  <c r="H4" i="2"/>
  <c r="J4" i="2"/>
  <c r="L4" i="2"/>
  <c r="N64" i="2" l="1"/>
  <c r="N73" i="2"/>
  <c r="N75" i="2"/>
  <c r="N63" i="2"/>
  <c r="N71" i="2"/>
  <c r="N70" i="2"/>
  <c r="N60" i="2"/>
  <c r="N62" i="2"/>
  <c r="N72" i="2"/>
  <c r="N74" i="2"/>
  <c r="N26" i="2"/>
  <c r="N40" i="2"/>
  <c r="N47" i="2"/>
  <c r="N52" i="2"/>
  <c r="N50" i="2"/>
  <c r="N49" i="2"/>
  <c r="N48" i="2"/>
  <c r="N38" i="2"/>
  <c r="N41" i="2"/>
  <c r="N36" i="2"/>
  <c r="N37" i="2"/>
  <c r="N39" i="2"/>
  <c r="N30" i="2"/>
  <c r="N31" i="2"/>
  <c r="N29" i="2"/>
  <c r="N28" i="2"/>
  <c r="N27" i="2"/>
  <c r="N15" i="2"/>
  <c r="N20" i="2"/>
  <c r="N18" i="2"/>
  <c r="N16" i="2"/>
  <c r="N19" i="2"/>
  <c r="N17" i="2"/>
  <c r="N8" i="2"/>
  <c r="N6" i="2"/>
  <c r="N7" i="2"/>
  <c r="N4" i="2"/>
  <c r="N3" i="2"/>
  <c r="N5" i="2"/>
</calcChain>
</file>

<file path=xl/sharedStrings.xml><?xml version="1.0" encoding="utf-8"?>
<sst xmlns="http://schemas.openxmlformats.org/spreadsheetml/2006/main" count="137" uniqueCount="33">
  <si>
    <t>数据来源：https://www.qschina.cn/qs-world-university-rankings-2021</t>
    <phoneticPr fontId="1" type="noConversion"/>
  </si>
  <si>
    <t>多伦多大学</t>
    <phoneticPr fontId="1" type="noConversion"/>
  </si>
  <si>
    <t>滑铁卢大学</t>
    <phoneticPr fontId="1" type="noConversion"/>
  </si>
  <si>
    <t>女王大学</t>
    <phoneticPr fontId="1" type="noConversion"/>
  </si>
  <si>
    <t>约克大学</t>
    <phoneticPr fontId="1" type="noConversion"/>
  </si>
  <si>
    <t>温莎大学</t>
    <phoneticPr fontId="1" type="noConversion"/>
  </si>
  <si>
    <t>渥太华大学</t>
    <phoneticPr fontId="1" type="noConversion"/>
  </si>
  <si>
    <t>投入指标</t>
    <phoneticPr fontId="1" type="noConversion"/>
  </si>
  <si>
    <t>产出指标</t>
    <phoneticPr fontId="1" type="noConversion"/>
  </si>
  <si>
    <t>2017-2018</t>
    <phoneticPr fontId="1" type="noConversion"/>
  </si>
  <si>
    <t>NSSE学生满意度（Senior year）good</t>
    <phoneticPr fontId="1" type="noConversion"/>
  </si>
  <si>
    <t>H1教职工人数</t>
    <phoneticPr fontId="1" type="noConversion"/>
  </si>
  <si>
    <t>I2支出</t>
    <phoneticPr fontId="1" type="noConversion"/>
  </si>
  <si>
    <t>D1图书馆藏书</t>
    <phoneticPr fontId="1" type="noConversion"/>
  </si>
  <si>
    <t>K2就业率</t>
    <phoneticPr fontId="1" type="noConversion"/>
  </si>
  <si>
    <t>J1三委员会研究奖</t>
    <phoneticPr fontId="1" type="noConversion"/>
  </si>
  <si>
    <t>https://ontariosuniversities.ca/resources/data/cudo</t>
    <phoneticPr fontId="1" type="noConversion"/>
  </si>
  <si>
    <t>https://www.macleans.ca/education/national-survey-of-student-engagement-results-for-canadian-universities/</t>
  </si>
  <si>
    <t>讨论的多元化性</t>
    <phoneticPr fontId="1" type="noConversion"/>
  </si>
  <si>
    <t>总和</t>
    <phoneticPr fontId="1" type="noConversion"/>
  </si>
  <si>
    <t>优先级</t>
  </si>
  <si>
    <t>优先级</t>
    <phoneticPr fontId="1" type="noConversion"/>
  </si>
  <si>
    <t>加权和向量</t>
    <phoneticPr fontId="1" type="noConversion"/>
  </si>
  <si>
    <t>入max</t>
    <phoneticPr fontId="1" type="noConversion"/>
  </si>
  <si>
    <t>CI</t>
    <phoneticPr fontId="1" type="noConversion"/>
  </si>
  <si>
    <t>RI</t>
    <phoneticPr fontId="1" type="noConversion"/>
  </si>
  <si>
    <t>CR</t>
    <phoneticPr fontId="1" type="noConversion"/>
  </si>
  <si>
    <t>多伦多</t>
  </si>
  <si>
    <t>滑铁卢</t>
  </si>
  <si>
    <t>女王</t>
  </si>
  <si>
    <t>渥太华</t>
  </si>
  <si>
    <t>约克</t>
  </si>
  <si>
    <t>温莎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</si>
</sst>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);[Red]\(0.00\)"/>
    <numFmt numFmtId="181" formatCode="0.000_);[Red]\(0.000\)"/>
    <numFmt numFmtId="182" formatCode="0.0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181" fontId="4" fillId="0" borderId="0" xfId="0" applyNumberFormat="1" applyFont="1" applyBorder="1" applyAlignment="1">
      <alignment horizontal="center" vertical="center" wrapText="1"/>
    </xf>
    <xf numFmtId="181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0" fillId="0" borderId="0" xfId="0" applyNumberFormat="1" applyBorder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182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ill="1" applyBorder="1">
      <alignment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158750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89C392-AD1C-4684-ADAD-74FF836F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920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496374-E4B5-4F48-93B7-148E51FD5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158750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B1D7E46-982D-4FA7-9FA2-3C977005A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245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152400</xdr:colOff>
      <xdr:row>16</xdr:row>
      <xdr:rowOff>158750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F18F25-5F88-41FE-AB0B-15DD1270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825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152400</xdr:colOff>
      <xdr:row>16</xdr:row>
      <xdr:rowOff>158750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F48B75C-C22F-44E6-940B-655A4E76F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405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60D21A4-A6F7-48BD-B0AE-A9B8A59A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985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158750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A376071-68A0-4469-9EFC-F89E46DA2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0250" y="28511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158750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3C4677F-8B46-4D11-B6A3-1FBE6FAC3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0353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158750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0EFA26F-8011-4D62-8E76-2D7AC2C7C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2194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158750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85BF8A8-D952-4829-A22C-9A63F7F6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4036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158750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5547AE2-C534-4D03-9B8C-469A74C6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587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158750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2070F56-F8A1-4E15-9EAE-E4CAE202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7719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158750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6ADB5AA5-89C8-4C2A-BE61-2EE41E83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39560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158750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35F08B64-5239-4CA1-829D-24A7615B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4140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158750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5553100-6B5D-43C3-AE84-199D6A33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70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158750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DA68E99-6DCD-4A26-9F0D-D41CC41C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4882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158750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C4742713-D03F-45CD-A7EF-97A675823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7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152400</xdr:colOff>
      <xdr:row>27</xdr:row>
      <xdr:rowOff>158750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73E9AC3F-DE8D-483B-B05A-5FEB16C2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7353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152400</xdr:colOff>
      <xdr:row>27</xdr:row>
      <xdr:rowOff>158750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3357075-C680-460B-8F7D-D5277D1D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4529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158750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C92B11D-B88F-4225-BE71-CE340ACB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170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158750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27A5DCBA-9EAF-44F2-9FC8-98F138049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882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158750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5DBB649-E167-4583-9032-71936E8C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0480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158750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687C521-A1AF-40F5-BE91-A8144C1E3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227294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158750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38BDB13-43B3-4617-8771-E64E6EFF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406588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158750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5EC3BDC6-D93B-4327-9A77-9FBB3705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585882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158750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E9B2417D-FF57-4F6C-AAF6-16E1E7DE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76517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158750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CE89E43-2CD6-4623-9488-236FC170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944471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158750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316CA2F0-5EAF-4BDF-8F4C-DCE1BB49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4123765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158750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A43508A-054B-4893-A01B-1ABF2592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70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158750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AD44446-8501-4FB6-8E39-8F836643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4882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152400</xdr:colOff>
      <xdr:row>42</xdr:row>
      <xdr:rowOff>158750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75D9830-936B-41D9-A8F8-1050643C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7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152400</xdr:colOff>
      <xdr:row>42</xdr:row>
      <xdr:rowOff>158750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F943761-88BF-4245-99D4-621170EF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7353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158750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D0D0BBCE-8295-4BC1-BAE6-0BC1294C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4529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158750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BA7F5748-CE61-4FFF-91E4-342A57FC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1706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152400</xdr:colOff>
      <xdr:row>42</xdr:row>
      <xdr:rowOff>158750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B868E141-66C5-4B81-AD8E-919DEDCE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882" y="2868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158750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BDBD920-085C-4747-B302-D1E3BF5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0480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158750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FE1B99C-A2B3-434D-ADBD-74A6F8FD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227294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158750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39DCD2E1-E489-4614-9289-A8110D7EC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406588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158750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0142935-5715-4E21-9012-A897A8FF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585882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158750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6D453D16-6F8D-4310-9DF1-745D045C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76517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158750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E466DF67-7819-40DB-A3FD-69B90E38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3944471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158750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B36A2EF7-BF33-4325-BE91-ACCADC06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412" y="4123765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152400</xdr:colOff>
      <xdr:row>0</xdr:row>
      <xdr:rowOff>158750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C85ADCD-DE64-43DB-9714-0D3CA8FC3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C8A04CF-481F-4490-A2BD-7CC8D18C1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158750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108E7F-ADFB-4921-AB74-064FC614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158750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F9B6DB3-4692-4983-B75C-C9880B14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158750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AE445AF-F0F7-467F-98B1-0E2880B5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158750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EF83979-93D0-471A-9CBB-B615BA3D5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158750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962C570-8D41-4A4D-B96F-FDB18553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158750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482D6C7-F2AC-43E2-9B2C-B189B29FC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158750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6C36604-A052-4EAD-B35C-F0578F5D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158750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C6C13CC-A48D-4F25-BC65-D5AE9625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60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158750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1637FF6-7365-4DEB-B3F7-D86C137F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158750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EBBE3B2-1995-4157-A861-3F98C185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0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158750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EEC66FBA-2020-4047-840D-FFAA7495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455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152400</xdr:colOff>
      <xdr:row>78</xdr:row>
      <xdr:rowOff>158750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A84941F-2C79-4988-8559-6337E931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650" y="1387475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158750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1C28C35-C5E8-4C6B-B74C-9AD02E6E2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412" y="14552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158750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C79DC70-4DA1-489F-8263-EAF53165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0" y="14427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158750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67C73B8-A004-4139-BDF9-A800EF74C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600" y="14427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152400</xdr:colOff>
      <xdr:row>81</xdr:row>
      <xdr:rowOff>158750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6D4ADCA8-5943-4B9B-9FE1-BC6D2D22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14427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158750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FEF463F-70C3-4677-88EB-96E682F3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824" y="14552706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158750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257145E-2138-4D8A-923D-330A7421F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4550" y="14427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152400</xdr:colOff>
      <xdr:row>81</xdr:row>
      <xdr:rowOff>158750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6EC3070-A8E2-4692-BFAC-514B4C4D4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4650" y="14427200"/>
          <a:ext cx="152400" cy="15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ntariosuniversities.ca/resources/data/cu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3B93-8454-47A9-AE9C-9AE6D2C8F0BE}">
  <dimension ref="A1:Q52"/>
  <sheetViews>
    <sheetView zoomScale="85" zoomScaleNormal="85" workbookViewId="0">
      <selection activeCell="E19" sqref="E19"/>
    </sheetView>
  </sheetViews>
  <sheetFormatPr defaultRowHeight="14" x14ac:dyDescent="0.3"/>
  <cols>
    <col min="1" max="1" width="10.1640625" style="1" customWidth="1"/>
    <col min="2" max="2" width="21.5" style="1" customWidth="1"/>
    <col min="3" max="3" width="8.6640625" style="1"/>
    <col min="4" max="4" width="9" style="1" bestFit="1" customWidth="1"/>
    <col min="5" max="5" width="9.4140625" style="1" bestFit="1" customWidth="1"/>
    <col min="6" max="6" width="15.6640625" style="1" bestFit="1" customWidth="1"/>
    <col min="7" max="11" width="9.4140625" style="1" bestFit="1" customWidth="1"/>
    <col min="12" max="12" width="8.6640625" style="1"/>
    <col min="13" max="13" width="14.75" style="1" customWidth="1"/>
    <col min="14" max="16384" width="8.6640625" style="1"/>
  </cols>
  <sheetData>
    <row r="1" spans="1:9" x14ac:dyDescent="0.3">
      <c r="A1" s="7" t="s">
        <v>0</v>
      </c>
      <c r="B1" s="7"/>
      <c r="C1" s="7"/>
      <c r="D1" s="7"/>
      <c r="E1" s="7"/>
      <c r="F1" s="7"/>
      <c r="G1" s="7"/>
    </row>
    <row r="2" spans="1:9" x14ac:dyDescent="0.3">
      <c r="A2" s="8" t="s">
        <v>16</v>
      </c>
      <c r="B2" s="7"/>
      <c r="C2" s="7"/>
      <c r="D2" s="7"/>
      <c r="E2" s="7"/>
      <c r="F2" s="7"/>
    </row>
    <row r="3" spans="1:9" x14ac:dyDescent="0.3">
      <c r="A3" s="8" t="s">
        <v>17</v>
      </c>
      <c r="B3" s="8"/>
      <c r="C3" s="8"/>
      <c r="D3" s="8"/>
      <c r="E3" s="8"/>
      <c r="F3" s="8"/>
    </row>
    <row r="4" spans="1:9" x14ac:dyDescent="0.3">
      <c r="A4" s="7" t="s">
        <v>9</v>
      </c>
      <c r="B4" s="7"/>
      <c r="C4" s="7"/>
      <c r="D4" s="7"/>
      <c r="E4" s="7"/>
      <c r="F4" s="7"/>
    </row>
    <row r="5" spans="1:9" x14ac:dyDescent="0.3">
      <c r="D5" s="1" t="s">
        <v>1</v>
      </c>
      <c r="E5" s="2" t="s">
        <v>2</v>
      </c>
      <c r="F5" s="2" t="s">
        <v>3</v>
      </c>
      <c r="G5" s="2" t="s">
        <v>6</v>
      </c>
      <c r="H5" s="2" t="s">
        <v>4</v>
      </c>
      <c r="I5" s="2" t="s">
        <v>5</v>
      </c>
    </row>
    <row r="6" spans="1:9" x14ac:dyDescent="0.3">
      <c r="A6" s="9" t="s">
        <v>7</v>
      </c>
      <c r="B6" s="2" t="s">
        <v>11</v>
      </c>
      <c r="D6" s="2">
        <v>2735</v>
      </c>
      <c r="E6" s="1">
        <v>1342</v>
      </c>
      <c r="F6" s="1">
        <v>793</v>
      </c>
      <c r="G6" s="1">
        <v>1242</v>
      </c>
      <c r="H6" s="1">
        <v>1462</v>
      </c>
      <c r="I6" s="1">
        <v>520</v>
      </c>
    </row>
    <row r="7" spans="1:9" s="2" customFormat="1" x14ac:dyDescent="0.3">
      <c r="A7" s="9"/>
      <c r="B7" s="2" t="s">
        <v>12</v>
      </c>
      <c r="D7" s="3">
        <v>4049358</v>
      </c>
      <c r="E7" s="3">
        <v>1067787</v>
      </c>
      <c r="F7" s="3">
        <v>933212</v>
      </c>
      <c r="G7" s="3">
        <v>1373297</v>
      </c>
      <c r="H7" s="3">
        <v>1078206</v>
      </c>
      <c r="I7" s="3">
        <v>387189</v>
      </c>
    </row>
    <row r="8" spans="1:9" s="2" customFormat="1" x14ac:dyDescent="0.3">
      <c r="A8" s="9"/>
      <c r="B8" s="2" t="s">
        <v>13</v>
      </c>
      <c r="D8" s="3">
        <v>8990593</v>
      </c>
      <c r="E8" s="2">
        <v>3745926</v>
      </c>
      <c r="F8" s="3">
        <v>8372932</v>
      </c>
      <c r="G8" s="3">
        <v>5500557</v>
      </c>
      <c r="H8" s="3">
        <v>9087846</v>
      </c>
      <c r="I8" s="3">
        <v>4855622</v>
      </c>
    </row>
    <row r="9" spans="1:9" s="2" customFormat="1" x14ac:dyDescent="0.3">
      <c r="A9" s="5"/>
      <c r="B9" s="2" t="s">
        <v>18</v>
      </c>
      <c r="D9" s="4">
        <v>0.41</v>
      </c>
      <c r="E9" s="4">
        <v>0.39400000000000002</v>
      </c>
      <c r="F9" s="4">
        <v>0.38800000000000001</v>
      </c>
      <c r="G9" s="4">
        <v>0.40500000000000003</v>
      </c>
      <c r="H9" s="4">
        <v>0.42599999999999999</v>
      </c>
      <c r="I9" s="4">
        <v>0.38900000000000001</v>
      </c>
    </row>
    <row r="10" spans="1:9" s="2" customFormat="1" x14ac:dyDescent="0.3"/>
    <row r="11" spans="1:9" s="2" customFormat="1" x14ac:dyDescent="0.3">
      <c r="A11" s="9" t="s">
        <v>8</v>
      </c>
      <c r="B11" s="2" t="s">
        <v>15</v>
      </c>
      <c r="D11" s="2">
        <f>1084+2035+1460</f>
        <v>4579</v>
      </c>
      <c r="E11" s="3">
        <f>244+1324+68</f>
        <v>1636</v>
      </c>
      <c r="F11" s="2">
        <f>290+531+116</f>
        <v>937</v>
      </c>
      <c r="G11" s="2">
        <f>412+735+323</f>
        <v>1470</v>
      </c>
      <c r="H11" s="2">
        <f>445+378+41</f>
        <v>864</v>
      </c>
      <c r="I11" s="2">
        <f>71+222+2</f>
        <v>295</v>
      </c>
    </row>
    <row r="12" spans="1:9" s="2" customFormat="1" x14ac:dyDescent="0.3">
      <c r="A12" s="9"/>
      <c r="B12" s="2" t="s">
        <v>14</v>
      </c>
      <c r="D12" s="4">
        <v>0.93920000000000003</v>
      </c>
      <c r="E12" s="4">
        <v>0.95250000000000001</v>
      </c>
      <c r="F12" s="4">
        <v>0.95140000000000002</v>
      </c>
      <c r="G12" s="4">
        <v>0.94040000000000001</v>
      </c>
      <c r="H12" s="4">
        <v>0.92749999999999999</v>
      </c>
      <c r="I12" s="4">
        <v>0.95120000000000005</v>
      </c>
    </row>
    <row r="13" spans="1:9" s="2" customFormat="1" x14ac:dyDescent="0.3">
      <c r="A13" s="9"/>
      <c r="B13" s="2" t="s">
        <v>10</v>
      </c>
      <c r="D13" s="6">
        <f>49%+24%</f>
        <v>0.73</v>
      </c>
      <c r="E13" s="6">
        <f>31%+52%</f>
        <v>0.83000000000000007</v>
      </c>
      <c r="F13" s="6">
        <f>41%+44%</f>
        <v>0.85</v>
      </c>
      <c r="G13" s="6">
        <f>57%+17%</f>
        <v>0.74</v>
      </c>
      <c r="H13" s="6">
        <f>19%+54%</f>
        <v>0.73</v>
      </c>
      <c r="I13" s="6">
        <f>18%+53%</f>
        <v>0.71</v>
      </c>
    </row>
    <row r="14" spans="1:9" s="2" customFormat="1" x14ac:dyDescent="0.3"/>
    <row r="15" spans="1:9" s="2" customFormat="1" x14ac:dyDescent="0.3"/>
    <row r="16" spans="1:9" s="2" customFormat="1" x14ac:dyDescent="0.3"/>
    <row r="17" spans="3:13" s="2" customFormat="1" x14ac:dyDescent="0.3">
      <c r="C17" s="12"/>
      <c r="D17" s="13"/>
      <c r="E17" s="14"/>
      <c r="F17" s="15"/>
      <c r="G17" s="15"/>
      <c r="H17" s="15"/>
      <c r="I17" s="15"/>
      <c r="J17" s="15"/>
      <c r="K17" s="15"/>
      <c r="L17" s="12"/>
      <c r="M17" s="12"/>
    </row>
    <row r="18" spans="3:13" s="2" customFormat="1" x14ac:dyDescent="0.3">
      <c r="C18" s="12"/>
      <c r="D18" s="15"/>
      <c r="E18" s="19">
        <v>1</v>
      </c>
      <c r="F18" s="19">
        <v>3</v>
      </c>
      <c r="G18" s="19">
        <v>2</v>
      </c>
      <c r="H18" s="19">
        <v>0.33333333333333331</v>
      </c>
      <c r="I18" s="19">
        <v>3</v>
      </c>
      <c r="J18" s="19">
        <v>0.25</v>
      </c>
      <c r="K18" s="19">
        <v>0.2</v>
      </c>
      <c r="L18" s="12"/>
      <c r="M18" s="12"/>
    </row>
    <row r="19" spans="3:13" s="2" customFormat="1" x14ac:dyDescent="0.3">
      <c r="C19" s="12"/>
      <c r="D19" s="15"/>
      <c r="E19" s="19">
        <v>0.33333333333333331</v>
      </c>
      <c r="F19" s="19">
        <v>1</v>
      </c>
      <c r="G19" s="19">
        <v>0.5</v>
      </c>
      <c r="H19" s="19">
        <v>0.25</v>
      </c>
      <c r="I19" s="19">
        <v>0.5</v>
      </c>
      <c r="J19" s="19">
        <v>0.2</v>
      </c>
      <c r="K19" s="19">
        <v>0.2</v>
      </c>
      <c r="L19" s="12"/>
      <c r="M19" s="12"/>
    </row>
    <row r="20" spans="3:13" s="2" customFormat="1" x14ac:dyDescent="0.3">
      <c r="C20" s="12"/>
      <c r="D20" s="15"/>
      <c r="E20" s="19">
        <v>0.5</v>
      </c>
      <c r="F20" s="19">
        <v>2</v>
      </c>
      <c r="G20" s="19">
        <v>1</v>
      </c>
      <c r="H20" s="19">
        <v>0.25</v>
      </c>
      <c r="I20" s="19">
        <v>2</v>
      </c>
      <c r="J20" s="19">
        <v>0.25</v>
      </c>
      <c r="K20" s="19">
        <v>0.2</v>
      </c>
      <c r="L20" s="12"/>
      <c r="M20" s="12"/>
    </row>
    <row r="21" spans="3:13" s="2" customFormat="1" x14ac:dyDescent="0.3">
      <c r="C21" s="12"/>
      <c r="D21" s="15"/>
      <c r="E21" s="19">
        <v>3</v>
      </c>
      <c r="F21" s="19">
        <v>4</v>
      </c>
      <c r="G21" s="19">
        <v>4</v>
      </c>
      <c r="H21" s="19">
        <v>1</v>
      </c>
      <c r="I21" s="19">
        <v>4</v>
      </c>
      <c r="J21" s="19">
        <v>2</v>
      </c>
      <c r="K21" s="19">
        <v>0.5</v>
      </c>
      <c r="L21" s="12"/>
      <c r="M21" s="12"/>
    </row>
    <row r="22" spans="3:13" x14ac:dyDescent="0.3">
      <c r="C22" s="16"/>
      <c r="D22" s="15"/>
      <c r="E22" s="19">
        <v>0.33333333333333331</v>
      </c>
      <c r="F22" s="19">
        <v>2</v>
      </c>
      <c r="G22" s="19">
        <v>0.5</v>
      </c>
      <c r="H22" s="19">
        <v>0.25</v>
      </c>
      <c r="I22" s="19">
        <v>1</v>
      </c>
      <c r="J22" s="19">
        <v>0.25</v>
      </c>
      <c r="K22" s="19">
        <v>0.2</v>
      </c>
      <c r="L22" s="16"/>
      <c r="M22" s="16"/>
    </row>
    <row r="23" spans="3:13" x14ac:dyDescent="0.3">
      <c r="C23" s="16"/>
      <c r="D23" s="15"/>
      <c r="E23" s="19">
        <v>4</v>
      </c>
      <c r="F23" s="19">
        <v>5</v>
      </c>
      <c r="G23" s="19">
        <v>4</v>
      </c>
      <c r="H23" s="19">
        <v>0.5</v>
      </c>
      <c r="I23" s="19">
        <v>4</v>
      </c>
      <c r="J23" s="19">
        <v>1</v>
      </c>
      <c r="K23" s="19">
        <v>0.5</v>
      </c>
      <c r="L23" s="16"/>
      <c r="M23" s="16"/>
    </row>
    <row r="24" spans="3:13" x14ac:dyDescent="0.3">
      <c r="C24" s="16"/>
      <c r="D24" s="15"/>
      <c r="E24" s="19">
        <v>5</v>
      </c>
      <c r="F24" s="19">
        <v>5</v>
      </c>
      <c r="G24" s="19">
        <v>5</v>
      </c>
      <c r="H24" s="19">
        <v>2</v>
      </c>
      <c r="I24" s="19">
        <v>5</v>
      </c>
      <c r="J24" s="19">
        <v>2</v>
      </c>
      <c r="K24" s="19">
        <v>1</v>
      </c>
      <c r="L24" s="16"/>
      <c r="M24" s="16"/>
    </row>
    <row r="25" spans="3:13" x14ac:dyDescent="0.3">
      <c r="C25" s="16"/>
      <c r="D25" s="16" t="s">
        <v>19</v>
      </c>
      <c r="E25" s="17">
        <f>SUM(E18:E24)</f>
        <v>14.166666666666666</v>
      </c>
      <c r="F25" s="17">
        <f>SUM(F18:F24)</f>
        <v>22</v>
      </c>
      <c r="G25" s="18">
        <f>SUM(G18:G24)</f>
        <v>17</v>
      </c>
      <c r="H25" s="18">
        <f>SUM(H18:H24)</f>
        <v>4.583333333333333</v>
      </c>
      <c r="I25" s="18">
        <f>SUM(I18:I24)</f>
        <v>19.5</v>
      </c>
      <c r="J25" s="17">
        <f>SUM(J18:J24)</f>
        <v>5.95</v>
      </c>
      <c r="K25" s="17">
        <f>SUM(K18:K24)</f>
        <v>2.8</v>
      </c>
      <c r="L25" s="16"/>
      <c r="M25" s="16"/>
    </row>
    <row r="26" spans="3:13" x14ac:dyDescent="0.3">
      <c r="G26" s="2"/>
      <c r="H26" s="2"/>
      <c r="I26" s="2"/>
    </row>
    <row r="28" spans="3:13" x14ac:dyDescent="0.3">
      <c r="D28" s="13"/>
      <c r="E28" s="14"/>
      <c r="F28" s="15"/>
      <c r="G28" s="15"/>
      <c r="H28" s="15"/>
      <c r="I28" s="15"/>
      <c r="J28" s="15"/>
      <c r="K28" s="15"/>
      <c r="L28" s="1" t="s">
        <v>21</v>
      </c>
    </row>
    <row r="29" spans="3:13" x14ac:dyDescent="0.3">
      <c r="D29" s="15"/>
      <c r="E29" s="19">
        <f>1/E25</f>
        <v>7.0588235294117646E-2</v>
      </c>
      <c r="F29" s="19">
        <f>3/F25</f>
        <v>0.13636363636363635</v>
      </c>
      <c r="G29" s="19">
        <f>2/G25</f>
        <v>0.11764705882352941</v>
      </c>
      <c r="H29" s="19">
        <f>0.333333333333333/H25</f>
        <v>7.2727272727272654E-2</v>
      </c>
      <c r="I29" s="19">
        <f>3/I25</f>
        <v>0.15384615384615385</v>
      </c>
      <c r="J29" s="19">
        <f>0.25/J25</f>
        <v>4.2016806722689072E-2</v>
      </c>
      <c r="K29" s="19">
        <f>0.2/K25</f>
        <v>7.1428571428571438E-2</v>
      </c>
      <c r="L29" s="20">
        <f>AVERAGE(E29:K29)</f>
        <v>9.4945390743710043E-2</v>
      </c>
    </row>
    <row r="30" spans="3:13" x14ac:dyDescent="0.3">
      <c r="D30" s="15"/>
      <c r="E30" s="19">
        <f>0.333333333333333/E25</f>
        <v>2.3529411764705858E-2</v>
      </c>
      <c r="F30" s="19">
        <f>1/F25</f>
        <v>4.5454545454545456E-2</v>
      </c>
      <c r="G30" s="19">
        <f>0.5/G25</f>
        <v>2.9411764705882353E-2</v>
      </c>
      <c r="H30" s="19">
        <f>0.25/H25</f>
        <v>5.454545454545455E-2</v>
      </c>
      <c r="I30" s="19">
        <f>0.5/I25</f>
        <v>2.564102564102564E-2</v>
      </c>
      <c r="J30" s="19">
        <f>0.2/J25</f>
        <v>3.3613445378151259E-2</v>
      </c>
      <c r="K30" s="19">
        <f>0.2/K25</f>
        <v>7.1428571428571438E-2</v>
      </c>
      <c r="L30" s="20">
        <f>AVERAGE(E30:K30)</f>
        <v>4.0517745559762355E-2</v>
      </c>
    </row>
    <row r="31" spans="3:13" x14ac:dyDescent="0.3">
      <c r="D31" s="15"/>
      <c r="E31" s="19">
        <f>0.5/E25</f>
        <v>3.5294117647058823E-2</v>
      </c>
      <c r="F31" s="19">
        <f>2/F25</f>
        <v>9.0909090909090912E-2</v>
      </c>
      <c r="G31" s="19">
        <f>1/G25</f>
        <v>5.8823529411764705E-2</v>
      </c>
      <c r="H31" s="19">
        <f>0.25/H25</f>
        <v>5.454545454545455E-2</v>
      </c>
      <c r="I31" s="19">
        <f>2/I25</f>
        <v>0.10256410256410256</v>
      </c>
      <c r="J31" s="19">
        <f>0.25/J25</f>
        <v>4.2016806722689072E-2</v>
      </c>
      <c r="K31" s="19">
        <f>0.2/K25</f>
        <v>7.1428571428571438E-2</v>
      </c>
      <c r="L31" s="20">
        <f>AVERAGE(E31:K31)</f>
        <v>6.5083096175533164E-2</v>
      </c>
    </row>
    <row r="32" spans="3:13" x14ac:dyDescent="0.3">
      <c r="D32" s="15"/>
      <c r="E32" s="19">
        <f>3/E25</f>
        <v>0.21176470588235294</v>
      </c>
      <c r="F32" s="19">
        <f>4/F25</f>
        <v>0.18181818181818182</v>
      </c>
      <c r="G32" s="19">
        <f>4/G25</f>
        <v>0.23529411764705882</v>
      </c>
      <c r="H32" s="19">
        <f>1/H25</f>
        <v>0.2181818181818182</v>
      </c>
      <c r="I32" s="19">
        <f>4/I25</f>
        <v>0.20512820512820512</v>
      </c>
      <c r="J32" s="19">
        <f>2/J25</f>
        <v>0.33613445378151258</v>
      </c>
      <c r="K32" s="19">
        <f>0.5/K25</f>
        <v>0.17857142857142858</v>
      </c>
      <c r="L32" s="20">
        <f>AVERAGE(E32:K32)</f>
        <v>0.22384184443007973</v>
      </c>
    </row>
    <row r="33" spans="4:14" x14ac:dyDescent="0.3">
      <c r="D33" s="15"/>
      <c r="E33" s="19">
        <f>0.333333333333333/E25</f>
        <v>2.3529411764705858E-2</v>
      </c>
      <c r="F33" s="19">
        <f>2/F25</f>
        <v>9.0909090909090912E-2</v>
      </c>
      <c r="G33" s="19">
        <f>0.5/G25</f>
        <v>2.9411764705882353E-2</v>
      </c>
      <c r="H33" s="19">
        <f>0.25/H25</f>
        <v>5.454545454545455E-2</v>
      </c>
      <c r="I33" s="19">
        <f>1/I25</f>
        <v>5.128205128205128E-2</v>
      </c>
      <c r="J33" s="19">
        <f>0.25/J25</f>
        <v>4.2016806722689072E-2</v>
      </c>
      <c r="K33" s="19">
        <f>0.2/K25</f>
        <v>7.1428571428571438E-2</v>
      </c>
      <c r="L33" s="20">
        <f>AVERAGE(E33:K33)</f>
        <v>5.1874735908349352E-2</v>
      </c>
    </row>
    <row r="34" spans="4:14" x14ac:dyDescent="0.3">
      <c r="D34" s="15"/>
      <c r="E34" s="19">
        <f>4/E25</f>
        <v>0.28235294117647058</v>
      </c>
      <c r="F34" s="19">
        <f>5/F25</f>
        <v>0.22727272727272727</v>
      </c>
      <c r="G34" s="19">
        <f>4/G25</f>
        <v>0.23529411764705882</v>
      </c>
      <c r="H34" s="19">
        <f>0.5/H25</f>
        <v>0.1090909090909091</v>
      </c>
      <c r="I34" s="19">
        <f>4/I25</f>
        <v>0.20512820512820512</v>
      </c>
      <c r="J34" s="19">
        <f>1/J25</f>
        <v>0.16806722689075629</v>
      </c>
      <c r="K34" s="19">
        <f>0.5/K25</f>
        <v>0.17857142857142858</v>
      </c>
      <c r="L34" s="20">
        <f>AVERAGE(E34:K34)</f>
        <v>0.2008253651110794</v>
      </c>
    </row>
    <row r="35" spans="4:14" x14ac:dyDescent="0.3">
      <c r="D35" s="15"/>
      <c r="E35" s="19">
        <f>5/E25</f>
        <v>0.35294117647058826</v>
      </c>
      <c r="F35" s="19">
        <f>5/F25</f>
        <v>0.22727272727272727</v>
      </c>
      <c r="G35" s="19">
        <f>5/G25</f>
        <v>0.29411764705882354</v>
      </c>
      <c r="H35" s="19">
        <f>2/H25</f>
        <v>0.4363636363636364</v>
      </c>
      <c r="I35" s="19">
        <f>5/I25</f>
        <v>0.25641025641025639</v>
      </c>
      <c r="J35" s="19">
        <f>2/J25</f>
        <v>0.33613445378151258</v>
      </c>
      <c r="K35" s="19">
        <f>1/K25</f>
        <v>0.35714285714285715</v>
      </c>
      <c r="L35" s="20">
        <f>AVERAGE(E35:K35)</f>
        <v>0.32291182207148589</v>
      </c>
    </row>
    <row r="43" spans="4:14" x14ac:dyDescent="0.3">
      <c r="E43" s="13"/>
      <c r="F43" s="14"/>
      <c r="G43" s="15"/>
      <c r="H43" s="15"/>
      <c r="I43" s="15"/>
      <c r="J43" s="15"/>
      <c r="K43" s="15"/>
      <c r="L43" s="15"/>
      <c r="M43" s="1" t="s">
        <v>22</v>
      </c>
    </row>
    <row r="44" spans="4:14" x14ac:dyDescent="0.3">
      <c r="E44" s="15"/>
      <c r="F44" s="19">
        <f>1*L29</f>
        <v>9.4945390743710043E-2</v>
      </c>
      <c r="G44" s="19">
        <f>3*L30</f>
        <v>0.12155323667928707</v>
      </c>
      <c r="H44" s="19">
        <f>2*L31</f>
        <v>0.13016619235106633</v>
      </c>
      <c r="I44" s="19">
        <f>0.333333333333333*L32</f>
        <v>7.4613948143359837E-2</v>
      </c>
      <c r="J44" s="19">
        <f>3*L33</f>
        <v>0.15562420772504806</v>
      </c>
      <c r="K44" s="19">
        <f>0.25*L34</f>
        <v>5.020634127776985E-2</v>
      </c>
      <c r="L44" s="19">
        <f>0.2*L35</f>
        <v>6.4582364414297183E-2</v>
      </c>
      <c r="M44" s="20">
        <f>SUM(F44:L44)</f>
        <v>0.69169168133453829</v>
      </c>
      <c r="N44" s="1">
        <f>M44/L29</f>
        <v>7.285152822232833</v>
      </c>
    </row>
    <row r="45" spans="4:14" x14ac:dyDescent="0.3">
      <c r="E45" s="15"/>
      <c r="F45" s="19">
        <f>0.333333333333333*L29</f>
        <v>3.1648463581236651E-2</v>
      </c>
      <c r="G45" s="19">
        <f>1*L30</f>
        <v>4.0517745559762355E-2</v>
      </c>
      <c r="H45" s="19">
        <f>0.5*L31</f>
        <v>3.2541548087766582E-2</v>
      </c>
      <c r="I45" s="19">
        <f>0.25*L32</f>
        <v>5.5960461107519933E-2</v>
      </c>
      <c r="J45" s="19">
        <f>0.5*L33</f>
        <v>2.5937367954174676E-2</v>
      </c>
      <c r="K45" s="19">
        <f>0.2*L34</f>
        <v>4.0165073022215884E-2</v>
      </c>
      <c r="L45" s="19">
        <f>0.2*L35</f>
        <v>6.4582364414297183E-2</v>
      </c>
      <c r="M45" s="20">
        <f>SUM(F45:L45)</f>
        <v>0.29135302372697325</v>
      </c>
      <c r="N45" s="20">
        <f>M45/L30</f>
        <v>7.1907511067523986</v>
      </c>
    </row>
    <row r="46" spans="4:14" x14ac:dyDescent="0.3">
      <c r="E46" s="15"/>
      <c r="F46" s="19">
        <f>0.5*L29</f>
        <v>4.7472695371855021E-2</v>
      </c>
      <c r="G46" s="19">
        <f>2*L30</f>
        <v>8.1035491119524711E-2</v>
      </c>
      <c r="H46" s="19">
        <f>1*L31</f>
        <v>6.5083096175533164E-2</v>
      </c>
      <c r="I46" s="19">
        <f>0.25*L32</f>
        <v>5.5960461107519933E-2</v>
      </c>
      <c r="J46" s="19">
        <f>2*L33</f>
        <v>0.1037494718166987</v>
      </c>
      <c r="K46" s="19">
        <f>0.25*L34</f>
        <v>5.020634127776985E-2</v>
      </c>
      <c r="L46" s="19">
        <f>0.2*L35</f>
        <v>6.4582364414297183E-2</v>
      </c>
      <c r="M46" s="20">
        <f>SUM(F46:L46)</f>
        <v>0.4680899212831986</v>
      </c>
      <c r="N46" s="1">
        <f>M46/L31</f>
        <v>7.1921888906565066</v>
      </c>
    </row>
    <row r="47" spans="4:14" x14ac:dyDescent="0.3">
      <c r="E47" s="15"/>
      <c r="F47" s="19">
        <f>3*L29</f>
        <v>0.28483617223113011</v>
      </c>
      <c r="G47" s="19">
        <f>4*L30</f>
        <v>0.16207098223904942</v>
      </c>
      <c r="H47" s="19">
        <f>4*L31</f>
        <v>0.26033238470213266</v>
      </c>
      <c r="I47" s="19">
        <f>1*L32</f>
        <v>0.22384184443007973</v>
      </c>
      <c r="J47" s="19">
        <f>4*L33</f>
        <v>0.20749894363339741</v>
      </c>
      <c r="K47" s="19">
        <f>2*L34</f>
        <v>0.4016507302221588</v>
      </c>
      <c r="L47" s="19">
        <f>0.5*L35</f>
        <v>0.16145591103574294</v>
      </c>
      <c r="M47" s="20">
        <f>SUM(F47:L47)</f>
        <v>1.7016869684936911</v>
      </c>
      <c r="N47" s="1">
        <f>M47/L32</f>
        <v>7.6021843584533091</v>
      </c>
    </row>
    <row r="48" spans="4:14" x14ac:dyDescent="0.3">
      <c r="E48" s="15"/>
      <c r="F48" s="19">
        <f>0.333333333333333*L29</f>
        <v>3.1648463581236651E-2</v>
      </c>
      <c r="G48" s="19">
        <f>2*L30</f>
        <v>8.1035491119524711E-2</v>
      </c>
      <c r="H48" s="19">
        <f>0.5*L31</f>
        <v>3.2541548087766582E-2</v>
      </c>
      <c r="I48" s="19">
        <f>0.25*L32</f>
        <v>5.5960461107519933E-2</v>
      </c>
      <c r="J48" s="19">
        <f>1*L33</f>
        <v>5.1874735908349352E-2</v>
      </c>
      <c r="K48" s="19">
        <f>0.25*L34</f>
        <v>5.020634127776985E-2</v>
      </c>
      <c r="L48" s="19">
        <f>0.2*L35</f>
        <v>6.4582364414297183E-2</v>
      </c>
      <c r="M48" s="20">
        <f>SUM(F48:L48)</f>
        <v>0.36784940549646428</v>
      </c>
      <c r="N48" s="1">
        <f>M48/L33</f>
        <v>7.0911089773328007</v>
      </c>
    </row>
    <row r="49" spans="5:17" x14ac:dyDescent="0.3">
      <c r="E49" s="15"/>
      <c r="F49" s="19">
        <f>4*L29</f>
        <v>0.37978156297484017</v>
      </c>
      <c r="G49" s="19">
        <f>5*L30</f>
        <v>0.20258872779881176</v>
      </c>
      <c r="H49" s="19">
        <f>4*L31</f>
        <v>0.26033238470213266</v>
      </c>
      <c r="I49" s="19">
        <f>0.5*L32</f>
        <v>0.11192092221503987</v>
      </c>
      <c r="J49" s="19">
        <f>4*L33</f>
        <v>0.20749894363339741</v>
      </c>
      <c r="K49" s="19">
        <f>1*L34</f>
        <v>0.2008253651110794</v>
      </c>
      <c r="L49" s="19">
        <f>0.5*L35</f>
        <v>0.16145591103574294</v>
      </c>
      <c r="M49" s="20">
        <f>SUM(F49:L49)</f>
        <v>1.5244038174710441</v>
      </c>
      <c r="N49" s="1">
        <f>M49/L34</f>
        <v>7.5906936189453678</v>
      </c>
    </row>
    <row r="50" spans="5:17" x14ac:dyDescent="0.3">
      <c r="E50" s="15"/>
      <c r="F50" s="19">
        <f>5*L29</f>
        <v>0.47472695371855023</v>
      </c>
      <c r="G50" s="19">
        <f>5*L30</f>
        <v>0.20258872779881176</v>
      </c>
      <c r="H50" s="19">
        <f>5*L31</f>
        <v>0.32541548087766581</v>
      </c>
      <c r="I50" s="19">
        <f>2*L32</f>
        <v>0.44768368886015947</v>
      </c>
      <c r="J50" s="19">
        <f>5*L33</f>
        <v>0.25937367954174678</v>
      </c>
      <c r="K50" s="19">
        <f>2*L34</f>
        <v>0.4016507302221588</v>
      </c>
      <c r="L50" s="19">
        <f>1*L35</f>
        <v>0.32291182207148589</v>
      </c>
      <c r="M50" s="20">
        <f>SUM(F50:L50)</f>
        <v>2.4343510830905788</v>
      </c>
      <c r="N50" s="1">
        <f>M50/L35</f>
        <v>7.5387487131135904</v>
      </c>
      <c r="P50" s="1" t="s">
        <v>24</v>
      </c>
      <c r="Q50" s="1">
        <f>(N51-7)/(7-1)</f>
        <v>5.9305440178257417E-2</v>
      </c>
    </row>
    <row r="51" spans="5:17" x14ac:dyDescent="0.3">
      <c r="M51" s="1" t="s">
        <v>23</v>
      </c>
      <c r="N51" s="1">
        <f>AVERAGE(N44:N50)</f>
        <v>7.3558326410695445</v>
      </c>
      <c r="P51" s="1" t="s">
        <v>25</v>
      </c>
      <c r="Q51" s="1">
        <v>1.32</v>
      </c>
    </row>
    <row r="52" spans="5:17" x14ac:dyDescent="0.3">
      <c r="P52" s="1" t="s">
        <v>26</v>
      </c>
      <c r="Q52" s="1">
        <f>Q50/Q51</f>
        <v>4.4928363771407132E-2</v>
      </c>
    </row>
  </sheetData>
  <mergeCells count="6">
    <mergeCell ref="A1:G1"/>
    <mergeCell ref="A2:F2"/>
    <mergeCell ref="A4:F4"/>
    <mergeCell ref="A11:A13"/>
    <mergeCell ref="A6:A8"/>
    <mergeCell ref="A3:F3"/>
  </mergeCells>
  <phoneticPr fontId="1" type="noConversion"/>
  <hyperlinks>
    <hyperlink ref="A2" r:id="rId1" xr:uid="{42FA8584-46C5-471F-9103-8369CED8C66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85C4-5722-466A-98E1-BA0B062C8FA4}">
  <dimension ref="A1:W88"/>
  <sheetViews>
    <sheetView tabSelected="1" topLeftCell="G79" zoomScale="130" zoomScaleNormal="130" workbookViewId="0">
      <selection activeCell="K84" sqref="K84"/>
    </sheetView>
  </sheetViews>
  <sheetFormatPr defaultRowHeight="14" x14ac:dyDescent="0.3"/>
  <cols>
    <col min="1" max="1" width="8.6640625" style="24"/>
    <col min="2" max="5" width="10.5" style="24" bestFit="1" customWidth="1"/>
    <col min="6" max="6" width="10.4140625" style="24" bestFit="1" customWidth="1"/>
    <col min="7" max="7" width="10.5" style="24" bestFit="1" customWidth="1"/>
    <col min="8" max="16384" width="8.6640625" style="24"/>
  </cols>
  <sheetData>
    <row r="1" spans="1:23" x14ac:dyDescent="0.3">
      <c r="A1" s="23"/>
      <c r="B1" s="23"/>
      <c r="C1" s="23"/>
      <c r="D1" s="23"/>
      <c r="E1" s="23"/>
      <c r="F1" s="23"/>
      <c r="G1" s="23"/>
    </row>
    <row r="2" spans="1:23" x14ac:dyDescent="0.3">
      <c r="A2" s="25"/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  <c r="G2" s="26" t="s">
        <v>32</v>
      </c>
      <c r="N2" s="24" t="s">
        <v>21</v>
      </c>
    </row>
    <row r="3" spans="1:23" x14ac:dyDescent="0.3">
      <c r="A3" s="26" t="s">
        <v>27</v>
      </c>
      <c r="B3" s="27">
        <v>1</v>
      </c>
      <c r="C3" s="27">
        <v>2</v>
      </c>
      <c r="D3" s="27">
        <v>3</v>
      </c>
      <c r="E3" s="27">
        <v>2</v>
      </c>
      <c r="F3" s="27">
        <v>3</v>
      </c>
      <c r="G3" s="27">
        <v>4</v>
      </c>
      <c r="H3" s="24">
        <f>B3/B9</f>
        <v>0.34285714285714286</v>
      </c>
      <c r="I3" s="24">
        <f>C3/C9</f>
        <v>0.375</v>
      </c>
      <c r="J3" s="24">
        <f>D3/D9</f>
        <v>0.33962264150943394</v>
      </c>
      <c r="K3" s="24">
        <f>E3/E9</f>
        <v>0.36363636363636365</v>
      </c>
      <c r="L3" s="32">
        <f>F3/F9</f>
        <v>0.25</v>
      </c>
      <c r="M3" s="32">
        <f>G3/G9</f>
        <v>0.29629629629629628</v>
      </c>
      <c r="N3" s="32">
        <f>AVERAGE(H3:M3)</f>
        <v>0.32790207404987282</v>
      </c>
    </row>
    <row r="4" spans="1:23" x14ac:dyDescent="0.3">
      <c r="A4" s="26" t="s">
        <v>28</v>
      </c>
      <c r="B4" s="27">
        <v>0.5</v>
      </c>
      <c r="C4" s="27">
        <v>1</v>
      </c>
      <c r="D4" s="27">
        <v>2</v>
      </c>
      <c r="E4" s="27">
        <v>1</v>
      </c>
      <c r="F4" s="27">
        <v>2</v>
      </c>
      <c r="G4" s="27">
        <v>3</v>
      </c>
      <c r="H4" s="24">
        <f>B4/B9</f>
        <v>0.17142857142857143</v>
      </c>
      <c r="I4" s="24">
        <f>C4/C9</f>
        <v>0.1875</v>
      </c>
      <c r="J4" s="24">
        <f>D4/D9</f>
        <v>0.22641509433962262</v>
      </c>
      <c r="K4" s="24">
        <f>E4/E9</f>
        <v>0.18181818181818182</v>
      </c>
      <c r="L4" s="32">
        <f>F4/F9</f>
        <v>0.16666666666666666</v>
      </c>
      <c r="M4" s="32">
        <f>G4/G9</f>
        <v>0.22222222222222221</v>
      </c>
      <c r="N4" s="32">
        <f>AVERAGE(H4:M4)</f>
        <v>0.19267512274587748</v>
      </c>
    </row>
    <row r="5" spans="1:23" x14ac:dyDescent="0.3">
      <c r="A5" s="26" t="s">
        <v>29</v>
      </c>
      <c r="B5" s="27">
        <v>0.33333333333333331</v>
      </c>
      <c r="C5" s="27">
        <v>0.5</v>
      </c>
      <c r="D5" s="27">
        <v>1</v>
      </c>
      <c r="E5" s="27">
        <v>0.5</v>
      </c>
      <c r="F5" s="27">
        <v>2</v>
      </c>
      <c r="G5" s="27">
        <v>3</v>
      </c>
      <c r="H5" s="24">
        <f>B5/B9</f>
        <v>0.11428571428571428</v>
      </c>
      <c r="I5" s="24">
        <f>C5/C9</f>
        <v>9.375E-2</v>
      </c>
      <c r="J5" s="24">
        <f>D5/D9</f>
        <v>0.11320754716981131</v>
      </c>
      <c r="K5" s="24">
        <f>E5/E9</f>
        <v>9.0909090909090912E-2</v>
      </c>
      <c r="L5" s="32">
        <f>F5/F9</f>
        <v>0.16666666666666666</v>
      </c>
      <c r="M5" s="32">
        <f>G5/G9</f>
        <v>0.22222222222222221</v>
      </c>
      <c r="N5" s="32">
        <f>AVERAGE(H5:M5)</f>
        <v>0.13350687354225088</v>
      </c>
    </row>
    <row r="6" spans="1:23" x14ac:dyDescent="0.3">
      <c r="A6" s="26" t="s">
        <v>30</v>
      </c>
      <c r="B6" s="27">
        <v>0.5</v>
      </c>
      <c r="C6" s="27">
        <v>1</v>
      </c>
      <c r="D6" s="27">
        <v>2</v>
      </c>
      <c r="E6" s="27">
        <v>1</v>
      </c>
      <c r="F6" s="27">
        <v>2</v>
      </c>
      <c r="G6" s="27">
        <v>2</v>
      </c>
      <c r="H6" s="24">
        <f>B6/B9</f>
        <v>0.17142857142857143</v>
      </c>
      <c r="I6" s="24">
        <f>C6/C9</f>
        <v>0.1875</v>
      </c>
      <c r="J6" s="24">
        <f>D6/D9</f>
        <v>0.22641509433962262</v>
      </c>
      <c r="K6" s="24">
        <f>E6/E9</f>
        <v>0.18181818181818182</v>
      </c>
      <c r="L6" s="32">
        <f>F6/F9</f>
        <v>0.16666666666666666</v>
      </c>
      <c r="M6" s="32">
        <f>G6/G9</f>
        <v>0.14814814814814814</v>
      </c>
      <c r="N6" s="32">
        <f>AVERAGE(H6:M6)</f>
        <v>0.1803294437335318</v>
      </c>
    </row>
    <row r="7" spans="1:23" x14ac:dyDescent="0.3">
      <c r="A7" s="26" t="s">
        <v>31</v>
      </c>
      <c r="B7" s="27">
        <v>0.33333333333333331</v>
      </c>
      <c r="C7" s="27">
        <v>0.5</v>
      </c>
      <c r="D7" s="27">
        <v>0.5</v>
      </c>
      <c r="E7" s="27">
        <v>0.5</v>
      </c>
      <c r="F7" s="27">
        <v>1</v>
      </c>
      <c r="G7" s="27">
        <v>0.5</v>
      </c>
      <c r="H7" s="24">
        <f>B7/B9</f>
        <v>0.11428571428571428</v>
      </c>
      <c r="I7" s="24">
        <f>C7/C9</f>
        <v>9.375E-2</v>
      </c>
      <c r="J7" s="24">
        <f>D7/D9</f>
        <v>5.6603773584905655E-2</v>
      </c>
      <c r="K7" s="24">
        <f>E7/E9</f>
        <v>9.0909090909090912E-2</v>
      </c>
      <c r="L7" s="32">
        <f>F7/F9</f>
        <v>8.3333333333333329E-2</v>
      </c>
      <c r="M7" s="32">
        <f>G7/G9</f>
        <v>3.7037037037037035E-2</v>
      </c>
      <c r="N7" s="32">
        <f>AVERAGE(H7:M7)</f>
        <v>7.9319824858346863E-2</v>
      </c>
    </row>
    <row r="8" spans="1:23" x14ac:dyDescent="0.3">
      <c r="A8" s="26" t="s">
        <v>32</v>
      </c>
      <c r="B8" s="27">
        <v>0.25</v>
      </c>
      <c r="C8" s="27">
        <v>0.33333333333333331</v>
      </c>
      <c r="D8" s="27">
        <v>0.33333333333333331</v>
      </c>
      <c r="E8" s="27">
        <f>1/2</f>
        <v>0.5</v>
      </c>
      <c r="F8" s="27">
        <v>2</v>
      </c>
      <c r="G8" s="27">
        <v>1</v>
      </c>
      <c r="H8" s="24">
        <f>B8/B9</f>
        <v>8.5714285714285715E-2</v>
      </c>
      <c r="I8" s="24">
        <f>C8/C9</f>
        <v>6.25E-2</v>
      </c>
      <c r="J8" s="24">
        <f>D8/D9</f>
        <v>3.7735849056603772E-2</v>
      </c>
      <c r="K8" s="24">
        <f>E8/E9</f>
        <v>9.0909090909090912E-2</v>
      </c>
      <c r="L8" s="32">
        <f>F8/F9</f>
        <v>0.16666666666666666</v>
      </c>
      <c r="M8" s="32">
        <f>G8/G9</f>
        <v>7.407407407407407E-2</v>
      </c>
      <c r="N8" s="32">
        <f>AVERAGE(H8:M8)</f>
        <v>8.6266661070120196E-2</v>
      </c>
    </row>
    <row r="9" spans="1:23" x14ac:dyDescent="0.3">
      <c r="A9" s="26" t="s">
        <v>19</v>
      </c>
      <c r="B9" s="27">
        <f>SUM(B3:B8)</f>
        <v>2.9166666666666665</v>
      </c>
      <c r="C9" s="27">
        <f>SUM(C3:C8)</f>
        <v>5.333333333333333</v>
      </c>
      <c r="D9" s="27">
        <f>SUM(D3:D8)</f>
        <v>8.8333333333333339</v>
      </c>
      <c r="E9" s="27">
        <f>SUM(E3:E8)</f>
        <v>5.5</v>
      </c>
      <c r="F9" s="27">
        <f>SUM(F3:F8)</f>
        <v>12</v>
      </c>
      <c r="G9" s="27">
        <f>SUM(G3:G8)</f>
        <v>13.5</v>
      </c>
      <c r="N9" s="32"/>
      <c r="V9" s="32"/>
      <c r="W9" s="32"/>
    </row>
    <row r="10" spans="1:23" x14ac:dyDescent="0.3">
      <c r="A10" s="26"/>
      <c r="B10" s="27"/>
      <c r="C10" s="27"/>
      <c r="D10" s="27"/>
      <c r="E10" s="27"/>
      <c r="F10" s="27"/>
      <c r="G10" s="27"/>
    </row>
    <row r="11" spans="1:23" x14ac:dyDescent="0.3">
      <c r="A11" s="26"/>
      <c r="B11" s="27"/>
      <c r="C11" s="27"/>
      <c r="D11" s="27"/>
      <c r="E11" s="27"/>
      <c r="F11" s="27"/>
      <c r="G11" s="27"/>
    </row>
    <row r="12" spans="1:23" x14ac:dyDescent="0.3">
      <c r="A12" s="28"/>
      <c r="B12" s="28"/>
      <c r="C12" s="28"/>
      <c r="D12" s="28"/>
      <c r="E12" s="28"/>
      <c r="F12" s="28"/>
      <c r="G12" s="28"/>
    </row>
    <row r="13" spans="1:23" x14ac:dyDescent="0.3">
      <c r="A13" s="29"/>
      <c r="B13" s="29"/>
      <c r="C13" s="29"/>
      <c r="D13" s="29"/>
      <c r="E13" s="29"/>
      <c r="F13" s="29"/>
      <c r="G13" s="29"/>
    </row>
    <row r="14" spans="1:23" x14ac:dyDescent="0.3">
      <c r="A14" s="25"/>
      <c r="B14" s="26" t="s">
        <v>27</v>
      </c>
      <c r="C14" s="26" t="s">
        <v>28</v>
      </c>
      <c r="D14" s="26" t="s">
        <v>29</v>
      </c>
      <c r="E14" s="26" t="s">
        <v>30</v>
      </c>
      <c r="F14" s="26" t="s">
        <v>31</v>
      </c>
      <c r="G14" s="26" t="s">
        <v>32</v>
      </c>
      <c r="N14" s="24" t="s">
        <v>21</v>
      </c>
    </row>
    <row r="15" spans="1:23" x14ac:dyDescent="0.3">
      <c r="A15" s="26" t="s">
        <v>27</v>
      </c>
      <c r="B15" s="27">
        <v>1</v>
      </c>
      <c r="C15" s="27">
        <v>0.33333333333333298</v>
      </c>
      <c r="D15" s="27">
        <v>0.5</v>
      </c>
      <c r="E15" s="27">
        <f>1/2</f>
        <v>0.5</v>
      </c>
      <c r="F15" s="27">
        <f>1/2</f>
        <v>0.5</v>
      </c>
      <c r="G15" s="27">
        <v>0.5</v>
      </c>
      <c r="H15" s="24">
        <f>B15/B21</f>
        <v>8.3333333333333329E-2</v>
      </c>
      <c r="I15" s="24">
        <f>C15/C21</f>
        <v>9.9999999999999908E-2</v>
      </c>
      <c r="J15" s="24">
        <f>D15/D21</f>
        <v>6.25E-2</v>
      </c>
      <c r="K15" s="24">
        <f>E15/E21</f>
        <v>7.6923076923076927E-2</v>
      </c>
      <c r="L15" s="24">
        <f>F15/F21</f>
        <v>7.6923076923076927E-2</v>
      </c>
      <c r="M15" s="24">
        <f>G15/G21</f>
        <v>6.25E-2</v>
      </c>
      <c r="N15" s="32">
        <f>AVERAGE(H15:M15)</f>
        <v>7.702991452991452E-2</v>
      </c>
    </row>
    <row r="16" spans="1:23" x14ac:dyDescent="0.3">
      <c r="A16" s="26" t="s">
        <v>28</v>
      </c>
      <c r="B16" s="27">
        <v>3</v>
      </c>
      <c r="C16" s="27">
        <v>1</v>
      </c>
      <c r="D16" s="27">
        <v>2</v>
      </c>
      <c r="E16" s="27">
        <v>2</v>
      </c>
      <c r="F16" s="27">
        <v>2</v>
      </c>
      <c r="G16" s="27">
        <v>2</v>
      </c>
      <c r="H16" s="24">
        <f>B16/B21</f>
        <v>0.25</v>
      </c>
      <c r="I16" s="24">
        <f>C16/C21</f>
        <v>0.30000000000000004</v>
      </c>
      <c r="J16" s="24">
        <f>D16/D21</f>
        <v>0.25</v>
      </c>
      <c r="K16" s="24">
        <f>E16/E21</f>
        <v>0.30769230769230771</v>
      </c>
      <c r="L16" s="24">
        <f>F16/F21</f>
        <v>0.30769230769230771</v>
      </c>
      <c r="M16" s="24">
        <f>G16/G21</f>
        <v>0.25</v>
      </c>
      <c r="N16" s="32">
        <f>AVERAGE(H16:M16)</f>
        <v>0.27756410256410258</v>
      </c>
    </row>
    <row r="17" spans="1:14" x14ac:dyDescent="0.3">
      <c r="A17" s="26" t="s">
        <v>29</v>
      </c>
      <c r="B17" s="27">
        <v>2</v>
      </c>
      <c r="C17" s="27">
        <v>0.5</v>
      </c>
      <c r="D17" s="27">
        <v>1</v>
      </c>
      <c r="E17" s="27">
        <v>0.5</v>
      </c>
      <c r="F17" s="27">
        <v>0.5</v>
      </c>
      <c r="G17" s="27">
        <v>2</v>
      </c>
      <c r="H17" s="24">
        <f>B17/B21</f>
        <v>0.16666666666666666</v>
      </c>
      <c r="I17" s="24">
        <f>C17/C21</f>
        <v>0.15000000000000002</v>
      </c>
      <c r="J17" s="24">
        <f>D17/D21</f>
        <v>0.125</v>
      </c>
      <c r="K17" s="24">
        <f>E17/E21</f>
        <v>7.6923076923076927E-2</v>
      </c>
      <c r="L17" s="24">
        <f>F17/F21</f>
        <v>7.6923076923076927E-2</v>
      </c>
      <c r="M17" s="24">
        <f>G17/G21</f>
        <v>0.25</v>
      </c>
      <c r="N17" s="32">
        <f t="shared" ref="N17:N20" si="0">AVERAGE(H17:M17)</f>
        <v>0.14091880341880339</v>
      </c>
    </row>
    <row r="18" spans="1:14" x14ac:dyDescent="0.3">
      <c r="A18" s="26" t="s">
        <v>30</v>
      </c>
      <c r="B18" s="27">
        <v>2</v>
      </c>
      <c r="C18" s="27">
        <f>1/2</f>
        <v>0.5</v>
      </c>
      <c r="D18" s="27">
        <v>2</v>
      </c>
      <c r="E18" s="27">
        <v>1</v>
      </c>
      <c r="F18" s="27">
        <v>2</v>
      </c>
      <c r="G18" s="27">
        <v>0.5</v>
      </c>
      <c r="H18" s="24">
        <f>B18/B21</f>
        <v>0.16666666666666666</v>
      </c>
      <c r="I18" s="24">
        <f>C18/C21</f>
        <v>0.15000000000000002</v>
      </c>
      <c r="J18" s="24">
        <f>D18/D21</f>
        <v>0.25</v>
      </c>
      <c r="K18" s="24">
        <f>E18/E21</f>
        <v>0.15384615384615385</v>
      </c>
      <c r="L18" s="24">
        <f>F18/F21</f>
        <v>0.30769230769230771</v>
      </c>
      <c r="M18" s="24">
        <f>G18/G21</f>
        <v>6.25E-2</v>
      </c>
      <c r="N18" s="32">
        <f>AVERAGE(H18:M18)</f>
        <v>0.18178418803418803</v>
      </c>
    </row>
    <row r="19" spans="1:14" x14ac:dyDescent="0.3">
      <c r="A19" s="26" t="s">
        <v>31</v>
      </c>
      <c r="B19" s="27">
        <v>2</v>
      </c>
      <c r="C19" s="27">
        <f>1/2</f>
        <v>0.5</v>
      </c>
      <c r="D19" s="27">
        <v>2</v>
      </c>
      <c r="E19" s="27">
        <v>0.5</v>
      </c>
      <c r="F19" s="27">
        <v>1</v>
      </c>
      <c r="G19" s="27">
        <v>2</v>
      </c>
      <c r="H19" s="24">
        <f>B19/B21</f>
        <v>0.16666666666666666</v>
      </c>
      <c r="I19" s="24">
        <f>C19/C21</f>
        <v>0.15000000000000002</v>
      </c>
      <c r="J19" s="24">
        <f>D19/D21</f>
        <v>0.25</v>
      </c>
      <c r="K19" s="24">
        <f>E19/E21</f>
        <v>7.6923076923076927E-2</v>
      </c>
      <c r="L19" s="24">
        <f>F19/F21</f>
        <v>0.15384615384615385</v>
      </c>
      <c r="M19" s="24">
        <f>G19/G21</f>
        <v>0.25</v>
      </c>
      <c r="N19" s="32">
        <f t="shared" si="0"/>
        <v>0.17457264957264954</v>
      </c>
    </row>
    <row r="20" spans="1:14" x14ac:dyDescent="0.3">
      <c r="A20" s="26" t="s">
        <v>32</v>
      </c>
      <c r="B20" s="27">
        <v>2</v>
      </c>
      <c r="C20" s="27">
        <v>0.5</v>
      </c>
      <c r="D20" s="27">
        <v>0.5</v>
      </c>
      <c r="E20" s="27">
        <v>2</v>
      </c>
      <c r="F20" s="27">
        <v>0.5</v>
      </c>
      <c r="G20" s="27">
        <v>1</v>
      </c>
      <c r="H20" s="24">
        <f>B20/B21</f>
        <v>0.16666666666666666</v>
      </c>
      <c r="I20" s="24">
        <f>C20/C21</f>
        <v>0.15000000000000002</v>
      </c>
      <c r="J20" s="24">
        <f>D20/D21</f>
        <v>6.25E-2</v>
      </c>
      <c r="K20" s="24">
        <f>E20/E21</f>
        <v>0.30769230769230771</v>
      </c>
      <c r="L20" s="24">
        <f>F20/F21</f>
        <v>7.6923076923076927E-2</v>
      </c>
      <c r="M20" s="24">
        <f>G20/G21</f>
        <v>0.125</v>
      </c>
      <c r="N20" s="32">
        <f t="shared" si="0"/>
        <v>0.14813034188034188</v>
      </c>
    </row>
    <row r="21" spans="1:14" x14ac:dyDescent="0.3">
      <c r="A21" s="26" t="s">
        <v>19</v>
      </c>
      <c r="B21" s="27">
        <f>SUM(B15:B20)</f>
        <v>12</v>
      </c>
      <c r="C21" s="27">
        <f>SUM(C15:C20)</f>
        <v>3.333333333333333</v>
      </c>
      <c r="D21" s="27">
        <f>SUM(D15:D20)</f>
        <v>8</v>
      </c>
      <c r="E21" s="27">
        <f>SUM(E15:E20)</f>
        <v>6.5</v>
      </c>
      <c r="F21" s="27">
        <f>SUM(F15:F20)</f>
        <v>6.5</v>
      </c>
      <c r="G21" s="27">
        <f>SUM(G15:G20)</f>
        <v>8</v>
      </c>
      <c r="N21" s="32"/>
    </row>
    <row r="22" spans="1:14" x14ac:dyDescent="0.3">
      <c r="A22" s="25"/>
      <c r="B22" s="25"/>
      <c r="C22" s="25"/>
      <c r="D22" s="25"/>
      <c r="E22" s="25"/>
      <c r="F22" s="25"/>
      <c r="G22" s="25"/>
    </row>
    <row r="23" spans="1:14" x14ac:dyDescent="0.3">
      <c r="A23" s="25"/>
      <c r="B23" s="25"/>
      <c r="C23" s="25"/>
      <c r="D23" s="25"/>
      <c r="E23" s="25"/>
      <c r="F23" s="25"/>
      <c r="G23" s="25"/>
    </row>
    <row r="24" spans="1:14" x14ac:dyDescent="0.3">
      <c r="A24" s="29"/>
      <c r="B24" s="29"/>
      <c r="C24" s="29"/>
      <c r="D24" s="29"/>
      <c r="E24" s="29"/>
      <c r="F24" s="29"/>
      <c r="G24" s="29"/>
    </row>
    <row r="25" spans="1:14" x14ac:dyDescent="0.3">
      <c r="A25" s="30"/>
      <c r="B25" s="26" t="s">
        <v>27</v>
      </c>
      <c r="C25" s="26" t="s">
        <v>28</v>
      </c>
      <c r="D25" s="26" t="s">
        <v>29</v>
      </c>
      <c r="E25" s="26" t="s">
        <v>30</v>
      </c>
      <c r="F25" s="26" t="s">
        <v>31</v>
      </c>
      <c r="G25" s="26" t="s">
        <v>32</v>
      </c>
      <c r="N25" s="24" t="s">
        <v>21</v>
      </c>
    </row>
    <row r="26" spans="1:14" x14ac:dyDescent="0.3">
      <c r="A26" s="26" t="s">
        <v>27</v>
      </c>
      <c r="B26" s="27">
        <v>1</v>
      </c>
      <c r="C26" s="27">
        <v>2</v>
      </c>
      <c r="D26" s="27">
        <f>1/3</f>
        <v>0.33333333333333331</v>
      </c>
      <c r="E26" s="27">
        <f>1/2</f>
        <v>0.5</v>
      </c>
      <c r="F26" s="27">
        <f>1/3</f>
        <v>0.33333333333333331</v>
      </c>
      <c r="G26" s="27">
        <v>0.5</v>
      </c>
      <c r="H26" s="24">
        <f>B26/B32</f>
        <v>8.6956521739130432E-2</v>
      </c>
      <c r="I26" s="24">
        <f t="shared" ref="I26:M26" si="1">C26/C32</f>
        <v>0.15384615384615385</v>
      </c>
      <c r="J26" s="24">
        <f t="shared" si="1"/>
        <v>0.10526315789473684</v>
      </c>
      <c r="K26" s="24">
        <f>E26/E32</f>
        <v>7.6923076923076927E-2</v>
      </c>
      <c r="L26" s="24">
        <f t="shared" si="1"/>
        <v>7.1428571428571438E-2</v>
      </c>
      <c r="M26" s="24">
        <f t="shared" si="1"/>
        <v>6.25E-2</v>
      </c>
      <c r="N26" s="32">
        <f>AVERAGE(H26:M26)</f>
        <v>9.281958030527826E-2</v>
      </c>
    </row>
    <row r="27" spans="1:14" x14ac:dyDescent="0.3">
      <c r="A27" s="26" t="s">
        <v>28</v>
      </c>
      <c r="B27" s="27">
        <v>0.5</v>
      </c>
      <c r="C27" s="27">
        <v>1</v>
      </c>
      <c r="D27" s="27">
        <v>0.33333333333333331</v>
      </c>
      <c r="E27" s="27">
        <v>0.5</v>
      </c>
      <c r="F27" s="27">
        <v>0.33333333333333331</v>
      </c>
      <c r="G27" s="27">
        <v>0.5</v>
      </c>
      <c r="H27" s="24">
        <f>B27/B32</f>
        <v>4.3478260869565216E-2</v>
      </c>
      <c r="I27" s="24">
        <f>C27/C32</f>
        <v>7.6923076923076927E-2</v>
      </c>
      <c r="J27" s="24">
        <f>D27/D32</f>
        <v>0.10526315789473684</v>
      </c>
      <c r="K27" s="24">
        <f>E27/E32</f>
        <v>7.6923076923076927E-2</v>
      </c>
      <c r="L27" s="24">
        <f>F27/F32</f>
        <v>7.1428571428571438E-2</v>
      </c>
      <c r="M27" s="24">
        <f>G27/G32</f>
        <v>6.25E-2</v>
      </c>
      <c r="N27" s="32">
        <f t="shared" ref="N27:N31" si="2">AVERAGE(H27:M27)</f>
        <v>7.2752690673171222E-2</v>
      </c>
    </row>
    <row r="28" spans="1:14" x14ac:dyDescent="0.3">
      <c r="A28" s="26" t="s">
        <v>29</v>
      </c>
      <c r="B28" s="27">
        <v>3</v>
      </c>
      <c r="C28" s="27">
        <v>3</v>
      </c>
      <c r="D28" s="27">
        <v>1</v>
      </c>
      <c r="E28" s="27">
        <v>2</v>
      </c>
      <c r="F28" s="27">
        <v>2</v>
      </c>
      <c r="G28" s="27">
        <v>2</v>
      </c>
      <c r="H28" s="24">
        <f>B28/B32</f>
        <v>0.2608695652173913</v>
      </c>
      <c r="I28" s="24">
        <f>C28/C32</f>
        <v>0.23076923076923078</v>
      </c>
      <c r="J28" s="24">
        <f>D28/D32</f>
        <v>0.31578947368421056</v>
      </c>
      <c r="K28" s="24">
        <f>E28/E32</f>
        <v>0.30769230769230771</v>
      </c>
      <c r="L28" s="24">
        <f>F28/F32</f>
        <v>0.4285714285714286</v>
      </c>
      <c r="M28" s="24">
        <f>G28/G32</f>
        <v>0.25</v>
      </c>
      <c r="N28" s="32">
        <f t="shared" si="2"/>
        <v>0.2989486676557615</v>
      </c>
    </row>
    <row r="29" spans="1:14" x14ac:dyDescent="0.3">
      <c r="A29" s="26" t="s">
        <v>30</v>
      </c>
      <c r="B29" s="27">
        <v>2</v>
      </c>
      <c r="C29" s="27">
        <v>2</v>
      </c>
      <c r="D29" s="27">
        <v>0.5</v>
      </c>
      <c r="E29" s="27">
        <v>1</v>
      </c>
      <c r="F29" s="27">
        <v>0.5</v>
      </c>
      <c r="G29" s="27">
        <v>2</v>
      </c>
      <c r="H29" s="24">
        <f>B29/B32</f>
        <v>0.17391304347826086</v>
      </c>
      <c r="I29" s="24">
        <f>C29/C32</f>
        <v>0.15384615384615385</v>
      </c>
      <c r="J29" s="24">
        <f>D29/D32</f>
        <v>0.15789473684210528</v>
      </c>
      <c r="K29" s="24">
        <f>E29/E32</f>
        <v>0.15384615384615385</v>
      </c>
      <c r="L29" s="24">
        <f>F29/F32</f>
        <v>0.10714285714285715</v>
      </c>
      <c r="M29" s="24">
        <f>G29/G32</f>
        <v>0.25</v>
      </c>
      <c r="N29" s="32">
        <f>AVERAGE(H29:M29)</f>
        <v>0.16610715752592184</v>
      </c>
    </row>
    <row r="30" spans="1:14" x14ac:dyDescent="0.3">
      <c r="A30" s="26" t="s">
        <v>31</v>
      </c>
      <c r="B30" s="27">
        <v>3</v>
      </c>
      <c r="C30" s="27">
        <v>3</v>
      </c>
      <c r="D30" s="27">
        <v>0.5</v>
      </c>
      <c r="E30" s="27">
        <v>2</v>
      </c>
      <c r="F30" s="27">
        <v>1</v>
      </c>
      <c r="G30" s="27">
        <v>2</v>
      </c>
      <c r="H30" s="24">
        <f>B30/B32</f>
        <v>0.2608695652173913</v>
      </c>
      <c r="I30" s="24">
        <f>C30/C32</f>
        <v>0.23076923076923078</v>
      </c>
      <c r="J30" s="24">
        <f>D30/D32</f>
        <v>0.15789473684210528</v>
      </c>
      <c r="K30" s="24">
        <f>E30/E32</f>
        <v>0.30769230769230771</v>
      </c>
      <c r="L30" s="24">
        <f>F30/F32</f>
        <v>0.2142857142857143</v>
      </c>
      <c r="M30" s="24">
        <f>G30/G32</f>
        <v>0.25</v>
      </c>
      <c r="N30" s="32">
        <f t="shared" si="2"/>
        <v>0.23691859246779157</v>
      </c>
    </row>
    <row r="31" spans="1:14" x14ac:dyDescent="0.3">
      <c r="A31" s="26" t="s">
        <v>32</v>
      </c>
      <c r="B31" s="27">
        <v>2</v>
      </c>
      <c r="C31" s="27">
        <v>2</v>
      </c>
      <c r="D31" s="27">
        <v>0.5</v>
      </c>
      <c r="E31" s="27">
        <v>0.5</v>
      </c>
      <c r="F31" s="27">
        <v>0.5</v>
      </c>
      <c r="G31" s="27">
        <v>1</v>
      </c>
      <c r="H31" s="24">
        <f>B31/B32</f>
        <v>0.17391304347826086</v>
      </c>
      <c r="I31" s="24">
        <f>C31/C32</f>
        <v>0.15384615384615385</v>
      </c>
      <c r="J31" s="24">
        <f>D31/D32</f>
        <v>0.15789473684210528</v>
      </c>
      <c r="K31" s="24">
        <f>E31/E32</f>
        <v>7.6923076923076927E-2</v>
      </c>
      <c r="L31" s="24">
        <f>F31/F32</f>
        <v>0.10714285714285715</v>
      </c>
      <c r="M31" s="24">
        <f>G31/G32</f>
        <v>0.125</v>
      </c>
      <c r="N31" s="32">
        <f t="shared" si="2"/>
        <v>0.13245331137207569</v>
      </c>
    </row>
    <row r="32" spans="1:14" x14ac:dyDescent="0.3">
      <c r="A32" s="26" t="s">
        <v>19</v>
      </c>
      <c r="B32" s="27">
        <f>SUM(B26:B31)</f>
        <v>11.5</v>
      </c>
      <c r="C32" s="27">
        <f>SUM(C26:C31)</f>
        <v>13</v>
      </c>
      <c r="D32" s="27">
        <f t="shared" ref="D32:G32" si="3">SUM(D26:D31)</f>
        <v>3.1666666666666665</v>
      </c>
      <c r="E32" s="27">
        <f>SUM(E26:E31)</f>
        <v>6.5</v>
      </c>
      <c r="F32" s="27">
        <f t="shared" si="3"/>
        <v>4.6666666666666661</v>
      </c>
      <c r="G32" s="27">
        <f t="shared" si="3"/>
        <v>8</v>
      </c>
    </row>
    <row r="33" spans="1:14" x14ac:dyDescent="0.3">
      <c r="A33" s="26"/>
      <c r="B33" s="27"/>
      <c r="C33" s="27"/>
      <c r="D33" s="27"/>
      <c r="E33" s="27"/>
      <c r="F33" s="27"/>
      <c r="G33" s="27"/>
    </row>
    <row r="34" spans="1:14" x14ac:dyDescent="0.3">
      <c r="A34" s="29"/>
      <c r="B34" s="29"/>
      <c r="C34" s="29"/>
      <c r="D34" s="29"/>
      <c r="E34" s="29"/>
      <c r="F34" s="29"/>
      <c r="G34" s="29"/>
    </row>
    <row r="35" spans="1:14" x14ac:dyDescent="0.3">
      <c r="A35" s="31"/>
      <c r="B35" s="26" t="s">
        <v>27</v>
      </c>
      <c r="C35" s="26" t="s">
        <v>28</v>
      </c>
      <c r="D35" s="26" t="s">
        <v>29</v>
      </c>
      <c r="E35" s="26" t="s">
        <v>30</v>
      </c>
      <c r="F35" s="26" t="s">
        <v>31</v>
      </c>
      <c r="G35" s="26" t="s">
        <v>32</v>
      </c>
      <c r="N35" s="24" t="s">
        <v>21</v>
      </c>
    </row>
    <row r="36" spans="1:14" x14ac:dyDescent="0.3">
      <c r="A36" s="26" t="s">
        <v>27</v>
      </c>
      <c r="B36" s="27">
        <v>1</v>
      </c>
      <c r="C36" s="27">
        <v>2</v>
      </c>
      <c r="D36" s="27">
        <v>3</v>
      </c>
      <c r="E36" s="27">
        <v>2</v>
      </c>
      <c r="F36" s="27">
        <v>0.5</v>
      </c>
      <c r="G36" s="27">
        <v>3</v>
      </c>
      <c r="H36" s="24">
        <f>B36/B42</f>
        <v>0.2142857142857143</v>
      </c>
      <c r="I36" s="24">
        <f>C36/C42</f>
        <v>0.22222222222222221</v>
      </c>
      <c r="J36" s="24">
        <f>D36/D42</f>
        <v>0.25</v>
      </c>
      <c r="K36" s="24">
        <f>E36/E42</f>
        <v>0.26666666666666666</v>
      </c>
      <c r="L36" s="24">
        <f t="shared" ref="L36" si="4">F36/F42</f>
        <v>0.1764705882352941</v>
      </c>
      <c r="M36" s="24">
        <f>G36/G42</f>
        <v>0.25</v>
      </c>
      <c r="N36" s="32">
        <f>AVERAGE(H36:M36)</f>
        <v>0.22994086523498289</v>
      </c>
    </row>
    <row r="37" spans="1:14" x14ac:dyDescent="0.3">
      <c r="A37" s="26" t="s">
        <v>28</v>
      </c>
      <c r="B37" s="27">
        <v>0.5</v>
      </c>
      <c r="C37" s="27">
        <v>1</v>
      </c>
      <c r="D37" s="27">
        <v>2</v>
      </c>
      <c r="E37" s="27">
        <v>0.5</v>
      </c>
      <c r="F37" s="27">
        <v>0.33333333333333331</v>
      </c>
      <c r="G37" s="27">
        <v>2</v>
      </c>
      <c r="H37" s="24">
        <f>B37/B42</f>
        <v>0.10714285714285715</v>
      </c>
      <c r="I37" s="24">
        <f t="shared" ref="I37:M37" si="5">C37/C42</f>
        <v>0.1111111111111111</v>
      </c>
      <c r="J37" s="24">
        <f t="shared" si="5"/>
        <v>0.16666666666666666</v>
      </c>
      <c r="K37" s="24">
        <f t="shared" si="5"/>
        <v>6.6666666666666666E-2</v>
      </c>
      <c r="L37" s="24">
        <f>F37/F42</f>
        <v>0.1176470588235294</v>
      </c>
      <c r="M37" s="24">
        <f t="shared" si="5"/>
        <v>0.16666666666666666</v>
      </c>
      <c r="N37" s="32">
        <f t="shared" ref="N37:N41" si="6">AVERAGE(H37:M37)</f>
        <v>0.12265017117958293</v>
      </c>
    </row>
    <row r="38" spans="1:14" x14ac:dyDescent="0.3">
      <c r="A38" s="26" t="s">
        <v>29</v>
      </c>
      <c r="B38" s="27">
        <v>0.33333333333333331</v>
      </c>
      <c r="C38" s="27">
        <v>0.5</v>
      </c>
      <c r="D38" s="27">
        <v>1</v>
      </c>
      <c r="E38" s="27">
        <v>0.5</v>
      </c>
      <c r="F38" s="27">
        <v>0.33333333333333331</v>
      </c>
      <c r="G38" s="27">
        <v>1</v>
      </c>
      <c r="H38" s="24">
        <f>B38/B42</f>
        <v>7.1428571428571438E-2</v>
      </c>
      <c r="I38" s="24">
        <f t="shared" ref="I38:M38" si="7">C38/C42</f>
        <v>5.5555555555555552E-2</v>
      </c>
      <c r="J38" s="24">
        <f t="shared" si="7"/>
        <v>8.3333333333333329E-2</v>
      </c>
      <c r="K38" s="24">
        <f t="shared" si="7"/>
        <v>6.6666666666666666E-2</v>
      </c>
      <c r="L38" s="24">
        <f t="shared" si="7"/>
        <v>0.1176470588235294</v>
      </c>
      <c r="M38" s="24">
        <f t="shared" si="7"/>
        <v>8.3333333333333329E-2</v>
      </c>
      <c r="N38" s="32">
        <f t="shared" si="6"/>
        <v>7.966075319016494E-2</v>
      </c>
    </row>
    <row r="39" spans="1:14" x14ac:dyDescent="0.3">
      <c r="A39" s="26" t="s">
        <v>30</v>
      </c>
      <c r="B39" s="27">
        <v>0.5</v>
      </c>
      <c r="C39" s="27">
        <v>2</v>
      </c>
      <c r="D39" s="27">
        <v>2</v>
      </c>
      <c r="E39" s="27">
        <v>1</v>
      </c>
      <c r="F39" s="27">
        <v>0.33333333333333331</v>
      </c>
      <c r="G39" s="27">
        <v>2</v>
      </c>
      <c r="H39" s="24">
        <f>B39/B42</f>
        <v>0.10714285714285715</v>
      </c>
      <c r="I39" s="24">
        <f t="shared" ref="I39:M39" si="8">C39/C42</f>
        <v>0.22222222222222221</v>
      </c>
      <c r="J39" s="24">
        <f t="shared" si="8"/>
        <v>0.16666666666666666</v>
      </c>
      <c r="K39" s="24">
        <f t="shared" si="8"/>
        <v>0.13333333333333333</v>
      </c>
      <c r="L39" s="24">
        <f t="shared" si="8"/>
        <v>0.1176470588235294</v>
      </c>
      <c r="M39" s="24">
        <f t="shared" si="8"/>
        <v>0.16666666666666666</v>
      </c>
      <c r="N39" s="32">
        <f t="shared" si="6"/>
        <v>0.15227980080921258</v>
      </c>
    </row>
    <row r="40" spans="1:14" x14ac:dyDescent="0.3">
      <c r="A40" s="26" t="s">
        <v>31</v>
      </c>
      <c r="B40" s="27">
        <v>2</v>
      </c>
      <c r="C40" s="27">
        <v>3</v>
      </c>
      <c r="D40" s="27">
        <v>3</v>
      </c>
      <c r="E40" s="27">
        <v>3</v>
      </c>
      <c r="F40" s="27">
        <v>1</v>
      </c>
      <c r="G40" s="27">
        <v>3</v>
      </c>
      <c r="H40" s="24">
        <f>B40/B42</f>
        <v>0.4285714285714286</v>
      </c>
      <c r="I40" s="24">
        <f t="shared" ref="I40:M40" si="9">C40/C42</f>
        <v>0.33333333333333331</v>
      </c>
      <c r="J40" s="24">
        <f t="shared" si="9"/>
        <v>0.25</v>
      </c>
      <c r="K40" s="24">
        <f t="shared" si="9"/>
        <v>0.4</v>
      </c>
      <c r="L40" s="24">
        <f t="shared" si="9"/>
        <v>0.3529411764705882</v>
      </c>
      <c r="M40" s="24">
        <f t="shared" si="9"/>
        <v>0.25</v>
      </c>
      <c r="N40" s="32">
        <f t="shared" si="6"/>
        <v>0.33580765639589166</v>
      </c>
    </row>
    <row r="41" spans="1:14" x14ac:dyDescent="0.3">
      <c r="A41" s="26" t="s">
        <v>32</v>
      </c>
      <c r="B41" s="27">
        <v>0.33333333333333331</v>
      </c>
      <c r="C41" s="27">
        <v>0.5</v>
      </c>
      <c r="D41" s="27">
        <v>1</v>
      </c>
      <c r="E41" s="27">
        <v>0.5</v>
      </c>
      <c r="F41" s="27">
        <v>0.33333333333333331</v>
      </c>
      <c r="G41" s="27">
        <v>1</v>
      </c>
      <c r="H41" s="24">
        <f>B41/B42</f>
        <v>7.1428571428571438E-2</v>
      </c>
      <c r="I41" s="24">
        <f t="shared" ref="I41:M41" si="10">C41/C42</f>
        <v>5.5555555555555552E-2</v>
      </c>
      <c r="J41" s="24">
        <f t="shared" si="10"/>
        <v>8.3333333333333329E-2</v>
      </c>
      <c r="K41" s="24">
        <f t="shared" si="10"/>
        <v>6.6666666666666666E-2</v>
      </c>
      <c r="L41" s="24">
        <f t="shared" si="10"/>
        <v>0.1176470588235294</v>
      </c>
      <c r="M41" s="24">
        <f t="shared" si="10"/>
        <v>8.3333333333333329E-2</v>
      </c>
      <c r="N41" s="32">
        <f t="shared" si="6"/>
        <v>7.966075319016494E-2</v>
      </c>
    </row>
    <row r="42" spans="1:14" x14ac:dyDescent="0.3">
      <c r="A42" s="26" t="s">
        <v>19</v>
      </c>
      <c r="B42" s="27">
        <f>SUM(B36:B41)</f>
        <v>4.6666666666666661</v>
      </c>
      <c r="C42" s="27">
        <f>SUM(C36:C41)</f>
        <v>9</v>
      </c>
      <c r="D42" s="27">
        <f t="shared" ref="D42:G42" si="11">SUM(D36:D41)</f>
        <v>12</v>
      </c>
      <c r="E42" s="27">
        <f t="shared" si="11"/>
        <v>7.5</v>
      </c>
      <c r="F42" s="27">
        <f t="shared" si="11"/>
        <v>2.8333333333333335</v>
      </c>
      <c r="G42" s="27">
        <f t="shared" si="11"/>
        <v>12</v>
      </c>
    </row>
    <row r="43" spans="1:14" x14ac:dyDescent="0.3">
      <c r="A43" s="26"/>
      <c r="B43" s="27"/>
      <c r="C43" s="27"/>
      <c r="D43" s="27"/>
      <c r="E43" s="27"/>
      <c r="F43" s="27"/>
      <c r="G43" s="27"/>
    </row>
    <row r="44" spans="1:14" x14ac:dyDescent="0.3">
      <c r="A44" s="28"/>
      <c r="B44" s="28"/>
      <c r="C44" s="28"/>
      <c r="D44" s="28"/>
      <c r="E44" s="28"/>
      <c r="F44" s="28"/>
      <c r="G44" s="28"/>
    </row>
    <row r="45" spans="1:14" x14ac:dyDescent="0.3">
      <c r="A45" s="29"/>
      <c r="B45" s="29"/>
      <c r="C45" s="29"/>
      <c r="D45" s="29"/>
      <c r="E45" s="29"/>
      <c r="F45" s="29"/>
      <c r="G45" s="29"/>
    </row>
    <row r="46" spans="1:14" x14ac:dyDescent="0.3">
      <c r="A46" s="30"/>
      <c r="B46" s="26" t="s">
        <v>27</v>
      </c>
      <c r="C46" s="26" t="s">
        <v>28</v>
      </c>
      <c r="D46" s="26" t="s">
        <v>29</v>
      </c>
      <c r="E46" s="26" t="s">
        <v>30</v>
      </c>
      <c r="F46" s="26" t="s">
        <v>31</v>
      </c>
      <c r="G46" s="26" t="s">
        <v>32</v>
      </c>
      <c r="N46" s="24" t="s">
        <v>21</v>
      </c>
    </row>
    <row r="47" spans="1:14" x14ac:dyDescent="0.3">
      <c r="A47" s="26" t="s">
        <v>27</v>
      </c>
      <c r="B47" s="27">
        <v>1</v>
      </c>
      <c r="C47" s="27">
        <v>2</v>
      </c>
      <c r="D47" s="27">
        <v>2</v>
      </c>
      <c r="E47" s="27">
        <v>3</v>
      </c>
      <c r="F47" s="27">
        <v>4</v>
      </c>
      <c r="G47" s="27">
        <v>3</v>
      </c>
      <c r="H47" s="24">
        <f>B47/B53</f>
        <v>0.3428571428571428</v>
      </c>
      <c r="I47" s="24">
        <f>C47/C53</f>
        <v>0.25</v>
      </c>
      <c r="J47" s="24">
        <f t="shared" ref="J47:M47" si="12">D47/D53</f>
        <v>0.48</v>
      </c>
      <c r="K47" s="24">
        <f t="shared" si="12"/>
        <v>0.33962264150943394</v>
      </c>
      <c r="L47" s="24">
        <f t="shared" si="12"/>
        <v>0.25</v>
      </c>
      <c r="M47" s="24">
        <f t="shared" si="12"/>
        <v>0.24</v>
      </c>
      <c r="N47" s="32">
        <f>AVERAGE(H47:M47)</f>
        <v>0.31707996406109612</v>
      </c>
    </row>
    <row r="48" spans="1:14" x14ac:dyDescent="0.3">
      <c r="A48" s="26" t="s">
        <v>28</v>
      </c>
      <c r="B48" s="27">
        <v>0.5</v>
      </c>
      <c r="C48" s="27">
        <v>1</v>
      </c>
      <c r="D48" s="27">
        <v>0.33333333333333331</v>
      </c>
      <c r="E48" s="27">
        <v>1</v>
      </c>
      <c r="F48" s="27">
        <v>2</v>
      </c>
      <c r="G48" s="27">
        <v>2</v>
      </c>
      <c r="H48" s="24">
        <f>B48/B53</f>
        <v>0.1714285714285714</v>
      </c>
      <c r="I48" s="24">
        <f t="shared" ref="I48:M48" si="13">C48/C53</f>
        <v>0.125</v>
      </c>
      <c r="J48" s="24">
        <f t="shared" si="13"/>
        <v>7.9999999999999988E-2</v>
      </c>
      <c r="K48" s="24">
        <f t="shared" si="13"/>
        <v>0.11320754716981131</v>
      </c>
      <c r="L48" s="24">
        <f t="shared" si="13"/>
        <v>0.125</v>
      </c>
      <c r="M48" s="24">
        <f t="shared" si="13"/>
        <v>0.16</v>
      </c>
      <c r="N48" s="32">
        <f t="shared" ref="N48:N52" si="14">AVERAGE(H48:M48)</f>
        <v>0.1291060197663971</v>
      </c>
    </row>
    <row r="49" spans="1:14" x14ac:dyDescent="0.3">
      <c r="A49" s="26" t="s">
        <v>29</v>
      </c>
      <c r="B49" s="27">
        <f>1/2</f>
        <v>0.5</v>
      </c>
      <c r="C49" s="27">
        <v>3</v>
      </c>
      <c r="D49" s="27">
        <v>1</v>
      </c>
      <c r="E49" s="27">
        <v>3</v>
      </c>
      <c r="F49" s="27">
        <v>4</v>
      </c>
      <c r="G49" s="27">
        <v>4</v>
      </c>
      <c r="H49" s="24">
        <f>B49/B53</f>
        <v>0.1714285714285714</v>
      </c>
      <c r="I49" s="24">
        <f t="shared" ref="I49:M49" si="15">C49/C53</f>
        <v>0.375</v>
      </c>
      <c r="J49" s="24">
        <f t="shared" si="15"/>
        <v>0.24</v>
      </c>
      <c r="K49" s="24">
        <f t="shared" si="15"/>
        <v>0.33962264150943394</v>
      </c>
      <c r="L49" s="24">
        <f t="shared" si="15"/>
        <v>0.25</v>
      </c>
      <c r="M49" s="24">
        <f t="shared" si="15"/>
        <v>0.32</v>
      </c>
      <c r="N49" s="32">
        <f t="shared" si="14"/>
        <v>0.28267520215633424</v>
      </c>
    </row>
    <row r="50" spans="1:14" x14ac:dyDescent="0.3">
      <c r="A50" s="26" t="s">
        <v>30</v>
      </c>
      <c r="B50" s="27">
        <f>1/3</f>
        <v>0.33333333333333331</v>
      </c>
      <c r="C50" s="27">
        <v>1</v>
      </c>
      <c r="D50" s="27">
        <v>0.33333333333333331</v>
      </c>
      <c r="E50" s="27">
        <v>1</v>
      </c>
      <c r="F50" s="27">
        <v>3</v>
      </c>
      <c r="G50" s="27">
        <v>2</v>
      </c>
      <c r="H50" s="24">
        <f>B50/B53</f>
        <v>0.11428571428571427</v>
      </c>
      <c r="I50" s="24">
        <f t="shared" ref="I50:M50" si="16">C50/C53</f>
        <v>0.125</v>
      </c>
      <c r="J50" s="24">
        <f t="shared" si="16"/>
        <v>7.9999999999999988E-2</v>
      </c>
      <c r="K50" s="24">
        <f t="shared" si="16"/>
        <v>0.11320754716981131</v>
      </c>
      <c r="L50" s="24">
        <f t="shared" si="16"/>
        <v>0.1875</v>
      </c>
      <c r="M50" s="24">
        <f t="shared" si="16"/>
        <v>0.16</v>
      </c>
      <c r="N50" s="32">
        <f t="shared" si="14"/>
        <v>0.12999887690925427</v>
      </c>
    </row>
    <row r="51" spans="1:14" x14ac:dyDescent="0.3">
      <c r="A51" s="26" t="s">
        <v>31</v>
      </c>
      <c r="B51" s="27">
        <v>0.25</v>
      </c>
      <c r="C51" s="27">
        <v>0.5</v>
      </c>
      <c r="D51" s="27">
        <v>0.25</v>
      </c>
      <c r="E51" s="27">
        <v>0.33333333333333331</v>
      </c>
      <c r="F51" s="27">
        <v>1</v>
      </c>
      <c r="G51" s="27">
        <v>0.5</v>
      </c>
      <c r="H51" s="24">
        <f>B51/B53</f>
        <v>8.5714285714285701E-2</v>
      </c>
      <c r="I51" s="24">
        <f t="shared" ref="I51:M51" si="17">C51/C53</f>
        <v>6.25E-2</v>
      </c>
      <c r="J51" s="24">
        <f t="shared" si="17"/>
        <v>0.06</v>
      </c>
      <c r="K51" s="24">
        <f t="shared" si="17"/>
        <v>3.7735849056603772E-2</v>
      </c>
      <c r="L51" s="24">
        <f t="shared" si="17"/>
        <v>6.25E-2</v>
      </c>
      <c r="M51" s="24">
        <f t="shared" si="17"/>
        <v>0.04</v>
      </c>
      <c r="N51" s="32">
        <f t="shared" si="14"/>
        <v>5.8075022461814903E-2</v>
      </c>
    </row>
    <row r="52" spans="1:14" x14ac:dyDescent="0.3">
      <c r="A52" s="26" t="s">
        <v>32</v>
      </c>
      <c r="B52" s="27">
        <v>0.33333333333333331</v>
      </c>
      <c r="C52" s="27">
        <v>0.5</v>
      </c>
      <c r="D52" s="27">
        <v>0.25</v>
      </c>
      <c r="E52" s="27">
        <v>0.5</v>
      </c>
      <c r="F52" s="27">
        <v>2</v>
      </c>
      <c r="G52" s="27">
        <v>1</v>
      </c>
      <c r="H52" s="24">
        <f>B52/B53</f>
        <v>0.11428571428571427</v>
      </c>
      <c r="I52" s="24">
        <f t="shared" ref="I52:M52" si="18">C52/C53</f>
        <v>6.25E-2</v>
      </c>
      <c r="J52" s="24">
        <f t="shared" si="18"/>
        <v>0.06</v>
      </c>
      <c r="K52" s="24">
        <f t="shared" si="18"/>
        <v>5.6603773584905655E-2</v>
      </c>
      <c r="L52" s="24">
        <f t="shared" si="18"/>
        <v>0.125</v>
      </c>
      <c r="M52" s="24">
        <f t="shared" si="18"/>
        <v>0.08</v>
      </c>
      <c r="N52" s="32">
        <f t="shared" si="14"/>
        <v>8.3064914645103322E-2</v>
      </c>
    </row>
    <row r="53" spans="1:14" x14ac:dyDescent="0.3">
      <c r="A53" s="26" t="s">
        <v>19</v>
      </c>
      <c r="B53" s="27">
        <f>SUM(B47:B52)</f>
        <v>2.916666666666667</v>
      </c>
      <c r="C53" s="27">
        <f t="shared" ref="C53:G53" si="19">SUM(C47:C52)</f>
        <v>8</v>
      </c>
      <c r="D53" s="27">
        <f t="shared" si="19"/>
        <v>4.166666666666667</v>
      </c>
      <c r="E53" s="27">
        <f t="shared" si="19"/>
        <v>8.8333333333333339</v>
      </c>
      <c r="F53" s="27">
        <f t="shared" si="19"/>
        <v>16</v>
      </c>
      <c r="G53" s="27">
        <f t="shared" si="19"/>
        <v>12.5</v>
      </c>
    </row>
    <row r="54" spans="1:14" x14ac:dyDescent="0.3">
      <c r="A54" s="26"/>
      <c r="B54" s="27"/>
      <c r="C54" s="27"/>
      <c r="D54" s="27"/>
      <c r="E54" s="27"/>
      <c r="F54" s="27"/>
      <c r="G54" s="27"/>
    </row>
    <row r="55" spans="1:14" x14ac:dyDescent="0.3">
      <c r="A55" s="26"/>
      <c r="B55" s="27"/>
      <c r="C55" s="27"/>
      <c r="D55" s="27"/>
      <c r="E55" s="27"/>
      <c r="F55" s="27"/>
      <c r="G55" s="27"/>
    </row>
    <row r="56" spans="1:14" x14ac:dyDescent="0.3">
      <c r="A56" s="28"/>
      <c r="B56" s="28"/>
      <c r="C56" s="28"/>
      <c r="D56" s="28"/>
      <c r="E56" s="28"/>
      <c r="F56" s="28"/>
      <c r="G56" s="28"/>
    </row>
    <row r="57" spans="1:14" x14ac:dyDescent="0.3">
      <c r="A57" s="29"/>
      <c r="B57" s="29"/>
      <c r="C57" s="29"/>
      <c r="D57" s="29"/>
      <c r="E57" s="29"/>
      <c r="F57" s="29"/>
      <c r="G57" s="29"/>
    </row>
    <row r="58" spans="1:14" x14ac:dyDescent="0.3">
      <c r="A58" s="26"/>
      <c r="B58" s="26" t="s">
        <v>27</v>
      </c>
      <c r="C58" s="26" t="s">
        <v>28</v>
      </c>
      <c r="D58" s="26" t="s">
        <v>29</v>
      </c>
      <c r="E58" s="26" t="s">
        <v>30</v>
      </c>
      <c r="F58" s="26" t="s">
        <v>31</v>
      </c>
      <c r="G58" s="26" t="s">
        <v>32</v>
      </c>
      <c r="N58" s="24" t="s">
        <v>21</v>
      </c>
    </row>
    <row r="59" spans="1:14" x14ac:dyDescent="0.3">
      <c r="A59" s="26" t="s">
        <v>27</v>
      </c>
      <c r="B59" s="27">
        <v>1</v>
      </c>
      <c r="C59" s="27">
        <v>0.33333333333333331</v>
      </c>
      <c r="D59" s="27">
        <v>0.33333333333333331</v>
      </c>
      <c r="E59" s="27">
        <v>0.5</v>
      </c>
      <c r="F59" s="27">
        <v>3</v>
      </c>
      <c r="G59" s="27">
        <v>0.33333333333333331</v>
      </c>
      <c r="H59" s="24">
        <f>B59/B65</f>
        <v>8.1081081081081072E-2</v>
      </c>
      <c r="I59" s="24">
        <f>C59/C65</f>
        <v>0.08</v>
      </c>
      <c r="J59" s="24">
        <f t="shared" ref="I59:M59" si="20">D59/D65</f>
        <v>0.08</v>
      </c>
      <c r="K59" s="24">
        <f t="shared" si="20"/>
        <v>6.3829787234042562E-2</v>
      </c>
      <c r="L59" s="24">
        <f t="shared" si="20"/>
        <v>0.17647058823529413</v>
      </c>
      <c r="M59" s="24">
        <f t="shared" si="20"/>
        <v>8.1632653061224497E-2</v>
      </c>
      <c r="N59" s="32">
        <f>AVERAGE(H59:M59)</f>
        <v>9.3835684935273708E-2</v>
      </c>
    </row>
    <row r="60" spans="1:14" x14ac:dyDescent="0.3">
      <c r="A60" s="26" t="s">
        <v>28</v>
      </c>
      <c r="B60" s="27">
        <v>3</v>
      </c>
      <c r="C60" s="27">
        <v>1</v>
      </c>
      <c r="D60" s="27">
        <v>1</v>
      </c>
      <c r="E60" s="27">
        <v>2</v>
      </c>
      <c r="F60" s="27">
        <v>3</v>
      </c>
      <c r="G60" s="27">
        <v>1</v>
      </c>
      <c r="H60" s="24">
        <f>B60/B65</f>
        <v>0.24324324324324323</v>
      </c>
      <c r="I60" s="24">
        <f t="shared" ref="I60:M60" si="21">C60/C65</f>
        <v>0.24000000000000005</v>
      </c>
      <c r="J60" s="24">
        <f t="shared" si="21"/>
        <v>0.24000000000000005</v>
      </c>
      <c r="K60" s="24">
        <f t="shared" si="21"/>
        <v>0.25531914893617025</v>
      </c>
      <c r="L60" s="24">
        <f t="shared" si="21"/>
        <v>0.17647058823529413</v>
      </c>
      <c r="M60" s="24">
        <f t="shared" si="21"/>
        <v>0.24489795918367349</v>
      </c>
      <c r="N60" s="32">
        <f t="shared" ref="N60:N64" si="22">AVERAGE(H60:M60)</f>
        <v>0.23332182326639686</v>
      </c>
    </row>
    <row r="61" spans="1:14" x14ac:dyDescent="0.3">
      <c r="A61" s="26" t="s">
        <v>29</v>
      </c>
      <c r="B61" s="27">
        <v>3</v>
      </c>
      <c r="C61" s="27">
        <v>1</v>
      </c>
      <c r="D61" s="27">
        <v>1</v>
      </c>
      <c r="E61" s="27">
        <v>2</v>
      </c>
      <c r="F61" s="27">
        <v>3</v>
      </c>
      <c r="G61" s="27">
        <v>1</v>
      </c>
      <c r="H61" s="24">
        <f>B61/B65</f>
        <v>0.24324324324324323</v>
      </c>
      <c r="I61" s="24">
        <f t="shared" ref="I61:M61" si="23">C61/C65</f>
        <v>0.24000000000000005</v>
      </c>
      <c r="J61" s="24">
        <f t="shared" si="23"/>
        <v>0.24000000000000005</v>
      </c>
      <c r="K61" s="24">
        <f t="shared" si="23"/>
        <v>0.25531914893617025</v>
      </c>
      <c r="L61" s="24">
        <f t="shared" si="23"/>
        <v>0.17647058823529413</v>
      </c>
      <c r="M61" s="24">
        <f t="shared" si="23"/>
        <v>0.24489795918367349</v>
      </c>
      <c r="N61" s="32">
        <f t="shared" si="22"/>
        <v>0.23332182326639686</v>
      </c>
    </row>
    <row r="62" spans="1:14" x14ac:dyDescent="0.3">
      <c r="A62" s="26" t="s">
        <v>30</v>
      </c>
      <c r="B62" s="27">
        <v>2</v>
      </c>
      <c r="C62" s="27">
        <v>0.5</v>
      </c>
      <c r="D62" s="27">
        <v>0.5</v>
      </c>
      <c r="E62" s="27">
        <v>1</v>
      </c>
      <c r="F62" s="27">
        <v>3</v>
      </c>
      <c r="G62" s="27">
        <v>0.5</v>
      </c>
      <c r="H62" s="24">
        <f>B62/B65</f>
        <v>0.16216216216216214</v>
      </c>
      <c r="I62" s="24">
        <f t="shared" ref="I62:M62" si="24">C62/C65</f>
        <v>0.12000000000000002</v>
      </c>
      <c r="J62" s="24">
        <f t="shared" si="24"/>
        <v>0.12000000000000002</v>
      </c>
      <c r="K62" s="24">
        <f t="shared" si="24"/>
        <v>0.12765957446808512</v>
      </c>
      <c r="L62" s="24">
        <f t="shared" si="24"/>
        <v>0.17647058823529413</v>
      </c>
      <c r="M62" s="24">
        <f>G62/G65</f>
        <v>0.12244897959183675</v>
      </c>
      <c r="N62" s="32">
        <f t="shared" si="22"/>
        <v>0.13812355074289637</v>
      </c>
    </row>
    <row r="63" spans="1:14" x14ac:dyDescent="0.3">
      <c r="A63" s="26" t="s">
        <v>31</v>
      </c>
      <c r="B63" s="27">
        <f>1/3</f>
        <v>0.33333333333333331</v>
      </c>
      <c r="C63" s="27">
        <v>0.33333333333333331</v>
      </c>
      <c r="D63" s="27">
        <v>0.33333333333333331</v>
      </c>
      <c r="E63" s="27">
        <f>1/3</f>
        <v>0.33333333333333331</v>
      </c>
      <c r="F63" s="27">
        <v>1</v>
      </c>
      <c r="G63" s="27">
        <v>0.25</v>
      </c>
      <c r="H63" s="24">
        <f>B63/B65</f>
        <v>2.7027027027027025E-2</v>
      </c>
      <c r="I63" s="24">
        <f t="shared" ref="I63:M63" si="25">C63/C65</f>
        <v>0.08</v>
      </c>
      <c r="J63" s="24">
        <f t="shared" si="25"/>
        <v>0.08</v>
      </c>
      <c r="K63" s="24">
        <f t="shared" si="25"/>
        <v>4.2553191489361701E-2</v>
      </c>
      <c r="L63" s="24">
        <f t="shared" si="25"/>
        <v>5.8823529411764705E-2</v>
      </c>
      <c r="M63" s="24">
        <f t="shared" si="25"/>
        <v>6.1224489795918373E-2</v>
      </c>
      <c r="N63" s="32">
        <f t="shared" si="22"/>
        <v>5.8271372954011968E-2</v>
      </c>
    </row>
    <row r="64" spans="1:14" x14ac:dyDescent="0.3">
      <c r="A64" s="26" t="s">
        <v>32</v>
      </c>
      <c r="B64" s="27">
        <v>3</v>
      </c>
      <c r="C64" s="27">
        <v>1</v>
      </c>
      <c r="D64" s="27">
        <v>1</v>
      </c>
      <c r="E64" s="27">
        <v>2</v>
      </c>
      <c r="F64" s="27">
        <v>4</v>
      </c>
      <c r="G64" s="27">
        <v>1</v>
      </c>
      <c r="H64" s="24">
        <f>B64/B65</f>
        <v>0.24324324324324323</v>
      </c>
      <c r="I64" s="24">
        <f t="shared" ref="I64:M64" si="26">C64/C65</f>
        <v>0.24000000000000005</v>
      </c>
      <c r="J64" s="24">
        <f t="shared" si="26"/>
        <v>0.24000000000000005</v>
      </c>
      <c r="K64" s="24">
        <f t="shared" si="26"/>
        <v>0.25531914893617025</v>
      </c>
      <c r="L64" s="24">
        <f t="shared" si="26"/>
        <v>0.23529411764705882</v>
      </c>
      <c r="M64" s="24">
        <f t="shared" si="26"/>
        <v>0.24489795918367349</v>
      </c>
      <c r="N64" s="32">
        <f t="shared" si="22"/>
        <v>0.24312574483502433</v>
      </c>
    </row>
    <row r="65" spans="1:16" x14ac:dyDescent="0.3">
      <c r="A65" s="26" t="s">
        <v>19</v>
      </c>
      <c r="B65" s="27">
        <f>SUM(B59:B64)</f>
        <v>12.333333333333334</v>
      </c>
      <c r="C65" s="27">
        <f t="shared" ref="C65:G65" si="27">SUM(C59:C64)</f>
        <v>4.1666666666666661</v>
      </c>
      <c r="D65" s="27">
        <f>SUM(D59:D64)</f>
        <v>4.1666666666666661</v>
      </c>
      <c r="E65" s="27">
        <f t="shared" si="27"/>
        <v>7.833333333333333</v>
      </c>
      <c r="F65" s="27">
        <f t="shared" si="27"/>
        <v>17</v>
      </c>
      <c r="G65" s="27">
        <f t="shared" si="27"/>
        <v>4.083333333333333</v>
      </c>
    </row>
    <row r="66" spans="1:16" x14ac:dyDescent="0.3">
      <c r="A66" s="26"/>
      <c r="B66" s="27"/>
      <c r="C66" s="27"/>
      <c r="D66" s="27"/>
      <c r="E66" s="27"/>
      <c r="F66" s="27"/>
      <c r="G66" s="27"/>
    </row>
    <row r="67" spans="1:16" x14ac:dyDescent="0.3">
      <c r="A67" s="28"/>
      <c r="B67" s="28"/>
      <c r="C67" s="28"/>
      <c r="D67" s="28"/>
      <c r="E67" s="28"/>
      <c r="F67" s="28"/>
      <c r="G67" s="28"/>
    </row>
    <row r="68" spans="1:16" x14ac:dyDescent="0.3">
      <c r="A68" s="29"/>
      <c r="B68" s="29"/>
      <c r="C68" s="29"/>
      <c r="D68" s="29"/>
      <c r="E68" s="29"/>
      <c r="F68" s="29"/>
      <c r="G68" s="29"/>
    </row>
    <row r="69" spans="1:16" x14ac:dyDescent="0.3">
      <c r="A69" s="26"/>
      <c r="B69" s="26" t="s">
        <v>27</v>
      </c>
      <c r="C69" s="26" t="s">
        <v>28</v>
      </c>
      <c r="D69" s="26" t="s">
        <v>29</v>
      </c>
      <c r="E69" s="26" t="s">
        <v>30</v>
      </c>
      <c r="F69" s="26" t="s">
        <v>31</v>
      </c>
      <c r="G69" s="26" t="s">
        <v>32</v>
      </c>
      <c r="N69" s="24" t="s">
        <v>21</v>
      </c>
    </row>
    <row r="70" spans="1:16" x14ac:dyDescent="0.3">
      <c r="A70" s="26" t="s">
        <v>27</v>
      </c>
      <c r="B70" s="27">
        <v>1</v>
      </c>
      <c r="C70" s="27">
        <f>1/3</f>
        <v>0.33333333333333331</v>
      </c>
      <c r="D70" s="27">
        <v>0.33333333333333331</v>
      </c>
      <c r="E70" s="27">
        <v>0.5</v>
      </c>
      <c r="F70" s="27">
        <v>1</v>
      </c>
      <c r="G70" s="27">
        <v>2</v>
      </c>
      <c r="H70" s="24">
        <f>B70/B76</f>
        <v>9.5238095238095233E-2</v>
      </c>
      <c r="I70" s="24">
        <f t="shared" ref="I70:M70" si="28">C70/C76</f>
        <v>7.6923076923076927E-2</v>
      </c>
      <c r="J70" s="24">
        <f t="shared" si="28"/>
        <v>0.12903225806451613</v>
      </c>
      <c r="K70" s="24">
        <f t="shared" si="28"/>
        <v>5.2631578947368418E-2</v>
      </c>
      <c r="L70" s="24">
        <f t="shared" si="28"/>
        <v>8.6956521739130432E-2</v>
      </c>
      <c r="M70" s="24">
        <f t="shared" si="28"/>
        <v>0.14285714285714285</v>
      </c>
      <c r="N70" s="32">
        <f>AVERAGE(H70:M70)</f>
        <v>9.7273112294888331E-2</v>
      </c>
    </row>
    <row r="71" spans="1:16" x14ac:dyDescent="0.3">
      <c r="A71" s="26" t="s">
        <v>28</v>
      </c>
      <c r="B71" s="27">
        <v>3</v>
      </c>
      <c r="C71" s="27">
        <v>1</v>
      </c>
      <c r="D71" s="27">
        <v>0.5</v>
      </c>
      <c r="E71" s="27">
        <v>3</v>
      </c>
      <c r="F71" s="27">
        <v>3</v>
      </c>
      <c r="G71" s="27">
        <v>3</v>
      </c>
      <c r="H71" s="24">
        <f>B71/B76</f>
        <v>0.2857142857142857</v>
      </c>
      <c r="I71" s="24">
        <f t="shared" ref="I71:M71" si="29">C71/C76</f>
        <v>0.23076923076923078</v>
      </c>
      <c r="J71" s="24">
        <f t="shared" si="29"/>
        <v>0.19354838709677422</v>
      </c>
      <c r="K71" s="24">
        <f t="shared" si="29"/>
        <v>0.31578947368421051</v>
      </c>
      <c r="L71" s="24">
        <f t="shared" si="29"/>
        <v>0.2608695652173913</v>
      </c>
      <c r="M71" s="24">
        <f t="shared" si="29"/>
        <v>0.21428571428571427</v>
      </c>
      <c r="N71" s="32">
        <f t="shared" ref="N71:N75" si="30">AVERAGE(H71:M71)</f>
        <v>0.25016277612793442</v>
      </c>
    </row>
    <row r="72" spans="1:16" x14ac:dyDescent="0.3">
      <c r="A72" s="26" t="s">
        <v>29</v>
      </c>
      <c r="B72" s="27">
        <v>3</v>
      </c>
      <c r="C72" s="27">
        <v>2</v>
      </c>
      <c r="D72" s="27">
        <v>1</v>
      </c>
      <c r="E72" s="27">
        <v>4</v>
      </c>
      <c r="F72" s="27">
        <v>4</v>
      </c>
      <c r="G72" s="27">
        <v>4</v>
      </c>
      <c r="H72" s="24">
        <f>B72/B76</f>
        <v>0.2857142857142857</v>
      </c>
      <c r="I72" s="24">
        <f t="shared" ref="I72:M72" si="31">C72/C76</f>
        <v>0.46153846153846156</v>
      </c>
      <c r="J72" s="24">
        <f t="shared" si="31"/>
        <v>0.38709677419354843</v>
      </c>
      <c r="K72" s="24">
        <f t="shared" si="31"/>
        <v>0.42105263157894735</v>
      </c>
      <c r="L72" s="24">
        <f t="shared" si="31"/>
        <v>0.34782608695652173</v>
      </c>
      <c r="M72" s="24">
        <f t="shared" si="31"/>
        <v>0.2857142857142857</v>
      </c>
      <c r="N72" s="32">
        <f t="shared" si="30"/>
        <v>0.36482375428267511</v>
      </c>
    </row>
    <row r="73" spans="1:16" x14ac:dyDescent="0.3">
      <c r="A73" s="26" t="s">
        <v>30</v>
      </c>
      <c r="B73" s="27">
        <v>2</v>
      </c>
      <c r="C73" s="27">
        <v>0.33333333333333331</v>
      </c>
      <c r="D73" s="27">
        <v>0.25</v>
      </c>
      <c r="E73" s="27">
        <v>1</v>
      </c>
      <c r="F73" s="27">
        <v>2</v>
      </c>
      <c r="G73" s="27">
        <v>2</v>
      </c>
      <c r="H73" s="24">
        <f>B73/B76</f>
        <v>0.19047619047619047</v>
      </c>
      <c r="I73" s="24">
        <f t="shared" ref="I73:M73" si="32">C73/C76</f>
        <v>7.6923076923076927E-2</v>
      </c>
      <c r="J73" s="24">
        <f t="shared" si="32"/>
        <v>9.6774193548387108E-2</v>
      </c>
      <c r="K73" s="24">
        <f t="shared" si="32"/>
        <v>0.10526315789473684</v>
      </c>
      <c r="L73" s="24">
        <f t="shared" si="32"/>
        <v>0.17391304347826086</v>
      </c>
      <c r="M73" s="24">
        <f t="shared" si="32"/>
        <v>0.14285714285714285</v>
      </c>
      <c r="N73" s="32">
        <f t="shared" si="30"/>
        <v>0.13103446752963252</v>
      </c>
    </row>
    <row r="74" spans="1:16" x14ac:dyDescent="0.3">
      <c r="A74" s="26" t="s">
        <v>31</v>
      </c>
      <c r="B74" s="27">
        <v>1</v>
      </c>
      <c r="C74" s="27">
        <v>0.33333333333333331</v>
      </c>
      <c r="D74" s="27">
        <v>0.25</v>
      </c>
      <c r="E74" s="27">
        <v>0.5</v>
      </c>
      <c r="F74" s="27">
        <v>1</v>
      </c>
      <c r="G74" s="27">
        <v>2</v>
      </c>
      <c r="H74" s="24">
        <f>B74/B76</f>
        <v>9.5238095238095233E-2</v>
      </c>
      <c r="I74" s="24">
        <f t="shared" ref="I74:M74" si="33">C74/C76</f>
        <v>7.6923076923076927E-2</v>
      </c>
      <c r="J74" s="24">
        <f t="shared" si="33"/>
        <v>9.6774193548387108E-2</v>
      </c>
      <c r="K74" s="24">
        <f t="shared" si="33"/>
        <v>5.2631578947368418E-2</v>
      </c>
      <c r="L74" s="24">
        <f t="shared" si="33"/>
        <v>8.6956521739130432E-2</v>
      </c>
      <c r="M74" s="24">
        <f t="shared" si="33"/>
        <v>0.14285714285714285</v>
      </c>
      <c r="N74" s="32">
        <f t="shared" si="30"/>
        <v>9.189676820886683E-2</v>
      </c>
    </row>
    <row r="75" spans="1:16" x14ac:dyDescent="0.3">
      <c r="A75" s="26" t="s">
        <v>32</v>
      </c>
      <c r="B75" s="27">
        <v>0.5</v>
      </c>
      <c r="C75" s="27">
        <v>0.33333333333333331</v>
      </c>
      <c r="D75" s="27">
        <v>0.25</v>
      </c>
      <c r="E75" s="27">
        <v>0.5</v>
      </c>
      <c r="F75" s="27">
        <v>0.5</v>
      </c>
      <c r="G75" s="27">
        <v>1</v>
      </c>
      <c r="H75" s="24">
        <f>B75/B76</f>
        <v>4.7619047619047616E-2</v>
      </c>
      <c r="I75" s="24">
        <f t="shared" ref="I75:M75" si="34">C75/C76</f>
        <v>7.6923076923076927E-2</v>
      </c>
      <c r="J75" s="24">
        <f t="shared" si="34"/>
        <v>9.6774193548387108E-2</v>
      </c>
      <c r="K75" s="24">
        <f t="shared" si="34"/>
        <v>5.2631578947368418E-2</v>
      </c>
      <c r="L75" s="24">
        <f t="shared" si="34"/>
        <v>4.3478260869565216E-2</v>
      </c>
      <c r="M75" s="24">
        <f>G75/G76</f>
        <v>7.1428571428571425E-2</v>
      </c>
      <c r="N75" s="32">
        <f t="shared" si="30"/>
        <v>6.4809121556002783E-2</v>
      </c>
    </row>
    <row r="76" spans="1:16" x14ac:dyDescent="0.3">
      <c r="A76" s="33" t="s">
        <v>19</v>
      </c>
      <c r="B76" s="27">
        <f>SUM(B70:B75)</f>
        <v>10.5</v>
      </c>
      <c r="C76" s="27">
        <f t="shared" ref="C76:G76" si="35">SUM(C70:C75)</f>
        <v>4.333333333333333</v>
      </c>
      <c r="D76" s="27">
        <f t="shared" si="35"/>
        <v>2.583333333333333</v>
      </c>
      <c r="E76" s="27">
        <f t="shared" si="35"/>
        <v>9.5</v>
      </c>
      <c r="F76" s="27">
        <f t="shared" si="35"/>
        <v>11.5</v>
      </c>
      <c r="G76" s="27">
        <f t="shared" si="35"/>
        <v>14</v>
      </c>
      <c r="H76" s="27"/>
      <c r="I76" s="27"/>
      <c r="J76" s="27"/>
      <c r="K76" s="27"/>
      <c r="L76" s="27"/>
      <c r="M76" s="27"/>
      <c r="N76" s="27"/>
      <c r="O76" s="27"/>
      <c r="P76" s="27"/>
    </row>
    <row r="78" spans="1:16" ht="14.5" thickBot="1" x14ac:dyDescent="0.35"/>
    <row r="79" spans="1:16" ht="14.5" thickBot="1" x14ac:dyDescent="0.35">
      <c r="A79" s="10"/>
      <c r="B79" s="34"/>
      <c r="C79" s="35"/>
      <c r="D79" s="35"/>
      <c r="E79" s="35"/>
      <c r="F79" s="35"/>
      <c r="G79" s="35"/>
      <c r="H79" s="35"/>
    </row>
    <row r="80" spans="1:16" ht="14.5" thickBot="1" x14ac:dyDescent="0.35">
      <c r="A80" s="21" t="s">
        <v>20</v>
      </c>
      <c r="B80" s="11">
        <v>9.5000000000000001E-2</v>
      </c>
      <c r="C80" s="11">
        <v>4.1000000000000002E-2</v>
      </c>
      <c r="D80" s="11">
        <v>6.5000000000000002E-2</v>
      </c>
      <c r="E80" s="11">
        <v>0.224</v>
      </c>
      <c r="F80" s="11">
        <v>5.1999999999999998E-2</v>
      </c>
      <c r="G80" s="11">
        <v>0.20100000000000001</v>
      </c>
      <c r="H80" s="11">
        <v>0.32300000000000001</v>
      </c>
    </row>
    <row r="81" spans="1:11" ht="14.5" thickBot="1" x14ac:dyDescent="0.35"/>
    <row r="82" spans="1:11" ht="14.5" thickBot="1" x14ac:dyDescent="0.35">
      <c r="A82" s="36"/>
      <c r="B82" s="37"/>
      <c r="C82" s="37"/>
      <c r="D82" s="37"/>
      <c r="E82" s="37"/>
      <c r="F82" s="37"/>
      <c r="G82" s="37"/>
      <c r="H82" s="37"/>
    </row>
    <row r="83" spans="1:11" ht="14.5" thickBot="1" x14ac:dyDescent="0.35">
      <c r="A83" s="22" t="s">
        <v>27</v>
      </c>
      <c r="B83" s="38">
        <v>0.32790207404987282</v>
      </c>
      <c r="C83" s="38">
        <v>7.702991452991452E-2</v>
      </c>
      <c r="D83" s="38">
        <v>9.281958030527826E-2</v>
      </c>
      <c r="E83" s="38">
        <v>0.23</v>
      </c>
      <c r="F83" s="38">
        <v>0.31707996406109612</v>
      </c>
      <c r="G83" s="38">
        <v>9.3835684935273708E-2</v>
      </c>
      <c r="H83" s="32">
        <f>AVERAGE(B83:G83)</f>
        <v>0.18977786964690591</v>
      </c>
      <c r="J83" s="22" t="s">
        <v>27</v>
      </c>
      <c r="K83" s="24">
        <f>B83*B80+C83*C80+D83*D80+E83*E80+F83*F80+G83*G80+H83*H80</f>
        <v>0.18850957894942513</v>
      </c>
    </row>
    <row r="84" spans="1:11" ht="14.5" thickBot="1" x14ac:dyDescent="0.35">
      <c r="A84" s="22" t="s">
        <v>28</v>
      </c>
      <c r="B84" s="38">
        <v>0.19267512274587748</v>
      </c>
      <c r="C84" s="38">
        <v>0.27756410256410258</v>
      </c>
      <c r="D84" s="38">
        <v>7.2752690673171222E-2</v>
      </c>
      <c r="E84" s="38">
        <v>0.123</v>
      </c>
      <c r="F84" s="38">
        <v>0.1291060197663971</v>
      </c>
      <c r="G84" s="38">
        <v>0.23332182326639686</v>
      </c>
      <c r="H84" s="32">
        <f t="shared" ref="H84:H88" si="36">AVERAGE(B84:G84)</f>
        <v>0.17140329316932423</v>
      </c>
      <c r="J84" s="22" t="s">
        <v>28</v>
      </c>
      <c r="K84" s="24">
        <f>B84*B80+C84*C80+D84*D80+E84*E80+F84*F80+G84*G80+H84*H80</f>
        <v>0.17093965295783284</v>
      </c>
    </row>
    <row r="85" spans="1:11" ht="14.5" thickBot="1" x14ac:dyDescent="0.35">
      <c r="A85" s="22" t="s">
        <v>29</v>
      </c>
      <c r="B85" s="38">
        <v>0.13350687354225088</v>
      </c>
      <c r="C85" s="38">
        <v>0.14091880341880339</v>
      </c>
      <c r="D85" s="38">
        <v>0.2989486676557615</v>
      </c>
      <c r="E85" s="38">
        <v>0.08</v>
      </c>
      <c r="F85" s="38">
        <v>0.28267520215633424</v>
      </c>
      <c r="G85" s="38">
        <v>0.23332182326639686</v>
      </c>
      <c r="H85" s="32">
        <f t="shared" si="36"/>
        <v>0.19489522833992448</v>
      </c>
      <c r="J85" s="22" t="s">
        <v>29</v>
      </c>
      <c r="K85" s="24">
        <f>B85*B80+C85*C80+D85*D80+E85*E80+F85*F80+G85*G80+H85*H80</f>
        <v>0.18036044306678001</v>
      </c>
    </row>
    <row r="86" spans="1:11" ht="14.5" thickBot="1" x14ac:dyDescent="0.35">
      <c r="A86" s="22" t="s">
        <v>30</v>
      </c>
      <c r="B86" s="38">
        <v>0.1803294437335318</v>
      </c>
      <c r="C86" s="38">
        <v>0.18178418803418803</v>
      </c>
      <c r="D86" s="38">
        <v>0.16610715752592184</v>
      </c>
      <c r="E86" s="38">
        <v>0.152</v>
      </c>
      <c r="F86" s="38">
        <v>0.12999887690925427</v>
      </c>
      <c r="G86" s="38">
        <v>0.13812355074289637</v>
      </c>
      <c r="H86" s="32">
        <f t="shared" si="36"/>
        <v>0.15805720282429872</v>
      </c>
      <c r="J86" s="22" t="s">
        <v>30</v>
      </c>
      <c r="K86" s="24">
        <f>B86*B80+C86*C80+D86*D80+E86*E80+F86*F80+G86*G80+H86*H80</f>
        <v>0.15500466591412404</v>
      </c>
    </row>
    <row r="87" spans="1:11" ht="14.5" thickBot="1" x14ac:dyDescent="0.35">
      <c r="A87" s="22" t="s">
        <v>31</v>
      </c>
      <c r="B87" s="38">
        <v>7.9319824858346863E-2</v>
      </c>
      <c r="C87" s="38">
        <v>0.17457264957264954</v>
      </c>
      <c r="D87" s="38">
        <v>0.23691859246779157</v>
      </c>
      <c r="E87" s="38">
        <v>0.33600000000000002</v>
      </c>
      <c r="F87" s="38">
        <v>5.8075022461814903E-2</v>
      </c>
      <c r="G87" s="38">
        <v>5.8271372954011968E-2</v>
      </c>
      <c r="H87" s="32">
        <f t="shared" si="36"/>
        <v>0.15719291038576916</v>
      </c>
      <c r="J87" s="22" t="s">
        <v>31</v>
      </c>
      <c r="K87" s="24">
        <f>B87*B80+C87*C80+D87*D80+E87*E80+F87*F80+G87*G80+H87*H80</f>
        <v>0.17086232769080228</v>
      </c>
    </row>
    <row r="88" spans="1:11" ht="14.5" thickBot="1" x14ac:dyDescent="0.35">
      <c r="A88" s="22" t="s">
        <v>32</v>
      </c>
      <c r="B88" s="38">
        <v>8.6266661070120196E-2</v>
      </c>
      <c r="C88" s="38">
        <v>0.14813034188034188</v>
      </c>
      <c r="D88" s="38">
        <v>0.13245331137207569</v>
      </c>
      <c r="E88" s="38">
        <v>0.08</v>
      </c>
      <c r="F88" s="38">
        <v>8.3064914645103322E-2</v>
      </c>
      <c r="G88" s="38">
        <v>0.24312574483502433</v>
      </c>
      <c r="H88" s="32">
        <f t="shared" si="36"/>
        <v>0.12884016230044423</v>
      </c>
      <c r="J88" s="22" t="s">
        <v>32</v>
      </c>
      <c r="K88" s="24">
        <f>B88*B80+C88*C80+D88*D80+E88*E80+F88*F80+G88*G80+H88*H80</f>
        <v>0.13560116475436912</v>
      </c>
    </row>
  </sheetData>
  <mergeCells count="11">
    <mergeCell ref="A68:G68"/>
    <mergeCell ref="A34:G34"/>
    <mergeCell ref="A44:G44"/>
    <mergeCell ref="A45:G45"/>
    <mergeCell ref="A56:G56"/>
    <mergeCell ref="A57:G57"/>
    <mergeCell ref="A67:G67"/>
    <mergeCell ref="A1:G1"/>
    <mergeCell ref="A12:G12"/>
    <mergeCell ref="A13:G13"/>
    <mergeCell ref="A24:G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2021-06-10T14:02:32Z</dcterms:created>
  <dcterms:modified xsi:type="dcterms:W3CDTF">2021-06-13T17:53:58Z</dcterms:modified>
</cp:coreProperties>
</file>